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коли" sheetId="1" r:id="rId4"/>
    <sheet state="visible" name="ЗНО" sheetId="2" r:id="rId5"/>
    <sheet state="visible" name="Зведена таблиця 1" sheetId="3" r:id="rId6"/>
    <sheet state="visible" name="contacts" sheetId="4" r:id="rId7"/>
  </sheets>
  <definedNames>
    <definedName hidden="1" localSheetId="0" name="_xlnm._FilterDatabase">'Школи'!$A$1:$S$1000</definedName>
    <definedName hidden="1" localSheetId="1" name="_xlnm._FilterDatabase">'ЗНО'!$A$1:$J$6786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<sst xmlns="http://schemas.openxmlformats.org/spreadsheetml/2006/main" count="52940" uniqueCount="9044">
  <si>
    <t>Ідентифікатор або номер школи</t>
  </si>
  <si>
    <t>ID</t>
  </si>
  <si>
    <t>Рік народження</t>
  </si>
  <si>
    <t>Стать</t>
  </si>
  <si>
    <t>Профіль</t>
  </si>
  <si>
    <t>Мова навчання</t>
  </si>
  <si>
    <t>Заклад освіти</t>
  </si>
  <si>
    <t>Українська мова</t>
  </si>
  <si>
    <t>Історія</t>
  </si>
  <si>
    <t>Математика</t>
  </si>
  <si>
    <t>Середній результат</t>
  </si>
  <si>
    <t>fc00d6ec-9726-4842-95bb-058144e7bb96</t>
  </si>
  <si>
    <t>2002</t>
  </si>
  <si>
    <t>чоловіча</t>
  </si>
  <si>
    <t>Інформаційно-технологічний</t>
  </si>
  <si>
    <t>українська</t>
  </si>
  <si>
    <t>Харківська загальноосвітня школа I-III ступенів № 138 Харківської міської ради Харківської області</t>
  </si>
  <si>
    <t>null</t>
  </si>
  <si>
    <t>bca451ff-8301-439f-b608-bc860e3409e3</t>
  </si>
  <si>
    <t>2001</t>
  </si>
  <si>
    <t>Іноземної філології</t>
  </si>
  <si>
    <t>Харківська загальноосвітня школа I-III ступенів № 37 Харківської міської ради Харківської області</t>
  </si>
  <si>
    <t>3d2aafc5-de9a-488d-a7d1-a18e4b2c7061</t>
  </si>
  <si>
    <t>жіноча</t>
  </si>
  <si>
    <t>Української філології</t>
  </si>
  <si>
    <t>російська</t>
  </si>
  <si>
    <t>Комунальний заклад "Харківський навчально-виховний комплекс "школа І-ІІІ ступенів-дошкільний навчальний заклад (ясла-садок)" № 8 Харківської міської ради Харківської області"</t>
  </si>
  <si>
    <t>58b6e763-cf93-40fd-93bd-314bca9a235b</t>
  </si>
  <si>
    <t>Харківська спеціалізована школа I-III ступенів № 75 Харківської міської ради Харківської області</t>
  </si>
  <si>
    <t>d6d8078f-fc5f-4a57-8263-9ad8b6f2c699</t>
  </si>
  <si>
    <t>Універсальний</t>
  </si>
  <si>
    <t>Харківська загальноосвітня школа I-III ступенів № 164 Харківської міської ради Харківської області</t>
  </si>
  <si>
    <t>678e1e87-90f9-40ac-9f3f-727097373d0a</t>
  </si>
  <si>
    <t>Харківська гімназія № 23 Харківської міської ради Харківської області</t>
  </si>
  <si>
    <t>9088b3a6-f455-4cb4-b91e-c65c7ea43bcf</t>
  </si>
  <si>
    <t>Харківська гімназія № 144 Харківської міської ради Харківської області</t>
  </si>
  <si>
    <t>6a3952aa-fe9c-4486-a47e-58e34ccdec34</t>
  </si>
  <si>
    <t>Математичний</t>
  </si>
  <si>
    <t>Комунальний заклад "Харківська спеціалізована школа І-ІІІ ступенів № 11 з поглибленим вивченням окремих предметів Харківської міської ради Харківської області"</t>
  </si>
  <si>
    <t>7ca15b96-2e40-43c3-a41a-36fb007d5fe8</t>
  </si>
  <si>
    <t>Військово-спортивний</t>
  </si>
  <si>
    <t>Державна гімназія-інтернат з посиленою військово-фізичною підготовкою "Кадетський корпус"</t>
  </si>
  <si>
    <t>5640884d-0028-4431-91e4-c506bf036550</t>
  </si>
  <si>
    <t>Економічний</t>
  </si>
  <si>
    <t>Харківська гімназія № 43 Харківської міської ради Харківської області</t>
  </si>
  <si>
    <t>15d561d5-3a74-4a88-baf3-428b38d1f3f2</t>
  </si>
  <si>
    <t>Художньо-естетичний</t>
  </si>
  <si>
    <t>Харківська спеціалізована школа I-III ступенів № 50 Харківської міської ради Харківської області</t>
  </si>
  <si>
    <t>e37cd15f-6d97-440b-a192-21e953cfe2a1</t>
  </si>
  <si>
    <t>Комунальний заклад «Харківська загальноосвітня школа І-ІІІ ступенів № 63 Харківської міської ради Харківської області»</t>
  </si>
  <si>
    <t>95ea23c4-c11e-464f-a8e9-6617c89e71de</t>
  </si>
  <si>
    <t>Біолого-хімічний</t>
  </si>
  <si>
    <t>Харківська гімназія № 116 Харківської міської ради Харківської області</t>
  </si>
  <si>
    <t>d7f2afc8-e2af-4e75-84b6-0f0b873d8c87</t>
  </si>
  <si>
    <t>Харківська загальноосвітня школа I-III ступенів № 36 Харківської міської ради Харківської області</t>
  </si>
  <si>
    <t>d14170c1-47d4-45be-aab7-9f5f8cbc2ab3</t>
  </si>
  <si>
    <t>Харківська загальноосвітня школа I-III ступенів № 131 Харківської міської ради Харківської області</t>
  </si>
  <si>
    <t>8b9f0e00-74f5-4607-a1e9-17d5754fd257</t>
  </si>
  <si>
    <t>Харківська загальноосвітня школа I-III ступенів № 122 Харківської міської ради Харківської області</t>
  </si>
  <si>
    <t>cda44e82-4c44-4878-8e6e-918c707eebbf</t>
  </si>
  <si>
    <t>Фізико-математичний</t>
  </si>
  <si>
    <t>Комунальний заклад "Харківський фізико-математичний ліцей № 27 Харківської міської ради Харківської області"</t>
  </si>
  <si>
    <t>dae89cbe-7c93-4ca9-aa0e-42a13c016e7d</t>
  </si>
  <si>
    <t>Харківська загальноосвітня школа I-III ступенів № 84 Харківської міської ради Харківської області</t>
  </si>
  <si>
    <t>Не з’явився</t>
  </si>
  <si>
    <t>6b0ecc55-dec3-4460-bc03-4733e6361ae5</t>
  </si>
  <si>
    <t>Приватний навчальний заклад "Харківська загальноосвітня онлайн-школа І-ІІІ ступенів "Альтернатива" Харківської області"</t>
  </si>
  <si>
    <t>Не подолав поріг</t>
  </si>
  <si>
    <t>c4620169-8817-49d5-941e-2566a18566ce</t>
  </si>
  <si>
    <t>Харківська загальноосвітня школа I-III ступенів № 71 Харківської міської ради Харківської області</t>
  </si>
  <si>
    <t>c33d8d57-160c-4ebc-92f2-3b4f16769c3f</t>
  </si>
  <si>
    <t>Харківська спеціалізована школа I-III ступенів № 17 Харківської міської ради Харківської області</t>
  </si>
  <si>
    <t>c320a5ba-98fe-4c0b-9187-c826f5ce2ae4</t>
  </si>
  <si>
    <t>Харківська гімназія № 152 Харківської міської ради Харківської області</t>
  </si>
  <si>
    <t>ec6dae6c-2de1-430a-9d3f-02ee25bf7007</t>
  </si>
  <si>
    <t>Харківська загальноосвітня школа I-III ступенів № 59 Харківської міської ради Харківської області</t>
  </si>
  <si>
    <t>1af15b52-3d93-4545-a66d-0274629f4aaa</t>
  </si>
  <si>
    <t>Екологічний</t>
  </si>
  <si>
    <t>Харківська загальноосвітня школа I-III ступенів № 129 Харківської міської ради Харківської області</t>
  </si>
  <si>
    <t>d1e0485e-b7cf-4e4f-8c83-cf357d392502</t>
  </si>
  <si>
    <t>60a9bcd6-2310-4188-974d-a7cc9e1e63a3</t>
  </si>
  <si>
    <t>Комунальний заклад "Харківська спеціалізована школа І-ІІІ ступенів з поглибленим вивченням окремих предметів № 16 Харківської міської ради Харківської області імені В.Г.Сергєєва"</t>
  </si>
  <si>
    <t>8cf20b44-60b2-4d48-9824-7c956145ca04</t>
  </si>
  <si>
    <t>Харківська загальноосвітня школа I-III ступенів № 101 Харківської міської ради Харківської області</t>
  </si>
  <si>
    <t>1a994d6e-4f61-45d1-92da-f2e77697efb2</t>
  </si>
  <si>
    <t>aaf3831d-f09c-41a9-ad46-71a88b8a185e</t>
  </si>
  <si>
    <t>Харківська гімназія № 13 Харківської міської ради Харківської області</t>
  </si>
  <si>
    <t>28a86abb-d76a-4781-b910-4fe34574d238</t>
  </si>
  <si>
    <t>Комунальний заклад "Харківська загальноосвітня санаторна школа-інтернат I-III ступенів № 9" Харківської обласної ради</t>
  </si>
  <si>
    <t>db68338c-430e-4db6-b6a1-beb08799b5ab</t>
  </si>
  <si>
    <t>Комунальний заклад "Харківська спеціалізована школа з поглибленим вивченням окремих предметів № 133 "Ліцей мистецтв" Харківської міської ради Харківської області"</t>
  </si>
  <si>
    <t>a26b6af1-b39e-47d6-9d40-a577df7474fe</t>
  </si>
  <si>
    <t>Харківська гімназія № 172 Харківської міської ради Харківської області</t>
  </si>
  <si>
    <t>fff38550-2186-42ac-989a-8ba125947459</t>
  </si>
  <si>
    <t>Харківська загальноосвітня школа I-III ступенів № 58 Харківської міської ради Харківської області</t>
  </si>
  <si>
    <t>a604e0f1-d612-4021-ae2a-ecc776efac09</t>
  </si>
  <si>
    <t>f619af47-dfcd-4adf-b548-c50b7eea801f</t>
  </si>
  <si>
    <t>Харківська приватна спеціалізована школа І-ІІІ ступенів "Харківський колегіум" Харківської області</t>
  </si>
  <si>
    <t>bb6479a8-db86-43a0-b60f-254bee72e7c2</t>
  </si>
  <si>
    <t>Харківський приватний академічний художній ліцей Харківської області</t>
  </si>
  <si>
    <t>fa68db1b-53f1-452d-ab23-b2368256c649</t>
  </si>
  <si>
    <t>Харківська загальноосвітня школа I-III ступенів № 142 Харківської міської ради Харківської області</t>
  </si>
  <si>
    <t>b836e246-39e0-4ae6-83fa-91be374bdceb</t>
  </si>
  <si>
    <t>Харківська загальноосвітня школа I-III ступенів № 123 Харківської міської ради Харківської області</t>
  </si>
  <si>
    <t>58b472f0-72b9-4f21-befc-f86172554580</t>
  </si>
  <si>
    <t>Харківська загальноосвітня школа I-III ступенів № 159 Харківської міської ради Харківської області</t>
  </si>
  <si>
    <t>c9e91357-0304-4d9e-960b-db9c2685807d</t>
  </si>
  <si>
    <t>Комунальний заклад "Харківська спеціалізована школа І-ІІІ ступенів № 166 "Вертикаль" Харківської міської ради Харківської області"</t>
  </si>
  <si>
    <t>6b1efd52-b1e9-4e9e-875b-7277be6d53b4</t>
  </si>
  <si>
    <t>Правовий</t>
  </si>
  <si>
    <t>Харківська загальноосвітня школа I-III ступенів № 56 Харківської міської ради Харківської області</t>
  </si>
  <si>
    <t>462f84bb-64f9-457e-a204-2590474fb781</t>
  </si>
  <si>
    <t>Комунальний заклад "Обласна спеціалізована школа-інтернат ІІ-ІІІ ступенів "Обдарованість" Харківської обласної ради"</t>
  </si>
  <si>
    <t>5edee735-466f-4acf-85e9-600922f8c497</t>
  </si>
  <si>
    <t>Харківська загальноосвітня школа I-III ступенів № 143 Харківської міської ради Харківської області</t>
  </si>
  <si>
    <t>c2c500bb-875a-48f7-b62c-7d5509186e4d</t>
  </si>
  <si>
    <t>f5b775d5-a9a0-4a2b-a230-96bab4bb87f0</t>
  </si>
  <si>
    <t>Харківська гімназія №82 Харківської міської ради Харківської області</t>
  </si>
  <si>
    <t>e4b2bb4a-6ce0-48c2-b066-f4b43d03436b</t>
  </si>
  <si>
    <t>8f78667a-dcf1-4d72-ab48-8d4e749096f9</t>
  </si>
  <si>
    <t>e3d0f90d-d70c-4155-b377-4d9a24c74aca</t>
  </si>
  <si>
    <t>dde6ee47-1e2a-4d3d-9357-54e2c2994362</t>
  </si>
  <si>
    <t>d86dc91b-1b2f-4492-b8ed-161c2adc133b</t>
  </si>
  <si>
    <t>Харківська гімназія № 86 Харківської міської ради Харківської області</t>
  </si>
  <si>
    <t>a9bb0fe0-9487-41d3-a441-2308e4bca1b0</t>
  </si>
  <si>
    <t>Харківська загальноосвітня школа I-III ступенів № 120 Харківської міської ради Харківської області</t>
  </si>
  <si>
    <t>534f5cb6-3ec7-4033-9d8a-65f6b0c41fc0</t>
  </si>
  <si>
    <t>Комунальний заклад "Харківська гімназія № 169 Харківської міської ради Харківської області"</t>
  </si>
  <si>
    <t>cc728deb-5f92-4b94-88df-14c8d4c19a13</t>
  </si>
  <si>
    <t>1e8326d9-1bf0-4f0f-b755-fa1f3c888da3</t>
  </si>
  <si>
    <t>Історичний</t>
  </si>
  <si>
    <t>Харківська загальноосвітня школа I-III ступенів № 40 Харківської міської ради Харківської області</t>
  </si>
  <si>
    <t>05df9fba-2a92-4d59-879b-c9b71787693b</t>
  </si>
  <si>
    <t>8c00f47b-6448-4afd-ae75-1f0dc65ab79a</t>
  </si>
  <si>
    <t>Харківська загальноосвітня школа I-III ступенів № 28 Харківської міської ради Харківської області</t>
  </si>
  <si>
    <t>cfcd3300-6c8c-4096-be8d-83513912035d</t>
  </si>
  <si>
    <t>08c958d3-b484-4d11-a4a0-e374ca9968ca</t>
  </si>
  <si>
    <t>Харківська спеціалізована школа I-III ступенів № 85 Харківської міської ради Харківської області</t>
  </si>
  <si>
    <t>2d43a74c-8854-4ebf-8de5-c6313c7144c1</t>
  </si>
  <si>
    <t>Філософський</t>
  </si>
  <si>
    <t>Харківська загальноосвітня школа I-III ступенів № 105 Харківської міської ради Харківської області</t>
  </si>
  <si>
    <t>072f3cc0-18de-414c-ac2d-63a82eeb9b38</t>
  </si>
  <si>
    <t>dc57bfdd-2950-44ea-888b-6ea9287a65e9</t>
  </si>
  <si>
    <t>Харківська спеціалізована школа I-III ступенів № 119 Харківської міської ради Харківської області</t>
  </si>
  <si>
    <t>9ee6a17f-ed41-4272-8372-8c5e6ae66517</t>
  </si>
  <si>
    <t>7458ebbb-855b-43c7-9aea-ba80bc94b1f3</t>
  </si>
  <si>
    <t>Харківська загальноосвітня школа I-III ступенів № 128 Харківської міської ради Харківської області</t>
  </si>
  <si>
    <t>810c005f-5c9d-4e2b-bd50-86222e7a9ef1</t>
  </si>
  <si>
    <t>cbba0ffd-af7c-4e64-97f8-8360927b7a60</t>
  </si>
  <si>
    <t>Спортивний</t>
  </si>
  <si>
    <t>Харківське державне вище училище фізичної культури № 1 (загальноосвітні класи)</t>
  </si>
  <si>
    <t>cce649ff-6585-41c8-be20-6788e37b3cd0</t>
  </si>
  <si>
    <t>ed076b14-1399-4552-9c6d-fd62ba9419fc</t>
  </si>
  <si>
    <t>Комунальний заклад"Харківська спеціалізована школа І-ІІІ ступенів № 15 з поглибленим вивченням окремих предметів Харківської міської ради Харківської області"</t>
  </si>
  <si>
    <t>e9718367-f364-4567-be35-336dc0be7384</t>
  </si>
  <si>
    <t>Харківська загальноосвітня школа I-III ступенів № 98 Харківської міської ради Харківської області</t>
  </si>
  <si>
    <t>631baf84-c8aa-423c-bd65-bcf48d29648f</t>
  </si>
  <si>
    <t>dbee1f87-e91a-455e-825c-8435f5a6f5ec</t>
  </si>
  <si>
    <t>Приватний заклад "Харківська приватна загальноосвітня школа І-ІІІ ступенів "Лєствіца" Харківської області"</t>
  </si>
  <si>
    <t>67fda683-ee6b-448b-8dea-ec01bbaab404</t>
  </si>
  <si>
    <t>ba3dd80f-086b-46c6-ac69-b47a75ffb369</t>
  </si>
  <si>
    <t>Харківська гімназія № 12 Харківської міської ради Харківської області</t>
  </si>
  <si>
    <t>ecabd77a-42bc-481d-98a3-1acf4169fae3</t>
  </si>
  <si>
    <t>8dd22ee4-2877-435a-a94d-44a076211260</t>
  </si>
  <si>
    <t>Аерокосмічний ліцей на базі Національного аерокосмічного університету ім. М.Є.Жуковського "ХАІ"</t>
  </si>
  <si>
    <t>cdf26928-ffc0-4d57-819f-25c3f85a1df0</t>
  </si>
  <si>
    <t>Харківська загальноосвітня школа I-III ступенів № 147 Харківської міської ради Харківської області</t>
  </si>
  <si>
    <t>803e11e3-c239-4501-984b-cf9a7199685b</t>
  </si>
  <si>
    <t>ff3953a7-5bc9-4c88-b54f-149824f4248d</t>
  </si>
  <si>
    <t>30feaa6c-691c-4283-ab32-ea90da762b3a</t>
  </si>
  <si>
    <t>Харківська загальноосвітня школа I-III ступенів № 51 Харківської міської ради Харківської області</t>
  </si>
  <si>
    <t>7ccb82aa-c697-4599-b21c-c0731c603cab</t>
  </si>
  <si>
    <t>Комунальний заклад «Харківська спеціалізована школа-інтернат "Ліцей "Правоохоронець" "» Харківської обласної ради</t>
  </si>
  <si>
    <t>317a7823-68ee-4f2a-a0a3-23c04f5b47a8</t>
  </si>
  <si>
    <t>Харківський ліцей № 149 Харківської міської ради Харківської області</t>
  </si>
  <si>
    <t>acdb648a-35ec-4974-b3f8-002400cadb82</t>
  </si>
  <si>
    <t>be28d875-a634-493a-88f0-3bf5d1ad49fb</t>
  </si>
  <si>
    <t>Харківська загальноосвітня школа I-III ступенів №95 ім. 299 Харківської стрілецької дивізії Харківської міської ради Харківської області</t>
  </si>
  <si>
    <t>589930cc-528b-4f68-a636-50c9c16355ba</t>
  </si>
  <si>
    <t>Харківська загальноосвітня школа I-III ступенів № 148 Харківської міської ради Харківської області</t>
  </si>
  <si>
    <t>9146f795-10a3-46ae-989b-9a2464d62ba1</t>
  </si>
  <si>
    <t>Харківська гімназія №83 Харківської міської ради Харківської області</t>
  </si>
  <si>
    <t>544aa4f7-5249-4d55-b47c-de3a06762316</t>
  </si>
  <si>
    <t>Харківська загальноосвітня школа I-III ступенів № 160 Харківської міської ради Харківської області</t>
  </si>
  <si>
    <t>2af9a064-44c1-4d4b-b07a-32f3e05983d1</t>
  </si>
  <si>
    <t>Харківська спеціалізована школа I-III ступенів № 66 Харківської міської ради Харківської області</t>
  </si>
  <si>
    <t>71822602-d3f6-4324-bdd2-32a3f8da49c5</t>
  </si>
  <si>
    <t>5a1f4254-1917-4fa3-bf55-ce341e50d0e0</t>
  </si>
  <si>
    <t>Харківська загальноосвітня школа I-III ступенів № 70 Харківської міської ради Харківської області</t>
  </si>
  <si>
    <t>095a2a18-8f88-42f4-8c39-c33fb8647c74</t>
  </si>
  <si>
    <t>Харківський технічний ліцей №173 Харківської міської ради Харківської області</t>
  </si>
  <si>
    <t>da4e8375-a1e9-49be-a62a-54801bb6283e</t>
  </si>
  <si>
    <t>Харківська загальноосвітня школа I-III ступенів № 125 Харківської міської ради Харківської області</t>
  </si>
  <si>
    <t>051fa396-ac71-49f5-8f44-20d2f7f17d5f</t>
  </si>
  <si>
    <t>Харківський приватний навчально-виховний комплекс"Ліцей Професіонал" Харківської області</t>
  </si>
  <si>
    <t>6173fd43-e7a7-42ea-b918-a8dda67c13b1</t>
  </si>
  <si>
    <t>Харківський ліцей № 141 Харківської міської ради Харківської області</t>
  </si>
  <si>
    <t>a5d40f10-2579-4fd3-a782-e48605332449</t>
  </si>
  <si>
    <t>Комунальний заклад «Харківська загальноосвітня школа І-ІІІ ступенів № 49 Харківської міської ради Харківської області імені Харківських дивізій»</t>
  </si>
  <si>
    <t>e25176b6-8ea5-481a-bb38-c41a102cb5b5</t>
  </si>
  <si>
    <t>41bebe3d-6a87-436c-ac18-10b9d6da89d5</t>
  </si>
  <si>
    <t>Харківська загальноосвітня школа ІI-III ступенів № 69 Харківської міської ради Харківської області</t>
  </si>
  <si>
    <t>d1cc6a7c-448e-45c3-a7ec-9004b9f47242</t>
  </si>
  <si>
    <t>Найменування закладу</t>
  </si>
  <si>
    <t>19eea7a0-7c38-417f-b0a6-b13913109612</t>
  </si>
  <si>
    <t>Харківська загальноосвітня школа I-III ступенів № 140 Харківської міської ради Харківської області</t>
  </si>
  <si>
    <t>c6731f82-877b-4aba-9361-00ed4a6abcaa</t>
  </si>
  <si>
    <t>Номер школи</t>
  </si>
  <si>
    <t>Ступінь</t>
  </si>
  <si>
    <t>Тип</t>
  </si>
  <si>
    <t>Харківська гімназія № 34 Харківської міської ради Харківської області</t>
  </si>
  <si>
    <t>d1102f52-9a49-4008-ac84-6fc302aa8fa1</t>
  </si>
  <si>
    <t>Середній бал ЗНО</t>
  </si>
  <si>
    <t>Середній бал ЗНО: Українська мова</t>
  </si>
  <si>
    <t>Харківська середня спеціалізована музична школа-інтернат</t>
  </si>
  <si>
    <t>Середній бал ЗНО: Історія</t>
  </si>
  <si>
    <t>Середній бал ЗНО: Математика</t>
  </si>
  <si>
    <t>Адреса</t>
  </si>
  <si>
    <t>20a68558-4f89-4d47-9846-f92476bd8bd4</t>
  </si>
  <si>
    <t>Кількість пед. персоналу</t>
  </si>
  <si>
    <t>Кількість пед. персоналу пенсійного віку</t>
  </si>
  <si>
    <t>f826faf9-1147-4199-bf71-5d461bb166cb</t>
  </si>
  <si>
    <t>Частка пед. працівників пенсійного віку у структурі, %</t>
  </si>
  <si>
    <t>Кількість учнів</t>
  </si>
  <si>
    <t>Харківська загальноосвітня школа I-III ступенів № 126 Харківської міської ради Харківської області</t>
  </si>
  <si>
    <t>Кількість класів</t>
  </si>
  <si>
    <t>Наповнюваність класів, учнів на клас</t>
  </si>
  <si>
    <t>Учнів на одного вчителя</t>
  </si>
  <si>
    <t>Касові видатки (2018 тис. грн.)</t>
  </si>
  <si>
    <t>Видатки на 1 учня (2018 тис. грн.)</t>
  </si>
  <si>
    <t>1e29f54f-707d-4087-a274-05ccfd468eb0</t>
  </si>
  <si>
    <t>Видатки на 1 клас (2018 тис. грн.)</t>
  </si>
  <si>
    <t xml:space="preserve">Комунальний заклад «Харківській фізико-математичний ліцей № 27 Харківської міської ради Харківської області» </t>
  </si>
  <si>
    <t>27</t>
  </si>
  <si>
    <t>II-III</t>
  </si>
  <si>
    <t>Ліцей</t>
  </si>
  <si>
    <t>df966919-47f5-4d29-93a0-5b6784f96222</t>
  </si>
  <si>
    <t>a486ff08-51e8-4e19-b107-7ae2494cab47</t>
  </si>
  <si>
    <t>Україна, Харківська область, Харків, вул. Мар'їнська, 12/14</t>
  </si>
  <si>
    <t>4a4f1303-fe96-4476-9f1c-09e460c27055</t>
  </si>
  <si>
    <t>Харківський навчально-виховний комплекс № 45 "Академічна гімназія" Харківської міської ради Харківської області</t>
  </si>
  <si>
    <t>1cba0c39-e7c3-4a22-8219-5c14c457f92c</t>
  </si>
  <si>
    <t>3993f954-5ad8-43c0-9e76-e12bc25cd460</t>
  </si>
  <si>
    <t>aad98ac4-2a28-4307-a7bc-6d967587736a</t>
  </si>
  <si>
    <t>Харківська загальноосвітня школа I-III ступенів № 103 Харківської міської ради Харківської області</t>
  </si>
  <si>
    <t>eac5a86e-3ddf-42ba-9bb1-0ace7dca360a</t>
  </si>
  <si>
    <t>00158163-7929-49bf-a276-739335f66cb2</t>
  </si>
  <si>
    <t>6922c9dc-26d8-42cf-a52b-b4e1cf3663dd</t>
  </si>
  <si>
    <t xml:space="preserve">Харківська спеціалізована школа І-ІІІ ступенів № 62 Харківської міської ради Харківської області </t>
  </si>
  <si>
    <t>62</t>
  </si>
  <si>
    <t>I-III</t>
  </si>
  <si>
    <t>Спеціалізована школа</t>
  </si>
  <si>
    <t>c1891f4f-bd22-4b4a-8f90-16c0fb36e0af</t>
  </si>
  <si>
    <t>Україна, Харківська область, Харків, просп. Академіка Курчатова, 23</t>
  </si>
  <si>
    <t>1d53fd11-32c5-45bb-9703-c075c187e56c</t>
  </si>
  <si>
    <t xml:space="preserve">Комунальний заклад «Харківська гімназія № 169 Харківської міської ради Харківської області» </t>
  </si>
  <si>
    <t>169</t>
  </si>
  <si>
    <t>Гімназія</t>
  </si>
  <si>
    <t>98776a78-7519-4d7a-aef3-d2e5586ab472</t>
  </si>
  <si>
    <t>Харківська загальноосвітня школа I-III ступенів № 150 Харківської міської ради Харківської області</t>
  </si>
  <si>
    <t>Україна, Харківська область, Харків, вул. Ахсарова, 18-А</t>
  </si>
  <si>
    <t>9d7bdc61-86c5-4ca3-977d-ec3319d37d40</t>
  </si>
  <si>
    <t>Харківська загальноосвітня школа I-III ступенів № 19 Харківської міської ради Харківської області</t>
  </si>
  <si>
    <t>1502f0f1-95c0-4b22-ad2a-ac88208e05de</t>
  </si>
  <si>
    <t>Комунальний заклад «Харківська загальноосвітня школа І-ІІІ ступенів № 61 Харківської міської ради Харківської області імені Героя Радянського Союзу І.О. Танкопія»</t>
  </si>
  <si>
    <t>Харківський навчально-виховний комплекс № 45 «Академічна гімназія» Харківської міської ради Харківської області</t>
  </si>
  <si>
    <t>45</t>
  </si>
  <si>
    <t>45014a3e-a9b1-4f39-a437-c2e8f01cae2e</t>
  </si>
  <si>
    <t>Україна, Харківська область, Харків, вул. Тобольська, 46-А</t>
  </si>
  <si>
    <t>Харківська загальноосвітня школа I-III ступенів №68 Харківської міської ради Харківської області</t>
  </si>
  <si>
    <t>0a44448a-1968-46d1-9c51-d2acb9972cc6</t>
  </si>
  <si>
    <t>Харківська гімназія № 55 Харківської міської ради Харківської області</t>
  </si>
  <si>
    <t xml:space="preserve">Харківська гімназія № 46 ім. М.В. Ломоносова Харківської міської ради Харківської області </t>
  </si>
  <si>
    <t>46</t>
  </si>
  <si>
    <t>7eff5def-12a3-46c9-8117-6d0ae4a7fe08</t>
  </si>
  <si>
    <t>Приватний заклад "Харківська школа І-ІІІ ступенів "Ангстрем" Харківської області"</t>
  </si>
  <si>
    <t>Україна, Харківська область, Харків, вул. Державінська, 4-А</t>
  </si>
  <si>
    <t>bbeb4120-160f-48af-b308-7aa799c076e2</t>
  </si>
  <si>
    <t>Харківський ліцей № 89 Харківської міської ради Харківської області</t>
  </si>
  <si>
    <t>7b6ec56d-ff89-4cdc-9932-b797fcd7e52b</t>
  </si>
  <si>
    <t>Харківська спеціалізована школа І-ІІІ ступенів № 17 Харківської міської ради Харківської області</t>
  </si>
  <si>
    <t>17</t>
  </si>
  <si>
    <t>3b2da1d7-892f-4835-a2ce-1c9dfa181a51</t>
  </si>
  <si>
    <t>Україна, Харківська область, Харків, вул. Академіка Павлова, 313-В</t>
  </si>
  <si>
    <t>444aaeaf-8831-482f-8e8f-96226d69d890</t>
  </si>
  <si>
    <t>3b6e9ce3-0499-4c61-bbf9-f65a8304af1b</t>
  </si>
  <si>
    <t>66c251d1-da64-4e90-8bd7-e09113a3f1b5</t>
  </si>
  <si>
    <t xml:space="preserve">Харківська спеціалізована школа І-ІІІ ступенів № 162 Харківської міської ради Харківської області </t>
  </si>
  <si>
    <t>162</t>
  </si>
  <si>
    <t>Харківська загальноосвітня школа I-III ступенів № 153 Харківської міської ради Харківської області</t>
  </si>
  <si>
    <t>Україна, Харківська область, Харків, вул. Пермська, 13</t>
  </si>
  <si>
    <t>3a098bce-c6df-4254-b85d-58f07ee4db34</t>
  </si>
  <si>
    <t>Харківська спеціалізована школа I-III ступенів № 155 Харківської міської ради Харківської області</t>
  </si>
  <si>
    <t>52a3c101-891d-45a2-a69b-f6b1461de796</t>
  </si>
  <si>
    <t xml:space="preserve">Харківська загальноосвітня школа І-ІІІ ступенів № 53 Харківської міської ради Харківської області </t>
  </si>
  <si>
    <t>53</t>
  </si>
  <si>
    <t>Загальноосвітня школа</t>
  </si>
  <si>
    <t>Україна, Харківська область, Харків, вул. Грозненська, 48</t>
  </si>
  <si>
    <t>be3f6740-ae3d-42b0-9c6a-7930358d0dfc</t>
  </si>
  <si>
    <t>c8f4c4cb-d789-4091-9bc4-43c6bf688508</t>
  </si>
  <si>
    <t>Харківська гімназія № 14 Харківської міської ради Харківської області</t>
  </si>
  <si>
    <t>14</t>
  </si>
  <si>
    <t>Харківська загальноосвітня школа I-III ступенів № 145 Харківської міської ради Харківської області</t>
  </si>
  <si>
    <t>Україна, Харківська область, Харків, вул. Амосова, 20</t>
  </si>
  <si>
    <t>6e81f799-b426-4655-9162-05c472f98e0d</t>
  </si>
  <si>
    <t>c624f844-53d3-44d8-92b3-e1abfb1cc187</t>
  </si>
  <si>
    <t>d9101f4f-af15-486a-980d-e91892c27b33</t>
  </si>
  <si>
    <t>172</t>
  </si>
  <si>
    <t>cfc5514f-faef-4801-9bb6-5ccc5effe8b3</t>
  </si>
  <si>
    <t>Україна, Харківська область, Харків, вул. Метробудівників, 38</t>
  </si>
  <si>
    <t>Харківська загальноосвітня школа I-III ступенів № 146 Харківської міської ради Харківської області</t>
  </si>
  <si>
    <t>4bd8af3f-8b83-4543-ab36-4687363d6479</t>
  </si>
  <si>
    <t>Харківська гімназія №46 ім. М.В. Ломоносова Харківської міської ради Харківської області</t>
  </si>
  <si>
    <t>f49a6000-be89-42e7-8a1a-90f427dbb8e0</t>
  </si>
  <si>
    <t>b2e3a572-0596-4dd5-abe6-080c48dfa9c6</t>
  </si>
  <si>
    <t>149</t>
  </si>
  <si>
    <t>Україна, Харківська область, Харків, просп. Перемоги, 67-а</t>
  </si>
  <si>
    <t>2d261c53-efe0-4289-902c-6c778005dc10</t>
  </si>
  <si>
    <t>7b89303d-c8ed-47f0-8ec1-a28975b88ed3</t>
  </si>
  <si>
    <t>Комунальний заклад «Харківська загальноосвітня школа І-ІІІ ступенів № 32 Харківської міської ради Харківської області імені двічі Героя Радянського Союзу О.О. Головачова»</t>
  </si>
  <si>
    <t>152</t>
  </si>
  <si>
    <t>b763ad7f-0372-421c-b6bc-e949ccc27216</t>
  </si>
  <si>
    <t>Україна, Харківська область, Харків, вул. Волонтерська, 57</t>
  </si>
  <si>
    <t>d0851836-9c69-49d0-aed8-90aa9cd79a6c</t>
  </si>
  <si>
    <t>3a693c40-f6a6-44ea-9150-e56e5de30bb8</t>
  </si>
  <si>
    <t>144</t>
  </si>
  <si>
    <t>Харківська загальноосвітня школа I-III ступенів № 35 Харківської міської ради Харківської області</t>
  </si>
  <si>
    <t>Україна, Харківська область, Харків, вул. Бучми, 30-Є</t>
  </si>
  <si>
    <t>b65a450d-2816-46ec-a27c-85f01458f04f</t>
  </si>
  <si>
    <t>fd682939-c37d-4f3d-a96d-e46c092afd94</t>
  </si>
  <si>
    <t>Харківська загальноосвітня школа I-III ступенів № 139 Харківської міської ради Харківської області</t>
  </si>
  <si>
    <t>f33a63a2-4cd1-455a-9c14-dcdbc2933643</t>
  </si>
  <si>
    <t>Харківська загальноосвітня школа I-III ступенів №60 Харківської міської ради Харківської області</t>
  </si>
  <si>
    <t>116</t>
  </si>
  <si>
    <t>Україна, Харківська область, Харків, вул. Культури, 22</t>
  </si>
  <si>
    <t>597bb6f8-9eba-4124-b808-005ed553fd88</t>
  </si>
  <si>
    <t>Харківський ліцей № 107 Харківської міської ради Харківської області</t>
  </si>
  <si>
    <t>95c49368-46de-4a95-a0ac-a4fd9cdcfbc0</t>
  </si>
  <si>
    <t>b1731df7-9e6e-41e8-baff-c27b4dd17af7</t>
  </si>
  <si>
    <t xml:space="preserve">Харківська загальноосвітня школа І-ІІІ ступенів № 122 Харківської міської ради Харківської області </t>
  </si>
  <si>
    <t>122</t>
  </si>
  <si>
    <t>Харківський приватний навчально-виховний комплекс "Благовіст" Харківської області</t>
  </si>
  <si>
    <t>b7d2fc34-1bb1-4427-8a91-94c5bb50ad21</t>
  </si>
  <si>
    <t>Україна, Харківська область, Харків, вул. Бучми, 34-Г</t>
  </si>
  <si>
    <t>3bc44357-f354-4d37-bab3-3cd36071eeee</t>
  </si>
  <si>
    <t>0b467994-bfc9-43a5-8ce8-f209f5eda66d</t>
  </si>
  <si>
    <t xml:space="preserve">Харківська гімназія № 82 Харківської міської ради Харківської області </t>
  </si>
  <si>
    <t>82</t>
  </si>
  <si>
    <t>e73beb68-05de-4ab8-bf41-38b23485c218</t>
  </si>
  <si>
    <t>Україна, Харківська область, Харків, просп. Героїв Сталінграда, 171-Б</t>
  </si>
  <si>
    <t>Харківська загальноосвітня школа I-III ступенів № 64 Харківської міської ради Харківської області</t>
  </si>
  <si>
    <t>3053ec5f-0512-47e0-8172-5e48454778ac</t>
  </si>
  <si>
    <t>Харківська загальноосвітня школа I-III ступенів №90 Харківської міської ради Харківської області</t>
  </si>
  <si>
    <t>83ce2f6c-8110-4b47-a15c-032e073269bd</t>
  </si>
  <si>
    <t>Харківська спеціалізована школа I-III ступенів № 162 Харківської міської ради Харківської області</t>
  </si>
  <si>
    <t>Комунальний заклад «Харківська спеціалізована школа з поглибленим вивченням окремих предметів №133 «Ліцей мистецтв» Харківської міської ради Харківської області»</t>
  </si>
  <si>
    <t>133</t>
  </si>
  <si>
    <t>38ba2887-4db8-4712-9cc2-2ad6f517d3db</t>
  </si>
  <si>
    <t>Харківська загальноосвітня школа I-III ступенів № 124 Харківської міської ради Харківської області</t>
  </si>
  <si>
    <t>Україна, Харківська область, Харків, вул. Садова, 13</t>
  </si>
  <si>
    <t>a5aa00ec-c93d-4fdf-a0da-b9b6cd42a482</t>
  </si>
  <si>
    <t>Харківська гімназія № 47 Харківської міської ради Харківської області</t>
  </si>
  <si>
    <t>06d2ca9b-0725-49dd-b165-1c1f651a4ead</t>
  </si>
  <si>
    <t>Комунальний заклад "Харківський навчально-виховний комплекс "гімназія - школа І ступеня" № 24 Харківської міської ради Харківської області імені І.Н.Питікова"</t>
  </si>
  <si>
    <t>Харківська загальноосвітня школа І-ІІІ ступенів № 58 Харківської міської ради Харківської області</t>
  </si>
  <si>
    <t>58</t>
  </si>
  <si>
    <t>b0a34e0b-1c37-46ce-98aa-2448c5765048</t>
  </si>
  <si>
    <t>Україна, Харківська область, Харків, просп. Ювілейний, 53-Б</t>
  </si>
  <si>
    <t>1042beb4-7edf-40cc-b166-44ef02b2439e</t>
  </si>
  <si>
    <t>1d918416-9e55-4074-a13e-f865dac31bd6</t>
  </si>
  <si>
    <t xml:space="preserve">Харківська спеціалізована школа І-ІІІ ступенів № 156 Харківської міської ради Харківської області </t>
  </si>
  <si>
    <t>156</t>
  </si>
  <si>
    <t>88f130b9-175b-41be-95e7-8e048037ab54</t>
  </si>
  <si>
    <t>Харківська вечірня (змінна) школа № 3 Харківської міської ради Харківської області</t>
  </si>
  <si>
    <t>Україна, Харківська область, Харків, вул. Гарібальді, 9-А</t>
  </si>
  <si>
    <t>f53d8b1a-8737-4ae8-8581-226a53569f46</t>
  </si>
  <si>
    <t>810ce9f3-ba5e-4f21-a44d-620e087b5102</t>
  </si>
  <si>
    <t>6821f3fe-97d3-4613-9f53-5c8053a193e6</t>
  </si>
  <si>
    <t>Харківська загальноосвітня школа І-ІІІ ступенів № 157 Харківської міської ради Харківської області</t>
  </si>
  <si>
    <t>157</t>
  </si>
  <si>
    <t>Україна, Харківська область, Харків, вул. Грицевця, 30</t>
  </si>
  <si>
    <t>a1b686d6-a9c0-4ee5-aa2c-a4863e2309cd</t>
  </si>
  <si>
    <t>8386dd26-9b1f-46bf-b10e-fed6054ec62a</t>
  </si>
  <si>
    <t>Харківська спеціалізована школа I-III ступенів № 62 Харківської міської ради Харківської області</t>
  </si>
  <si>
    <t xml:space="preserve">Харківська загальноосвітня школа І-ІІІ ступенів № 126 Харківської міської ради Харківської області </t>
  </si>
  <si>
    <t>67726373-c47b-4098-9979-ecfc6a474238</t>
  </si>
  <si>
    <t>126</t>
  </si>
  <si>
    <t>Комунальний заклад «Харківська гімназія № 6 "Маріїнська гімназія"» Харківської міської ради Харківської області</t>
  </si>
  <si>
    <t>Україна, Харківська область, Харків, вул. Підлісна, 9</t>
  </si>
  <si>
    <t>40ae4b16-a19b-4478-9ae1-f68a845ddece</t>
  </si>
  <si>
    <t>675661c1-f0ef-4c24-b751-2f9c4be9ae6d</t>
  </si>
  <si>
    <t>Харківська загальноосвітня школа І-ІІІ ступенів № 168 Харківської міської ради Харківської області</t>
  </si>
  <si>
    <t>0f6a21d9-b594-44bb-ad2c-4614dce87def</t>
  </si>
  <si>
    <t>168</t>
  </si>
  <si>
    <t>Харківська загальноосвітня школа I-III ступенів №102 Харківської міської ради Харківської області</t>
  </si>
  <si>
    <t>Україна, Харківська область, Харків, вул. Велика Кільцева, 12</t>
  </si>
  <si>
    <t>59825c22-7e42-406d-bf44-9fdc849eaac4</t>
  </si>
  <si>
    <t>34cb4740-32fe-46e3-b46a-9483d10351aa</t>
  </si>
  <si>
    <t>Харківський ліцей № 161 "Імпульс" Харківської міської ради Харківської області</t>
  </si>
  <si>
    <t>f814f85e-eeec-4393-b35e-20c9eda4d82c</t>
  </si>
  <si>
    <t xml:space="preserve">Харківська спеціалізована школа І-ІІІ ступенів № 73 Харківської міської ради Харківської області </t>
  </si>
  <si>
    <t>73</t>
  </si>
  <si>
    <t>3465a78c-928c-4708-8005-e40956856e4a</t>
  </si>
  <si>
    <t>Україна, Харківська область, Харків, вул. Амосова, 24</t>
  </si>
  <si>
    <t>d74bdeef-b341-400e-b25c-4d4aca0de8c0</t>
  </si>
  <si>
    <t>Комунальний заклад "Харківський навчально-виховний комплекс № 21 Харківської міської ради Харківської області"</t>
  </si>
  <si>
    <t>5d32874f-ee0c-463b-ac0d-1ad5dbc54fda</t>
  </si>
  <si>
    <t>e89c7cd1-8410-4c35-ab1e-0495dfeec48c</t>
  </si>
  <si>
    <t>107</t>
  </si>
  <si>
    <t>4d299bba-0d0d-41a4-92ca-b3414f4adeb4</t>
  </si>
  <si>
    <t>Комунальний заклад "Харківська спеціалізована школа ІІ-ІІІ ступенів № 3 Харківської міської ради Харківської області"</t>
  </si>
  <si>
    <t>Україна, Харківська область, Харків, вул. Барабашова, 38Б</t>
  </si>
  <si>
    <t>454cf62d-e8ce-4284-9b5c-d116d57e495e</t>
  </si>
  <si>
    <t>Харківська загальноосвітня школа I-III ступенів № 104 Харківської міської ради Харківської області</t>
  </si>
  <si>
    <t>96759618-d30d-4b63-a636-c6e9e5a04b13</t>
  </si>
  <si>
    <t>2e3ada70-502b-4214-b170-001abc1125e8</t>
  </si>
  <si>
    <t xml:space="preserve">Харківська гімназія № 47 Харківської міської ради Харківської області </t>
  </si>
  <si>
    <t>47</t>
  </si>
  <si>
    <t>Україна, Харківська область, Харків, вул. Космонавтів, 7</t>
  </si>
  <si>
    <t>7f1c8c79-f7ab-455b-90ed-aa57866b7eaa</t>
  </si>
  <si>
    <t>fe00e367-7010-4a09-9bfd-d8d0576c8c96</t>
  </si>
  <si>
    <t>Харківська загальноосвітня школа I-III ступенів № 10 Харківської міської ради Харківської області</t>
  </si>
  <si>
    <t>c22e0d0d-fe48-43d5-89b9-55b42c179615</t>
  </si>
  <si>
    <t>Харківська спеціалізована школа І-ІІІ ступенів № 119 Харківської міської ради Харківської області</t>
  </si>
  <si>
    <t>119</t>
  </si>
  <si>
    <t>81b10894-b96a-4d94-bd9a-08e4a1f8fa85</t>
  </si>
  <si>
    <t>Україна, Харківська область, Харків, вул. Біблика, 4</t>
  </si>
  <si>
    <t>31efe23d-2078-4c64-8fac-711e21f266aa</t>
  </si>
  <si>
    <t>5caa30b9-4663-4ea4-b156-2326c2a303e2</t>
  </si>
  <si>
    <t>Харківський навчально-виховний комплекс № 112 Харківської міської ради Харківської області</t>
  </si>
  <si>
    <t>112</t>
  </si>
  <si>
    <t>Навчально-виховний комплекс</t>
  </si>
  <si>
    <t>f1fb0522-c9a2-43bb-8875-60c24a62814d</t>
  </si>
  <si>
    <t>Україна, Харківська область, Харків, вул. Гордона, 1</t>
  </si>
  <si>
    <t>8313995c-868b-418b-a755-9cf7c7a66fc9</t>
  </si>
  <si>
    <t>8aa4a8fa-20cb-4e6f-b73a-5c6ce801afd0</t>
  </si>
  <si>
    <t>55</t>
  </si>
  <si>
    <t>2a3afc11-0ad3-4063-ae64-188df2ce3ede</t>
  </si>
  <si>
    <t>Україна, Харківська область, Харків, вул. Валентинівська, 13Д</t>
  </si>
  <si>
    <t>27559abf-0336-49a0-8932-01bc5cb248fb</t>
  </si>
  <si>
    <t>Харківський приватний навчально-виховний комплекс "Авторська школа Бойка" Харківської області</t>
  </si>
  <si>
    <t>ba46b8c0-61be-48b1-b36a-419055ba5ad3</t>
  </si>
  <si>
    <t>13</t>
  </si>
  <si>
    <t>76c358bc-6570-4214-bc9e-1984dd1437f5</t>
  </si>
  <si>
    <t>Україна, Харківська область, Харків, вул. Благовіщенська, 36</t>
  </si>
  <si>
    <t>4577a6af-0b4b-47e1-888d-22f0861cdd10</t>
  </si>
  <si>
    <t>Харківський приватний навчально-виховний комплекс "Гімназія ОЧАГ" Харківської області</t>
  </si>
  <si>
    <t>e601fd30-7cd1-4376-85a8-16b3400107ef</t>
  </si>
  <si>
    <t>Харківська загальноосвітня школа I-III ступенів № 72 Харківської міської ради Харківської області</t>
  </si>
  <si>
    <t>4f117d63-9402-419c-98e8-3ac3bb395b81</t>
  </si>
  <si>
    <t>Харківська спеціалізована школа I-III ступенів № 99 Харківської міської ради Харківської області</t>
  </si>
  <si>
    <t xml:space="preserve">Харківська загальноосвітня школа І-ІІІ ступенів № 167 Харківської міської ради Харківської області </t>
  </si>
  <si>
    <t>0826b6ce-ab5a-4367-ab4b-cf1a7e2ab4f0</t>
  </si>
  <si>
    <t>167</t>
  </si>
  <si>
    <t>Харківська загальноосвітня школа I-III ступенів №53 Харківської міської ради Харківської області</t>
  </si>
  <si>
    <t>Україна, Харківська область, Харків, вул. Гарібальді, 9</t>
  </si>
  <si>
    <t>03879493-48fc-46ef-acb0-91363d70a45d</t>
  </si>
  <si>
    <t>Харківська спеціалізована школа I-III ступенів № 156 Харківської міської ради Харківської області</t>
  </si>
  <si>
    <t>2d4bcf43-694a-4c29-b644-91338903102b</t>
  </si>
  <si>
    <t>089c9196-365a-419d-8f6a-7f31fcec3e50</t>
  </si>
  <si>
    <t xml:space="preserve">Харківська загальноосвітня школа І-ІІІ ступенів № 124 Харківської міської ради Харківської області </t>
  </si>
  <si>
    <t>124</t>
  </si>
  <si>
    <t>Харківська спеціалізована школа I-III ступенів № 170 Харківської міської ради Харківської області</t>
  </si>
  <si>
    <t>Україна, Харківська область, Харків, вул. Гвардійців Широнинців, 75-А</t>
  </si>
  <si>
    <t>90e896a3-1900-47f6-a5b7-e08b210efcfc</t>
  </si>
  <si>
    <t>Харківська загальноосвітня школа I-III ступенів № 115 Харківської міської ради Харківської області</t>
  </si>
  <si>
    <t>616d2124-bfb4-4043-8cd5-0febcb038c30</t>
  </si>
  <si>
    <t>Комунальний заклад "Харківський навчально-виховний комплекс № 106 Харківської міської ради Харківської області імені В.О.Кисіля"</t>
  </si>
  <si>
    <t xml:space="preserve">Харківська гімназія № 65 Харківської міської ради Харківської області </t>
  </si>
  <si>
    <t>65</t>
  </si>
  <si>
    <t>0c979b65-3f26-4803-acd2-35825ee7dafa</t>
  </si>
  <si>
    <t>Україна, Харківська область, Харків, вул. Менделєєва, 22</t>
  </si>
  <si>
    <t>8f7d6aeb-615e-446d-9767-d8eea9da9e9f</t>
  </si>
  <si>
    <t>Географічний</t>
  </si>
  <si>
    <t>Харківська загальноосвітня школа I-III ступенів № 5 Харківської міської ради Харківської області</t>
  </si>
  <si>
    <t>f2df4b05-3c68-4f1e-8614-add1799b2fed</t>
  </si>
  <si>
    <t>Комунальний заклад «Харківська спеціалізована школа І-ІІІ ступенів № 166 «Вертикаль» Харківської міської ради Харківської області»</t>
  </si>
  <si>
    <t>e8bde656-aac2-4d09-9250-63e5d464e20a</t>
  </si>
  <si>
    <t>166</t>
  </si>
  <si>
    <t>Україна, Харківська область, Харків, вул. Метробудівників, 17</t>
  </si>
  <si>
    <t>487c1e9f-7ad7-40a9-9987-f01483d7459a</t>
  </si>
  <si>
    <t>Харківська загальноосвітня школа I-III ступенів № 118 Харківської міської ради Харківської області</t>
  </si>
  <si>
    <t>3cbe6ef4-ea8b-4c76-b2dc-d5c07917d61f</t>
  </si>
  <si>
    <t>Харківська загальноосвітня школа I-III ступенів № 97 Харківської міської ради Харківської області</t>
  </si>
  <si>
    <t>Харківська спеціалізована школа І-ІІІ ступенів № 85 Харківської міської ради Харківської області</t>
  </si>
  <si>
    <t>85</t>
  </si>
  <si>
    <t>ad2fe929-a70c-47f4-a025-dc4bfc79cfa5</t>
  </si>
  <si>
    <t>Україна, Харківська область, Харків, вул. Зубарєва, 29</t>
  </si>
  <si>
    <t>7f5b73c2-8f63-4018-b2f1-a142d1bc218b</t>
  </si>
  <si>
    <t>Харківська загальноосвітня школа I-III ступенів № 154 Харківської міської ради Харківської області</t>
  </si>
  <si>
    <t>00dd155a-dfca-46d7-8c1c-799629e51571</t>
  </si>
  <si>
    <t xml:space="preserve">Комунальний заклад «Харківська спеціалізована школа І-ІІІ ступенів № 11 з поглибленим вивченням окремих предметів Харківської міської ради Харківської області» </t>
  </si>
  <si>
    <t>Харківська загальноосвітня школа I-III ступенів № 7 Харківської міської ради Харківської області</t>
  </si>
  <si>
    <t>11</t>
  </si>
  <si>
    <t>Україна, Харківська область, Харків, вул. Василя Мельникова, 7</t>
  </si>
  <si>
    <t>a9972d24-f21a-4fee-82c8-af120e66f770</t>
  </si>
  <si>
    <t>Харківський республіканський ліцей-інтернат спортивного профілю</t>
  </si>
  <si>
    <t>4a04392f-441f-4a17-ab02-1bcab1b1c3f3</t>
  </si>
  <si>
    <t>Харківська спеціалізована школа I-III ступенів № 132 Харківської міської ради Харківської області</t>
  </si>
  <si>
    <t>Харківська загальноосвітня школа І-ІІІ ступенів № 68 Харківської міської ради Харківської області</t>
  </si>
  <si>
    <t>68</t>
  </si>
  <si>
    <t>2c2899f4-d084-4a16-82c6-a0008afb492e</t>
  </si>
  <si>
    <t>Україна, Харківська область, Харків, вул. Зернова, 12</t>
  </si>
  <si>
    <t>98282762-1c9f-4022-9516-c760cf778c76</t>
  </si>
  <si>
    <t>Харківська спеціалізована школа I-III ступенів № 134 Харківської міської ради Харківської області</t>
  </si>
  <si>
    <t>Харківській ліцей № 161»Імпульс» Харківської міської ради Харківської області</t>
  </si>
  <si>
    <t>17719b9f-5985-43d3-995b-1ddf2162764c</t>
  </si>
  <si>
    <t>161</t>
  </si>
  <si>
    <t>Україна, Харківська область, Харків, вул. Велозаводська, 35</t>
  </si>
  <si>
    <t>65ab5dde-4baf-42e5-a8f6-17ef8acf6a53</t>
  </si>
  <si>
    <t>Комунальний заклад "Харківська загальноосвітня школа I-III ступенів № 136 Харківської міської ради Харківської області імені Героя Радянського Союзу П.Д.Говоруненка"</t>
  </si>
  <si>
    <t>64c59c86-0d6f-4b78-b36f-dd3a3b174c95</t>
  </si>
  <si>
    <t>141</t>
  </si>
  <si>
    <t>3239c714-f402-4aa0-b0f9-4368d1c39d2b</t>
  </si>
  <si>
    <t>Україна, Харківська область, Харків, вул. Бучми, 44-Є</t>
  </si>
  <si>
    <t>dd136793-e405-4d7a-a08b-94981cde176a</t>
  </si>
  <si>
    <t>fb429c98-7799-4a08-a359-2a6ded0c4bed</t>
  </si>
  <si>
    <t>12</t>
  </si>
  <si>
    <t>516b0e77-0f45-4e06-bd22-fe2012ef05f1</t>
  </si>
  <si>
    <t>Україна, Харківська область, Харків, вул. Чугуївська, 35-А</t>
  </si>
  <si>
    <t>21676946-58a1-43b5-83d1-3053c99a9bab</t>
  </si>
  <si>
    <t>8e187bf7-fa46-4092-9789-cc46cc2977de</t>
  </si>
  <si>
    <t>c352e534-d8ab-4639-bb38-61da46d11e11</t>
  </si>
  <si>
    <t xml:space="preserve">Харківська загальноосвітня школа І-ІІІ ступенів № 138 Харківської міської ради Харківської області </t>
  </si>
  <si>
    <t>138</t>
  </si>
  <si>
    <t>5ac13f55-5699-40de-8ea3-87221078d72a</t>
  </si>
  <si>
    <t>Спеціалізована економіко-правова школа I-III ступенів з поглибленим вивченням іноземної мови приватного вищого навчального закладу Харківський гуманітарний університет "Народна українська академія"</t>
  </si>
  <si>
    <t>Україна, Харківська область, Харків, вул. Руслана Плоходька, 6</t>
  </si>
  <si>
    <t>022260c7-0beb-45dd-b593-b938a32a6daa</t>
  </si>
  <si>
    <t>f1eef717-8bec-4ca3-8afe-5c25673631fa</t>
  </si>
  <si>
    <t xml:space="preserve">Харківська гімназія № 34 Харківської міської ради Харківської області </t>
  </si>
  <si>
    <t>34</t>
  </si>
  <si>
    <t>d5603463-3657-49bd-9991-0c13e08f3fc1</t>
  </si>
  <si>
    <t>Україна, Харківська область, Харків, вул. Локомотивна, 2</t>
  </si>
  <si>
    <t>Комунальний заклад "Харківський університетський ліцей Харківської міської ради Харківської області"</t>
  </si>
  <si>
    <t>4cbe44f9-6e50-4583-83a7-64fdcdb12245</t>
  </si>
  <si>
    <t>b58159a7-e068-4313-a3ac-bd75049909f9</t>
  </si>
  <si>
    <t>Харківська спеціалізована школа І-ІІІ ступенів № 75 Харківської міської ради Харківської області</t>
  </si>
  <si>
    <t>75</t>
  </si>
  <si>
    <t>298e8dab-37ec-4f6f-bd73-f934bd97e726</t>
  </si>
  <si>
    <t>Україна, Харківська область, Харків, вул. Шарикова, 46</t>
  </si>
  <si>
    <t>45b60be9-534b-4954-9cba-3da51102a58b</t>
  </si>
  <si>
    <t>52fa47af-6211-4f6b-bf1d-e8e45c44ad8d</t>
  </si>
  <si>
    <t>Харківська загальноосвітня школа І-ІІІ ступенів № 164 Харківської міської ради Харківської області</t>
  </si>
  <si>
    <t>Харківська загальноосвітня школа I-III ступенів № 137 Харківської міської ради Харківської області</t>
  </si>
  <si>
    <t>164</t>
  </si>
  <si>
    <t>Україна, Харківська область, Харків, вул. Метробудівників, 18</t>
  </si>
  <si>
    <t>69fc627d-7a01-412d-bc49-148f618baeea</t>
  </si>
  <si>
    <t>765f0f4e-e209-4285-9917-3b08a78a86af</t>
  </si>
  <si>
    <t>f1908690-70b0-4c4a-a5c0-29c72b756a03</t>
  </si>
  <si>
    <t>Харківська гімназія № 163 Харківської міської ради Харківської області</t>
  </si>
  <si>
    <t>163</t>
  </si>
  <si>
    <t>40219dbd-15d4-474e-8ba8-b1a0760c34f5</t>
  </si>
  <si>
    <t>Україна, Харківська область, Харків, вул. Луї Пастера, 330</t>
  </si>
  <si>
    <t>Харківська загальноосвітня школа I-III ступенів № 26 Харківської міської ради Харківської області</t>
  </si>
  <si>
    <t>1309357e-b2a7-42bc-9a2b-5e8f4533823c</t>
  </si>
  <si>
    <t xml:space="preserve">Харківська загальноосвітня школа І-ІІІ ступенів № 153 Харківської міської ради Харківської області </t>
  </si>
  <si>
    <t>153</t>
  </si>
  <si>
    <t>1ecf4985-8600-41a0-a424-546a5e95f4a4</t>
  </si>
  <si>
    <t>Україна, Харківська область, Харків, вул. Академіка Богомольця, 15</t>
  </si>
  <si>
    <t>30c51183-9189-4257-8229-527e00d1a8e8</t>
  </si>
  <si>
    <t>Технологічний</t>
  </si>
  <si>
    <t>Комунальний заклад "Харківська загальноосвітня школа І-ІІІ ступенів № 96 Харківської міської ради Харківської області"</t>
  </si>
  <si>
    <t>378613fb-751f-4b47-8911-363765447cfb</t>
  </si>
  <si>
    <t>Комунальний заклад «Харківський навчально-виховний комплекс «школа І-ІІІ ступенів-дошкільний навчальний заклад (ясла-садок)» № 8 Харківської міської ради Харківської області»</t>
  </si>
  <si>
    <t>8</t>
  </si>
  <si>
    <t>Україна, Харківська область, Харків, шосе Салтівське, 61</t>
  </si>
  <si>
    <t>5fd312c2-42d9-4f2c-ad7b-7d79dcd4d846</t>
  </si>
  <si>
    <t>ac3f9a86-3740-4034-a537-dfc1797748e6</t>
  </si>
  <si>
    <t xml:space="preserve">Харківська загальноосвітня школа І-ІІІ ступенів № 78 Харківської міської ради Харківської області </t>
  </si>
  <si>
    <t>78</t>
  </si>
  <si>
    <t>79c85d82-8a23-4351-99db-fb00a8c2a35a</t>
  </si>
  <si>
    <t>Україна, Харківська область, Харків, проїзд Садовий, 7</t>
  </si>
  <si>
    <t>0a82d378-e698-4af1-8abd-99feafa37c57</t>
  </si>
  <si>
    <t>e2652fdd-380a-4a51-a6c3-949acf3a5e26</t>
  </si>
  <si>
    <t>b3f0d81b-6d62-4631-bfcd-3035b1b007e7</t>
  </si>
  <si>
    <t>Харківська гімназія № 65 Харківської міської ради Харківської області</t>
  </si>
  <si>
    <t>Харківська загальноосвітня школа І-ІІІ ступенів № 56 Харківської міської ради Харківської області</t>
  </si>
  <si>
    <t>56</t>
  </si>
  <si>
    <t>20cc3156-a42f-48d4-b2e6-e1501e4b3f6c</t>
  </si>
  <si>
    <t>Україна, Харківська область, Харків, вул. Світла, 9</t>
  </si>
  <si>
    <t>8710b527-cf2e-4791-b972-3cea66e87eb5</t>
  </si>
  <si>
    <t>f8f9744a-4e92-46cf-9538-1500eec903fd</t>
  </si>
  <si>
    <t>87e34bb8-671d-4bc8-b0ed-a69354c05b9f</t>
  </si>
  <si>
    <t>43</t>
  </si>
  <si>
    <t>39932ca5-0ce9-4611-8e5c-2218aab6ec23</t>
  </si>
  <si>
    <t>Україна, Харківська область, Харків, вул. Салтівське шосе, 121/2</t>
  </si>
  <si>
    <t>5f894bac-575d-4b03-91d8-14ee079dc5e4</t>
  </si>
  <si>
    <t>d424251e-3f46-4e29-a54d-3ee89e76a510</t>
  </si>
  <si>
    <t xml:space="preserve">Харківська спеціалізована школа І-ІІІ ступенів № 109 Харківської міської ради Харківської області </t>
  </si>
  <si>
    <t>109</t>
  </si>
  <si>
    <t>8eb700d8-cbad-456e-9d8c-c57f85f8af90</t>
  </si>
  <si>
    <t>Україна, Харківська область, Харків, вул. Коцюбинського, 12</t>
  </si>
  <si>
    <t>7208f4c3-bd39-461d-8288-0c5d74cec522</t>
  </si>
  <si>
    <t>Харківська загальноосвітня школа I-III ступенів № 165 Харківської міської ради Харківської області</t>
  </si>
  <si>
    <t>c1b5e135-5a27-4491-bf42-a5dc78696db8</t>
  </si>
  <si>
    <t>Харківське обласне вище училище фізичної культури і спорту</t>
  </si>
  <si>
    <t xml:space="preserve">Харківська загальноосвітня школа І-ІІІ ступенів № 150 Харківської міської ради Харківської області </t>
  </si>
  <si>
    <t>1d650343-eca7-445c-8e90-137034a00ace</t>
  </si>
  <si>
    <t>150</t>
  </si>
  <si>
    <t>Харківська загальноосвітня школа I-III ступенів № 52 Харківської міської ради Харківської області</t>
  </si>
  <si>
    <t>Україна, Харківська область, Харків, вул. Ахсарова, 3-А</t>
  </si>
  <si>
    <t>62a66c86-25c0-47a9-9cb7-0f348dae9ec5</t>
  </si>
  <si>
    <t>Харківська спеціалізована школа I-III ступенів № 87 Харківської міської ради Харківської області</t>
  </si>
  <si>
    <t>125d7e04-5aa6-444a-a176-5f7df1575d27</t>
  </si>
  <si>
    <t xml:space="preserve">Харківська загальноосвітня школа І-ІІІ ступенів № 145 Харківської міської ради Харківської області </t>
  </si>
  <si>
    <t>145</t>
  </si>
  <si>
    <t>a6da7cad-e54b-416a-8d58-bd1cf17ad1e2</t>
  </si>
  <si>
    <t>Україна, Харківська область, Харків, вул. Амосова, 24-А</t>
  </si>
  <si>
    <t>9d48d3ec-4d67-4a79-aa65-9ac0bbbf4459</t>
  </si>
  <si>
    <t>15d5a479-6aad-4a8c-b93d-7809f7d56d14</t>
  </si>
  <si>
    <t>Харківська спеціалізована школа І-ІІІ ступенів № 80 Харківської міської ради Харківської області</t>
  </si>
  <si>
    <t>0c6695d9-04a8-45cf-9ce5-a0092dc60b52</t>
  </si>
  <si>
    <t>80</t>
  </si>
  <si>
    <t>Україна, Харківська область, Харків, вул. Біблика, 12</t>
  </si>
  <si>
    <t>34437345-ef0d-4c7f-8070-c1addc780195</t>
  </si>
  <si>
    <t>Харківська загальноосвітня школа I-III ступенів № 25 Харківської міської ради Харківської області</t>
  </si>
  <si>
    <t>e3e8f9c8-ef30-46ca-bdc0-780df97a63cd</t>
  </si>
  <si>
    <t>Харківська загальноосвітня школа І-ІІІ ступенів № 70 Харківської міської ради Харківської області</t>
  </si>
  <si>
    <t>70</t>
  </si>
  <si>
    <t>21d93921-6c04-4627-8105-0af1646f34ea</t>
  </si>
  <si>
    <t>Україна, Харківська область, Харків, просп. Олександрівський, 150</t>
  </si>
  <si>
    <t>b9ce9e58-6a9b-4527-8cb4-330da03c09d7</t>
  </si>
  <si>
    <t xml:space="preserve">Харківська загальноосвітня школа І-ІІІ ступенів № 142 Харківської міської ради Харківської області </t>
  </si>
  <si>
    <t>142</t>
  </si>
  <si>
    <t>4ca04e38-acfb-43a9-a062-f6059b05ad8e</t>
  </si>
  <si>
    <t>Україна, Харківська область, Харків, вул. Валентинівська, 20-В</t>
  </si>
  <si>
    <t>c7bd4bd9-fb13-498e-ae08-129cce04eff3</t>
  </si>
  <si>
    <t>fede0371-9fb6-40f3-9c50-61d880df8e31</t>
  </si>
  <si>
    <t>Харківська спеціалізована школа І-ІІІ ступенів № 155 Харківської міської ради Харківської області</t>
  </si>
  <si>
    <t>155</t>
  </si>
  <si>
    <t>2801c5f6-9b6a-40a1-90a0-5915d3ba24a2</t>
  </si>
  <si>
    <t>Україна, Харківська область, Харків, просп. Московський, 318-А</t>
  </si>
  <si>
    <t>7b34a20a-2b0d-4383-9c7d-6ee0235a2d65</t>
  </si>
  <si>
    <t xml:space="preserve">Харківська загальноосвітня школа І-ІІІ ступенів № 160 Харківської міської ради Харківської області </t>
  </si>
  <si>
    <t>a73e9bd0-7803-4344-8ce9-7f6320a0ae62</t>
  </si>
  <si>
    <t>160</t>
  </si>
  <si>
    <t>Україна, Харківська область, Харків, вул. Танкопія, 1</t>
  </si>
  <si>
    <t>0d0374e2-53b9-40eb-add7-c59fb3073fe4</t>
  </si>
  <si>
    <t>Харківський приватний навчально-виховний комплекс "Вересень" Харківської області</t>
  </si>
  <si>
    <t>0cfa820e-475f-4d67-b767-9b9107fb3cd7</t>
  </si>
  <si>
    <t xml:space="preserve">Харківська загальноосвітня школа І-ІІІ ступенів № 159 Харківської міської ради Харківської області </t>
  </si>
  <si>
    <t>159</t>
  </si>
  <si>
    <t>0d57cc94-700b-46ff-adae-373b79fc370c</t>
  </si>
  <si>
    <t>Україна, Харківська область, Харків, просп. Перемоги, 67-Б</t>
  </si>
  <si>
    <t>8cecc32e-abc1-48fe-afe0-b9100c670f50</t>
  </si>
  <si>
    <t>a603bbff-42c5-4e28-9e79-73e5621641c6</t>
  </si>
  <si>
    <t xml:space="preserve">Харківська загальноосвітня школа І-ІІІ ступенів № 103 Харківської міської ради Харківської області </t>
  </si>
  <si>
    <t>103</t>
  </si>
  <si>
    <t>Україна, Харківська область, Харків, просп. Тракторобудівників, 110</t>
  </si>
  <si>
    <t>3756019b-e71b-43c3-9a67-0701056f8ad1</t>
  </si>
  <si>
    <t>f63daad8-7839-4f70-9ac3-db922a0c0793</t>
  </si>
  <si>
    <t>80a6628b-0717-41e4-a0d5-99ac2dab23e4</t>
  </si>
  <si>
    <t>Комунальний заклад «Харківська спеціалізована школа ІІ-ІІІ ступенів № 3 Харківської міської ради Харківської області»</t>
  </si>
  <si>
    <t>Харківська спеціалізована школа I-III ступенів № 109 Харківської міської ради Харківської області</t>
  </si>
  <si>
    <t>3</t>
  </si>
  <si>
    <t>5edf0fc7-16a8-4389-b071-cd32277fab36</t>
  </si>
  <si>
    <t>Україна, Харківська область, Харків, вул. Лесі Українки, 4</t>
  </si>
  <si>
    <t>c6d2f73c-6fa4-49a1-9650-3dd7ecae36f1</t>
  </si>
  <si>
    <t>d107b017-ac27-4788-b3a0-5b2f85f3fbb4</t>
  </si>
  <si>
    <t>Харківська загальноосвітня школа I-III ступенів № 76 Харківської міської ради Харківської області</t>
  </si>
  <si>
    <t>Харківська загальноосвітня школа І-ІІІ ступенів № 128 Харківської міської ради Харківської області</t>
  </si>
  <si>
    <t>128</t>
  </si>
  <si>
    <t>dd2e6a99-456d-4550-8cae-a60fca7a8e17</t>
  </si>
  <si>
    <t>Україна, Харківська область, Харків, вул. Владислава Зубенка, 72 Б</t>
  </si>
  <si>
    <t>70224909-5bf8-4541-b5bd-77c0c3ac5c6a</t>
  </si>
  <si>
    <t>2987d3eb-86f0-4c44-ba9d-c40e5213906b</t>
  </si>
  <si>
    <t xml:space="preserve">Харківська загальноосвітня школа І-ІІІ ступенів № 35 Харківської міської ради Харківської області </t>
  </si>
  <si>
    <t>35</t>
  </si>
  <si>
    <t>4d23cf71-e265-4a64-bf3d-9b94b3d013ab</t>
  </si>
  <si>
    <t>Україна, Харківська область, Харків, пров. Лиманський, 1</t>
  </si>
  <si>
    <t>3b5d60bb-e76e-42e7-b13e-a3d32e3993b4</t>
  </si>
  <si>
    <t>42fe1e27-4684-4d91-b7d2-3a588c3e75da</t>
  </si>
  <si>
    <t>Харківська загальноосвітня школа І-ІІІ ступенів № 54 Харківської міської ради Харківської області</t>
  </si>
  <si>
    <t>54</t>
  </si>
  <si>
    <t>80af3028-8a5a-4f1e-9942-cc8503477028</t>
  </si>
  <si>
    <t>Харківська спеціалізована школа I-III ступенів № 18 Харківської міської ради Харківської області</t>
  </si>
  <si>
    <t>Україна, Харківська область, Харків, вул. Академіка Богомольця, 4</t>
  </si>
  <si>
    <t>3fc8d3ee-5a13-4804-a9c4-e5ca9e8cd6b5</t>
  </si>
  <si>
    <t>Харківська загальноосвітня школа I-III ступенів № 121 Харківської міської ради Харківської області</t>
  </si>
  <si>
    <t>79cdde64-3096-4a1a-bc05-672e7559d5a8</t>
  </si>
  <si>
    <t>Харківська загальноосвітня школа І-ІІІ ступенів № 64 Харківської міської ради Харківської області</t>
  </si>
  <si>
    <t>64</t>
  </si>
  <si>
    <t>Україна, Харківська область, Харків, вул. Руслана Плоходька, 5-В</t>
  </si>
  <si>
    <t>dd8d6a1d-8668-453c-a5c2-a05053738f3f</t>
  </si>
  <si>
    <t>adecd909-caf9-4f58-a2e4-a1ecc3189dcf</t>
  </si>
  <si>
    <t xml:space="preserve">Харківська загальноосвітня школа І-ІІІ ступенів № 38 Харківської міської ради Харківської області </t>
  </si>
  <si>
    <t>38</t>
  </si>
  <si>
    <t>c545829b-4d1c-4ed8-9152-39e9aa8c581c</t>
  </si>
  <si>
    <t>Україна, Харківська область, Харків, вул. Харківських Дивізій, 15/1</t>
  </si>
  <si>
    <t>fd529602-3766-4838-87d7-d025d406913c</t>
  </si>
  <si>
    <t>1143f17e-8049-402f-b733-baafdc637ace</t>
  </si>
  <si>
    <t xml:space="preserve">Харківська загальноосвітня школа І-ІІІ ступенів № 143 Харківської міської ради Харківської області </t>
  </si>
  <si>
    <t>143</t>
  </si>
  <si>
    <t>Україна, Харківська область, Харків, вул. Владислава Зубенка, 21А</t>
  </si>
  <si>
    <t>59f13d2b-884e-41a9-a039-495c7d464292</t>
  </si>
  <si>
    <t>f26ed155-95e5-475a-97c9-067dde316110</t>
  </si>
  <si>
    <t>Комунальний заклад "Харківський санаторний навчально-виховний комплекс № 13" Харківської обласної ради</t>
  </si>
  <si>
    <t xml:space="preserve">Харківська загальноосвітня школа І-ІІІ ступенів № 51 Харківської міської ради Харківської області </t>
  </si>
  <si>
    <t>51</t>
  </si>
  <si>
    <t>Україна, Харківська область, Харків, просп. Науки, 68-Б</t>
  </si>
  <si>
    <t>b409074b-b85f-48a4-a8c4-69bc7aeef331</t>
  </si>
  <si>
    <t>Харківська загальноосвітня школа I-III ступенів № 57 Харківської міської ради Харківської області</t>
  </si>
  <si>
    <t>a0ae6d7e-bbe7-4168-bd07-9c6e1b1ce077</t>
  </si>
  <si>
    <t>5f5fef46-4812-4537-9a06-acab5657a229</t>
  </si>
  <si>
    <t xml:space="preserve">Харківська загальноосвітня школа І-ІІІ ступенів № 151 Харківської міської ради Харківської області </t>
  </si>
  <si>
    <t>151</t>
  </si>
  <si>
    <t>d11c0c25-8c04-4956-bdaa-245f6f32ca3c</t>
  </si>
  <si>
    <t>Україна, Харківська область, Харків, вул. Дніпровська, 10</t>
  </si>
  <si>
    <t>91e224ec-3927-4f25-b9b9-19197a4bf5a4</t>
  </si>
  <si>
    <t xml:space="preserve">Харківська загальноосвітня школа І-ІІІ ступенів № 139 Харківської міської ради Харківської області </t>
  </si>
  <si>
    <t>139</t>
  </si>
  <si>
    <t>f7ab5c8d-fdcf-488c-8c58-9a8a926b4b29</t>
  </si>
  <si>
    <t>Україна, Харківська область, Харків, вул. Гвардійців Широнінців, 40-Ж</t>
  </si>
  <si>
    <t>57bebb94-6c53-4ae9-b3da-ee412b6269c6</t>
  </si>
  <si>
    <t>Харківська спеціалізована школа І-ІІІ ступенів № 87 Харківської міської ради Харківської області</t>
  </si>
  <si>
    <t>1a19bafd-1fb7-4387-91b6-c5dae90f838a</t>
  </si>
  <si>
    <t>87</t>
  </si>
  <si>
    <t>Україна, Харківська область, Харків, вул. Башкирська, 2</t>
  </si>
  <si>
    <t>dceaf044-9648-4817-9654-efb953271f49</t>
  </si>
  <si>
    <t>f9150c87-73fb-49e2-ab9c-272c44f2dd64</t>
  </si>
  <si>
    <t xml:space="preserve">Харківська загальноосвітня школа І-ІІІ ступенів № 102 Харківської міської ради Харківської області </t>
  </si>
  <si>
    <t>Харківська гімназія № 39 Харківської міської ради Харківської області</t>
  </si>
  <si>
    <t>102</t>
  </si>
  <si>
    <t>Україна, Харківська область, Харків, вул. Киргизька, 3</t>
  </si>
  <si>
    <t>b8bb10da-ece2-4e95-a77f-435a8bcf07e5</t>
  </si>
  <si>
    <t>c29c0414-c945-4c02-a0cf-223f125c0509</t>
  </si>
  <si>
    <t xml:space="preserve">Харківська загальноосвітня школа І-ІІІ ступенів № 97 Харківської міської ради Харківської області </t>
  </si>
  <si>
    <t>97</t>
  </si>
  <si>
    <t>02073f0f-cc32-46b4-bf64-b034ac5b3eab</t>
  </si>
  <si>
    <t>Україна, Харківська область, Харків, вул. Гвардійців   Широнінців, 5-Г</t>
  </si>
  <si>
    <t>e9afb3c5-28ab-4005-8f8c-e458ab68ab1d</t>
  </si>
  <si>
    <t>Харківська загальноосвітня школа I-III ступенів № 88 ім. О.Г. Зубарева Харківської міської ради Харківської області</t>
  </si>
  <si>
    <t>Харківська загальноосвітня школа І-ІІІ ступенів № 72 Харківської міської ради Харківської області</t>
  </si>
  <si>
    <t>72</t>
  </si>
  <si>
    <t>e8b9729a-9e45-47dd-8459-acbf00f2b389</t>
  </si>
  <si>
    <t>Україна, Харківська область, Харків, просп. Московський, 246</t>
  </si>
  <si>
    <t>Харківська загальноосвітня школа I-III ступенів № 38 Харківської міської ради Харківської області</t>
  </si>
  <si>
    <t>04ac36ef-4071-4763-a435-87393defd768</t>
  </si>
  <si>
    <t>Комунальний заклад «Харківська гімназія № 6 «Маріїнська гімназія» Харківської міської ради Харківської області»</t>
  </si>
  <si>
    <t>dbb5e27f-fcff-4ec8-9b0e-f4ed07a9b58b</t>
  </si>
  <si>
    <t>6</t>
  </si>
  <si>
    <t>Харківська спеціалізована школа I-III ступенів № 80 Харківської міської ради Харківської області</t>
  </si>
  <si>
    <t>Україна, Харківська область, Харків, вул. Римарська, 11</t>
  </si>
  <si>
    <t>af214cdb-76d6-4079-b687-608552d05cb5</t>
  </si>
  <si>
    <t>Комунальний заклад «Харківській університетський ліцей Харківської міської ради Харківської області»</t>
  </si>
  <si>
    <t>e383e75b-a715-4da4-9925-cddbf460e2b5</t>
  </si>
  <si>
    <t>ліцей</t>
  </si>
  <si>
    <t>f9d38f30-7d03-47bc-867e-aa8633b93616</t>
  </si>
  <si>
    <t>16347e39-62fa-4c3a-a65a-724eeb9ebea3</t>
  </si>
  <si>
    <t>14d3ee6b-78cd-48e1-a359-92adac4d54ad</t>
  </si>
  <si>
    <t>fed78692-9dac-4f1e-bd44-7fc4120c85f8</t>
  </si>
  <si>
    <t>Харківський навчально-виховний комплекс №112 Харківської міської ради Харківської області</t>
  </si>
  <si>
    <t>769053e2-785d-4557-8526-5bb48a53cb71</t>
  </si>
  <si>
    <t>Харківська загальноосвітня школа I-III ступенів № 111 Харківської міської ради Харківської області</t>
  </si>
  <si>
    <t xml:space="preserve">Комунальний заклад «Харківська загальноосвітня школа І-ІІІ ступенів № 158 Харківської міської ради Харківської області» </t>
  </si>
  <si>
    <t>158</t>
  </si>
  <si>
    <t>5b9e59ec-a27d-4cbe-98b8-940086b610f4</t>
  </si>
  <si>
    <t>Україна, Харківська область, Харків, вул. Леся Сердюка, 46</t>
  </si>
  <si>
    <t>74a02922-6a6b-481f-863e-9ba7f6a4d56f</t>
  </si>
  <si>
    <t>Харківський приватний навчально-виховний комплекс "Гармонія" Харківської області</t>
  </si>
  <si>
    <t xml:space="preserve">Харківська спеціалізована школа І-ІІІ ступенів № 132 Харківської міської ради Харківської області </t>
  </si>
  <si>
    <t>2bb2b7d5-1f4c-457c-bd79-927da8df2dfc</t>
  </si>
  <si>
    <t>132</t>
  </si>
  <si>
    <t>Україна, Харківська область, Харків, вул. Новгородська, 1</t>
  </si>
  <si>
    <t>10544b92-bfeb-442b-ae64-e017782ff56c</t>
  </si>
  <si>
    <t>f19fae6d-32c9-401e-8cbe-5ac4253e8209</t>
  </si>
  <si>
    <t xml:space="preserve">Харківська загальноосвітня школа І-ІІІ ступенів № 98 Харківської міської ради Харківської області </t>
  </si>
  <si>
    <t>98</t>
  </si>
  <si>
    <t>Україна, Харківська область, Харків, пров. Писемського, 5</t>
  </si>
  <si>
    <t>e4bd1544-3445-4cad-b741-f5692f0560f3</t>
  </si>
  <si>
    <t>c6dd7042-94bc-4b10-a237-02664f058a45</t>
  </si>
  <si>
    <t>Комунальний заклад "Харківська спеціалізована школа I-III ступенів № 181 "Дьонсурі" Харківської міської ради Харківської області"</t>
  </si>
  <si>
    <t>ffa21b51-8f33-472f-82f8-c1cf999903b3</t>
  </si>
  <si>
    <t>86</t>
  </si>
  <si>
    <t>Україна, Харківська область, Харків, пров. І Золочівський, 3</t>
  </si>
  <si>
    <t>62f5cce9-88fc-48ed-acb0-77718097a15e</t>
  </si>
  <si>
    <t>4345b8e6-b557-40e2-9fb3-7826c55e2517</t>
  </si>
  <si>
    <t xml:space="preserve">Харківська загальноосвітня школа І-ІІІ ступенів № 146 Харківської міської ради Харківської області </t>
  </si>
  <si>
    <t>146</t>
  </si>
  <si>
    <t>ccda2711-243a-46fd-a8e4-af1597253748</t>
  </si>
  <si>
    <t>Україна, Харківська область, Харків, просп. Людвіга Свободи, 37-Б</t>
  </si>
  <si>
    <t>Харківська загальноосвітня школа I-III ступенів № 117 Харківської міської ради Харківської області</t>
  </si>
  <si>
    <t>Анульовано</t>
  </si>
  <si>
    <t>ecdf127f-5d16-49ae-92cf-e953a33fad97</t>
  </si>
  <si>
    <t xml:space="preserve">Харківська загальноосвітня школа І-ІІІ ступенів № 140 Харківської міської ради Харківської області </t>
  </si>
  <si>
    <t>140</t>
  </si>
  <si>
    <t>4ac9861a-a91a-4d2e-89a9-fe00e4e3187d</t>
  </si>
  <si>
    <t>Україна, Харківська область, Харків, вул. Гвардійців Широнінців, 61</t>
  </si>
  <si>
    <t>a449fc13-6533-45c8-a9a1-aba4b4bfc437</t>
  </si>
  <si>
    <t xml:space="preserve">Харківська загальноосвітня школа І-ІІІ ступенів № 91 Харківської міської ради Харківської області </t>
  </si>
  <si>
    <t>91</t>
  </si>
  <si>
    <t>5a7a8244-6cd6-465b-8cab-8de5190ae84a</t>
  </si>
  <si>
    <t>Україна, Харківська область, Харків, проїзд Садовий, 18-Б</t>
  </si>
  <si>
    <t xml:space="preserve">Харківська спеціалізована школа І-ІІІ ступенів № 114 Харківської міської ради Харківської області </t>
  </si>
  <si>
    <t>03db0aab-14ef-45fd-8f86-ea9f099d6a15</t>
  </si>
  <si>
    <t>114</t>
  </si>
  <si>
    <t>Україна, Харківська область, Харків, просп. Гагаріна, 157</t>
  </si>
  <si>
    <t>704745a0-910f-4814-bc4d-4d64b3acb709</t>
  </si>
  <si>
    <t xml:space="preserve">Харківська загальноосвітня школа І-ІІІ ступенів № 28 Харківської міської ради Харківської області </t>
  </si>
  <si>
    <t>28</t>
  </si>
  <si>
    <t>Україна, Харківська область, Харків, вул. Ю.Паращука, 61</t>
  </si>
  <si>
    <t>392493d3-06b1-4f9c-9196-6b2a22de200c</t>
  </si>
  <si>
    <t>Комунальний заклад "Харківська спеціальна загальноосвітня школа-інтернат І-ІІІ ступенів № 12" Харківської обласної ради</t>
  </si>
  <si>
    <t>49</t>
  </si>
  <si>
    <t>254f393f-9e91-4c47-aae8-f60b81afe4d6</t>
  </si>
  <si>
    <t>Україна, Харківська область, Харків, вул. Харківських Дивізій, 7/3</t>
  </si>
  <si>
    <t>1277017b-4ee4-40d9-8ea6-f9f9b6bf03d5</t>
  </si>
  <si>
    <t>6f404208-8593-4d2f-8c79-5bc5d2f8fd9d</t>
  </si>
  <si>
    <t>Комунальний заклад «Харківська спеціалізована школа І-ІІІ ступенів № 93 Харківської міської ради Харківської області імені В.В. Бондаренка»</t>
  </si>
  <si>
    <t>93</t>
  </si>
  <si>
    <t>a4af299c-098c-4779-a86e-7eea81f410c1</t>
  </si>
  <si>
    <t>Україна, Харківська область, Харків, просп. Ново-Баварський, 89А</t>
  </si>
  <si>
    <t>78256361-3f06-47a8-88ff-874706c007c9</t>
  </si>
  <si>
    <t>1ff8a650-97c0-43a1-95a4-17afa237973b</t>
  </si>
  <si>
    <t>Харківська загальноосвітня школа І-ІІІ ступенів № 5 Харківської міської ради Харківської області</t>
  </si>
  <si>
    <t>5</t>
  </si>
  <si>
    <t>Україна, Харківська область, Харків, вул. Свободи, 19/21</t>
  </si>
  <si>
    <t>ade29a2d-185f-47a5-add3-fd693cf80c07</t>
  </si>
  <si>
    <t>c2ce435b-22c6-4f18-9868-df6117b77975</t>
  </si>
  <si>
    <t>Харківська загальноосвітня школа І-ІІІ ступенів № 118 Харківської міської ради Харківської області</t>
  </si>
  <si>
    <t>118</t>
  </si>
  <si>
    <t>Україна, Харківська область, Харків, вул. Роганська, 17</t>
  </si>
  <si>
    <t>5bd3dd97-6763-4daa-b8af-aeec4e307097</t>
  </si>
  <si>
    <t>Харківська спеціалізована школа I-III ступенів № 29 Харківської міської ради Харківської області</t>
  </si>
  <si>
    <t>6b3c7f19-e9bf-4566-82f2-2f9927837fde</t>
  </si>
  <si>
    <t xml:space="preserve">Харківська загальноосвітня школа І-ІІІ ступенів № 95 ім. 299-ї Харківської стрілецької дивізії Харківської міської ради Харківської області </t>
  </si>
  <si>
    <t>95</t>
  </si>
  <si>
    <t>Україна, Харківська область, Харків, вул. Ньютона, 137</t>
  </si>
  <si>
    <t>2381079c-aba5-4fa1-84b6-966f339c7e86</t>
  </si>
  <si>
    <t>f4554ced-58cb-4c75-8a77-e8f5e5128520</t>
  </si>
  <si>
    <t>Комунальний заклад «Харківський навчально-виховний комплекс «гімназія-школа І ступеня» № 24 Харківської міської ради Харківської області імені І.Н. Питікова»</t>
  </si>
  <si>
    <t>24</t>
  </si>
  <si>
    <t>Україна, Харківська область, Харків, вул. Ощєпкова, 9</t>
  </si>
  <si>
    <t>8916de47-32db-4227-a6d5-990212af30be</t>
  </si>
  <si>
    <t>ad4fa484-de05-4c14-97f6-8b59e752715c</t>
  </si>
  <si>
    <t xml:space="preserve">Харківська загальноосвітня школа І-ІІІ ступенів № 31 Харківської міської ради Харківської області </t>
  </si>
  <si>
    <t>31</t>
  </si>
  <si>
    <t>962df991-321d-4637-911c-3ea84a49d51e</t>
  </si>
  <si>
    <t>Україна, Харківська область, Харків, вул. Владислава Зубенка, 32</t>
  </si>
  <si>
    <t>4b065b72-b160-4e1c-93e6-1a101d7c43bf</t>
  </si>
  <si>
    <t xml:space="preserve">Харківська спеціалізована школа І-ІІІ ступенів № 18 Харківської міської ради Харківської області </t>
  </si>
  <si>
    <t>18</t>
  </si>
  <si>
    <t>10cfcc2b-8d8d-4a66-b5fe-0312bd5cf766</t>
  </si>
  <si>
    <t>Харківська загальноосвітня школа I-III ступенів № 2 Харківської міської ради Харківської області</t>
  </si>
  <si>
    <t>Україна, Харківська область, Харків, вул. Іллінська, 40</t>
  </si>
  <si>
    <t>aebd5135-8cd1-42a4-b9e9-2b64b19737bb</t>
  </si>
  <si>
    <t>9d6ceb70-2fbd-4cad-90b5-d9c72fae740b</t>
  </si>
  <si>
    <t xml:space="preserve">Харківській ліцей № 89 Харківської міської ради Харківської області </t>
  </si>
  <si>
    <t>89</t>
  </si>
  <si>
    <t>Україна, Харківська область, Харків, вул. Дерев'янка, 14 А</t>
  </si>
  <si>
    <t>21cb130a-2a02-4128-868d-d460f1160988</t>
  </si>
  <si>
    <t>51058f44-2f62-4476-b6e1-53209427bd7e</t>
  </si>
  <si>
    <t xml:space="preserve">Харківська загальноосвітня школа І-ІІІ ступенів № 147 Харківської міської ради Харківської області </t>
  </si>
  <si>
    <t>147</t>
  </si>
  <si>
    <t>f9513ab5-fd9a-42c9-908a-4260a5e3ce07</t>
  </si>
  <si>
    <t>Україна, Харківська область, Харків, просп. Перемоги, 68-Д</t>
  </si>
  <si>
    <t>54540442-3330-4821-b32b-acaea0f49518</t>
  </si>
  <si>
    <t>ea795bb0-582e-4db5-b602-f1ba3cb90604</t>
  </si>
  <si>
    <t xml:space="preserve">Харківська спеціалізована школа І-ІІІ ступенів № 66 Харківської міської ради Харківської області </t>
  </si>
  <si>
    <t>66</t>
  </si>
  <si>
    <t>Україна, Харківська область, Харків, просп. Гагаріна, 260</t>
  </si>
  <si>
    <t>0c1f8158-b9fc-4b24-9223-bf53a315beae</t>
  </si>
  <si>
    <t>42914a5d-9cef-4288-a962-748c35dc5175</t>
  </si>
  <si>
    <t xml:space="preserve">Харківська загальноосвітня школа І-ІІІ ступенів № 60 Харківської міської ради Харківської області </t>
  </si>
  <si>
    <t>60</t>
  </si>
  <si>
    <t>Україна, Харківська область, Харків, вул. Ньютона, 131</t>
  </si>
  <si>
    <t>0c72287e-41c1-4c8a-bb4b-a1768fb3fc0f</t>
  </si>
  <si>
    <t>Харківська гімназія №178 "Освіта" Харківської міської ради Харківської області</t>
  </si>
  <si>
    <t>1ea30b31-bf36-4376-b52e-de65784dc53a</t>
  </si>
  <si>
    <t xml:space="preserve">Харківська загальноосвітня школа І-ІІІ ступенів № 111 Харківської міської ради Харківської області </t>
  </si>
  <si>
    <t>111</t>
  </si>
  <si>
    <t>126757d3-e57c-4521-9814-a27fbdd3f536</t>
  </si>
  <si>
    <t>Україна, Харківська область, Харків, вул. Бучми, 18-Д</t>
  </si>
  <si>
    <t>51c7f067-6750-4db7-81b7-05521cdc1067</t>
  </si>
  <si>
    <t>Харківська загальноосвітня школа I-III ступенів № 168 Харківської міської ради Харківської області</t>
  </si>
  <si>
    <t>6550a502-76c5-4015-b851-c0c9191985e4</t>
  </si>
  <si>
    <t xml:space="preserve">Харківська загальноосвітня школа І-ІІІ ступенів № 10 Харківської міської ради Харківської області </t>
  </si>
  <si>
    <t>10</t>
  </si>
  <si>
    <t>58502051-9499-4855-8a72-7638eb1d6686</t>
  </si>
  <si>
    <t>Україна, Харківська область, Харків, вул. Кузнечний в`їзд, 3</t>
  </si>
  <si>
    <t>79ce499e-8602-442b-8359-6477e047d536</t>
  </si>
  <si>
    <t>c717945f-ebc6-4702-8a2f-01e81360d701</t>
  </si>
  <si>
    <t>94717ce0-33ab-455b-81c3-b8f5ab60af49</t>
  </si>
  <si>
    <t>Комунальний заклад «Харківська спеціалізована школа І-ІІІ ступенів з поглибленим вивченням окремих предметів № 16 Харківської міської ради Харківської області імені В.Г. Сергєєва»</t>
  </si>
  <si>
    <t>16</t>
  </si>
  <si>
    <t>Україна, Харківська область, Харків, вул. Поздовжня, 5</t>
  </si>
  <si>
    <t>3620eb24-22bc-4bbf-b2a5-3aef452b42e5</t>
  </si>
  <si>
    <t>af738641-6a6e-4d81-aa09-20d399f4c454</t>
  </si>
  <si>
    <t>Комунальний заклад «Харківська загальноосвітня школа І-ІІІ ступенів № 74 Харківської міської ради Харківської області»</t>
  </si>
  <si>
    <t>74</t>
  </si>
  <si>
    <t>Україна, Харківська область, Харків, вул. Туркестанська, 1</t>
  </si>
  <si>
    <t>39d7288d-2ed6-4f92-ac63-76a0076a312f</t>
  </si>
  <si>
    <t>90034b48-2a4b-44a6-8827-7564b1a31399</t>
  </si>
  <si>
    <t>39774c1d-fa15-4f2f-b417-380f526230f8</t>
  </si>
  <si>
    <t>Харківська загальноосвітня школа І-ІІІ ступенів № 165 Харківської міської ради Харківської області</t>
  </si>
  <si>
    <t>165</t>
  </si>
  <si>
    <t>1850ede5-c255-46a5-a95d-6a00bae1103e</t>
  </si>
  <si>
    <t>Україна, Харківська область, Харків, вул. Метробудівників, 7</t>
  </si>
  <si>
    <t>480c593e-173e-4d05-9d30-3e25ca21e106</t>
  </si>
  <si>
    <t xml:space="preserve">Харківська спеціалізована школа І-ІІІ ступенів № 99 Харківської міської ради Харківської області </t>
  </si>
  <si>
    <t>99</t>
  </si>
  <si>
    <t>Україна, Харківська область, Харків, вул. Тобольська, 26</t>
  </si>
  <si>
    <t>c1403532-55d3-4428-858d-5087c037e91f</t>
  </si>
  <si>
    <t>3dfda63e-62d6-436e-bb13-4c1c5f93c632</t>
  </si>
  <si>
    <t xml:space="preserve">Харківська спеціалізована школа І-ІІІ ступенів №134 Харківської міської ради Харківської області </t>
  </si>
  <si>
    <t>134</t>
  </si>
  <si>
    <t>Україна, Харківська область, Харків, вул. Шевченка, 220</t>
  </si>
  <si>
    <t>f9c20919-f53e-423e-bfde-1912cb73b8a0</t>
  </si>
  <si>
    <t>fa17ef1a-a928-4ad9-bad8-bcda04ec507d</t>
  </si>
  <si>
    <t xml:space="preserve">Харківська загальноосвітня школа І-ІІІ ступенів № 90 Харківської міської ради Харківської області </t>
  </si>
  <si>
    <t>90</t>
  </si>
  <si>
    <t>60bcdb7b-8588-4639-bf80-ea4c336631a9</t>
  </si>
  <si>
    <t>Україна, Харківська область, Харків, просп. Гагаріна, 207</t>
  </si>
  <si>
    <t>add0e04e-e3e0-49d3-9028-1dd23de99af8</t>
  </si>
  <si>
    <t>Харківська загальноосвітня школа І-ІІІ ступенів № 113 Харківської міської ради Харківської області</t>
  </si>
  <si>
    <t>113</t>
  </si>
  <si>
    <t>7d385e12-6d86-4f98-a6a8-e48de9ea9de6</t>
  </si>
  <si>
    <t>734834e0-9c9b-44d5-a07f-c571fb0bffbb</t>
  </si>
  <si>
    <t>cb63556c-6b24-4e65-9c46-82592485f8a7</t>
  </si>
  <si>
    <t>c6a307d2-b861-4021-b7f5-3379176a27fc</t>
  </si>
  <si>
    <t>604bf8f4-4349-48cc-9bf3-2d38c8220445</t>
  </si>
  <si>
    <t>bbd4132b-838b-43e3-bb82-cdfca3735db5</t>
  </si>
  <si>
    <t>4de790c5-3bac-43e2-ab84-b0d7eb4708bc</t>
  </si>
  <si>
    <t xml:space="preserve">Харківська загальноосвітня школа І-ІІІ ступенів № 154 Харківської міської ради Харківської області </t>
  </si>
  <si>
    <t>154</t>
  </si>
  <si>
    <t>710dab54-9d04-4048-981a-7be831da4edb</t>
  </si>
  <si>
    <t>Україна, Харківська область, Харків, просп. Людвіга Свободи, 42-Б</t>
  </si>
  <si>
    <t>bde4e26c-3461-45fe-9a07-2fc19dcc39e7</t>
  </si>
  <si>
    <t>208bfef6-e507-4eff-84b9-aa9136d2f3e7</t>
  </si>
  <si>
    <t xml:space="preserve">Харківська гімназія № 83 Харківської міської ради Харківської області </t>
  </si>
  <si>
    <t>83</t>
  </si>
  <si>
    <t>Україна, Харківська область, Харків, вул. Тарасівська, 43/45</t>
  </si>
  <si>
    <t>2b963244-d0d4-4b77-9538-bd4c93b89a0c</t>
  </si>
  <si>
    <t>55e2221e-c0b0-4b8d-acc6-c439185d45e2</t>
  </si>
  <si>
    <t xml:space="preserve">Харківська загальноосвітня школа І-ІІІ ступенів № 131 Харківської міської ради Харківської області </t>
  </si>
  <si>
    <t>131</t>
  </si>
  <si>
    <t>4406f634-16e5-4e97-b305-69159555a170</t>
  </si>
  <si>
    <t>Україна, Харківська область, Харків, вул. Чічібабіна, 11</t>
  </si>
  <si>
    <t>b5e04330-1d17-46d7-9f23-89ccdcfbf3a4</t>
  </si>
  <si>
    <t>5ce2a412-a5b9-4547-866c-4772c3a8dc4f</t>
  </si>
  <si>
    <t>eb67e84c-6d8f-4b8b-a694-4867144aa154</t>
  </si>
  <si>
    <t>Харківський технічний ліцей № 173 Харківської міської ради Харківської області</t>
  </si>
  <si>
    <t>173</t>
  </si>
  <si>
    <t>Україна, Харківська область, Харків, вул. Самаркандська, 17</t>
  </si>
  <si>
    <t>c331a237-1e90-4480-99f2-27bf91fe1c68</t>
  </si>
  <si>
    <t>180c7e0f-8e88-43eb-8ef9-056e8dd78dd0</t>
  </si>
  <si>
    <t xml:space="preserve">Харківська спеціалізована школа І-ІІІ ступенів № 77 Харківської міської ради Харківської області </t>
  </si>
  <si>
    <t>77</t>
  </si>
  <si>
    <t>152f5be9-adc7-47d2-a856-b2fa5bdff7ea</t>
  </si>
  <si>
    <t>f9f890c5-0519-4985-8005-8c5060a5917e</t>
  </si>
  <si>
    <t>Україна, Харківська область, Харків, вул. Садовопаркова, 2А</t>
  </si>
  <si>
    <t>374a0719-7fcd-4aab-b993-1d19f2fceded</t>
  </si>
  <si>
    <t>79efa9db-8566-434e-aff3-54fe6586ae16</t>
  </si>
  <si>
    <t xml:space="preserve">Харківська загальноосвітня школа І-ІІІ ступенів № 37 Харківської міської ради Харківської області </t>
  </si>
  <si>
    <t>37</t>
  </si>
  <si>
    <t>b5c61c1d-4923-42a4-9d5f-949ed0fb560f</t>
  </si>
  <si>
    <t>c0a75169-1d9a-459b-9618-de6507743171</t>
  </si>
  <si>
    <t>2b04bf39-28f8-4df9-b0df-108e64ce7e76</t>
  </si>
  <si>
    <t>Харківська загальноосвітня школа I-III ступенів № 167 Харківської міської ради Харківської області</t>
  </si>
  <si>
    <t xml:space="preserve">Харківська загальноосвітня школа І-ІІІ ступенів № 123 Харківської міської ради Харківської області </t>
  </si>
  <si>
    <t>123</t>
  </si>
  <si>
    <t>7a1f1b16-015b-4c3c-97b3-78888d90b036</t>
  </si>
  <si>
    <t>Україна, Харківська область, Харків, вул. Академіка Павлова, 142-А</t>
  </si>
  <si>
    <t>36694a13-8cb8-4ef7-be02-7fdbb8b7847f</t>
  </si>
  <si>
    <t>Харківська загальноосвітня школа I-III ступенів № 67 Харківської міської ради Харківської області</t>
  </si>
  <si>
    <t>fa60463a-4397-4378-8f0f-65acda9be765</t>
  </si>
  <si>
    <t>Комунальний заклад «Харківська спеціалізована школа І-ІІІ ступенів № 15 з поглибленим вивченням окремих предметів Харківської міської ради Харківської області»</t>
  </si>
  <si>
    <t>15</t>
  </si>
  <si>
    <t>2ff7af0d-d968-4d97-81a0-8fd7416eb791</t>
  </si>
  <si>
    <t>Україна, Харківська область, Харків, вул. Дванадцятого Квітня, 14</t>
  </si>
  <si>
    <t>Харківський педагогічний ліцей № 4 Харківської міської ради Харківської області</t>
  </si>
  <si>
    <t>a3e60420-75ef-4ca8-a106-bf79ab25deb7</t>
  </si>
  <si>
    <t>70ce18ab-afe3-42ed-9293-d7b7a677a337</t>
  </si>
  <si>
    <t>Харківська загальноосвітня школа І-ІІІ ступенів № 42 Харківської міської ради Харківської області</t>
  </si>
  <si>
    <t>42</t>
  </si>
  <si>
    <t>ef78efe6-d3b4-4725-a283-ebc37291dfa6</t>
  </si>
  <si>
    <t>Україна, Харківська область, Харків, вул. Світла, 39-А</t>
  </si>
  <si>
    <t>1cf8276c-27fb-43ce-a3fd-ee0183991f20</t>
  </si>
  <si>
    <t>61</t>
  </si>
  <si>
    <t>276ed49f-0411-478c-95b4-328f9a5daf6c</t>
  </si>
  <si>
    <t>Україна, Харківська область, Харків, вул. Танкопія, 19/4</t>
  </si>
  <si>
    <t>d43efdcd-2c01-4ced-a4b5-6c43854ce07a</t>
  </si>
  <si>
    <t>5005cdd5-d7aa-4405-8f74-f1ec0a2652df</t>
  </si>
  <si>
    <t>Харківська загальноосвітня школа І-ІІІ ступенів № 40 Харківської міської ради Харківської області</t>
  </si>
  <si>
    <t>40</t>
  </si>
  <si>
    <t>48c7259b-346b-4263-b0f2-74e55a9ce776</t>
  </si>
  <si>
    <t>Україна, Харківська область, Харків, б-р Івана  Каркача, 22-А</t>
  </si>
  <si>
    <t>2fe3062b-ff91-473e-9abd-537700753ed9</t>
  </si>
  <si>
    <t>28b98444-8fc0-4e3e-a196-a47eb824c47c</t>
  </si>
  <si>
    <t xml:space="preserve">Харківська спеціалізована школа І-ІІІ ступенів № 108 Харківської міської ради Харківської області </t>
  </si>
  <si>
    <t>108</t>
  </si>
  <si>
    <t>2ee2ab85-7118-4a10-966f-4f1069d08e02</t>
  </si>
  <si>
    <t>Україна, Харківська область, Харків, вул. Холодногірська, 67</t>
  </si>
  <si>
    <t>44edda2e-e868-4586-bd8c-eae14cd7678d</t>
  </si>
  <si>
    <t>Комунальний заклад «Харківська загальноосвітня школа І-ІІІ ступенів № 136 Харківської міської ради Харківської області імені Героя Радянського Союзу П.Д. Говоруненка»</t>
  </si>
  <si>
    <t>136</t>
  </si>
  <si>
    <t>9d6ee3c8-9694-4837-93f7-95a2dc6f543f</t>
  </si>
  <si>
    <t>Україна, Харківська область, Харків, вул. Велика Панасівська, 39</t>
  </si>
  <si>
    <t>6a316252-6e0e-4a36-aa5f-8b920f3ec9a1</t>
  </si>
  <si>
    <t>Харківська загальноосвітня школа І-ІІІ ступенів № 26 Харківської міської ради Харківської області</t>
  </si>
  <si>
    <t>26</t>
  </si>
  <si>
    <t>91722993-effb-4579-8d69-d6a6d65ccabb</t>
  </si>
  <si>
    <t>Україна, Харківська область, Харків, вул. Дванадцятого Квітня, 28</t>
  </si>
  <si>
    <t>da26089e-9d9c-4573-9f1a-333567921628</t>
  </si>
  <si>
    <t>e2dd17b4-7f58-4281-8022-7695c7e38c1a</t>
  </si>
  <si>
    <t xml:space="preserve">Харківська загальноосвітня школа І-ІІІ ступенів № 48 Харківської міської ради Харківської області </t>
  </si>
  <si>
    <t>48</t>
  </si>
  <si>
    <t>Україна, Харківська область, Харків, вул. Тернопільська, 19</t>
  </si>
  <si>
    <t>83a9463d-02dd-44a3-8c5c-9cf35f25c5f1</t>
  </si>
  <si>
    <t>83db1868-7e0d-4f67-b77b-0491cfc726db</t>
  </si>
  <si>
    <t>Харківська загальноосвітня школа І-ІІІ ступенів № 57 Харківської міської ради Харківської області</t>
  </si>
  <si>
    <t>57</t>
  </si>
  <si>
    <t>4e5493ed-bc4e-4bb8-93e9-2c09a58fdea1</t>
  </si>
  <si>
    <t>Україна, Харківська область, Харків, вул. Сочинська, 66-А</t>
  </si>
  <si>
    <t>a4db725e-2a61-4f5d-8699-ebdc909b5ca1</t>
  </si>
  <si>
    <t>7d14bdb1-ad05-4e6d-b7a1-eb0ed8ed3a8a</t>
  </si>
  <si>
    <t>361deb5e-1945-451c-bc57-575d6659a61a</t>
  </si>
  <si>
    <t xml:space="preserve">Харківська загальноосвітня школа І-ІІІ ступенів № 36 Харківської міської ради Харківської області </t>
  </si>
  <si>
    <t>Хіміко-технологічний та агрохімічний</t>
  </si>
  <si>
    <t>36</t>
  </si>
  <si>
    <t>ade6d80e-665b-411f-aaf3-2200d095456d</t>
  </si>
  <si>
    <t>Україна, Харківська область, Харків, вул. Алчевських, 55</t>
  </si>
  <si>
    <t>Харківська загальноосвітня школа I-III ступенів №151 Харківської міської ради Харківської області</t>
  </si>
  <si>
    <t>54bb6033-809c-4b28-ae71-493f3b66d65c</t>
  </si>
  <si>
    <t xml:space="preserve">Харківська загальноосвітня школа І-ІІІ ступенів № 100 ім. А.С. Макаренка Харківської міської ради Харківської області </t>
  </si>
  <si>
    <t>100</t>
  </si>
  <si>
    <t>Україна, Харківська область, Харків, вул. Лісопарківська, 111</t>
  </si>
  <si>
    <t>2eb08aeb-86e7-4f0c-925b-933fbb0a26ee</t>
  </si>
  <si>
    <t>bcf40c13-e585-4480-81f2-2ad893a76512</t>
  </si>
  <si>
    <t>Харківська загальноосвітня школа І-ІІІ ступенів № 104 Харківської міської ради Харківської області</t>
  </si>
  <si>
    <t>104</t>
  </si>
  <si>
    <t>5a13aa3b-1b1b-48a3-a13e-13bdc4251ee4</t>
  </si>
  <si>
    <t>Україна, Харківська область, Харків, вул. Біблика, 55</t>
  </si>
  <si>
    <t>28654005-e95c-4ccc-9f1c-d6a7313e568e</t>
  </si>
  <si>
    <t>3e0e88ea-455a-48f5-b5c6-90ef2e07e1aa</t>
  </si>
  <si>
    <t>Комунальний заклад "Харківська загальноосвітня школа I-III ступенів № 30 Харківської міської ради Харківської області імені Героя Радянського Союзу С.О.Борзенка"</t>
  </si>
  <si>
    <t xml:space="preserve">Харківська спеціалізована школа І-ІІІ ступенів № 50 Харківської міської ради Харківської області </t>
  </si>
  <si>
    <t>50</t>
  </si>
  <si>
    <t>a5ce1d1e-9548-4d6e-ab5f-c6b14e2cd2c7</t>
  </si>
  <si>
    <t>Україна, Харківська область, Харків, вул. Тобольська, 46</t>
  </si>
  <si>
    <t>4b76cc1b-595d-4999-909e-08cdefb5c039</t>
  </si>
  <si>
    <t>48f63033-111e-4ede-a42e-5a4ed6fc020d</t>
  </si>
  <si>
    <t xml:space="preserve">Харківська загальноосвітня школа І-ІІІ ступенів № 22 Харківської міської ради Харківської області </t>
  </si>
  <si>
    <t>22</t>
  </si>
  <si>
    <t>66751513-2a05-4671-a830-a2fafd9d0054</t>
  </si>
  <si>
    <t>70c26c2a-022a-4cce-adf2-eacfca2eb6c8</t>
  </si>
  <si>
    <t>15b965cf-c129-4768-a4a5-5e7bb54eed7c</t>
  </si>
  <si>
    <t>ff602903-2250-4713-baaf-28224ec8688a</t>
  </si>
  <si>
    <t>0b618e1b-8b1b-4dfb-9928-3fdb486b866d</t>
  </si>
  <si>
    <t xml:space="preserve">Харківська загальноосвітня школа І-ІІІ ступенів № 44 Харківської міської ради Харківської області </t>
  </si>
  <si>
    <t>44</t>
  </si>
  <si>
    <t>4e22c86d-1896-4f7c-8007-bff78a217fc9</t>
  </si>
  <si>
    <t>Україна, Харківська область, Харків, вул. Костичева, 2</t>
  </si>
  <si>
    <t>0651312a-25d1-459b-bc10-169ce7d645f6</t>
  </si>
  <si>
    <t xml:space="preserve">Харківська загальноосвітня школа І-ІІІ ступенів № 25 Харківської міської ради Харківської області </t>
  </si>
  <si>
    <t>25</t>
  </si>
  <si>
    <t>0e87827c-85aa-46cf-bd2e-90f41cb3f729</t>
  </si>
  <si>
    <t>Україна, Харківська область, Харків, просп. Тракторобудівників, 87-В</t>
  </si>
  <si>
    <t>ed4d0f0c-774f-4729-bcb3-4b245a730e64</t>
  </si>
  <si>
    <t>Комунальний заклад «Харківський навчально-виховний комплекс № 106 Харківської міської ради Харківської області імені В.О. Кисіля»</t>
  </si>
  <si>
    <t>010fe4ee-51cc-44a0-bee7-8f22a1f72123</t>
  </si>
  <si>
    <t>106</t>
  </si>
  <si>
    <t>Україна, Харківська область, Харків, вул. Клочківська, 195-В</t>
  </si>
  <si>
    <t>03392435-c768-47a0-8b9e-25d960b71217</t>
  </si>
  <si>
    <t>944d8100-354a-498c-a9cc-6e5c13bb2ffe</t>
  </si>
  <si>
    <t>Харківська загальноосвітня школа І-ІІІ ступенів № 71 Харківської міської ради Харківської області</t>
  </si>
  <si>
    <t>71</t>
  </si>
  <si>
    <t>e454fa0b-06ac-4fb2-b51d-515d990756f1</t>
  </si>
  <si>
    <t>2003</t>
  </si>
  <si>
    <t>Україна, Харківська область, Харків, вул. Дванадцятого Квітня, 12</t>
  </si>
  <si>
    <t>bdd8398d-e587-4cb6-856a-fcbf87a3d60d</t>
  </si>
  <si>
    <t>b3b16a7e-9980-45da-99ec-c59f36f2827a</t>
  </si>
  <si>
    <t>Харківській педагогічний ліцей № 4 Харківської міської ради Харківської області</t>
  </si>
  <si>
    <t>f5a175fb-eb38-414b-9f36-9ba133b7fd1c</t>
  </si>
  <si>
    <t>4</t>
  </si>
  <si>
    <t>Україна, Харківська область, Харків, вул. Лермонтовська, 15/17</t>
  </si>
  <si>
    <t>4d1ef31f-41bf-44f8-a809-293670bf74d6</t>
  </si>
  <si>
    <t>caab1cc9-06c6-494e-8511-4a15d9e9c8ec</t>
  </si>
  <si>
    <t>Харківська загальноосвітня школа І-ІІІ ступенів № 88 Харківської міської ради Харківської області</t>
  </si>
  <si>
    <t>88</t>
  </si>
  <si>
    <t>d3be0f15-d58d-4b55-b808-5960ef583107</t>
  </si>
  <si>
    <t>Україна, Харківська область, Харків, вул. Генерала Момота, 8</t>
  </si>
  <si>
    <t>2296b270-5dd8-4b2b-8936-afcbb9249776</t>
  </si>
  <si>
    <t>c1c64fbd-0666-43db-8adc-c3ac24fc9507</t>
  </si>
  <si>
    <t>Харківській технологічний ліцей № 9 Харківської міської ради Харківської області</t>
  </si>
  <si>
    <t>9</t>
  </si>
  <si>
    <t>56ddb327-a3e4-4ac2-a855-e2e04244ce2a</t>
  </si>
  <si>
    <t>Україна, Харківська область, Харків, вул. Громадянська, 22/26</t>
  </si>
  <si>
    <t>c3c9a1e1-22b9-4aa5-85a3-98f93dbf825b</t>
  </si>
  <si>
    <t>dae0f54c-762d-4682-8bba-8831b8f1a551</t>
  </si>
  <si>
    <t xml:space="preserve">Харківська загальноосвітня школа І-ІІІ ступенів № 84 Харківської міської ради Харківської області </t>
  </si>
  <si>
    <t>84</t>
  </si>
  <si>
    <t>490662a2-2deb-45c9-a7fd-564fb1475eec</t>
  </si>
  <si>
    <t>Харківська загальноосвітня школа I-III ступенів № 100 ім. А.С.Макаренка Харківської міської ради Харківської області</t>
  </si>
  <si>
    <t>Україна, Харківська область, Харків, вул. Світла, 15</t>
  </si>
  <si>
    <t>f9f3cb08-c73a-4bca-b7d9-7f5fd57a417e</t>
  </si>
  <si>
    <t>5e3fdae7-1541-4623-9148-3ae6cda6f575</t>
  </si>
  <si>
    <t>23</t>
  </si>
  <si>
    <t>Україна, Харківська область, Харків, вул. Чоботарська, 51</t>
  </si>
  <si>
    <t>f8ec4e05-f958-4331-865f-34a1a14f92af</t>
  </si>
  <si>
    <t>Харківська загальноосвітня школа I-III ступенів №20 Харківської міської ради Харківської області</t>
  </si>
  <si>
    <t>c9a6fe19-1a6f-44e9-aafe-2730268d1e47</t>
  </si>
  <si>
    <t xml:space="preserve">Харківська загальноосвітня школа І-ІІІ ступенів № 52 Харківської міської ради Харківської області </t>
  </si>
  <si>
    <t>52</t>
  </si>
  <si>
    <t>Україна, Харківська область, Харків, вул. Старошишківська, 8</t>
  </si>
  <si>
    <t>05307ca4-01a0-4456-a041-68b38299e64c</t>
  </si>
  <si>
    <t xml:space="preserve">Харківська загальноосвітня школа І-ІІІ ступенів № 67 Харківської міської ради Харківської області </t>
  </si>
  <si>
    <t>134dd1b5-f458-4898-9e7d-5b8bdf9162c4</t>
  </si>
  <si>
    <t>67</t>
  </si>
  <si>
    <t>Україна, Харківська область, Харків, вул. Курилівська, 27</t>
  </si>
  <si>
    <t>4e48499a-448f-43ad-9b49-37c8fb74b20c</t>
  </si>
  <si>
    <t>302a84bd-189c-4bc0-b609-bdf622b8f2cb</t>
  </si>
  <si>
    <t>Харківська загальноосвітня школа І-ІІІ ступенів № 148 Харківської міської ради Харківської області</t>
  </si>
  <si>
    <t>148</t>
  </si>
  <si>
    <t>4cb204a4-52c8-44bf-96e1-c2800930df4f</t>
  </si>
  <si>
    <t>Україна, Харківська область, Харків, просп. Перемоги, 74-Д</t>
  </si>
  <si>
    <t>63ca8edc-7c79-469d-af01-ea2490544f93</t>
  </si>
  <si>
    <t>Харківська гімназія № 1 Харківської міської ради Харківської області</t>
  </si>
  <si>
    <t>1</t>
  </si>
  <si>
    <t>Україна, Харківська область, Харків, вул. Манізера, 12</t>
  </si>
  <si>
    <t>bdc14087-681a-412d-9590-88465cf59293</t>
  </si>
  <si>
    <t>de468576-2bf1-4e02-8980-ca2a35875f63</t>
  </si>
  <si>
    <t xml:space="preserve">Харківська загальноосвітня школа І-ІІІ ступенів № 59 Харківської міської ради Харківської області </t>
  </si>
  <si>
    <t>59</t>
  </si>
  <si>
    <t>Україна, Харківська область, Харків, пров. Чаплигінський, 12</t>
  </si>
  <si>
    <t>2f8370c6-12d0-46db-b44a-00c492af7d5e</t>
  </si>
  <si>
    <t>37888a48-808c-4016-91df-fa4e6decbb31</t>
  </si>
  <si>
    <t>39</t>
  </si>
  <si>
    <t>5d291ac2-4b8f-40ae-89f0-fa1c24167544</t>
  </si>
  <si>
    <t>Україна, Харківська область, Харків, вул. Тімірязєва, 45</t>
  </si>
  <si>
    <t>9e4f8ab4-b474-49f6-bf7e-5f8edfa27e2c</t>
  </si>
  <si>
    <t>dc063c45-7d1b-4603-a995-7330104dac08</t>
  </si>
  <si>
    <t>a0b4e6ee-5cd7-4b99-94b9-fbea9cbd8bca</t>
  </si>
  <si>
    <t xml:space="preserve">Харківська загальноосвітня школа І-ІІІ ступенів № 20 Харківської міської ради Харківської області </t>
  </si>
  <si>
    <t>20</t>
  </si>
  <si>
    <t>c5deec71-6239-4be7-889d-5472b4f466dd</t>
  </si>
  <si>
    <t>Україна, Харківська область, Харків, вул. Середньоуральська, 16</t>
  </si>
  <si>
    <t>e6c804ab-9ed1-46ac-abce-69539fa50a6b</t>
  </si>
  <si>
    <t>9c7c9b48-9b96-4272-be39-7ca31d22642d</t>
  </si>
  <si>
    <t xml:space="preserve">Харківська спеціалізована школа І-ІІІ ступенів № 29 Харківської міської ради Харківської області </t>
  </si>
  <si>
    <t>febad0f2-8bce-42e9-8496-41e14edd3d05</t>
  </si>
  <si>
    <t>29</t>
  </si>
  <si>
    <t>Харківська загальноосвітня школа I-III ступенів № 41 Харківської міської ради Харківської області</t>
  </si>
  <si>
    <t>Україна, Харківська область, Харків, вул. Балакірєва, 16-А</t>
  </si>
  <si>
    <t>f4d3cdc2-7af2-47d4-9d0e-508c0f83a2ac</t>
  </si>
  <si>
    <t>90a2d9fc-569b-43d6-be22-9e80c6bcc9ff</t>
  </si>
  <si>
    <t>76082b54-3cef-44f5-9f55-ca6f14713581</t>
  </si>
  <si>
    <t xml:space="preserve">Харківська загальноосвітня школа І-ІІІ ступенів № 19 Харківської міської ради Харківської області </t>
  </si>
  <si>
    <t>19</t>
  </si>
  <si>
    <t>Україна, Харківська область, Харків, вул. Рижівська, 19</t>
  </si>
  <si>
    <t>86643c09-9676-40a8-84d8-45f29e6dbfc7</t>
  </si>
  <si>
    <t>aee2e589-5eed-4513-9c59-abe67ffc696b</t>
  </si>
  <si>
    <t>40d2a916-27c1-4052-aba8-317df78cbfe0</t>
  </si>
  <si>
    <t xml:space="preserve">Харківська загальноосвітня школа І-ІІІ ступенів № 115 Харківської міської ради Харківської області </t>
  </si>
  <si>
    <t>115</t>
  </si>
  <si>
    <t>ae431564-cbe6-4408-9eaa-eaac7415727c</t>
  </si>
  <si>
    <t>Україна, Харківська область, Харків, вул. Врубеля, 53</t>
  </si>
  <si>
    <t>b9639762-162d-4ccb-9864-b5c684f8c661</t>
  </si>
  <si>
    <t>24b0771a-ffec-4300-adf5-03a494bdb49f</t>
  </si>
  <si>
    <t xml:space="preserve">Харківська загальноосвітня школа ІІ-ІІІ ступенів № 69 Харківської міської ради Харківської області </t>
  </si>
  <si>
    <t>69</t>
  </si>
  <si>
    <t>3b9e8822-e893-4735-82e5-c549e6ae1ef3</t>
  </si>
  <si>
    <t>Україна, Харківська область, Харків, вул. Кам'янець-Подільська, 44</t>
  </si>
  <si>
    <t>da80f548-0c60-4ece-8155-583973423352</t>
  </si>
  <si>
    <t>e7722865-29b2-4bb5-8190-4ee0d4bdfee6</t>
  </si>
  <si>
    <t xml:space="preserve">Харківська загальноосвітня школа І-ІІІ ступенів № 94 Харківської міської ради Харківської області </t>
  </si>
  <si>
    <t>94</t>
  </si>
  <si>
    <t>c064db5b-2f45-4c9b-bccd-b5d96f528322</t>
  </si>
  <si>
    <t>36ca906a-7f48-4284-9362-e926d3e01b53</t>
  </si>
  <si>
    <t>915fecda-3afd-4982-a14f-d1faa71b935e</t>
  </si>
  <si>
    <t>c1b4493f-34fa-48bc-a1f7-619ad2390fc7</t>
  </si>
  <si>
    <t>Харківська вечірня школа № 37 Харківської міської ради Харківської області</t>
  </si>
  <si>
    <t>eca0be6e-06a3-444d-a6ec-596871f3dc53</t>
  </si>
  <si>
    <t xml:space="preserve">Харківська загальноосвітня школа І-ІІІ ступенів № 125 Харківської міської ради Харківської області </t>
  </si>
  <si>
    <t>125</t>
  </si>
  <si>
    <t>feb604ec-287a-434d-879d-9364308d95b5</t>
  </si>
  <si>
    <t>Комунальний заклад "Харківський спеціальний навчально-виховний комплекс ім. В.Г.Короленка" Харківської обласної ради</t>
  </si>
  <si>
    <t>Україна, Харківська область, Харків, б-р Фронтовиків, 1</t>
  </si>
  <si>
    <t>689c389d-8bce-4909-b453-9e23050d8cae</t>
  </si>
  <si>
    <t>9bc8a43a-e533-4ab9-a305-5427a0bb0641</t>
  </si>
  <si>
    <t xml:space="preserve">Харківська загальноосвітня школа І-ІІІ ступенів № 127 імені Г.К. Жукова Харківської міської ради Харківської області </t>
  </si>
  <si>
    <t>dba0b3fd-ae76-4799-9eac-f76cfeef7e68</t>
  </si>
  <si>
    <t>127</t>
  </si>
  <si>
    <t>eecd57e3-079d-4de1-8ac8-db67db1ea0de</t>
  </si>
  <si>
    <t>bb8723e8-4bc8-4011-8e0a-f5fa9566e8c5</t>
  </si>
  <si>
    <t>5289d6d2-8563-4aac-99b1-3ba9119e6db0</t>
  </si>
  <si>
    <t>58bef2cf-7fb6-455a-96b0-066466b5a24b</t>
  </si>
  <si>
    <t>8ae0d26f-afd7-4c09-ae17-49809fb1fa35</t>
  </si>
  <si>
    <t>58c398af-ba80-499f-9496-ef5c28127188</t>
  </si>
  <si>
    <t xml:space="preserve">Харківська загальноосвітня школа І-ІІІ ступенів № 120 Харківської міської ради Харківської області </t>
  </si>
  <si>
    <t>120</t>
  </si>
  <si>
    <t>e023ca4d-fd2f-4215-9375-356148fefe03</t>
  </si>
  <si>
    <t>Україна, Харківська область, Харків, вул. Катерининська, 8</t>
  </si>
  <si>
    <t>9877dcf2-d6ec-4fda-a20a-8bd3b1aded1e</t>
  </si>
  <si>
    <t>0ce09281-2a71-46b7-94c2-a7a6ca1b83e0</t>
  </si>
  <si>
    <t>cde55e70-78b2-483b-96fd-e5e689c06623</t>
  </si>
  <si>
    <t xml:space="preserve">Харківська загальноосвітня школа І-ІІІ ступенів № 129 Харківської міської ради Харківської області </t>
  </si>
  <si>
    <t>129</t>
  </si>
  <si>
    <t>77662fae-aa1e-4f76-adb2-a05f604f4e2a</t>
  </si>
  <si>
    <t>Україна, Харківська область, Харків, вул. Клочківська, 224</t>
  </si>
  <si>
    <t>1410989f-64b5-4401-ae7d-f38dab29d84c</t>
  </si>
  <si>
    <t>5ce86448-498a-4cb9-adaf-d75996b9cd82</t>
  </si>
  <si>
    <t xml:space="preserve">Комунальний заклад «Харківська загальноосвітня школа І-ІІІ ступенів № 63 Харківської міської ради Харківської області» </t>
  </si>
  <si>
    <t>63</t>
  </si>
  <si>
    <t>a440269e-178b-4498-9fd5-c9a37daf19f3</t>
  </si>
  <si>
    <t>Україна, Харківська область, Харків, просп. Олександрівський, 43/19</t>
  </si>
  <si>
    <t>2ed48c23-0802-4bf6-9cd3-a6d73dd6b4a0</t>
  </si>
  <si>
    <t>e38e71ba-ad9d-4b1b-93d5-9871b7e92f3e</t>
  </si>
  <si>
    <t>Харківська вечірня (змінна) школа ІI-III ступенів № 5 Харківської міської ради Харківської області</t>
  </si>
  <si>
    <t>25823b25-f335-4e8a-9ad8-a73f5f290157</t>
  </si>
  <si>
    <t xml:space="preserve">Харківська загальноосвітня школа І-ІІІ ступенів № 105 Харківської міської ради Харківської області </t>
  </si>
  <si>
    <t>105</t>
  </si>
  <si>
    <t>1c758a6f-1173-4d0b-89c8-48a39fb80984</t>
  </si>
  <si>
    <t>Україна, Харківська область, Харків, вул. Данилевського, 36</t>
  </si>
  <si>
    <t>cb1d330d-0c84-49e8-a3b2-8593d69d4194</t>
  </si>
  <si>
    <t>796dd958-914a-4e10-9b54-933021e111ea</t>
  </si>
  <si>
    <t xml:space="preserve">Харківська загальноосвітня школа І-ІІІ ступенів № 117 Харківської міської ради Харківської області </t>
  </si>
  <si>
    <t>a58b82b9-dc4d-49cc-bbe8-3175a4a0eeee</t>
  </si>
  <si>
    <t>117</t>
  </si>
  <si>
    <t>Україна, Харківська область, Харків, вул. Шекспіра, 20</t>
  </si>
  <si>
    <t>39882dee-20a3-4ce0-b364-9deb83271eed</t>
  </si>
  <si>
    <t>5df3a7ef-22a8-4b68-9968-1e15cb116afa</t>
  </si>
  <si>
    <t>5fb2816b-002d-480b-a9f6-62ec5692ef5a</t>
  </si>
  <si>
    <t>Комунальний заклад «Харківська спеціалізована школа І-ІІІ ступенів № 181 «Дьонсурі» Харківської міської ради Харківської області»</t>
  </si>
  <si>
    <t>Харківська загальноосвітня школа I-III ступенів №78 Харківської міської ради Харківської області</t>
  </si>
  <si>
    <t>181</t>
  </si>
  <si>
    <t>c88ef4c5-021f-4d1f-8541-2e07e0eb67d2</t>
  </si>
  <si>
    <t>Україна, Харківська область, Харків, вул. Маршала Рибалка, 8/1</t>
  </si>
  <si>
    <t>f9afde4a-d716-4d80-8466-9db24dd5830a</t>
  </si>
  <si>
    <t>20775506-e302-4d22-84b5-8d7279b1dc7b</t>
  </si>
  <si>
    <t>3eb3bd76-bbeb-416d-8317-13113d163e2d</t>
  </si>
  <si>
    <t xml:space="preserve">Харківська загальноосвітня школа І-ІІІ ступенів № 110 Харківської міської ради Харківської області </t>
  </si>
  <si>
    <t>110</t>
  </si>
  <si>
    <t>f993d712-4d8f-4780-8b19-4d844264ffa0</t>
  </si>
  <si>
    <t>Україна, Харківська область, Харків, вул. Гастелло, 11/13</t>
  </si>
  <si>
    <t>075c2d27-9bdd-49f6-b493-8796dfdca94b</t>
  </si>
  <si>
    <t>afd8e3ff-82e4-4b77-80b4-b0943bd0e3ad</t>
  </si>
  <si>
    <t>2ac3eda0-1090-4194-b66e-07bea80fdaf2</t>
  </si>
  <si>
    <t xml:space="preserve">Харківська загальноосвітня школа І-ІІІ ступенів № 101 Харківської міської ради Харківської області </t>
  </si>
  <si>
    <t>101</t>
  </si>
  <si>
    <t>75375096-0d2b-4f3f-9a5d-165bd143610d</t>
  </si>
  <si>
    <t>Україна, Харківська область, Харків, вул. Краснодарська, 147/2</t>
  </si>
  <si>
    <t>c2f8d96a-27cb-4cdd-a4bd-d39d57e7f782</t>
  </si>
  <si>
    <t>4e1b7a2f-e2eb-4706-bfb4-b3febf7f03fd</t>
  </si>
  <si>
    <t>d5d4bbca-62b4-4373-b327-ea374a8dc2a0</t>
  </si>
  <si>
    <t xml:space="preserve">Комунальний заклад «Харківська загальноосвітня школа І-ІІІ ступенів № 96 Харківської міської ради Харківської області» </t>
  </si>
  <si>
    <t>96</t>
  </si>
  <si>
    <t>9deb1337-badf-4d77-84f2-8de485c2c107</t>
  </si>
  <si>
    <t>Україна, Харківська область, Харків, вул. Генерала Удовиченка, 24</t>
  </si>
  <si>
    <t>ed4baf3e-4065-4466-9e1d-42a291bbb4e5</t>
  </si>
  <si>
    <t>b3d03d87-2fdd-4c16-9721-11d2a85dc6cf</t>
  </si>
  <si>
    <t>f33bc293-8372-4e9f-9f5e-5e5a048fd9bd</t>
  </si>
  <si>
    <t xml:space="preserve">Харківська гімназія № 178 «Освіта» Харківської міської ради Харківської області </t>
  </si>
  <si>
    <t>178</t>
  </si>
  <si>
    <t>Україна, Харківська область, Харків, вул. Монюшка, 1</t>
  </si>
  <si>
    <t>8219465a-b34b-40c3-b14c-10d8ec4de475</t>
  </si>
  <si>
    <t>ae0feb7f-d2e6-4d7b-bb71-cf54fab53a94</t>
  </si>
  <si>
    <t>Харківська загальноосвітня школа I-III ступенів № 110 Харківської міської ради Харківської області</t>
  </si>
  <si>
    <t>1bb0dc1c-98be-4264-bb51-2bfc47f6c11d</t>
  </si>
  <si>
    <t xml:space="preserve">Харківська загальноосвітня школа І-ІІІ ступенів № 76 Харківської міської ради Харківської області </t>
  </si>
  <si>
    <t>76</t>
  </si>
  <si>
    <t>16e1d9b4-c24f-4c69-8f2e-280731826d63</t>
  </si>
  <si>
    <t>Україна, Харківська область, Харків, вул. Герцена, 17</t>
  </si>
  <si>
    <t>d1132d99-1863-4084-9c26-65cbcf175bbc</t>
  </si>
  <si>
    <t>d8e8dd9b-1dca-4a0e-82dc-25cb6a5d99f7</t>
  </si>
  <si>
    <t>98207e97-af0a-46a9-8ca0-c3587417a77a</t>
  </si>
  <si>
    <t>Комунальний заклад «Харківська загальноосвітня школа І-ІІІ ступенів № 30 Харківської міської ради Харківської області імені Героя Радянського Союзу С.О. Борзенка»</t>
  </si>
  <si>
    <t>c2d9edd5-cae5-4cd4-8ea7-cf5aa1496003</t>
  </si>
  <si>
    <t>30</t>
  </si>
  <si>
    <t>Україна, Харківська область, Харків, вул. Харківська набережна, 4</t>
  </si>
  <si>
    <t>c2b7d18b-cc58-4fd2-a8f9-263f4c102379</t>
  </si>
  <si>
    <t>aea6ee7c-da89-4629-a509-d7c6b98dd5de</t>
  </si>
  <si>
    <t>4c98b6e2-c0d8-4cfd-990a-5410c017e997</t>
  </si>
  <si>
    <t>32</t>
  </si>
  <si>
    <t>1490ef83-c98d-4404-a94e-b96248d9c863</t>
  </si>
  <si>
    <t>Україна, Харківська область, Харків, вул. Рибалка, 41</t>
  </si>
  <si>
    <t>a2f0d95f-39bc-4696-a148-1772567c606d</t>
  </si>
  <si>
    <t>7080caf4-a825-4f18-8d38-f8acac4cba2c</t>
  </si>
  <si>
    <t>aeee971d-3b3b-4910-8aa6-650637132b32</t>
  </si>
  <si>
    <t>Комунальний заклад «Харківська загальноосвітня школа І-ІІІ ступенів № 135 Харківської міської ради Харківської області імені Героя Радянського Союзу К.Ф.Ольшанського"</t>
  </si>
  <si>
    <t>135</t>
  </si>
  <si>
    <t>f2a6619c-7796-4ee8-bea1-cb5d35088189</t>
  </si>
  <si>
    <t>060256a9-9c43-4d97-8373-ecd75a8f1f2f</t>
  </si>
  <si>
    <t>0834968d-aadc-4204-a13e-b0da5b0374d4</t>
  </si>
  <si>
    <t>264a603f-ed2f-4ab6-963f-b836ef52148b</t>
  </si>
  <si>
    <t>ed394451-4d3d-4fb4-a9f1-1be0872a4cd9</t>
  </si>
  <si>
    <t>ec9e4a92-f9cf-415b-b1db-e4a50a003695</t>
  </si>
  <si>
    <t>8565ed70-9d09-4faa-8776-900a4b6f868d</t>
  </si>
  <si>
    <t>ec262394-bfbd-4d74-b0c7-37357a1ecc69</t>
  </si>
  <si>
    <t xml:space="preserve">Харківська загальноосвітня школа І-ІІІ ступенів № 137 Харківської міської ради Харківської області </t>
  </si>
  <si>
    <t>137</t>
  </si>
  <si>
    <t>fc47f104-8dd0-4192-9f40-0d46be7c239d</t>
  </si>
  <si>
    <t>Україна, Харківська область, Харків, вул. Конотопська, 48</t>
  </si>
  <si>
    <t>dbf742f4-5f86-4ac0-8caa-3be9ae276f75</t>
  </si>
  <si>
    <t>a4ec1a9a-ffa6-415a-8574-b659748b41e3</t>
  </si>
  <si>
    <t>5d215baf-5b1a-4bfa-878b-53d7d508517b</t>
  </si>
  <si>
    <t>Харківська загальноосвітня школа І-ІІІ ступенів № 2 Харківської міської ради Харківської області</t>
  </si>
  <si>
    <t>2</t>
  </si>
  <si>
    <t>Україна, Харківська область, Харків, вул. Харківських дивізій, 8</t>
  </si>
  <si>
    <t>369a6f6e-abd6-4070-9d38-cc3c4374d09f</t>
  </si>
  <si>
    <t>19f9ce3c-3bb9-4146-af72-8732ab27ccad</t>
  </si>
  <si>
    <t>a3805f2f-7cf0-4347-bf2b-0c73edee6d39</t>
  </si>
  <si>
    <t>0945e860-b24e-4785-b729-968c287e9d69</t>
  </si>
  <si>
    <t xml:space="preserve">Харківська загальноосвітня школа І-ІІІ ступенів № 130 Харківської міської ради Харківської області </t>
  </si>
  <si>
    <t>130</t>
  </si>
  <si>
    <t>f6357237-742c-4cb1-a4b6-498bffd5a40a</t>
  </si>
  <si>
    <t>Харківська загальноосвітня школа I-III ступенів №91 Харківської міської ради Харківської області</t>
  </si>
  <si>
    <t>Україна, Харківська область, Харків, вул. Світланівська, 23-А</t>
  </si>
  <si>
    <t>c17e2b4e-a681-43b2-95b0-b5993148916a</t>
  </si>
  <si>
    <t>347c8ff8-30aa-4c89-af11-3ac67137f744</t>
  </si>
  <si>
    <t>Комунальний заклад "Харківська загальноосвітня школа І-ІІІ ступенів № 74 Харківської міської ради Харківської області"</t>
  </si>
  <si>
    <t>Харківська загальноосвітня школа І-ІІІ ступенів № 121 Харківської міської ради Харківської області</t>
  </si>
  <si>
    <t>121</t>
  </si>
  <si>
    <t>a229393d-2663-4e0f-88bd-4ef4d203477e</t>
  </si>
  <si>
    <t>Україна, Харківська область, Харків, вул. Плиткова, 1</t>
  </si>
  <si>
    <t>9516eaab-eff6-457f-89e6-acac5fca2a39</t>
  </si>
  <si>
    <t>882a7cab-6564-4b7f-8350-b7f968835a2b</t>
  </si>
  <si>
    <t>86fd5b20-5f9d-4077-881d-132a691baf44</t>
  </si>
  <si>
    <t xml:space="preserve">Харківська загальноосвітня школа І-ІІІ ступенів № 7 Харківської міської ради Харківської області </t>
  </si>
  <si>
    <t>a09db007-dd0b-48ce-b328-784eec237558</t>
  </si>
  <si>
    <t>7</t>
  </si>
  <si>
    <t>dbfb8334-21d1-48d5-a78f-176dc1fd92c4</t>
  </si>
  <si>
    <t>Україна, Харківська область, Харків, вул. Батуринська, 25</t>
  </si>
  <si>
    <t>2d255f56-e405-45e3-9906-86057a5073dc</t>
  </si>
  <si>
    <t>4a219788-baf4-43be-8506-0e6740d1bf82</t>
  </si>
  <si>
    <t xml:space="preserve">Харківська спеціалізована школа І-ІІІ ступенів № 170 Харківської міської ради Харківської області </t>
  </si>
  <si>
    <t>170</t>
  </si>
  <si>
    <t>04ba2eae-cb83-4c3f-b43b-87a7d057f755</t>
  </si>
  <si>
    <t>3bfd6f46-70d9-47af-9620-9d98d200fde0</t>
  </si>
  <si>
    <t>aef994c7-af72-4901-9b48-6b6bf06be942</t>
  </si>
  <si>
    <t>e866676e-e7f3-4456-9f33-edcd024340ee</t>
  </si>
  <si>
    <t>Комунальний заклад «Харківська загальноосвітня школа І-ІІІ ступенів № 175 «Кулиничівська» Харківської міської ради Харківської області»</t>
  </si>
  <si>
    <t>175</t>
  </si>
  <si>
    <t>413bdbee-5778-4d65-be8f-c0c549d65227</t>
  </si>
  <si>
    <t>Україна, Харківська область, Харків, вул. Грищенка, 5</t>
  </si>
  <si>
    <t>970fbd14-3868-4602-9e70-0eaf9f9ec121</t>
  </si>
  <si>
    <t>c9ffcac9-37bc-441b-ae49-dd3abab46b48</t>
  </si>
  <si>
    <t>188ec405-07a3-494a-90f6-731fe73612d4</t>
  </si>
  <si>
    <t>Комунальний заклад «Харківський навчально-виховний комплекс № 21 Харківської міської ради Харківської області»</t>
  </si>
  <si>
    <t>21</t>
  </si>
  <si>
    <t>697a5353-082e-41b0-891e-be2cf33458ce</t>
  </si>
  <si>
    <t>Україна, Харківська область, Харків, вул. Тракторна, 3/12</t>
  </si>
  <si>
    <t>Харківська спеціалізована школа I-III ступенів № 73 Харківської міської ради Харківської області</t>
  </si>
  <si>
    <t>bfb4ad12-c77a-4377-aea1-03a8b8bd0c8a</t>
  </si>
  <si>
    <t>d3c349ee-24a2-4a6c-91c2-b0b33734eb53</t>
  </si>
  <si>
    <t>4430dd70-33fd-4bcc-a090-39acb7d7c023</t>
  </si>
  <si>
    <t xml:space="preserve">Харківська загальноосвітня школа І-ІІІ ступенів № 41 Харківської міської ради Харківської області </t>
  </si>
  <si>
    <t>41</t>
  </si>
  <si>
    <t>180dc3e3-bc39-4155-ac6f-d8e90be89628</t>
  </si>
  <si>
    <t>Харківська загальноосвітня школа I-III ступенів №44 Харківської міської ради Харківської області</t>
  </si>
  <si>
    <t>Україна, Харківська область, Харків, вул. Достоєвського, 14</t>
  </si>
  <si>
    <t>a1b8251c-7574-4c86-aeec-722f0502b97f</t>
  </si>
  <si>
    <t>2000</t>
  </si>
  <si>
    <t>cf3807b2-2570-456b-9247-e92f508fab71</t>
  </si>
  <si>
    <t>bde8f5b7-a0f4-4135-b5ec-eb92623ce8d6</t>
  </si>
  <si>
    <t>Комунальний заклад «Харківська загальноосвітня школа І-ІІІ ступенів № 92 Харківської міської ради Харківської області імені Героя Радянського Союзу П.П. Набойченка»</t>
  </si>
  <si>
    <t>92</t>
  </si>
  <si>
    <t>23463b75-751e-4a76-a367-9c8026d2ecab</t>
  </si>
  <si>
    <t>78e9cbfe-5a81-4212-8254-399f5cb790de</t>
  </si>
  <si>
    <t>c9c475e1-e3f8-49a9-b7d6-f937aaa8341c</t>
  </si>
  <si>
    <t>379d6d54-66e2-4298-bc57-b7065e07f85b</t>
  </si>
  <si>
    <t>70f8252a-a014-4d61-afbf-2f2019390fef</t>
  </si>
  <si>
    <t>eb87941d-bd7f-4af3-aa86-d0c33ede4b6f</t>
  </si>
  <si>
    <t>ea45dac8-1a38-405f-b917-2b5f8f9b7684</t>
  </si>
  <si>
    <t>0d04d1c2-2967-4334-9e0f-c9970b4ea9bf</t>
  </si>
  <si>
    <t>Харківська спеціалізована школа I-III ступенів №77 Харківської міської ради Харківської області</t>
  </si>
  <si>
    <t>da2b4381-5ed8-4552-92b8-29348ab08697</t>
  </si>
  <si>
    <t>17aa3868-080a-4645-8567-0fc19a44a27a</t>
  </si>
  <si>
    <t>7e6c1d88-d604-403f-bf14-a3a3cc9ae479</t>
  </si>
  <si>
    <t>5863aa06-e642-407b-8ad7-a9b405369db0</t>
  </si>
  <si>
    <t>9d6d7b96-b17a-40b3-9aa6-55966e440fe3</t>
  </si>
  <si>
    <t>a8c7ce37-5128-465d-8ebe-b0bc75c3682f</t>
  </si>
  <si>
    <t>6b3ceba0-d4f2-4bd7-b548-ed6db933e5b0</t>
  </si>
  <si>
    <t>443e72eb-910b-42b6-a101-2a1a5720f1e1</t>
  </si>
  <si>
    <t>f32d97a5-6f9a-4130-9607-c6b2be39a26f</t>
  </si>
  <si>
    <t>8269684b-24df-4c32-b5d8-567d3a3b0b91</t>
  </si>
  <si>
    <t>e643ae9e-7821-439a-b727-a1c6a79127b0</t>
  </si>
  <si>
    <t>63198a8e-3aff-4454-9a0b-decd4dec8fec</t>
  </si>
  <si>
    <t>df87c873-74f8-48c4-b2f7-83a1ac40b8e7</t>
  </si>
  <si>
    <t>9832f47e-c5a7-4f26-b6a0-32b9ef1aa6cd</t>
  </si>
  <si>
    <t>73c4c3a4-306e-43c3-992a-d10ab28b1ad5</t>
  </si>
  <si>
    <t>7a293068-eb06-4b39-8c5e-1b72d6e691d7</t>
  </si>
  <si>
    <t>011e3a32-d93c-4dc1-9a69-78c659a9a58b</t>
  </si>
  <si>
    <t>6afd2f8d-8e05-40c0-8f27-763dfc6ba5cb</t>
  </si>
  <si>
    <t>e0c7877f-b7be-4924-b078-c887b282375a</t>
  </si>
  <si>
    <t>ce81608b-5970-4086-9f1f-0dd8797c5325</t>
  </si>
  <si>
    <t>934671d1-534d-4cc0-84da-94bb40d043bc</t>
  </si>
  <si>
    <t>Харківська загальноосвітня школа I-III ступенів № 31 Харківської міської ради Харківської області</t>
  </si>
  <si>
    <t>4b533a71-8611-4daf-b612-e0048ec62f0e</t>
  </si>
  <si>
    <t>d92d9d73-d149-475c-80f6-73b69d9e4bdc</t>
  </si>
  <si>
    <t>3c59c1d0-519f-4c6b-a88e-d2736c954ab1</t>
  </si>
  <si>
    <t>6bc269e5-c892-4f30-9d04-aca651000e8e</t>
  </si>
  <si>
    <t>1af2f505-759d-460d-bd9a-688f1df079d3</t>
  </si>
  <si>
    <t>ec8faa02-0a63-418e-b758-39df41d651b8</t>
  </si>
  <si>
    <t>608dbbb1-c266-47e3-ac74-e03a8ce71b99</t>
  </si>
  <si>
    <t>ebf648b1-dad5-4b1c-892a-e5a854458483</t>
  </si>
  <si>
    <t>4c6123ae-66be-4b42-aa3e-b02dc3f66f4a</t>
  </si>
  <si>
    <t>51688278-a25b-41c9-8e4e-da71ff434c95</t>
  </si>
  <si>
    <t>d59ec925-c824-4653-87c7-67929c895dce</t>
  </si>
  <si>
    <t>e57cda74-28b1-4108-b04c-228ec21387e9</t>
  </si>
  <si>
    <t>94c78397-0c4b-4782-8a24-1e6fa57db912</t>
  </si>
  <si>
    <t>52fb3aa5-1929-4266-9003-6394b60d2c06</t>
  </si>
  <si>
    <t>c0c0150b-a09c-417b-8110-96cd45f736d3</t>
  </si>
  <si>
    <t>812bbccf-62b7-4f9a-af51-0c72ef1ed4ad</t>
  </si>
  <si>
    <t>6956b9f8-1590-4bac-b2a2-16a69204f97c</t>
  </si>
  <si>
    <t>08875500-008f-473c-90b3-5c7a3f932a6e</t>
  </si>
  <si>
    <t>1bd697bc-4ca0-4460-b246-5749132b993c</t>
  </si>
  <si>
    <t>Харківська загальноосвітня школа I-III ступенів № 54 Харківської міської ради Харківської області</t>
  </si>
  <si>
    <t>e0049e8e-46fa-4a85-b908-6e2cfaf920fc</t>
  </si>
  <si>
    <t>Харківська загальноосвітня школа I-III ступенів № 157 Харківської міської ради Харківської області</t>
  </si>
  <si>
    <t>c5c4fdc6-4200-4e46-b942-4fb798e7e385</t>
  </si>
  <si>
    <t>227bcd37-e272-45bf-9473-ad0c4c0ee235</t>
  </si>
  <si>
    <t>7216a884-979a-453e-969b-ad974f6172c5</t>
  </si>
  <si>
    <t>Харківський технологічний ліцей № 9 Харківської міської ради Харківської області</t>
  </si>
  <si>
    <t>5349e545-67aa-44c8-bfba-a04c3fa6df43</t>
  </si>
  <si>
    <t>2d30971f-025f-4185-988b-66fee094ff9c</t>
  </si>
  <si>
    <t>2063c7bb-ced4-45bf-abbd-6f48de8ae9d3</t>
  </si>
  <si>
    <t>d2b38285-446d-45fc-aa4c-b483a3ecb792</t>
  </si>
  <si>
    <t>f9ab9437-8000-4423-9333-5ad79f508b82</t>
  </si>
  <si>
    <t>c5be0cf2-2f27-4823-81cd-a9d40da8dcfb</t>
  </si>
  <si>
    <t>7d160676-8938-46f8-90ec-934aa773f98c</t>
  </si>
  <si>
    <t>6cfe9188-918a-4b17-82fd-04ddb6ab90e6</t>
  </si>
  <si>
    <t>58d391bb-4668-48a6-a2a6-42b8b84263d6</t>
  </si>
  <si>
    <t>74f6c46f-f809-4d9c-a023-88622119f164</t>
  </si>
  <si>
    <t>d9783fbd-d7c6-471b-9b55-0abc86a57bc1</t>
  </si>
  <si>
    <t>afedb932-2e2e-47fa-a110-5539dee184d1</t>
  </si>
  <si>
    <t>e793e829-ac97-4f2c-aca1-65d2c18d60b0</t>
  </si>
  <si>
    <t>number</t>
  </si>
  <si>
    <t>ab7de948-dd3c-4b79-a267-37f6cfd9a5e2</t>
  </si>
  <si>
    <t>university_name</t>
  </si>
  <si>
    <t>edrpou</t>
  </si>
  <si>
    <t>koatuu_name_u</t>
  </si>
  <si>
    <t>university_address_u</t>
  </si>
  <si>
    <t>f5d1b650-bcfb-495d-8452-5a25283ea10b</t>
  </si>
  <si>
    <t>university_type_name</t>
  </si>
  <si>
    <t>education_type_name</t>
  </si>
  <si>
    <t>university_level</t>
  </si>
  <si>
    <t>location_type</t>
  </si>
  <si>
    <t>university_financing_type_name</t>
  </si>
  <si>
    <t>post_index</t>
  </si>
  <si>
    <t>koatuu_id</t>
  </si>
  <si>
    <t>language</t>
  </si>
  <si>
    <t>koatuu_name</t>
  </si>
  <si>
    <t>university_address</t>
  </si>
  <si>
    <t>post_index_u</t>
  </si>
  <si>
    <t>koatuu_id_u</t>
  </si>
  <si>
    <t>region_name_u</t>
  </si>
  <si>
    <t>university_phone</t>
  </si>
  <si>
    <t>university_email</t>
  </si>
  <si>
    <t>university_site</t>
  </si>
  <si>
    <t>university_director_fio</t>
  </si>
  <si>
    <t>18d2d21b-afec-4e5d-9104-a247fac65175</t>
  </si>
  <si>
    <t>Комунальний заклад "Харківська загальноосвітня школа І-ІІІ ступенів №175 "Кулиничівська" Харківської міської ради Харківської області"</t>
  </si>
  <si>
    <t>25779605</t>
  </si>
  <si>
    <t>2d156455-5f1b-4977-aed7-bcbb4b4775f7</t>
  </si>
  <si>
    <t>Харків, Немишлянський район</t>
  </si>
  <si>
    <t>вул. Грищенка, 5</t>
  </si>
  <si>
    <t>заклад середньої освіти</t>
  </si>
  <si>
    <t>загальносвітня школа</t>
  </si>
  <si>
    <t>МІСТО</t>
  </si>
  <si>
    <t>комунальна</t>
  </si>
  <si>
    <t>61026</t>
  </si>
  <si>
    <t>6310138500</t>
  </si>
  <si>
    <t>! not applicable</t>
  </si>
  <si>
    <t>Харківська область</t>
  </si>
  <si>
    <t>(057)7251744</t>
  </si>
  <si>
    <t>d7623adc-4ff8-4cf1-86ec-72eaee025886</t>
  </si>
  <si>
    <t>koolinichi-sc@ukr.net</t>
  </si>
  <si>
    <t>http://school175.edu.kh.ua</t>
  </si>
  <si>
    <t>25b0b355-7e48-48a3-a3f8-e18c5c9e3b8b</t>
  </si>
  <si>
    <t>458c1c0c-3c48-4254-ae3c-961dd75e5b4c</t>
  </si>
  <si>
    <t>9544ac30-25c8-4fef-a637-e6a37fac6afd</t>
  </si>
  <si>
    <t>Комунальний заклад "Харківська гімназія № 6 "Маріїнська гімназія" Харківської міської ради Харківської області"</t>
  </si>
  <si>
    <t>77e69c23-7034-4a5a-ada5-0c79d298dd1b</t>
  </si>
  <si>
    <t>24334645</t>
  </si>
  <si>
    <t>Харків, Шевченківський район</t>
  </si>
  <si>
    <t>вул. Римарська, 11</t>
  </si>
  <si>
    <t>гімназія</t>
  </si>
  <si>
    <t>2bfe8b06-27e8-472e-bd68-4e391323fa71</t>
  </si>
  <si>
    <t>61057</t>
  </si>
  <si>
    <t>6310136300</t>
  </si>
  <si>
    <t>(057)7063272</t>
  </si>
  <si>
    <t>sch6@kharkivosvita.net.ua</t>
  </si>
  <si>
    <t>http://gymnasium6.edu.kh.ua</t>
  </si>
  <si>
    <t>977fbe8b-c5a3-4b25-b9e2-a554b243e6d7</t>
  </si>
  <si>
    <t>4940cf62-2217-4a26-9aa9-fd2fd023a38e</t>
  </si>
  <si>
    <t>Харківська загальноосвітня школа І-ІІІ ступенів №22 Харківської міської ради Харківської області</t>
  </si>
  <si>
    <t>23906861</t>
  </si>
  <si>
    <t>вул. Цілиноградська, 24</t>
  </si>
  <si>
    <t>3e23f86e-cd45-4608-96ef-dff0af59db50</t>
  </si>
  <si>
    <t>61051</t>
  </si>
  <si>
    <t>(057)3369065</t>
  </si>
  <si>
    <t>sch22@kharkivosvita.net.ua; sc22dzr@ukr.net</t>
  </si>
  <si>
    <t>edfef43d-55eb-4f0b-9fee-5f6a1ee97dea</t>
  </si>
  <si>
    <t>http://www.school22.edu.kh.ua/</t>
  </si>
  <si>
    <t>5269c4f4-d8db-4844-bc4b-3555daa0fc8e</t>
  </si>
  <si>
    <t>3d4be32f-009f-434b-aff4-3b993f172912</t>
  </si>
  <si>
    <t>Харківська спеціалізована школа І-ІІІ ступенів № 29 Харківської міської ради Харківської області</t>
  </si>
  <si>
    <t>23906855</t>
  </si>
  <si>
    <t>вул. Балакірєва, 16-А</t>
  </si>
  <si>
    <t>спеціалізована школа</t>
  </si>
  <si>
    <t>a75ca04d-fc7f-42b8-8efb-fd13ca2a6c2d</t>
  </si>
  <si>
    <t>61103</t>
  </si>
  <si>
    <t>(057)3439577,  (057)3439585</t>
  </si>
  <si>
    <t>sc29dzr@ukr.net; sch29@kharkivosvita.net.ua</t>
  </si>
  <si>
    <t>http://school29.edu.kh.ua</t>
  </si>
  <si>
    <t>42ce8e7e-8913-4713-a39a-adddd452830d</t>
  </si>
  <si>
    <t>7907a2be-fdb9-4770-9171-3b7bf0c748c1</t>
  </si>
  <si>
    <t>df898dfd-3cef-4283-a936-930d2dcf6735</t>
  </si>
  <si>
    <t>23907694</t>
  </si>
  <si>
    <t>353830c4-185e-4476-9257-ec14e2b8117a</t>
  </si>
  <si>
    <t>вул. Коцюбинського, 12</t>
  </si>
  <si>
    <t>вечірня (змінна) школа</t>
  </si>
  <si>
    <t>61145</t>
  </si>
  <si>
    <t>0c6b01bf-3c3e-449f-bd00-1c285bdbb6f8</t>
  </si>
  <si>
    <t>(057)7011209</t>
  </si>
  <si>
    <t>sch_v37@kharkivosvita.net.ua; sc37dzr@ukr.net</t>
  </si>
  <si>
    <t>http://www.vechirnya-shkola37.edu.kh.ua/</t>
  </si>
  <si>
    <t>fc71b009-72a9-43fc-a03a-732f417f2d30</t>
  </si>
  <si>
    <t>c1b71574-5a4e-4712-9710-422166c87350</t>
  </si>
  <si>
    <t>18abf8e9-0788-4c1f-9efe-18d817bb3802</t>
  </si>
  <si>
    <t>Харківський навчально-виховний комплекс №45 "Академічна гімназія" Харківської міської ради Харківської області</t>
  </si>
  <si>
    <t>19464469</t>
  </si>
  <si>
    <t>вул. Тобольська, 46-А</t>
  </si>
  <si>
    <t>навчально-виховний комплекс (об'єднання)</t>
  </si>
  <si>
    <t>61072</t>
  </si>
  <si>
    <t>e3e5a393-199b-44f5-9380-e817defcb581</t>
  </si>
  <si>
    <t>(057)725-17-08</t>
  </si>
  <si>
    <t>sch45@kharkivosvita.net.ua</t>
  </si>
  <si>
    <t>http://gymnasium45.edu.kh.ua</t>
  </si>
  <si>
    <t>4bbc390b-a1f0-49a6-83c5-a3ee4bd2f74c</t>
  </si>
  <si>
    <t>eb51870f-25eb-4c90-b166-7a66fc13c33e</t>
  </si>
  <si>
    <t>Харківська гімназія №47 Харківської міської ради Харківської області</t>
  </si>
  <si>
    <t>23320374</t>
  </si>
  <si>
    <t>вул. Космонавтів, 7</t>
  </si>
  <si>
    <t>f1e74dc1-0154-4797-a47a-711539bd7d82</t>
  </si>
  <si>
    <t>(057)343-10-22,  (057)343-07-00</t>
  </si>
  <si>
    <t>sch47@kharkivosvita.net.ua</t>
  </si>
  <si>
    <t>http://gymnasium47.edu.kh.ua</t>
  </si>
  <si>
    <t>89882bb3-c97c-4ac7-a87d-eba25272a176</t>
  </si>
  <si>
    <t>6be53e13-4c60-4e13-844d-99986a5f7b1b</t>
  </si>
  <si>
    <t>Харківська спеціалізована школа І-ІІІ ступенів №50 Харківської міської ради Харківської області</t>
  </si>
  <si>
    <t>96599696-b751-4b20-bd80-0a438cc802b6</t>
  </si>
  <si>
    <t>23907636</t>
  </si>
  <si>
    <t>вул. Тобольська, 46</t>
  </si>
  <si>
    <t>202fe080-02e2-4ea2-b9d8-f20aa2389614</t>
  </si>
  <si>
    <t>(057)3400582</t>
  </si>
  <si>
    <t>sch50@kharkivosvita.net.ua</t>
  </si>
  <si>
    <t>http://www.school50.edu.kh.ua</t>
  </si>
  <si>
    <t>95c1516b-f79a-4f66-982d-a8c79c339882</t>
  </si>
  <si>
    <t>f93a55e1-209f-4a15-9289-f3fa5c4401ae</t>
  </si>
  <si>
    <t>Харківська загальноосвітня школа І-ІІІ ступенів № 51 Харківської міської ради Харківської області</t>
  </si>
  <si>
    <t>23906921</t>
  </si>
  <si>
    <t>просп. Науки, 68-Б</t>
  </si>
  <si>
    <t>2529bedc-4127-4d98-a70e-00c8449a9fef</t>
  </si>
  <si>
    <t>(057)343-43-88</t>
  </si>
  <si>
    <t>sch51@kharkivosvita.net.ua</t>
  </si>
  <si>
    <t>http://school51.edu.kh.ua</t>
  </si>
  <si>
    <t>4d5e6005-63d9-48c3-a9ab-b46c0da06931</t>
  </si>
  <si>
    <t>fc724d83-8f55-4c0b-b32f-4b6276ea13aa</t>
  </si>
  <si>
    <t>24334036</t>
  </si>
  <si>
    <t>вул. Дерев'янка, 14 А</t>
  </si>
  <si>
    <t>4f11fa65-7225-4a94-90bf-82c851684eac</t>
  </si>
  <si>
    <t>(057)343-73-33</t>
  </si>
  <si>
    <t>sch89@kharkivosvita.net.ua; sc89dzr@ukr.net</t>
  </si>
  <si>
    <t>http://www.lyceum89.edu.kh.ua/</t>
  </si>
  <si>
    <t>9ce853f2-12c3-4fc5-aabb-6caec5c994cb</t>
  </si>
  <si>
    <t>13544ec0-0c3c-4878-ac16-96a9b71631ef</t>
  </si>
  <si>
    <t>Харківська спеціалізована школа І-ІІІ ступенів № 99 Харківської міської ради Харківської області</t>
  </si>
  <si>
    <t>a963eace-5ab5-41b4-81ff-594f96cf7c4e</t>
  </si>
  <si>
    <t>23906737</t>
  </si>
  <si>
    <t>вул. Тобольська, 26</t>
  </si>
  <si>
    <t>331b4bff-5a2b-4cf6-8c77-937add460f9d</t>
  </si>
  <si>
    <t>(057)3402114</t>
  </si>
  <si>
    <t>sch99@kharkivosvita.net.ua</t>
  </si>
  <si>
    <t>http://school99.edu.kh.ua</t>
  </si>
  <si>
    <t>Харківська загальноосвітня школа I-III ступенів № 48 Харківської міської ради Харківської області</t>
  </si>
  <si>
    <t>a2126b5f-4963-43d6-a8e9-f8c8f81ebd7e</t>
  </si>
  <si>
    <t>b1da5ca2-4fd6-4010-b1ae-985f298fa576</t>
  </si>
  <si>
    <t>Харківська загальноосвітня школа І-ІІІ ступенів № 105 Харківської міської ради Харківської області</t>
  </si>
  <si>
    <t>24270282</t>
  </si>
  <si>
    <t>вул. Данилевського, 36</t>
  </si>
  <si>
    <t>eb4ebe60-aa30-42af-bbbc-771fd1465c50</t>
  </si>
  <si>
    <t>61058</t>
  </si>
  <si>
    <t>839aa370-d4e3-4ffd-b237-d19325c3c6b5</t>
  </si>
  <si>
    <t>(057)7051183</t>
  </si>
  <si>
    <t>sch105@kharkivosvita.net.ua</t>
  </si>
  <si>
    <t>http://school105.edu.kh.ua/</t>
  </si>
  <si>
    <t>e7c7eb6d-53bd-4838-bc35-23eb402ecf93</t>
  </si>
  <si>
    <t>02e11bf9-d514-45ce-9c97-6f4714c3cda5</t>
  </si>
  <si>
    <t>Комунальний заклад "Харківський навчально-виховний комплекс № 106 Харківської міської ради Харківської області імені В.О. Кисіля"</t>
  </si>
  <si>
    <t>23907501</t>
  </si>
  <si>
    <t>вул. Клочківська, 195-В</t>
  </si>
  <si>
    <t>d9c926d7-2a62-403b-b08a-a6aa909033cf</t>
  </si>
  <si>
    <t>(057)7011134</t>
  </si>
  <si>
    <t>sch106@kharkivosvita.net.ua</t>
  </si>
  <si>
    <t>http://school106.edu.kh.ua</t>
  </si>
  <si>
    <t>be1f89a7-6fcb-475e-8ca0-4d07344c60f7</t>
  </si>
  <si>
    <t>2a5cbee5-f39f-4171-9846-fb5956faabf7</t>
  </si>
  <si>
    <t>9fab2a34-78ff-46cb-8944-fadd0698865b</t>
  </si>
  <si>
    <t>Харківська спеціалізована школа І-ІІІ ступенів № 109 Харківської міської ради Харківської області</t>
  </si>
  <si>
    <t>23907659</t>
  </si>
  <si>
    <t>66a2a5e5-4d79-4575-99bf-ad74b5e45594</t>
  </si>
  <si>
    <t>(057)7011136</t>
  </si>
  <si>
    <t>sc109dzr@ukr.net</t>
  </si>
  <si>
    <t>http://school109.edu.kh.ua</t>
  </si>
  <si>
    <t>6a2d648a-0a5b-4a24-a679-7bfc313cb6f7</t>
  </si>
  <si>
    <t>5cee830c-3c3d-4ba6-8432-5ec4722665d5</t>
  </si>
  <si>
    <t>24333964</t>
  </si>
  <si>
    <t>вул. Культури, 22</t>
  </si>
  <si>
    <t>93fdaf4b-9e03-4313-8d8d-204968d3a0e5</t>
  </si>
  <si>
    <t>(057)702-08-40,  (057)702-08-35</t>
  </si>
  <si>
    <t>sch116@kharkivosvita.net.ua</t>
  </si>
  <si>
    <t>http://gymnasium116.edu.kh.ua</t>
  </si>
  <si>
    <t>6a575a9f-7051-43aa-96c4-6db71ad9518d</t>
  </si>
  <si>
    <t>5681aa90-1d95-47e3-b316-7d784779f9be</t>
  </si>
  <si>
    <t>588d4a7d-e2ca-46ef-b79e-80dd2bf9573e</t>
  </si>
  <si>
    <t>Харківська загальноосвітня школа І-ІІІ ступенів №117 Харківської міської ради Харківської області</t>
  </si>
  <si>
    <t>23907518</t>
  </si>
  <si>
    <t>вул. Шекспіра, 20</t>
  </si>
  <si>
    <t>110ad38a-123c-4c27-bb3d-b418dae54e29</t>
  </si>
  <si>
    <t>(057)3404272</t>
  </si>
  <si>
    <t>sch117@kharkivosvita.net.ua</t>
  </si>
  <si>
    <t>http://www.school117.edu.kh.ua/</t>
  </si>
  <si>
    <t>6137bd0e-b556-4952-8baa-fa67e6d2ced0</t>
  </si>
  <si>
    <t>d25a60fb-54b2-4e7b-9ca0-2b6ba322c45a</t>
  </si>
  <si>
    <t>Харківська загальноосвітня школа І-ІІІ ступенів № 125 Харківської міської ради Харківської області</t>
  </si>
  <si>
    <t>23907339</t>
  </si>
  <si>
    <t>б-р Фронтовиків, 1</t>
  </si>
  <si>
    <t>35616b62-5fa5-4088-8016-2882e159ea39</t>
  </si>
  <si>
    <t>(057)337-84-21,  (057)337-98-49</t>
  </si>
  <si>
    <t>sch125@kharkivosvita.net.ua</t>
  </si>
  <si>
    <t>http://www.school125.edu.kh.ua</t>
  </si>
  <si>
    <t>1dea93e9-95f5-45d7-9de4-03eeafb99f10</t>
  </si>
  <si>
    <t>3368c792-2c16-4721-9f4e-88efb4925442</t>
  </si>
  <si>
    <t>Харківська загальноосвітня школа І-ІІІ ступенів №129 Харківської міської ради Харківської області</t>
  </si>
  <si>
    <t>23906950</t>
  </si>
  <si>
    <t>вул. Клочківська, 224</t>
  </si>
  <si>
    <t>61045</t>
  </si>
  <si>
    <t>81653c3d-9fde-47d3-a802-5ce65d5631e8</t>
  </si>
  <si>
    <t>(057)340-20-64</t>
  </si>
  <si>
    <t>sch129@kharkivosvita.net.ua</t>
  </si>
  <si>
    <t>http://school129.edu.kh.ua</t>
  </si>
  <si>
    <t>590fd854-873a-4be9-b479-6701808bfdf6</t>
  </si>
  <si>
    <t>Харківська загальноосвітня школа І-ІІІ ступенів №131 Харківської міської ради Харківської області</t>
  </si>
  <si>
    <t>24676506</t>
  </si>
  <si>
    <t>вул. Чічібабіна, 11</t>
  </si>
  <si>
    <t>4c4c0601-82c6-490a-904e-68395fbf565c</t>
  </si>
  <si>
    <t>(057)7051182,  (057)7051184</t>
  </si>
  <si>
    <t>sc131dzr@ukr.net; sch131@kharkivosvita.net.ua</t>
  </si>
  <si>
    <t>bf563af2-480a-44b1-99c9-5239bd6b3d0b</t>
  </si>
  <si>
    <t>http://school131.edu.kh.ua/</t>
  </si>
  <si>
    <t>91c7e426-b310-465a-8541-0de764604a93</t>
  </si>
  <si>
    <t>Харківська спеціалізована школа І-ІІІ ступенів № 132 Харківської міської ради Харківської області</t>
  </si>
  <si>
    <t>23907470</t>
  </si>
  <si>
    <t>1deeccb4-e07a-4ef8-8c99-76ee9e7bbeda</t>
  </si>
  <si>
    <t>вул. Новгородська, 1</t>
  </si>
  <si>
    <t>Приватний заклад "Харківський навчально-виховний комплекс "МИР" Харківської області"</t>
  </si>
  <si>
    <t>6d870f98-4b90-4e8e-b54e-bc0dc4e0b1c2</t>
  </si>
  <si>
    <t>(057)7010184</t>
  </si>
  <si>
    <t>sch132@kharkivosvita.net.ua</t>
  </si>
  <si>
    <t>http://www.school132.edu.kh.ua</t>
  </si>
  <si>
    <t>3391843d-34b2-42b9-ad12-0e507704e1ed</t>
  </si>
  <si>
    <t>1d690b4a-5931-413e-9633-7a30ebb04e64</t>
  </si>
  <si>
    <t>Комунальний заклад "Харківська загальноосвітня школа І-ІІІ ступенів №135 Харківської міської ради Харківської області імені Героя Радянського Союзу К.Ф. Ольшанського"</t>
  </si>
  <si>
    <t>23454347</t>
  </si>
  <si>
    <t>вул. Сумгаїтська, 1</t>
  </si>
  <si>
    <t>f229137e-4caf-4fef-978b-55eb0986c220</t>
  </si>
  <si>
    <t>(057)343-15-66</t>
  </si>
  <si>
    <t>sch135@kharkivosvita.net.ua</t>
  </si>
  <si>
    <t>http://www.school135.edu.kh.ua</t>
  </si>
  <si>
    <t>8ee350d2-24d5-45cb-9396-29a4ac93be95</t>
  </si>
  <si>
    <t>dc37697f-3cdd-432d-93e0-0aa665f8db0f</t>
  </si>
  <si>
    <t>Харківська загальноосвітня школа І-ІІІ ступенів № 146 Харківської міської ради Харківської області</t>
  </si>
  <si>
    <t>23907323</t>
  </si>
  <si>
    <t>просп. Людвіга Свободи, 37-Б</t>
  </si>
  <si>
    <t>Харківська загальноосвітня школа I-III ступенів № 42 Харківської міської ради Харківської області</t>
  </si>
  <si>
    <t>61202</t>
  </si>
  <si>
    <t>336d225a-48b3-4583-bde1-a843abe0b8e3</t>
  </si>
  <si>
    <t>(057)3362138,  (057)3362139,  (057)3367274</t>
  </si>
  <si>
    <t>sch146@kharkivosvita.net.ua</t>
  </si>
  <si>
    <t>http://school146.edu.kh.ua</t>
  </si>
  <si>
    <t>350cedcc-236f-4613-a8d6-464837f9042a</t>
  </si>
  <si>
    <t>42b62c74-00b4-47f4-bcb0-73299d402832</t>
  </si>
  <si>
    <t>Харківська загальноосвітня школа І-ІІІ ступенів № 147 Харківської міської ради Харківської області</t>
  </si>
  <si>
    <t>23907369</t>
  </si>
  <si>
    <t>просп. Перемоги, 68-Д</t>
  </si>
  <si>
    <t>61204</t>
  </si>
  <si>
    <t>8a5a8c20-15ce-46c5-a639-dba3f41b8042</t>
  </si>
  <si>
    <t>(057)336-16-38</t>
  </si>
  <si>
    <t>sc147dzr@ukr.net; sch147@kharkivosvita.net.ua</t>
  </si>
  <si>
    <t>http://school147.edu.kh.ua</t>
  </si>
  <si>
    <t>a6b7929e-993a-4ed3-b01e-d8775329b078</t>
  </si>
  <si>
    <t>9d2e9853-71ec-4040-bcc2-713dca33a0e5</t>
  </si>
  <si>
    <t>4778f966-33f1-4b2e-89c3-42abf71994d6</t>
  </si>
  <si>
    <t>23907346</t>
  </si>
  <si>
    <t>просп. Перемоги, 74-Д</t>
  </si>
  <si>
    <t>db25f445-af85-441f-ae02-4298666d5a13</t>
  </si>
  <si>
    <t>(057)3367517</t>
  </si>
  <si>
    <t>sch148@kharkivosvita.net.ua</t>
  </si>
  <si>
    <t>http://school148.edu.kh.ua/</t>
  </si>
  <si>
    <t>04a6b144-e8ed-48c8-bcf5-9ed747976cce</t>
  </si>
  <si>
    <t>23907274</t>
  </si>
  <si>
    <t>просп. Перемоги, 67-а</t>
  </si>
  <si>
    <t>facd35fc-978c-4453-9cef-881dc410a766</t>
  </si>
  <si>
    <t>61174</t>
  </si>
  <si>
    <t>(057)337-76-11,  (057)337-16-86,  (057)336-85-38</t>
  </si>
  <si>
    <t>sch149@kharkivosvita.net.ua</t>
  </si>
  <si>
    <t>http://lyceum149.edu.kh.ua</t>
  </si>
  <si>
    <t>cf75abbd-c170-4e1e-91f2-d56098b28a79</t>
  </si>
  <si>
    <t>Харківський приватний ліцей «Школа «Ранок» Харківської області</t>
  </si>
  <si>
    <t>08b5206e-3026-4b79-acb7-8bf01907c3b0</t>
  </si>
  <si>
    <t>Харківська загальноосвітня школа І-ІІІ ступенів №150 Харківської міської ради Харківської області</t>
  </si>
  <si>
    <t>23907317</t>
  </si>
  <si>
    <t>вул. Ахсарова, 3-А</t>
  </si>
  <si>
    <t>1478e68e-936a-437b-a59f-0e1f57afcc19</t>
  </si>
  <si>
    <t>(057)3368326</t>
  </si>
  <si>
    <t>sch150@kharkivosvita.net.ua</t>
  </si>
  <si>
    <t>http://www.school150.edu.kh.ua/</t>
  </si>
  <si>
    <t>66b22119-57ef-47c7-a4e9-02f237b7472a</t>
  </si>
  <si>
    <t>36bfecf0-357d-405c-a09c-cb8e10a8bdfc</t>
  </si>
  <si>
    <t>Харківська загальноосвітня школа І-ІІІ ступенів №154 Харківської міської ради Харківської області</t>
  </si>
  <si>
    <t>23907487</t>
  </si>
  <si>
    <t>просп. Людвіга Свободи, 42-Б</t>
  </si>
  <si>
    <t>3ccda8b3-2bb7-4520-96c9-4a2e4eebd825</t>
  </si>
  <si>
    <t>(057)3375911,  (057)3375139</t>
  </si>
  <si>
    <t>sc154shev@kharkivosvita.net.ua</t>
  </si>
  <si>
    <t>http://school154.edu.kh.ua</t>
  </si>
  <si>
    <t>2005bd1a-fefa-493b-8072-c33478c32aa3</t>
  </si>
  <si>
    <t>Харківська загальноосвітня школа І-ІІІ ступенів №159 Харківської міської ради Харківської області</t>
  </si>
  <si>
    <t>23907613</t>
  </si>
  <si>
    <t>1b6c4b5b-30f5-47a4-80a6-5c10967009d0</t>
  </si>
  <si>
    <t>просп. Перемоги, 67-Б</t>
  </si>
  <si>
    <t>(057)337-75-10,  (057)337-61-13</t>
  </si>
  <si>
    <t>sch159@kharkivosvita.net.ua; sc159dzr@ukr.net</t>
  </si>
  <si>
    <t>http://school159.edu.kh.ua</t>
  </si>
  <si>
    <t>f8d4deec-c190-4c0b-945e-e084a2f5df2c</t>
  </si>
  <si>
    <t>8f90f9cf-c748-46dd-a243-2f17e3a9f299</t>
  </si>
  <si>
    <t>Комунальний заклад "Харківська гімназія №169 Харківської міської ради Харківської області"</t>
  </si>
  <si>
    <t>22720686</t>
  </si>
  <si>
    <t>вул. Ахсарова, 18-А</t>
  </si>
  <si>
    <t>170ea9ea-573f-4b2c-af71-0ffa9f32c370</t>
  </si>
  <si>
    <t>(057)7252052</t>
  </si>
  <si>
    <t>sch169@kharkivosvita.net.ua</t>
  </si>
  <si>
    <t>0dbdb210-9045-4b26-b33b-f1aefd766708</t>
  </si>
  <si>
    <t>http://shcool169.edu.kh.ua</t>
  </si>
  <si>
    <t>0e865278-e111-476e-9184-41603675df16</t>
  </si>
  <si>
    <t>Харківська загальноосвітня школа І ступеня №176 Харківської міської ради Харківської області</t>
  </si>
  <si>
    <t>24478114</t>
  </si>
  <si>
    <t>вул. Тобольська, 65</t>
  </si>
  <si>
    <t>2cbdf000-e2b1-4d11-855f-c30f1cf02d1c</t>
  </si>
  <si>
    <t>I</t>
  </si>
  <si>
    <t>(057)3432222</t>
  </si>
  <si>
    <t>sch176@kharkivosvita.net.ua</t>
  </si>
  <si>
    <t>http://school176.edu.kh.ua</t>
  </si>
  <si>
    <t>aee6acf9-b443-4342-8a9a-55d988e93a84</t>
  </si>
  <si>
    <t>e2db758a-eed4-421e-97a2-dc9979321203</t>
  </si>
  <si>
    <t>Харківський навчально-виховний комплекс № 179 Харківської міської ради Харківської області</t>
  </si>
  <si>
    <t>23907263</t>
  </si>
  <si>
    <t>f61182d0-7816-4365-b0f9-6cbb17e85d7d</t>
  </si>
  <si>
    <t>пров. Балакірєва, 16-А</t>
  </si>
  <si>
    <t>(057)343-94-33</t>
  </si>
  <si>
    <t>sch179@kharkivosvita.net.ua</t>
  </si>
  <si>
    <t>1aa55930-5125-4d7e-8c9d-409105903474</t>
  </si>
  <si>
    <t>http://school179.edu.kh.ua</t>
  </si>
  <si>
    <t>Харківська загальноосвітня школа I-III ступенів № 130 Харківської міської ради Харківської області</t>
  </si>
  <si>
    <t>a5e58bb4-90f0-40be-b62f-8f97520b0c89</t>
  </si>
  <si>
    <t>Харківська загальноосвітня школа І-ІІІ ступенів №28 Харківської міської ради Харківської області</t>
  </si>
  <si>
    <t>21232631</t>
  </si>
  <si>
    <t>Харків, Новобаварський район</t>
  </si>
  <si>
    <t>вул. Ю.Паращука, 61</t>
  </si>
  <si>
    <t>2242d19e-ef9d-4f60-9e08-5de7c6acab9b</t>
  </si>
  <si>
    <t>61064</t>
  </si>
  <si>
    <t>6310137900</t>
  </si>
  <si>
    <t>(057)3705166</t>
  </si>
  <si>
    <t>schol_28@ukr.net</t>
  </si>
  <si>
    <t>http://school28.edu.kh.ua</t>
  </si>
  <si>
    <t>00db6816-b18e-44c1-bb2c-484f03deeb85</t>
  </si>
  <si>
    <t>bfcbd004-29f5-4641-89c9-d9368b45de29</t>
  </si>
  <si>
    <t>21226820</t>
  </si>
  <si>
    <t>вул. Тімірязєва, 45</t>
  </si>
  <si>
    <t>61090</t>
  </si>
  <si>
    <t>2fd7a6dd-76fc-4d9f-a158-b31d659376d8</t>
  </si>
  <si>
    <t>(057)7251590,  (057)7251591</t>
  </si>
  <si>
    <t>gim_39@ukr.net</t>
  </si>
  <si>
    <t>http://gymnasium39.edu.kh.ua</t>
  </si>
  <si>
    <t>d464801c-b7a4-4ebd-a724-3e90f4a084f2</t>
  </si>
  <si>
    <t>8cdd0375-bad4-470d-9640-a07139c0778f</t>
  </si>
  <si>
    <t>21232022</t>
  </si>
  <si>
    <t>вул. Академіка Богомольця, 4</t>
  </si>
  <si>
    <t>61157</t>
  </si>
  <si>
    <t>44b7630d-1859-4763-8872-c117db890e16</t>
  </si>
  <si>
    <t>(057)735-23-17</t>
  </si>
  <si>
    <t>sch54_okt@ukr.net</t>
  </si>
  <si>
    <t>http://www.school54.edu.kh.ua</t>
  </si>
  <si>
    <t>f3cdfcc9-91f8-4a5d-9a09-1de7ea87874a</t>
  </si>
  <si>
    <t>ca2c4005-5c57-49d1-a57e-0bd818079f5a</t>
  </si>
  <si>
    <t>Харківська загальноосвітня школа І-ІІІ ступенів № 59 Харківської міської ради Харківської області</t>
  </si>
  <si>
    <t>21232016</t>
  </si>
  <si>
    <t>пров. Чаплигінський, 12</t>
  </si>
  <si>
    <t>eff1fbb3-a276-4276-be0a-415ae66e94d6</t>
  </si>
  <si>
    <t>61004</t>
  </si>
  <si>
    <t>(057)7330192</t>
  </si>
  <si>
    <t>school59_okt@ukr.net</t>
  </si>
  <si>
    <t>http://www.school59.edu.kh.ua</t>
  </si>
  <si>
    <t>41e289f3-eafc-4358-8d90-8bf7f14cfb9d</t>
  </si>
  <si>
    <t>60e9af9e-f8af-4dba-af22-5a965ff4abff</t>
  </si>
  <si>
    <t>21230483</t>
  </si>
  <si>
    <t>вул. Менделєєва, 22</t>
  </si>
  <si>
    <t>2ae2390e-ca06-4b6c-886b-5e3e3dd61f33</t>
  </si>
  <si>
    <t>(057)3703089,  (057)3702820</t>
  </si>
  <si>
    <t>gymnasium65@ukr.net</t>
  </si>
  <si>
    <t>d3b2bbc8-c620-4802-a8a1-05a0cd4b5f59</t>
  </si>
  <si>
    <t>http://gymnasium65.edu.kh.ua/</t>
  </si>
  <si>
    <t>d99f9ace-6b45-44df-85a9-23672c3503da</t>
  </si>
  <si>
    <t>Харківська загальноосвітня школа І-ІІІ ступенів № 76 Харківської міської ради Харківської області</t>
  </si>
  <si>
    <t>21227848</t>
  </si>
  <si>
    <t>вул. Герцена, 17</t>
  </si>
  <si>
    <t>9d7e418c-ba5d-4452-bc14-2aad82b713ed</t>
  </si>
  <si>
    <t>61071</t>
  </si>
  <si>
    <t>a6e4cae6-f7de-42b1-99f2-ab8420217d28</t>
  </si>
  <si>
    <t>(057)725-15-92</t>
  </si>
  <si>
    <t>sch76_kharkiv@meta.ua</t>
  </si>
  <si>
    <t>http://www.school76.edu.kh.ua</t>
  </si>
  <si>
    <t>7539abf9-3da2-48e8-bcce-7bbf7da0d6d0</t>
  </si>
  <si>
    <t>Комунальний заклад "Харківська загальноосвітня школа I-III ступенів № 158 Харківської міської ради Харківської області"</t>
  </si>
  <si>
    <t>ea0a6fc8-a167-4a8b-9f70-ef6b18aeb989</t>
  </si>
  <si>
    <t>Комунальний заклад "Харківська загальноосвітня школа І-ІІ ступенів № 79 Харківської міської ради Харківської області імені Героя Радянського Союзу В.Д. Поколодного"</t>
  </si>
  <si>
    <t>24270738</t>
  </si>
  <si>
    <t>шосе Карачівське, 9</t>
  </si>
  <si>
    <t>I-II</t>
  </si>
  <si>
    <t>cc025dd3-b1ca-4132-929f-93f79ee1add9</t>
  </si>
  <si>
    <t>(057)7251741</t>
  </si>
  <si>
    <t>kharkov_school79@ukr.net</t>
  </si>
  <si>
    <t>http://school79.edu.kh.ua/</t>
  </si>
  <si>
    <t>5d8e13e9-a35b-459a-8209-46e2494213e3</t>
  </si>
  <si>
    <t>a6a278cf-4a5d-4bed-9128-eb65c40f566b</t>
  </si>
  <si>
    <t>Харківська загальноосвітня школа І-ІІ ступенів №81 Харківської міської ради Харківської області</t>
  </si>
  <si>
    <t>24270744</t>
  </si>
  <si>
    <t>ad07ab87-6b99-4e6d-9cf4-eedd6796462b</t>
  </si>
  <si>
    <t>вул. Червона Алея, 49</t>
  </si>
  <si>
    <t>61019</t>
  </si>
  <si>
    <t>da12846d-e5eb-42a9-b839-209d09653976</t>
  </si>
  <si>
    <t>(057)725-17-40</t>
  </si>
  <si>
    <t>kharkov_shkola81@ukr.net</t>
  </si>
  <si>
    <t>http://www.school81.edu.kh.ua</t>
  </si>
  <si>
    <t>01d15030-ffcc-428e-aac6-0bf276c62f6d</t>
  </si>
  <si>
    <t>91e1fef8-8c0e-4f7e-9d73-02edc7bec364</t>
  </si>
  <si>
    <t>Комунальний заклад "Харківська загальноосвітня школа І-ІІІ ступенів № 92 Харківської міської ради Харківської області імені Героя Радянського Союзу П.П. Набойченка"</t>
  </si>
  <si>
    <t>24269787</t>
  </si>
  <si>
    <t>9a45f58c-3f88-4055-a052-0b649bdf5d2f</t>
  </si>
  <si>
    <t>вул. Новоприміська, 66</t>
  </si>
  <si>
    <t>2a16f034-3a25-48a5-9f81-e6071d45097c</t>
  </si>
  <si>
    <t>(057)7251754</t>
  </si>
  <si>
    <t>zsh.92@meta.ua</t>
  </si>
  <si>
    <t>12a42661-c9e6-4f8b-b987-404ac3782a73</t>
  </si>
  <si>
    <t>http://www.school92.edu.kh.ua/</t>
  </si>
  <si>
    <t>6c775999-c0d0-4289-8436-cb7572e426b4</t>
  </si>
  <si>
    <t>a1c2f405-c0a8-4ebb-b2dc-0c12c54d84f0</t>
  </si>
  <si>
    <t>Комунальний заклад "Харківська спеціалізована школа І-ІІІ ступенів № 93 Харківської міської ради Харківської області імені В.В. Бондаренка"</t>
  </si>
  <si>
    <t>24279171</t>
  </si>
  <si>
    <t>92f865e8-254e-43bf-8927-49b64a4f519a</t>
  </si>
  <si>
    <t>просп. Ново-Баварський, 89А</t>
  </si>
  <si>
    <t>61020</t>
  </si>
  <si>
    <t>248f3738-6124-43e0-8016-1e64cc3db317</t>
  </si>
  <si>
    <t>(057)3762378</t>
  </si>
  <si>
    <t>sch93@ukr.net</t>
  </si>
  <si>
    <t>http://www.school93.edu.kh.ua/</t>
  </si>
  <si>
    <t>08a80b49-48d2-43f2-a829-a53ced0f3122</t>
  </si>
  <si>
    <t>75c222a7-96cf-45ec-855e-9daa1c83a0b2</t>
  </si>
  <si>
    <t>6364355f-7af3-4053-82da-2cd68e98ffe1</t>
  </si>
  <si>
    <t>Харківська загальноосвітня школа І-ІІІ ступенів № 115 Харківської міської ради Харківської області</t>
  </si>
  <si>
    <t>21229830</t>
  </si>
  <si>
    <t>вул. Врубеля, 53</t>
  </si>
  <si>
    <t>90122a30-9e9a-48c1-a8d4-11c202cd7001</t>
  </si>
  <si>
    <t>(057)3762604,  (057)3762504</t>
  </si>
  <si>
    <t>hzs115@ukr.net</t>
  </si>
  <si>
    <t>http://www.school115.edu.kh.ua</t>
  </si>
  <si>
    <t>92c1a35d-214f-412d-87b7-27b21efeb3b9</t>
  </si>
  <si>
    <t>547c1b44-1db2-4c4d-93aa-34660c9c9d6c</t>
  </si>
  <si>
    <t>Харківська загальноосвітня школа І-ІІІ ступенів № 127 імені Г.К.Жукова Харківської міської ради Харківської області</t>
  </si>
  <si>
    <t>21234699</t>
  </si>
  <si>
    <t>вул. Семінарська, 63-А</t>
  </si>
  <si>
    <t>c2000399-7c18-4cce-9bfd-ef0beb4c6734</t>
  </si>
  <si>
    <t>61039</t>
  </si>
  <si>
    <t>(057)725-17-59,  (057)725-17-60</t>
  </si>
  <si>
    <t>sc127@ukr.net</t>
  </si>
  <si>
    <t>http://school127.edu.kh.ua/</t>
  </si>
  <si>
    <t>bab15d70-ec08-46ec-a7dd-abb62c608c91</t>
  </si>
  <si>
    <t>3b5d0658-3723-412f-8775-f5b04bf0f3e5</t>
  </si>
  <si>
    <t>d0548c29-d62f-488c-b210-cd07dba812f3</t>
  </si>
  <si>
    <t>Харківська загальноосвітня школа І-ІІІ ступенів №130 Харківської міської ради Харківської області</t>
  </si>
  <si>
    <t>21232008</t>
  </si>
  <si>
    <t>вул. Світланівська, 23-А</t>
  </si>
  <si>
    <t>709e2266-e344-4efc-8cde-dfa691d244b1</t>
  </si>
  <si>
    <t>(057)725-17-61,  (057)725-17-62</t>
  </si>
  <si>
    <t>sch130_okt@ukr.net</t>
  </si>
  <si>
    <t>http://www.school130.edu.kh.ua</t>
  </si>
  <si>
    <t>542de254-1af0-49da-9776-8a63dc7e3aa0</t>
  </si>
  <si>
    <t>1f8097d6-e94c-4eae-97bd-60eb39422854</t>
  </si>
  <si>
    <t>Харківська загальноосвітня школа I-III ступенів №137 Харківської міської ради Харківської області</t>
  </si>
  <si>
    <t>24344336</t>
  </si>
  <si>
    <t>вул. Конотопська, 48</t>
  </si>
  <si>
    <t>70214d5e-9b47-4dba-acf0-1412cbc7364e</t>
  </si>
  <si>
    <t>725-17-53</t>
  </si>
  <si>
    <t>school-137@ukr.net</t>
  </si>
  <si>
    <t>f3863ea8-548e-4790-b6be-2a67480b9cb7</t>
  </si>
  <si>
    <t>http://school137.edu.kh.ua</t>
  </si>
  <si>
    <t>964b8cc1-ddbc-49d7-9ea6-5321f3becebb</t>
  </si>
  <si>
    <t>ea4b38a4-5a48-417d-b7a0-ebda7e7b3ce0</t>
  </si>
  <si>
    <t>Харківська загальноосвітня школа І-ІІІ ступенів № 153 Харківської міської ради Харківської області</t>
  </si>
  <si>
    <t>36225311</t>
  </si>
  <si>
    <t>вул. Академіка Богомольця, 15</t>
  </si>
  <si>
    <t>2499818b-9e2c-4559-94e0-c4d646eecee6</t>
  </si>
  <si>
    <t>d86e4e66-4ff2-4dd6-b642-fbd522348517</t>
  </si>
  <si>
    <t>(057)7251763,  (057)7251764</t>
  </si>
  <si>
    <t>sch_153@ukr.net</t>
  </si>
  <si>
    <t>http://school153.edu.kh.ua/</t>
  </si>
  <si>
    <t>10a3342a-1ef4-40be-a94e-ffdce27a0883</t>
  </si>
  <si>
    <t>9e41ecea-3f14-47fc-943d-85e8df89195d</t>
  </si>
  <si>
    <t>Харківська спеціалізована школа І-ІІІ ступенів №162 Харківської міської ради Харківської області</t>
  </si>
  <si>
    <t>21215124</t>
  </si>
  <si>
    <t>вул. Пермська, 13</t>
  </si>
  <si>
    <t>16ecc5a6-f585-40df-a7a0-c7dd39de7472</t>
  </si>
  <si>
    <t>9cd129f3-11ee-4a00-9ce7-0bf091ed0d0a</t>
  </si>
  <si>
    <t>(057)725-19-98</t>
  </si>
  <si>
    <t>school162@ukr.net</t>
  </si>
  <si>
    <t>http://school162.edu.kh.ua</t>
  </si>
  <si>
    <t>88e6b0b5-f2e0-4775-9869-6472b37f0da7</t>
  </si>
  <si>
    <t>198bb609-4e7f-4e07-ae04-4a34f3bb4e59</t>
  </si>
  <si>
    <t>ec0ac226-da07-4c3b-b4a6-2718d22f015f</t>
  </si>
  <si>
    <t>22690554</t>
  </si>
  <si>
    <t>Харків, Київський район</t>
  </si>
  <si>
    <t>вул. Манізера, 12</t>
  </si>
  <si>
    <t>61002</t>
  </si>
  <si>
    <t>6310136600</t>
  </si>
  <si>
    <t>86544ce0-1f88-4d91-b6f7-8d50512feec7</t>
  </si>
  <si>
    <t>(057)725-13-50</t>
  </si>
  <si>
    <t>gimn_1@ukr.net</t>
  </si>
  <si>
    <t>http://gimnasium1.klasna.com</t>
  </si>
  <si>
    <t>45c93874-3467-4385-ab0a-738ac4467a2e</t>
  </si>
  <si>
    <t>88b73a8b-fb43-4e9d-8cf4-a95f182b26a3</t>
  </si>
  <si>
    <t>24489106</t>
  </si>
  <si>
    <t>Харків</t>
  </si>
  <si>
    <t>вул. Лермонтовська, 15/17</t>
  </si>
  <si>
    <t>Харківська спеціалізована школа I-III ступенів № 108 Харківської міської ради Харківської області</t>
  </si>
  <si>
    <t>61024</t>
  </si>
  <si>
    <t>6310100000</t>
  </si>
  <si>
    <t>5dc49206-2edf-4b0b-8654-6db41a3ef35e</t>
  </si>
  <si>
    <t>(057)7251860</t>
  </si>
  <si>
    <t>sc4@ukr.net</t>
  </si>
  <si>
    <t>http://lyceum4.edu.kh.ua</t>
  </si>
  <si>
    <t>269656fa-6437-4a75-a47c-827c9c7ad803</t>
  </si>
  <si>
    <t>24677500</t>
  </si>
  <si>
    <t>c7a0414b-bc12-4f39-b29b-94e1556a6903</t>
  </si>
  <si>
    <t>вул. Свободи, 19/21</t>
  </si>
  <si>
    <t>63fd84c9-22da-44d3-b67a-7daa64a947b5</t>
  </si>
  <si>
    <t>(057)7251829,  (057)7251830</t>
  </si>
  <si>
    <t>school5.08@ukr.net</t>
  </si>
  <si>
    <t>9ae76b13-7848-4ea2-ad44-65fa0ffc2db3</t>
  </si>
  <si>
    <t>http://school5.klasna.com</t>
  </si>
  <si>
    <t>8b964704-57b1-435a-9258-5d2c784a7300</t>
  </si>
  <si>
    <t>ded7cc46-ecd5-44e4-83d7-32ba3a6d64f7</t>
  </si>
  <si>
    <t>Харківський технологічний ліцей №9 Харківської міської ради Харківської області</t>
  </si>
  <si>
    <t>24490196</t>
  </si>
  <si>
    <t>вул. Громадянська, 22/26</t>
  </si>
  <si>
    <t>13c14385-1fc2-443e-9c5e-bcbfdcd643c9</t>
  </si>
  <si>
    <t>(057)7251832</t>
  </si>
  <si>
    <t>tl9@ukr.net</t>
  </si>
  <si>
    <t>http://lyceum9.klasna.com</t>
  </si>
  <si>
    <t>553cc6ef-8020-4eb7-a01e-4665cfab935f</t>
  </si>
  <si>
    <t>2ef96ce5-220f-44a7-8b4c-f4360a2dd25e</t>
  </si>
  <si>
    <t>2eb8968a-c924-4fbe-ae3f-28d2d881acc0</t>
  </si>
  <si>
    <t>Комунальний заклад "Харківська спеціалізована школа І-ІІІ ступенів з поглибленим вивченням окремих предметів №16 Харківської міської ради Харківської області імені В.Г. Сергєєва"</t>
  </si>
  <si>
    <t>23917178</t>
  </si>
  <si>
    <t>вул. Поздовжня, 5</t>
  </si>
  <si>
    <t>61085</t>
  </si>
  <si>
    <t>9ad0cf23-4eb1-400f-97c7-60b7ef2542a9</t>
  </si>
  <si>
    <t>(057)725-19-25,  (057)725-18-51</t>
  </si>
  <si>
    <t>sc16@ukr.net</t>
  </si>
  <si>
    <t>http://school16.klasna.com/</t>
  </si>
  <si>
    <t>0e7c8dc7-03c6-4d1b-a604-2d3897cc2a85</t>
  </si>
  <si>
    <t>Харківська спеціалізована школа І-ІІІ ступенів №17 Харківської міської ради Харківської області</t>
  </si>
  <si>
    <t>23753050</t>
  </si>
  <si>
    <t>вул. Академіка Павлова, 313-В</t>
  </si>
  <si>
    <t>100c31b6-d9dd-41ff-9868-e79eff75148c</t>
  </si>
  <si>
    <t>61168</t>
  </si>
  <si>
    <t>(057)725-19-21</t>
  </si>
  <si>
    <t>sc17@ukr.net</t>
  </si>
  <si>
    <t>http://sch17.klasna.com</t>
  </si>
  <si>
    <t>f1dc2947-daaf-4529-bdba-5b6038517c5d</t>
  </si>
  <si>
    <t>95ba9408-50f1-442e-990d-2cb76740930c</t>
  </si>
  <si>
    <t>Харківська загальноосвітня школа І-ІІІ ступенів № 36 Харківської міської ради Харківської області</t>
  </si>
  <si>
    <t>24487917</t>
  </si>
  <si>
    <t>вул. Алчевських, 55</t>
  </si>
  <si>
    <t>61023</t>
  </si>
  <si>
    <t>edb16704-d35b-4c86-8da3-8dfd36f968b3</t>
  </si>
  <si>
    <t>(057)7251919</t>
  </si>
  <si>
    <t>h_sc36@ukr.net</t>
  </si>
  <si>
    <t>http://school36.kture.kharkov.ua</t>
  </si>
  <si>
    <t>11137f73-c8c8-471e-a0e0-eff78408b5e8</t>
  </si>
  <si>
    <t>e0fba40d-252b-4064-a082-02e28e4e947a</t>
  </si>
  <si>
    <t>686a7131-c020-41e6-9090-863f7447218c</t>
  </si>
  <si>
    <t>Харківська загальноосвітня школа І-ІІІ ступенів №37 Харківської міської ради Харківської області</t>
  </si>
  <si>
    <t>24489201</t>
  </si>
  <si>
    <t>вул. Академіка Проскури, 3-А</t>
  </si>
  <si>
    <t>ca49400e-9c75-4598-bdd2-0fe7da161d91</t>
  </si>
  <si>
    <t>(057)7251926</t>
  </si>
  <si>
    <t>sch37@ukr.net</t>
  </si>
  <si>
    <t>http://sch37.klasna.com</t>
  </si>
  <si>
    <t>6aab9d17-25d3-45b3-9a63-eb6caa154039</t>
  </si>
  <si>
    <t>073ffd9b-6f7b-4c78-a267-7da650179d72</t>
  </si>
  <si>
    <t>83f80f82-37b2-4be9-a7e5-77e039f5ae02</t>
  </si>
  <si>
    <t>Харківська загальноосвітня школа І-ІІІ ступенів № 52 Харківської міської ради Харківської області</t>
  </si>
  <si>
    <t>24486504</t>
  </si>
  <si>
    <t>вул. Старошишківська, 8</t>
  </si>
  <si>
    <t>ba6ad9de-663e-4ae5-8415-a45b0984278d</t>
  </si>
  <si>
    <t>61070</t>
  </si>
  <si>
    <t>((057))725-18-54,  ((057))725-19-27</t>
  </si>
  <si>
    <t>sc52@ukr.net</t>
  </si>
  <si>
    <t>http://school52.klasna.com</t>
  </si>
  <si>
    <t>def48246-557f-45f8-b666-2b9a6f040df0</t>
  </si>
  <si>
    <t>d29ea723-b07a-4a0c-8e1a-f96936b32007</t>
  </si>
  <si>
    <t>22625151</t>
  </si>
  <si>
    <t>84b3e96f-8930-4812-970b-1f0bfe513319</t>
  </si>
  <si>
    <t>вул. Валентинівська, 13Д</t>
  </si>
  <si>
    <t>efe9b962-4af9-4a61-a9c0-3bf0d70c0014</t>
  </si>
  <si>
    <t>(0572)7251922,  (0572)7251836</t>
  </si>
  <si>
    <t>gymnasium55@ukr.net</t>
  </si>
  <si>
    <t>http://school55.klasna.com/</t>
  </si>
  <si>
    <t>d6b18d18-38df-484d-82ce-9f4fe5835bf5</t>
  </si>
  <si>
    <t>549d08db-9af0-4352-81e9-a504d979ecb3</t>
  </si>
  <si>
    <t>9cdfdfd9-6442-4e39-b830-9f52ed84ed5d</t>
  </si>
  <si>
    <t>Харківська спеціалізована школа І-ІІІ ступенів № 62 Харківської міської ради Харківської області</t>
  </si>
  <si>
    <t>24489750</t>
  </si>
  <si>
    <t>просп. Академіка Курчатова, 23</t>
  </si>
  <si>
    <t>589a3bbb-4002-48ba-a7d4-96704c4906ef</t>
  </si>
  <si>
    <t>61108</t>
  </si>
  <si>
    <t>f404b6c8-7362-48b9-abd6-e6aa76252aa0</t>
  </si>
  <si>
    <t>(057)7251867</t>
  </si>
  <si>
    <t>sch62@ukr.net</t>
  </si>
  <si>
    <t>http://school62.klasna.com</t>
  </si>
  <si>
    <t>9c58670d-9be1-468c-a412-2a57c22f4765</t>
  </si>
  <si>
    <t>ad6866a1-dd90-4b9b-8f2b-4786a937fc23</t>
  </si>
  <si>
    <t>237af4dd-294a-4fe9-9e53-3cc2e4c9205f</t>
  </si>
  <si>
    <t>24280837</t>
  </si>
  <si>
    <t>вул. Генерала Удовиченка, 24</t>
  </si>
  <si>
    <t>61107</t>
  </si>
  <si>
    <t>(057)7251875</t>
  </si>
  <si>
    <t>e370ab19-9083-4bf6-8699-fd937445dff1</t>
  </si>
  <si>
    <t>sch96@ukr.net</t>
  </si>
  <si>
    <t>http://school96.klasna.com</t>
  </si>
  <si>
    <t>63d54d27-0b09-4c65-b9c1-9479d6e1e93e</t>
  </si>
  <si>
    <t>dad41679-866f-46d8-b483-821307565ed8</t>
  </si>
  <si>
    <t>Харківська загальноосвітня школа І-ІІІ ступенів №100 ім.А.С.Макаренка Харківської міської ради Харківської області</t>
  </si>
  <si>
    <t>24489081</t>
  </si>
  <si>
    <t>вул. Лісопарківська, 111</t>
  </si>
  <si>
    <t>755aaa80-9dea-41cf-a5f9-fdc5aea04e09</t>
  </si>
  <si>
    <t>725-18-55,  725-19-28,  725-19-29</t>
  </si>
  <si>
    <t>sc_100@ukr.net</t>
  </si>
  <si>
    <t>http://school100.klasna.com</t>
  </si>
  <si>
    <t>f5a8404a-a1ea-4ead-ba92-d24c6dd05abe</t>
  </si>
  <si>
    <t>ba4c42b7-9934-491d-9a1b-fb73077e2fe1</t>
  </si>
  <si>
    <t>a87786d2-72f5-4834-83f3-62842bd7b17a</t>
  </si>
  <si>
    <t>22661920</t>
  </si>
  <si>
    <t>вул. Барабашова, 38Б</t>
  </si>
  <si>
    <t>968beda0-a59c-46f5-a2e7-eee4b41f1f15</t>
  </si>
  <si>
    <t>(057)7251924</t>
  </si>
  <si>
    <t>sc107@ukr.net</t>
  </si>
  <si>
    <t>http://lyceum107.klasna.com</t>
  </si>
  <si>
    <t>5f18e678-dc4d-425c-a5a2-479ce2205d47</t>
  </si>
  <si>
    <t>eee6986f-ccce-42f3-ad66-f1291daac526</t>
  </si>
  <si>
    <t>Харківська загальноосвітня школа І-ІІІ ступенів № 110 Харківської міської ради Харківської області</t>
  </si>
  <si>
    <t>24487366</t>
  </si>
  <si>
    <t>вул. Гастелло, 11/13</t>
  </si>
  <si>
    <t>61013</t>
  </si>
  <si>
    <t>a440d124-72d9-427b-a345-8ac34e38b8bd</t>
  </si>
  <si>
    <t>(057)7251848</t>
  </si>
  <si>
    <t>sc110@ukr.net</t>
  </si>
  <si>
    <t>http://school110.klasna.com/</t>
  </si>
  <si>
    <t>188785d4-65e3-4a42-afe7-8d95e973d841</t>
  </si>
  <si>
    <t>c51a428b-ef1c-4bc8-aa3b-26cecdf23cf2</t>
  </si>
  <si>
    <t>3304d767-89f4-416a-8a09-e2f4057fee12</t>
  </si>
  <si>
    <t>19472285</t>
  </si>
  <si>
    <t>вул. Садова, 13</t>
  </si>
  <si>
    <t>65fb673c-57f6-4d4c-9e3c-a34b39acfa6a</t>
  </si>
  <si>
    <t>(057)725-18-28,  (057)725-03-40</t>
  </si>
  <si>
    <t>sc133@ukr.net</t>
  </si>
  <si>
    <t>http://lyceum133.klasna.com/</t>
  </si>
  <si>
    <t>849f6ac3-d4cd-4ae8-b5d5-54ecaf4cb557</t>
  </si>
  <si>
    <t>8dcdb7a5-7213-4959-b6aa-42d39b3ee33a</t>
  </si>
  <si>
    <t>Харківська спеціалізована школа І-ІІІ ступенів № 134 Харківської міської ради Харківської області</t>
  </si>
  <si>
    <t>2fba841e-77d1-4332-8474-085cb1b7e0cf</t>
  </si>
  <si>
    <t>23753216</t>
  </si>
  <si>
    <t>вул. Шевченка, 220</t>
  </si>
  <si>
    <t>61033</t>
  </si>
  <si>
    <t>0c1980a2-02d5-4ca2-942b-d3bee8274cab</t>
  </si>
  <si>
    <t>(057)7251383</t>
  </si>
  <si>
    <t>642acbae-4582-4621-bf55-eb6bdaf03269</t>
  </si>
  <si>
    <t>sc134@ukr.net</t>
  </si>
  <si>
    <t>http://school134.klasna.com</t>
  </si>
  <si>
    <t>6319ba40-849f-4180-bf09-966ef0517d39</t>
  </si>
  <si>
    <t>55c0b4ec-aedb-4f44-ba01-2a6052912faa</t>
  </si>
  <si>
    <t>Комунальний заклад "Харківська загальноосвітня школа І-ІІІ ступенів № 158 Харківської міської ради Харківської області"</t>
  </si>
  <si>
    <t>35841045-4f42-48d9-9b98-e18ddb7573d9</t>
  </si>
  <si>
    <t>24486622</t>
  </si>
  <si>
    <t>вул. Леся Сердюка, 46</t>
  </si>
  <si>
    <t>61184</t>
  </si>
  <si>
    <t>1208068f-4383-4483-b593-af9a939e8698</t>
  </si>
  <si>
    <t>(0572)725-13-89</t>
  </si>
  <si>
    <t>sch_158@ukr.net</t>
  </si>
  <si>
    <t>8878fdd2-1aba-4582-b325-612519056a07</t>
  </si>
  <si>
    <t>http://school158.klasna.com/</t>
  </si>
  <si>
    <t>c358845c-5882-453e-8852-715049088c4d</t>
  </si>
  <si>
    <t>d3a6809d-f2e9-4141-a7db-1d1bd409feca</t>
  </si>
  <si>
    <t>24489492</t>
  </si>
  <si>
    <t>вул. Метробудівників, 18</t>
  </si>
  <si>
    <t>4102bbd0-b42c-4dee-89d5-0007d267f7b9</t>
  </si>
  <si>
    <t>61183</t>
  </si>
  <si>
    <t>4380ff50-3f86-476e-83b9-69e4a67efa20</t>
  </si>
  <si>
    <t>(057)7251385</t>
  </si>
  <si>
    <t>har_sc164@ukr.net</t>
  </si>
  <si>
    <t>http://school164.klasna.com/</t>
  </si>
  <si>
    <t>b4a21877-57df-428b-94b4-25270ad4930d</t>
  </si>
  <si>
    <t>b2931380-7c49-4b86-a5f5-307d1af1da64</t>
  </si>
  <si>
    <t>24489773</t>
  </si>
  <si>
    <t>вул. Метробудівників, 7</t>
  </si>
  <si>
    <t>61195</t>
  </si>
  <si>
    <t>9b52b173-c165-433f-b46a-e6d64335708f</t>
  </si>
  <si>
    <t>(057)7251843,  (057)7251844</t>
  </si>
  <si>
    <t>sc165@ukr.net</t>
  </si>
  <si>
    <t>http://sc165.klasna.com</t>
  </si>
  <si>
    <t>2852ad60-56a4-4b7e-b7eb-901c382e7761</t>
  </si>
  <si>
    <t>8aef5541-0c7e-45aa-91b9-55fcb5f11b45</t>
  </si>
  <si>
    <t>Комунальний заклад "Харківська спеціалізована школа І-ІІІ ступенів №166 "Вертикаль" Харківської міської ради Харківської області"</t>
  </si>
  <si>
    <t>23009920</t>
  </si>
  <si>
    <t>вул. Метробудівників, 17</t>
  </si>
  <si>
    <t>56f6a10b-e3b3-4019-86a1-08e5191a245e</t>
  </si>
  <si>
    <t>(0572)7251331</t>
  </si>
  <si>
    <t>sch166@ukr.net</t>
  </si>
  <si>
    <t>http://sch166.klasna.com</t>
  </si>
  <si>
    <t>39949f54-7ece-4a6c-96ab-76092cdc4296</t>
  </si>
  <si>
    <t>6ce69be6-c417-4e06-861c-0b1b341393e6</t>
  </si>
  <si>
    <t>Харківська спеціалізована школа І-ІІІ ступенів №170 Харківської міської ради Харківської області</t>
  </si>
  <si>
    <t>24486639</t>
  </si>
  <si>
    <t>(057)7251849</t>
  </si>
  <si>
    <t>sch170@ukr.net</t>
  </si>
  <si>
    <t>http://sc170.Kharkov.ua</t>
  </si>
  <si>
    <t>194c5b26-6541-43a1-9f4c-86c2449d5027</t>
  </si>
  <si>
    <t>9b27fbfa-37e9-45c3-8cf3-80e96454349b</t>
  </si>
  <si>
    <t>24490575</t>
  </si>
  <si>
    <t>вул. Метробудівників, 38</t>
  </si>
  <si>
    <t>adcc34c4-cd75-4960-84c4-b51142884fe1</t>
  </si>
  <si>
    <t>(057)725-13-42</t>
  </si>
  <si>
    <t>sc172@ukr.net</t>
  </si>
  <si>
    <t>http://gim172.klasna.com/</t>
  </si>
  <si>
    <t>5b957d3c-a8a9-4301-b24b-edbd6f6b5fdc</t>
  </si>
  <si>
    <t>8f175a3e-8e38-4a42-80d8-4f8faf502bfc</t>
  </si>
  <si>
    <t>Харківська загальноосвітня школа I-III степенів №20 Харківської міської ради Харківської області</t>
  </si>
  <si>
    <t>22645789</t>
  </si>
  <si>
    <t>Харків, Слобідський район</t>
  </si>
  <si>
    <t>вул. Середньоуральська, 16</t>
  </si>
  <si>
    <t>349bdfa8-8b57-4cff-ad7d-ce8440e364c0</t>
  </si>
  <si>
    <t>61001</t>
  </si>
  <si>
    <t>6310136900</t>
  </si>
  <si>
    <t>(057)7372291</t>
  </si>
  <si>
    <t>sch20@kharkivosvita.net.ua</t>
  </si>
  <si>
    <t>http://school20.edu.kh.ua/</t>
  </si>
  <si>
    <t>aaa39eb9-a6eb-45c3-8d99-d47fe7e8be45</t>
  </si>
  <si>
    <t>0092c336-d43a-4bd8-990c-29e60fb6e723</t>
  </si>
  <si>
    <t>Харківська загальноосвітня школа І-ІІІ ступенів №44 Харківської міської ради Харківської області</t>
  </si>
  <si>
    <t>23321161</t>
  </si>
  <si>
    <t>вул. Костичева, 2</t>
  </si>
  <si>
    <t>cf892731-ac3f-4afc-a63b-f6c476af6297</t>
  </si>
  <si>
    <t>61105</t>
  </si>
  <si>
    <t>(0572)520139</t>
  </si>
  <si>
    <t>sch44@kharkivosvita.net.ua</t>
  </si>
  <si>
    <t>http://school44.edu.kh.ua/</t>
  </si>
  <si>
    <t>6396d246-07f5-42c2-b907-c1cd7fc9b153</t>
  </si>
  <si>
    <t>d8f00585-844f-412c-832a-d7f0d0ebf49c</t>
  </si>
  <si>
    <t>Харківська гімназія № 46 ім. М.В. Ломоносова Харківської міської ради Харківської області</t>
  </si>
  <si>
    <t>22645938</t>
  </si>
  <si>
    <t>3f8943e7-42c2-4075-9175-c8e15748a36c</t>
  </si>
  <si>
    <t>вул. Державінська, 4-А</t>
  </si>
  <si>
    <t>aecfb6e5-2fa6-4a9f-a4aa-2dca024818bb</t>
  </si>
  <si>
    <t>(057)7372127</t>
  </si>
  <si>
    <t>sch46@kharkivosvita.net.ua</t>
  </si>
  <si>
    <t>http://www.gymnasium46.edu.kh.ua</t>
  </si>
  <si>
    <t>4fe70ea3-062a-4d2d-9477-cbdbb372127a</t>
  </si>
  <si>
    <t>ac00b916-1b9f-42ac-a15f-755d75749c06</t>
  </si>
  <si>
    <t>Харківська загальноосвітня школа І-ІІІ ступенів № 60 Харківської міської ради Харківської області</t>
  </si>
  <si>
    <t>22645795</t>
  </si>
  <si>
    <t>вул. Ньютона, 131</t>
  </si>
  <si>
    <t>61162</t>
  </si>
  <si>
    <t>c386f59d-9b85-4426-bd74-561db0c45954</t>
  </si>
  <si>
    <t>(0572)975015</t>
  </si>
  <si>
    <t>sch60@kharkivosvita.net.ua</t>
  </si>
  <si>
    <t>http://school60.edu.kh.ua</t>
  </si>
  <si>
    <t>93b6ec5c-15ca-4f23-b1a4-f3c7f3940335</t>
  </si>
  <si>
    <t>66071459-5779-4e04-a37d-08993cfd197e</t>
  </si>
  <si>
    <t>Харківська загальноосвітня школа І-ІІІ ступенів №68 Харківської міської ради Харківської області</t>
  </si>
  <si>
    <t>23321385</t>
  </si>
  <si>
    <t>вул. Зернова, 12</t>
  </si>
  <si>
    <t>b2ab50d3-a6c3-450f-acd1-8f2f56d063ae</t>
  </si>
  <si>
    <t>61124</t>
  </si>
  <si>
    <t>(0572)521040</t>
  </si>
  <si>
    <t>sch68@kharkivosvita.net.ua</t>
  </si>
  <si>
    <t>87a58cac-1e02-4f01-b6e0-d9527e1d5cdd</t>
  </si>
  <si>
    <t>http://school68.edu.kh.ua</t>
  </si>
  <si>
    <t>0fba0d08-3eb2-40b1-8384-c60f53690178</t>
  </si>
  <si>
    <t>Харківська спеціалізована школа І-ІІІ ступенів № 77 Харківської міської ради Харківської області</t>
  </si>
  <si>
    <t>23321407</t>
  </si>
  <si>
    <t>вул. Садовопаркова, 2А</t>
  </si>
  <si>
    <t>01072233-368c-4276-9f0a-6966b9e33b9e</t>
  </si>
  <si>
    <t>61096</t>
  </si>
  <si>
    <t>(0572)973012</t>
  </si>
  <si>
    <t>sch77@kharkivosvita.net.ua</t>
  </si>
  <si>
    <t>http://school77.edu.kh.ua</t>
  </si>
  <si>
    <t>b5bfce3c-7783-4e67-9ff2-73f4e3b52c7a</t>
  </si>
  <si>
    <t>e136b001-725b-416b-9bb5-bc467f31e971</t>
  </si>
  <si>
    <t>d1263249-3111-4f6f-96ca-fa2964306cfc</t>
  </si>
  <si>
    <t>Харківська загальноосвітня школа І-ІІІ ступенів №78 Харківської міської ради Харківської області</t>
  </si>
  <si>
    <t>22645826</t>
  </si>
  <si>
    <t>проїзд Садовий, 7</t>
  </si>
  <si>
    <t>61128</t>
  </si>
  <si>
    <t>4cba9e73-06b7-43a1-b515-f6abdf298ae1</t>
  </si>
  <si>
    <t>(0572)971020</t>
  </si>
  <si>
    <t>sch78@kharkivosvita.net.ua</t>
  </si>
  <si>
    <t>http://school78.edu.kh.ua/</t>
  </si>
  <si>
    <t>834a5760-2930-4b77-afcd-9270ec2c61b6</t>
  </si>
  <si>
    <t>45bbbe99-3986-4976-8a55-52a14dcfa1b0</t>
  </si>
  <si>
    <t>Харківська гімназія № 82 Харківської міської ради Харківської області</t>
  </si>
  <si>
    <t>23321416</t>
  </si>
  <si>
    <t>просп. Героїв Сталінграда, 171-Б</t>
  </si>
  <si>
    <t>8bd2f054-73f0-4d4a-b2f0-27b50000b71f</t>
  </si>
  <si>
    <t>540bec3f-3ab6-4806-a9a0-703a8fbf623c</t>
  </si>
  <si>
    <t>(057)97-50-52</t>
  </si>
  <si>
    <t>sch82@kharkivosvita.net.ua</t>
  </si>
  <si>
    <t>http://gymnasium82.edu.kh.ua</t>
  </si>
  <si>
    <t>e00ce6ca-8787-4451-a048-9eea6fc00267</t>
  </si>
  <si>
    <t>902c117c-8c36-482b-b818-42802305ae30</t>
  </si>
  <si>
    <t>Харківська гімназія № 83 Харківської міської ради Харківської області</t>
  </si>
  <si>
    <t>22645849</t>
  </si>
  <si>
    <t>вул. Тарасівська, 43/45</t>
  </si>
  <si>
    <t>61068</t>
  </si>
  <si>
    <t>6b7b771b-110c-487a-8d5e-755f68ff9ce4</t>
  </si>
  <si>
    <t>(057)732-59-18,  (057)732-07-36</t>
  </si>
  <si>
    <t>sch83@kharkivosvita.net.ua</t>
  </si>
  <si>
    <t>http://gymnasium83.edu.kh.ua</t>
  </si>
  <si>
    <t>c28b7ad5-0b8d-49e7-b6ff-c91e85f71069</t>
  </si>
  <si>
    <t>df23b2e1-ca86-48fc-951b-684d8769c43e</t>
  </si>
  <si>
    <t>Харківська загальноосвітня школа І-ІІІ ступенів № 90 Харківської міської ради Харківської області</t>
  </si>
  <si>
    <t>23321327</t>
  </si>
  <si>
    <t>просп. Гагаріна, 207</t>
  </si>
  <si>
    <t>61031</t>
  </si>
  <si>
    <t>06607f6b-be40-4313-a971-33dc56b2eb66</t>
  </si>
  <si>
    <t>(057)7211254</t>
  </si>
  <si>
    <t>sch90@kharkivosvita.net.ua</t>
  </si>
  <si>
    <t>http://www.school90.edu.kh.ua</t>
  </si>
  <si>
    <t>7bd9ee75-5d15-41dd-b7b7-db4083083a72</t>
  </si>
  <si>
    <t>08de448c-80ff-4a02-bfa1-977cbd60e88b</t>
  </si>
  <si>
    <t>9704d37b-1c39-42d5-ab16-b937e905269f</t>
  </si>
  <si>
    <t>Харківська загальноосвітня школа I-III ступенів № 91 Харківської міської ради Харківської області</t>
  </si>
  <si>
    <t>23321391</t>
  </si>
  <si>
    <t>проїзд Садовий, 18-Б</t>
  </si>
  <si>
    <t>61100</t>
  </si>
  <si>
    <t>dd89b1bd-139f-40e4-b27f-52a34dcc60bb</t>
  </si>
  <si>
    <t>(0572)972008</t>
  </si>
  <si>
    <t>sch91@kharkivosvita.net.ua</t>
  </si>
  <si>
    <t>http://school91.edu.kh.ua/</t>
  </si>
  <si>
    <t>2043b43c-6193-49bf-8e17-7fff810f3eda</t>
  </si>
  <si>
    <t>5c9a21b6-1bd1-427e-972c-9dfaa170c30c</t>
  </si>
  <si>
    <t>97f7e45b-7041-448a-a62f-98a4ec2edbcf</t>
  </si>
  <si>
    <t>Харківська загальноосвітня школа І-ІІІ ступенів № 94 Харківської міської ради Харківської області</t>
  </si>
  <si>
    <t>22645884</t>
  </si>
  <si>
    <t>вул. Плеханівська, 151</t>
  </si>
  <si>
    <t>57a88c5a-2ae9-43cb-9bec-9c50b7cbde7a</t>
  </si>
  <si>
    <t>61037</t>
  </si>
  <si>
    <t>(057)737-86-51,  (057)737-96-60</t>
  </si>
  <si>
    <t>sch94@kharkivosvita.net.ua</t>
  </si>
  <si>
    <t>http://school94.edu.kh.ua</t>
  </si>
  <si>
    <t>2d97b8c4-75f3-411b-9127-97b944ee5a04</t>
  </si>
  <si>
    <t>3e31ee02-6eaf-41e1-8625-d8effb241440</t>
  </si>
  <si>
    <t>Харківська загальноосвітня школа І-ІІІ ступенів № 95 ім. 299 Харківської стрілецької дивізії Харківської міської ради Харківської області</t>
  </si>
  <si>
    <t>22645890</t>
  </si>
  <si>
    <t>вул. Ньютона, 137</t>
  </si>
  <si>
    <t>e5f05160-4b43-4f5c-9ca4-7465e50cbc86</t>
  </si>
  <si>
    <t>(057)979010</t>
  </si>
  <si>
    <t>sch95@kharkivosvita.net.ua</t>
  </si>
  <si>
    <t>http://school95.edu.kh.ua</t>
  </si>
  <si>
    <t>1370fe65-7cee-4548-ac33-6ca1f75b66cd</t>
  </si>
  <si>
    <t>b6aa1c7e-9fde-42d2-beed-8c480be55d27</t>
  </si>
  <si>
    <t>Харківська загальноосвітня школа І-ІІІ ступенів №102 Харківської міської ради Харківської області</t>
  </si>
  <si>
    <t>23321310</t>
  </si>
  <si>
    <t>f2de7193-0c8c-4a00-81fa-74ed8c230759</t>
  </si>
  <si>
    <t>вул. Киргизька, 3</t>
  </si>
  <si>
    <t>3d97e652-abeb-453a-aea6-c6b7e910465d</t>
  </si>
  <si>
    <t>(057)522113,  (057)521085</t>
  </si>
  <si>
    <t>sch102@kharkivosvita.net.ua</t>
  </si>
  <si>
    <t>http://school102.edu.kh.ua/</t>
  </si>
  <si>
    <t>9720bb12-7ca3-4325-ac58-cae56d339873</t>
  </si>
  <si>
    <t>16adf93d-2716-40fe-a204-ef59ee11a580</t>
  </si>
  <si>
    <t>комунальний заклад "Харківський ліцей № 112 Харківської міської ради Харківської області"</t>
  </si>
  <si>
    <t>1b4a3b4d-0354-428f-a1c1-67256d284a82</t>
  </si>
  <si>
    <t>23329429</t>
  </si>
  <si>
    <t>вул. Гордона, 1</t>
  </si>
  <si>
    <t>61036</t>
  </si>
  <si>
    <t>cad18f4c-976a-4cb2-b8d2-34a948ea4f2a</t>
  </si>
  <si>
    <t>(057)7825003</t>
  </si>
  <si>
    <t>sch112@kharkivosvita.net.ua</t>
  </si>
  <si>
    <t>http://school112.edu.kh.ua</t>
  </si>
  <si>
    <t>bf361beb-9711-486c-9d86-c24d53affe4c</t>
  </si>
  <si>
    <t>2a481ce1-e3f4-4330-9af3-b21017cbb8ba</t>
  </si>
  <si>
    <t>Харківська спеціалізована школа І-ІІІ ступенів №114 Харківської міської ради Харківської області</t>
  </si>
  <si>
    <t>22645915</t>
  </si>
  <si>
    <t>d5e4722e-13a5-41a8-9965-d6425d41d65f</t>
  </si>
  <si>
    <t>просп. Гагаріна, 157</t>
  </si>
  <si>
    <t>e4e62537-169b-4ebb-8943-8d825b5128e0</t>
  </si>
  <si>
    <t>(0572)524084</t>
  </si>
  <si>
    <t>sch114@kharkivosvita.net.ua</t>
  </si>
  <si>
    <t>ba1c84ad-3968-4bb0-9899-341d015a4077</t>
  </si>
  <si>
    <t>http://school114.edu.kh.ua/</t>
  </si>
  <si>
    <t>767aa04c-e0f1-4d80-a0a4-3a556b0f2f05</t>
  </si>
  <si>
    <t>1a4b4ec8-da7f-4f95-a49d-e4e09936146d</t>
  </si>
  <si>
    <t>e8d8e87e-ff78-48aa-8df6-ac23b8ff7198</t>
  </si>
  <si>
    <t>Харківська загальноосвітня школа I-III ступенів № 151 Харківської міської ради Харківської області</t>
  </si>
  <si>
    <t>23321288</t>
  </si>
  <si>
    <t>вул. Дніпровська, 10</t>
  </si>
  <si>
    <t>f8fab070-8e2d-40e1-a892-c788301c9c7f</t>
  </si>
  <si>
    <t>(057)7371395</t>
  </si>
  <si>
    <t>sch151@kharkivosvita.net.ua</t>
  </si>
  <si>
    <t>http://school151.edu.kh.ua/</t>
  </si>
  <si>
    <t>c52f6c99-bf93-45e1-98cd-a97bbfff8f60</t>
  </si>
  <si>
    <t>bfc1a612-e1af-4d68-bb67-75fdb8215c75</t>
  </si>
  <si>
    <t>23323088</t>
  </si>
  <si>
    <t>вул. Самаркандська, 17</t>
  </si>
  <si>
    <t>(0572)525128,  (0572)529085,  (0572)527033</t>
  </si>
  <si>
    <t>4a6da6c2-b222-4eef-8c09-83c971560291</t>
  </si>
  <si>
    <t>sch173@kharkivosvita.net.ua</t>
  </si>
  <si>
    <t>http://lyceum173.edu.kh.ua</t>
  </si>
  <si>
    <t>d6b49b05-cea3-4e39-af63-0066ee80b249</t>
  </si>
  <si>
    <t>21182726</t>
  </si>
  <si>
    <t>вул. Монюшка, 1</t>
  </si>
  <si>
    <t>bf877f58-a6bb-4b34-a302-fdd1ddf24dc3</t>
  </si>
  <si>
    <t>(0572)52-11-53,  (0572)52-41-84</t>
  </si>
  <si>
    <t>sch178@kharkivosvita.net.ua</t>
  </si>
  <si>
    <t>http://gymnasium178.edu.kh.ua</t>
  </si>
  <si>
    <t>02608ab1-e483-43e7-9c0a-9a0f642b013d</t>
  </si>
  <si>
    <t>663545e1-1418-4bb8-8973-909f7fec9957</t>
  </si>
  <si>
    <t>Харківська гімназія №13 Харківської міської ради Харківської області</t>
  </si>
  <si>
    <t>23912488</t>
  </si>
  <si>
    <t>0ddb4e28-b356-4eac-9961-25d6f4e2ee8b</t>
  </si>
  <si>
    <t>вул. Благовіщенська, 36</t>
  </si>
  <si>
    <t>61052</t>
  </si>
  <si>
    <t>d2b72533-3378-4387-844e-df5d62218fb2</t>
  </si>
  <si>
    <t>(057)712-23-42</t>
  </si>
  <si>
    <t>shoo-13@ukr.net</t>
  </si>
  <si>
    <t>http://gymnasium13.edu.kh.ua/</t>
  </si>
  <si>
    <t>d0de78d4-d500-4936-a8bc-b0e2177b7252</t>
  </si>
  <si>
    <t>Харківська спеціалізована школа I-III ступенів №114 Харківської міської ради Харківської області</t>
  </si>
  <si>
    <t>c6fed319-d92a-4710-a988-473dfc813e55</t>
  </si>
  <si>
    <t>Харківська спеціалізована школа І-ІІІ ступенів №18 Харківської міської ради Харківської області</t>
  </si>
  <si>
    <t>db5d170f-7adf-4a64-8b0f-0e43fcf9b87f</t>
  </si>
  <si>
    <t>23912494</t>
  </si>
  <si>
    <t>Харків, Холодногірський район</t>
  </si>
  <si>
    <t>вул. Іллінська, 40</t>
  </si>
  <si>
    <t>614c32d6-fc80-442a-9255-94de5ffd4e32</t>
  </si>
  <si>
    <t>61093</t>
  </si>
  <si>
    <t>6310137200</t>
  </si>
  <si>
    <t>(057)3724130,  (057)3724163</t>
  </si>
  <si>
    <t>school18kh@ukr.net</t>
  </si>
  <si>
    <t>http://school18.klasna.com/uk/</t>
  </si>
  <si>
    <t>3804f698-8541-4e3a-b743-fb750126afd3</t>
  </si>
  <si>
    <t>74545856-ac68-4929-9934-11dbc9c70926</t>
  </si>
  <si>
    <t>c261c4d0-2759-4033-9001-f60ed6dd05dd</t>
  </si>
  <si>
    <t>23334850</t>
  </si>
  <si>
    <t>вул. Сочинська, 66-А</t>
  </si>
  <si>
    <t>20626eb2-74ac-4fdf-b86c-31bfa556f497</t>
  </si>
  <si>
    <t>61067</t>
  </si>
  <si>
    <t>c9b3d019-9293-42f3-ba41-8e57b731000c</t>
  </si>
  <si>
    <t>(057)373-41-42</t>
  </si>
  <si>
    <t>school57kh@ukr.net</t>
  </si>
  <si>
    <t>http://school57.edu.kh.ua/</t>
  </si>
  <si>
    <t>2a63d0fc-9af2-42d6-999a-4c1eb93c7345</t>
  </si>
  <si>
    <t>3f5750f5-bad9-4616-b3ef-b5cca7edf79d</t>
  </si>
  <si>
    <t>Харківська загальноосвітня школа І-ІІІ ступенів № 67 Харківської міської ради Харківської області</t>
  </si>
  <si>
    <t>01db5144-29c4-43a1-b43e-5ece0f1f5591</t>
  </si>
  <si>
    <t>23912519</t>
  </si>
  <si>
    <t>вул. Курилівська, 27</t>
  </si>
  <si>
    <t>61016</t>
  </si>
  <si>
    <t>eea15885-7522-471c-9f5c-6cd336626d70</t>
  </si>
  <si>
    <t>3734342</t>
  </si>
  <si>
    <t>school67osvita@ukr.net</t>
  </si>
  <si>
    <t>http://school67.edu.kh.ua/</t>
  </si>
  <si>
    <t>4f16b5e2-95de-4ffa-a1d5-09f9da9434c4</t>
  </si>
  <si>
    <t>fc8dc259-4be7-4770-aad5-61e7730c5b62</t>
  </si>
  <si>
    <t>Харківська загальноосвітня школа ІІ-ІІІ ступенів № 69 Харківської міської ради Харківської області</t>
  </si>
  <si>
    <t>23912525</t>
  </si>
  <si>
    <t>вул. Кам'янець-Подільська, 44</t>
  </si>
  <si>
    <t>b4a040ff-bc46-4f8e-b817-6955a55f3fbf</t>
  </si>
  <si>
    <t>61040</t>
  </si>
  <si>
    <t>(057)7127869</t>
  </si>
  <si>
    <t>schools69@ukr.net</t>
  </si>
  <si>
    <t>http://school69.klasna.com/</t>
  </si>
  <si>
    <t>7c79af14-e029-4075-8ed9-911a993041fd</t>
  </si>
  <si>
    <t>63884d18-67b5-439e-896f-b93e58240244</t>
  </si>
  <si>
    <t>f25345f2-f96b-4496-9d9a-ad4774334ed4</t>
  </si>
  <si>
    <t>b7d18f8d-b5d4-47d7-b5b3-546962c3f89f</t>
  </si>
  <si>
    <t>23912531</t>
  </si>
  <si>
    <t>пров. І Золочівський, 3</t>
  </si>
  <si>
    <t>61177</t>
  </si>
  <si>
    <t>98f6f87d-1816-4962-b0f9-c846d638da3f</t>
  </si>
  <si>
    <t>(057)3721928,  (057)3721167</t>
  </si>
  <si>
    <t>school86@ukr.net</t>
  </si>
  <si>
    <t>http://school86.klasna.com</t>
  </si>
  <si>
    <t>ffbb1acb-ec98-410e-bcdc-6a38531d03cb</t>
  </si>
  <si>
    <t>2844e099-0854-4530-86ad-be2bfa1c11de</t>
  </si>
  <si>
    <t>Харківська спеціалізована школа І - ІІІ ступенів № 87 Харківської міської ради Харківської області</t>
  </si>
  <si>
    <t>23912548</t>
  </si>
  <si>
    <t>вул. Башкирська, 2</t>
  </si>
  <si>
    <t>1c2fb5ca-0f31-4cea-a71d-845705520cc1</t>
  </si>
  <si>
    <t>(057)3721916,  (057)3721924</t>
  </si>
  <si>
    <t>school87_kh@ukr.net</t>
  </si>
  <si>
    <t>http://school87.edu.kh.ua</t>
  </si>
  <si>
    <t>88907644-d626-4073-a5c1-da8c0ca0b6f5</t>
  </si>
  <si>
    <t>8fa61ab4-3b1e-48f3-b494-431d848bde2d</t>
  </si>
  <si>
    <t>Харківська спеціалізована школа І-ІІІ ступенів №108 Харківської міської ради Харківської області</t>
  </si>
  <si>
    <t>23912554</t>
  </si>
  <si>
    <t>вул. Холодногірська, 67</t>
  </si>
  <si>
    <t>6b700e05-0f7c-4885-b2f3-4e1f5ce489ca</t>
  </si>
  <si>
    <t>61098</t>
  </si>
  <si>
    <t>076b8afc-9b7e-4087-9770-c4177b8a6496</t>
  </si>
  <si>
    <t>(057)3734026</t>
  </si>
  <si>
    <t>school108@ukr.net</t>
  </si>
  <si>
    <t>http://school108.edu.kh.ua/</t>
  </si>
  <si>
    <t>cf050dcb-c33c-4770-ba63-a4a27e7f79a7</t>
  </si>
  <si>
    <t>Харківська загальноосвітня школа І-ІІІ ступенів №126 Харківської міської ради Харківської області</t>
  </si>
  <si>
    <t>f946bb16-ed96-4f20-ae83-96807fec4b7c</t>
  </si>
  <si>
    <t>23912560</t>
  </si>
  <si>
    <t>вул. Підлісна, 9</t>
  </si>
  <si>
    <t>(057)3766150</t>
  </si>
  <si>
    <t>efd52b2e-934a-4e95-8c84-38e03492e6f6</t>
  </si>
  <si>
    <t>school126kh@ukr.net</t>
  </si>
  <si>
    <t>http://school126.klasna.com</t>
  </si>
  <si>
    <t>7f224414-e673-4dc9-8964-62b8ab02cbbd</t>
  </si>
  <si>
    <t>Комунальний заклад "Харківська загальноосвітня школа І-ІІІ ступенів №136 Харківської міської ради Харківської області імені Героя Радянського Союзу П.Д. Говоруненка"</t>
  </si>
  <si>
    <t>b6cba80a-5040-4149-a6b3-5903973c2171</t>
  </si>
  <si>
    <t>23912577</t>
  </si>
  <si>
    <t>вул. Велика Панасівська, 39</t>
  </si>
  <si>
    <t>b7691287-4b52-4bdd-9636-7ac51dc56980</t>
  </si>
  <si>
    <t>(057)7349183</t>
  </si>
  <si>
    <t>school136@ukr.net</t>
  </si>
  <si>
    <t>http://school136.edu.kh.ua/</t>
  </si>
  <si>
    <t>50425983-97a5-47dd-a83e-6f882d2bfee3</t>
  </si>
  <si>
    <t>c7b96d4b-36b8-48c1-9dfc-eaf07a6c6b0d</t>
  </si>
  <si>
    <t>Харківська гімназія №152 Харківської міської ради Харківської області</t>
  </si>
  <si>
    <t>23912583</t>
  </si>
  <si>
    <t>07b649af-b020-4da0-a746-e240c5939bdb</t>
  </si>
  <si>
    <t>вул. Волонтерська, 57</t>
  </si>
  <si>
    <t>ed4d1189-d256-4c44-8660-f82fdc35ec51</t>
  </si>
  <si>
    <t>(057)3766195</t>
  </si>
  <si>
    <t>school152@ukr.net</t>
  </si>
  <si>
    <t>http://gymnasium152.edu.kh.ua</t>
  </si>
  <si>
    <t>69860b4c-951b-4d98-af34-715ff8b43d84</t>
  </si>
  <si>
    <t>ff9c7260-4b75-4c56-865c-4c9e0b43e645</t>
  </si>
  <si>
    <t>Харківська загальноосвітня школа І ступеня №171 Харківської міської ради Харківської області</t>
  </si>
  <si>
    <t>23912596</t>
  </si>
  <si>
    <t>вул. Кам'янець-Подільська, 23</t>
  </si>
  <si>
    <t>d83d057e-57fb-4420-9458-4cb8f574028a</t>
  </si>
  <si>
    <t>(057)7246352</t>
  </si>
  <si>
    <t>14bc60c4-2a33-41f9-a84e-dac9a6e7a2c6</t>
  </si>
  <si>
    <t>hzosh171@ukr.net</t>
  </si>
  <si>
    <t>http://school171.edu.kh.ua/</t>
  </si>
  <si>
    <t>f6420c24-8f34-446c-8ac2-db529320340d</t>
  </si>
  <si>
    <t>6362b4c3-85df-466c-9028-228013067f07</t>
  </si>
  <si>
    <t>Харківська спеціальна вечірня загальноосвітня школа ІІ-ІІІ ступенів №23 Харківської міської ради Харківської області</t>
  </si>
  <si>
    <t>23912608</t>
  </si>
  <si>
    <t>вул. Чоботарська, 51</t>
  </si>
  <si>
    <t>6e33f9ac-2d22-458c-9d79-745b4ab8e0b6</t>
  </si>
  <si>
    <t>(057)712-44-84</t>
  </si>
  <si>
    <t>mega.school_23@ukr.net</t>
  </si>
  <si>
    <t>73b34a5c-4024-46a7-a9cb-b4cfbdc00c62</t>
  </si>
  <si>
    <t>http://school23.klasna.com</t>
  </si>
  <si>
    <t>b0539438-5969-49ff-8057-a0f0f1e39958</t>
  </si>
  <si>
    <t>6d4d2163-f19c-422e-a6be-9101ba742fc9</t>
  </si>
  <si>
    <t>Комунальний заклад "Харківська спеціалізована школа ІІ-ІІІ ступенів №3 Харківської міської ради Харківської області"</t>
  </si>
  <si>
    <t>24484600</t>
  </si>
  <si>
    <t>Харків, Московський район</t>
  </si>
  <si>
    <t>вул. Лесі Українки, 4</t>
  </si>
  <si>
    <t>45703141-5e91-4586-8bf1-f3cf586b60f8</t>
  </si>
  <si>
    <t>6310137500</t>
  </si>
  <si>
    <t>(057)725-16-06</t>
  </si>
  <si>
    <t>sch3@kharkivosvita.net.ua</t>
  </si>
  <si>
    <t>http://kharkivschool3.at.ua</t>
  </si>
  <si>
    <t>dfbf5c4b-8247-4074-8e04-f925aa8d44c5</t>
  </si>
  <si>
    <t>комунальний заклад "Харківський навчально - виховний комплекс "школа І - ІІІ ступенів - дошкільний навчальний заклад (ясла - садок)" №8 Харківської міської ради Харківської області"</t>
  </si>
  <si>
    <t>1426a4ed-b535-414f-a582-0f380a0598d2</t>
  </si>
  <si>
    <t>24485120</t>
  </si>
  <si>
    <t>шосе Салтівське, 61</t>
  </si>
  <si>
    <t>61038</t>
  </si>
  <si>
    <t>9a226c52-b336-4585-8ff9-9b3fe612135a</t>
  </si>
  <si>
    <t>(057)7251527</t>
  </si>
  <si>
    <t>sch8@kharkivosvita.net.ua</t>
  </si>
  <si>
    <t>http://school8.edu.kh.ua/</t>
  </si>
  <si>
    <t>849e4647-0526-43db-8fdc-5392a5f3782e</t>
  </si>
  <si>
    <t>Харківська загальноосвітня школа І-ІІІ ступенів №19 Харківської міської ради Харківської області</t>
  </si>
  <si>
    <t>24485137</t>
  </si>
  <si>
    <t>af9c6b79-ccf1-4303-be38-39db5e07b9f2</t>
  </si>
  <si>
    <t>вул. Рижівська, 19</t>
  </si>
  <si>
    <t>77a0698f-da01-48dd-96e7-1f95b8af1960</t>
  </si>
  <si>
    <t>(057)7251505</t>
  </si>
  <si>
    <t>sch19@kharkivosvita.net.ua</t>
  </si>
  <si>
    <t>http://school19.edu.kh.ua</t>
  </si>
  <si>
    <t>29d203f0-547f-4ccc-9098-d0836472b234</t>
  </si>
  <si>
    <t>f99308d9-dda1-46fb-8e3d-ea0e0fb9141c</t>
  </si>
  <si>
    <t>Харківська гімназія №23 Харківської міської ради Харківської області</t>
  </si>
  <si>
    <t>24676423</t>
  </si>
  <si>
    <t>вул. Тюрінська, 40</t>
  </si>
  <si>
    <t>61161</t>
  </si>
  <si>
    <t>81336511-3820-4fa9-ba62-d141f5f710b6</t>
  </si>
  <si>
    <t>(057)7251500</t>
  </si>
  <si>
    <t>sch23@kharkivosvita.net.ua</t>
  </si>
  <si>
    <t>http://www.gymnasium23.edu.kh.ua/</t>
  </si>
  <si>
    <t>2a24fd9c-888e-4a18-b658-d42860882dce</t>
  </si>
  <si>
    <t>9524a1a7-4a18-4bfb-b8d4-74012277e968</t>
  </si>
  <si>
    <t>622015f2-9571-4268-85fa-1d818f6c5b21</t>
  </si>
  <si>
    <t>Харківська загальноосвітня школа І-ІІІ ступенів № 25 Харківської міської ради Харківської області</t>
  </si>
  <si>
    <t>24484132</t>
  </si>
  <si>
    <t>просп. Тракторобудівників, 87-В</t>
  </si>
  <si>
    <t>61123</t>
  </si>
  <si>
    <t>729cee7f-b321-49ef-9b88-052e23e395e1</t>
  </si>
  <si>
    <t>(057)725-16-57</t>
  </si>
  <si>
    <t>sch25@kharkivosvita.net.ua</t>
  </si>
  <si>
    <t>http://school25.edu.kh.ua</t>
  </si>
  <si>
    <t>5292e0d3-71a8-430b-976e-8d8aad17be43</t>
  </si>
  <si>
    <t>3b8e2da4-b30c-4864-9809-cdc6d0f55121</t>
  </si>
  <si>
    <t>Комунальний заклад "Харківська загальноосвітня школа І-ІІІ ступенів № 30 Харківської міської ради Харківської області імені Героя Радянського Союзу С.О.Борзенка"</t>
  </si>
  <si>
    <t>21237462</t>
  </si>
  <si>
    <t>вул. Харківська набережна, 4</t>
  </si>
  <si>
    <t>717246aa-c2c7-43cc-b910-a8e26a3c8cb6</t>
  </si>
  <si>
    <t>61050</t>
  </si>
  <si>
    <t>(057)725-16-03</t>
  </si>
  <si>
    <t>sch30@kharkivosvita.net.ua</t>
  </si>
  <si>
    <t>http://school30.edu.kh.ua/</t>
  </si>
  <si>
    <t>8acbb8b2-17f4-4f85-a1f4-0ab07fea17d3</t>
  </si>
  <si>
    <t>0c53cfbd-a914-4fc0-83d3-538ec5165ee9</t>
  </si>
  <si>
    <t>Харківська загальноосвітня школа І-ІІІ ступенів №31 Харківської міської ради Харківької області</t>
  </si>
  <si>
    <t>24484066</t>
  </si>
  <si>
    <t>вул. Владислава Зубенка, 32</t>
  </si>
  <si>
    <t>224cf8c4-4092-4ca2-a68d-fdc2d3a03f61</t>
  </si>
  <si>
    <t>61120</t>
  </si>
  <si>
    <t>7251649</t>
  </si>
  <si>
    <t>sch31@kharkivosvita.net.ua</t>
  </si>
  <si>
    <t>http://school31.edu.kh.ua/</t>
  </si>
  <si>
    <t>50325b2b-7869-4b20-a558-fb2724b163ce</t>
  </si>
  <si>
    <t>9311294d-661b-4533-a327-b02a3eabbff2</t>
  </si>
  <si>
    <t>комунальний заклад "Харківська спеціалізована школа І ступеня № 33 Харківської міської ради Харківської області"</t>
  </si>
  <si>
    <t>24484623</t>
  </si>
  <si>
    <t>вул. Іскринська, 28</t>
  </si>
  <si>
    <t>61005</t>
  </si>
  <si>
    <t>(057)7251601</t>
  </si>
  <si>
    <t>sch33@kharkivosvita.net</t>
  </si>
  <si>
    <t>http://school33.edu.kh.ua/</t>
  </si>
  <si>
    <t>d5ed55f0-dd42-4353-908c-d53288c6fc0b</t>
  </si>
  <si>
    <t>f5043f90-2a7b-46c2-9a9b-ef958864cbc0</t>
  </si>
  <si>
    <t>24485290</t>
  </si>
  <si>
    <t>вул. Світла, 39-А</t>
  </si>
  <si>
    <t>61129</t>
  </si>
  <si>
    <t>(057)725-16-79</t>
  </si>
  <si>
    <t>sch42@kharkivosvita.net.ua</t>
  </si>
  <si>
    <t>f2fd72c0-4d73-4e9c-9c2e-46413c78dc6d</t>
  </si>
  <si>
    <t>http://school42.edu.kh.ua/</t>
  </si>
  <si>
    <t>bae5fd85-8f8d-48ef-ba86-92f1e64f0ae7</t>
  </si>
  <si>
    <t>eac47eaf-3426-48ab-8a36-2f43e1101d0f</t>
  </si>
  <si>
    <t>24485166</t>
  </si>
  <si>
    <t>вул. Салтівське шосе, 121/2</t>
  </si>
  <si>
    <t>ab13f0c0-d691-402f-9ba9-56e9264891b2</t>
  </si>
  <si>
    <t>61110</t>
  </si>
  <si>
    <t>501fcce8-120e-41f8-a7b6-4f85140a26fb</t>
  </si>
  <si>
    <t>095-736-53-11,  (057)725-16-39</t>
  </si>
  <si>
    <t>sch43@kharkivosvita.net.ua</t>
  </si>
  <si>
    <t>http://school43.edu.kh.ua/</t>
  </si>
  <si>
    <t>2bf4eab7-e751-49b7-8907-08695f7443d8</t>
  </si>
  <si>
    <t>347a88d8-1cd6-4da0-8e76-1c90726bd599</t>
  </si>
  <si>
    <t>Харківська загальноосвітня школа І-ІІІ ступенів №56 Харківської міської ради Харківської області</t>
  </si>
  <si>
    <t>24484161</t>
  </si>
  <si>
    <t>вул. Світла, 9</t>
  </si>
  <si>
    <t>9adf1a39-ddb5-4f13-b198-057013483d52</t>
  </si>
  <si>
    <t>61121</t>
  </si>
  <si>
    <t>(057)7251539,  (057)7251661</t>
  </si>
  <si>
    <t>sch56@kharkivosvita.net.ua</t>
  </si>
  <si>
    <t>http://school56.klasna.com</t>
  </si>
  <si>
    <t>505ff8f6-8c7f-47b0-b0eb-d23b2ee4c4ef</t>
  </si>
  <si>
    <t>13b08142-1e1c-481a-820c-dd6987f59cb5</t>
  </si>
  <si>
    <t>21237404</t>
  </si>
  <si>
    <t>просп. Ювілейний, 53-Б</t>
  </si>
  <si>
    <t>(057)7251677</t>
  </si>
  <si>
    <t>sch58@kharkivosvita.net.ua; stas_sc58@ukr.net</t>
  </si>
  <si>
    <t>88d6c849-924a-4030-ab86-9955b9640ca4</t>
  </si>
  <si>
    <t>school58.org</t>
  </si>
  <si>
    <t>925f36c7-36ea-4fe6-9c33-e5444a07287c</t>
  </si>
  <si>
    <t>24484014</t>
  </si>
  <si>
    <t>вул. Руслана Плоходька, 5-В</t>
  </si>
  <si>
    <t>61112</t>
  </si>
  <si>
    <t>5a8df030-f005-44d2-a57f-320bcfd73821</t>
  </si>
  <si>
    <t>(057)725-16-68</t>
  </si>
  <si>
    <t>sch64@kharkivosvita.net.ua</t>
  </si>
  <si>
    <t>http://school64.edu.kh.ua</t>
  </si>
  <si>
    <t>7a7031dd-6b9e-4505-8ca2-82fcd9919cf9</t>
  </si>
  <si>
    <t>ef72e308-9db8-4e9f-87cd-6bcd20a1e7a0</t>
  </si>
  <si>
    <t>Харківська загальноосвітня школа І-ІІІ ступенів № 84 Харківської міської ради Харківської області</t>
  </si>
  <si>
    <t>24484008</t>
  </si>
  <si>
    <t>вул. Світла, 15</t>
  </si>
  <si>
    <t>380a1129-b47c-4c86-9816-2ea3d662d0f8</t>
  </si>
  <si>
    <t>(057)725-16-62,  (057)725-16-63,  (057)725-16-64</t>
  </si>
  <si>
    <t>sch84@kharkivosvita.net.ua</t>
  </si>
  <si>
    <t>http://school84.edu.kh.ua/</t>
  </si>
  <si>
    <t>fb20deb1-8041-42bc-8de9-24353181bded</t>
  </si>
  <si>
    <t>bd08df25-2a6b-4276-944d-670f4d6b69ac</t>
  </si>
  <si>
    <t>30df4d6c-d744-4986-9a00-7017ba471c63</t>
  </si>
  <si>
    <t>Харківська загальноосвітня школа І-ІІІ ступенів № 97 Харківської міської ради Харківської області</t>
  </si>
  <si>
    <t>24484059</t>
  </si>
  <si>
    <t>вул. Гвардійців   Широнінців, 5-Г</t>
  </si>
  <si>
    <t>61153</t>
  </si>
  <si>
    <t>(057)7251509</t>
  </si>
  <si>
    <t>sch97@kharkivosvita.net.ua</t>
  </si>
  <si>
    <t>http://school97.edu.kh.ua</t>
  </si>
  <si>
    <t>14493ce2-2553-455d-8709-f88dd6633676</t>
  </si>
  <si>
    <t>8cb8b04d-eecb-4b0d-8676-8c8ddf44a674</t>
  </si>
  <si>
    <t>a55f9a21-ae4b-41ba-b21f-622299f55846</t>
  </si>
  <si>
    <t>Харківська загальноосвітня школа І-ІІІ ступенів №98 Харківської міської ради Харківської області</t>
  </si>
  <si>
    <t>21263790</t>
  </si>
  <si>
    <t>пров. Писемського, 5</t>
  </si>
  <si>
    <t>3f0ef06c-67b2-434a-8cde-91aee81afcc3</t>
  </si>
  <si>
    <t>61054</t>
  </si>
  <si>
    <t>725-16-04,  725-16-05</t>
  </si>
  <si>
    <t>sch98@kharkivosvita.net.ua</t>
  </si>
  <si>
    <t>dc493246-102a-474f-ac08-3db0937b369a</t>
  </si>
  <si>
    <t>http://school98.edu.kh.ua</t>
  </si>
  <si>
    <t>4810d7a2-01c5-419c-9cdc-48ef40651046</t>
  </si>
  <si>
    <t>f5218652-72f6-4dc6-b01b-7098e137f134</t>
  </si>
  <si>
    <t>Харківська загальноосвітня школа І-ІІІ ступенів № 103 Харківської міської ради Харківської області</t>
  </si>
  <si>
    <t>24484020</t>
  </si>
  <si>
    <t>просп. Тракторобудівників, 110</t>
  </si>
  <si>
    <t>61118</t>
  </si>
  <si>
    <t>2f76b274-97f2-475e-b1d9-c9968cc291e8</t>
  </si>
  <si>
    <t>(057)725-15-22</t>
  </si>
  <si>
    <t>sch103@kharkivosvita.net.ua</t>
  </si>
  <si>
    <t>http://school103.edu.kh.ua</t>
  </si>
  <si>
    <t>fc821b3a-fce1-42f3-adcf-15313aac6629</t>
  </si>
  <si>
    <t>efbcdf2b-ba3e-4d23-95ec-5a7127b24d8a</t>
  </si>
  <si>
    <t>Харківська загальноосвітня школа І-ІІІ ступенів №111 Харківської міської ради Харківської області</t>
  </si>
  <si>
    <t>24484209</t>
  </si>
  <si>
    <t>вул. Бучми, 18-Д</t>
  </si>
  <si>
    <t>36c56578-4038-45e5-9d2f-9fb05a62acf3</t>
  </si>
  <si>
    <t>61144</t>
  </si>
  <si>
    <t>(057)725-16-85</t>
  </si>
  <si>
    <t>sch111@kharkivosvita.net.ua</t>
  </si>
  <si>
    <t>http://school111.edu.kh.ua/</t>
  </si>
  <si>
    <t>d41738ee-ff74-413f-8430-7d298f0d8043</t>
  </si>
  <si>
    <t>Харківська загальноосвітня школа І-ІІІ ступенів 122 Харківської міської ради Харківської області</t>
  </si>
  <si>
    <t>24484037</t>
  </si>
  <si>
    <t>ee231194-b17d-490d-933a-b5ba652df489</t>
  </si>
  <si>
    <t>вул. Бучми, 34-Г</t>
  </si>
  <si>
    <t>aba3749c-e6e5-471f-bc74-6438285e9117</t>
  </si>
  <si>
    <t>725-16-65</t>
  </si>
  <si>
    <t>sch122@kharkivosvita.net.ua</t>
  </si>
  <si>
    <t>http://school122.edu.kh.ua</t>
  </si>
  <si>
    <t>dd8c28ad-e656-45e9-80b7-cd53b1a44b5b</t>
  </si>
  <si>
    <t>Харківська загальноосвітня школа І-ІІІ ступенів № 123 Харківської міської ради Харківської області</t>
  </si>
  <si>
    <t>24485152</t>
  </si>
  <si>
    <t>2175de4f-4378-48cb-aeb5-be397b6583ad</t>
  </si>
  <si>
    <t>вул. Академіка Павлова, 142-А</t>
  </si>
  <si>
    <t>61146</t>
  </si>
  <si>
    <t>06b78a2d-b934-4e9c-b73a-446add7a44ab</t>
  </si>
  <si>
    <t>(057)7251644</t>
  </si>
  <si>
    <t>sch123@kharkivosvita.net.ua</t>
  </si>
  <si>
    <t>http://school123.edu.kh.ua</t>
  </si>
  <si>
    <t>c3c48539-f844-4fbb-9737-899ae2bfc1db</t>
  </si>
  <si>
    <t>Харківська загальноосвітня школа І-ІІІ ступенів № 124 Харківської міської ради Харківської області</t>
  </si>
  <si>
    <t>21238197</t>
  </si>
  <si>
    <t>вул. Гвардійців Широнинців, 75-А</t>
  </si>
  <si>
    <t>f0b01852-842a-4534-99b0-8bd31774a54f</t>
  </si>
  <si>
    <t>(057)7251684,  (057)7251546</t>
  </si>
  <si>
    <t>sch124@kharkivosvita.net.ua</t>
  </si>
  <si>
    <t>http://school124.edu.kh.ua</t>
  </si>
  <si>
    <t>e09da960-9d0d-4fbb-8e4c-ec62e10397ad</t>
  </si>
  <si>
    <t>2bfdd86a-af39-4421-aeb0-218e508e2927</t>
  </si>
  <si>
    <t>df3d7553-76d5-462a-9b05-6deaa18ccea3</t>
  </si>
  <si>
    <t>24484178</t>
  </si>
  <si>
    <t>Комунальний заклад "Харківський санаторний навчально-виховний комплекс № 1" Харківської обласної ради</t>
  </si>
  <si>
    <t>вул. Владислава Зубенка, 72 Б</t>
  </si>
  <si>
    <t>4d613988-cdd3-4e73-bbd4-0b6e04c52d2b</t>
  </si>
  <si>
    <t>61111</t>
  </si>
  <si>
    <t>20ba6446-44c6-464b-a052-75fd3a5db64f</t>
  </si>
  <si>
    <t>(057)725-16-86,  (057)725-15-51,  (057)725-15-49</t>
  </si>
  <si>
    <t>sch128@kharkivosvita.net.ua</t>
  </si>
  <si>
    <t>http://school128.edu.kh.ua</t>
  </si>
  <si>
    <t>321f2dd6-0b23-453d-be23-95ed64d907d8</t>
  </si>
  <si>
    <t>cb199edc-526f-4cde-9ded-6cecc88b5ec4</t>
  </si>
  <si>
    <t>Харківська загальноосвітня школа І-ІІІ ступенів № 138 Харківської міської ради Харківської області</t>
  </si>
  <si>
    <t>24485143</t>
  </si>
  <si>
    <t>вул. Руслана Плоходька, 6</t>
  </si>
  <si>
    <t>15cfe33d-05f9-4758-abfa-f06619cf5e6a</t>
  </si>
  <si>
    <t>(057)725-15-12,  (057)725-15-10</t>
  </si>
  <si>
    <t>sch138@kharkivosvita.net.ua</t>
  </si>
  <si>
    <t>http://school138.edu.kh.ua/</t>
  </si>
  <si>
    <t>54c2e7e7-e620-42e3-9f71-47b3d2c97aec</t>
  </si>
  <si>
    <t>7451594b-91af-4d3f-8f6e-5a6352edb315</t>
  </si>
  <si>
    <t>9801a385-da95-40c2-bd07-3a0e4d45466a</t>
  </si>
  <si>
    <t>a826fd7e-1145-4d68-9e61-db0de5d6997f</t>
  </si>
  <si>
    <t>Харківська загальноосвітня школа І-ІІІ ступенів № 139 Харківської міської ради Харківської області</t>
  </si>
  <si>
    <t>24484113</t>
  </si>
  <si>
    <t>вул. Гвардійців Широнінців, 40-Ж</t>
  </si>
  <si>
    <t>0e23a26b-b4d3-436b-9e0a-98a247ea76ef</t>
  </si>
  <si>
    <t>(057)725-16-18</t>
  </si>
  <si>
    <t>sch139@kharkivosvita.net.ua</t>
  </si>
  <si>
    <t>e8a98e20-ef06-4b89-bce1-25c02ca3dfa8</t>
  </si>
  <si>
    <t>http://school139.edu.kh.ua</t>
  </si>
  <si>
    <t>cb9e1416-7b17-4f5c-938d-350c08b4f60b</t>
  </si>
  <si>
    <t>Харківська загальноосвітня школа І - ІІІ ступенів № 140 Харківської міської ради Харківської області</t>
  </si>
  <si>
    <t>24484215</t>
  </si>
  <si>
    <t>1048e08b-0783-42ba-a6a6-3ee91ef1fe37</t>
  </si>
  <si>
    <t>вул. Гвардійців Широнінців, 61</t>
  </si>
  <si>
    <t>dee5e80f-864c-440d-9ac6-3a9419c98d54</t>
  </si>
  <si>
    <t>(057)725-16-51</t>
  </si>
  <si>
    <t>sch140@kharkivosvita.net.ua</t>
  </si>
  <si>
    <t>http://school140.edu.kh.ua</t>
  </si>
  <si>
    <t>9c6c94d7-826d-48b9-9820-10d39e0321d4</t>
  </si>
  <si>
    <t>94a852f7-c8e9-4cfd-8cc7-a04abdc6d96e</t>
  </si>
  <si>
    <t>24485367</t>
  </si>
  <si>
    <t>вул. Бучми, 44-Є</t>
  </si>
  <si>
    <t>a8abcaba-ec90-4afc-822d-5ff012bbf676</t>
  </si>
  <si>
    <t>(057)725-16-82</t>
  </si>
  <si>
    <t>sch141@kharkivosvita.net.ua</t>
  </si>
  <si>
    <t>http://lyceum141.edu.kh.ua/</t>
  </si>
  <si>
    <t>f85bf6b9-588b-45b0-abd4-413963cf2513</t>
  </si>
  <si>
    <t>f1754eb8-d450-41f5-b25a-aa3acf1d6f25</t>
  </si>
  <si>
    <t>467b3cd5-21f9-4d87-ad3e-6c19b3bfae90</t>
  </si>
  <si>
    <t>Харківська загальноосвітня школа І-ІІІ ступенів №142 Харківської міської ради Харківської області</t>
  </si>
  <si>
    <t>24485114</t>
  </si>
  <si>
    <t>вул. Валентинівська, 20-В</t>
  </si>
  <si>
    <t>61170</t>
  </si>
  <si>
    <t>5e4bb1f7-517e-46e2-a3c1-ac94bfdae35a</t>
  </si>
  <si>
    <t>(057)7251671</t>
  </si>
  <si>
    <t>sch142@kharkivosvita.net.ua</t>
  </si>
  <si>
    <t>http://school142.edu.kh.ua/</t>
  </si>
  <si>
    <t>a02c5b3c-6ae2-4fa7-8cdf-c71ffa64a5b0</t>
  </si>
  <si>
    <t>09bc592a-2e48-4c5d-b02b-f19d720a0a93</t>
  </si>
  <si>
    <t>13fe9271-866f-4b6e-9292-46e8d56f5b5b</t>
  </si>
  <si>
    <t>Харківська загальноосвітня школа І-ІІІ ступенів №143 Харківської міської ради Харківської області</t>
  </si>
  <si>
    <t>24484149</t>
  </si>
  <si>
    <t>вул. Владислава Зубенка, 21А</t>
  </si>
  <si>
    <t>099ac23b-0ba0-49ac-8374-9b9031350644</t>
  </si>
  <si>
    <t>12459bba-2566-4464-a42d-d321e4a76a6c</t>
  </si>
  <si>
    <t>(057)725-16-75,  (057)725-16-76</t>
  </si>
  <si>
    <t>sch143@kharkivosvita.net.ua</t>
  </si>
  <si>
    <t>http://school143.edu.kh.ua/</t>
  </si>
  <si>
    <t>ece2cab5-a6bf-4096-a9db-980c8ba95393</t>
  </si>
  <si>
    <t>Харківська гімназія №144 Харківської міської ради Харківської області</t>
  </si>
  <si>
    <t>24335254</t>
  </si>
  <si>
    <t>вул. Бучми, 30-Є</t>
  </si>
  <si>
    <t>2a695204-ebc2-4113-82ef-823cafeea666</t>
  </si>
  <si>
    <t>(057)725-16-72,  (572)725-16-73</t>
  </si>
  <si>
    <t>6f75f473-0055-46de-a198-43dd78bea170</t>
  </si>
  <si>
    <t>sch144@kharkivosvita.net.ua</t>
  </si>
  <si>
    <t>http://gymnasium144.edu.kh.ua</t>
  </si>
  <si>
    <t>eff8a08c-695f-4675-912b-7acf5264a9b6</t>
  </si>
  <si>
    <t>cd7c22e5-fda8-4e52-a795-adbde484ed7b</t>
  </si>
  <si>
    <t>Харківська спеціалізована школа І-ІІІ ступенів №156 Харківської міської ради Харківської області</t>
  </si>
  <si>
    <t>21263784</t>
  </si>
  <si>
    <t>вул. Гарібальді, 9-А</t>
  </si>
  <si>
    <t>08178927-f669-4afd-bf9f-dd7e3e193dd5</t>
  </si>
  <si>
    <t>(057)725-16-46</t>
  </si>
  <si>
    <t>sch156@kharkivosvita.net.ua</t>
  </si>
  <si>
    <t>http://school156.edu.kh.ua/</t>
  </si>
  <si>
    <t>16e19258-2509-442e-bf52-f008776d0b2b</t>
  </si>
  <si>
    <t>3714acdf-0166-488b-8925-80fbcd3084d9</t>
  </si>
  <si>
    <t>Харківська загальноосвітня школа І-ІІІ ступенів № 167 Харківської міської ради Харківської області</t>
  </si>
  <si>
    <t>23466103</t>
  </si>
  <si>
    <t>вул. Гарібальді, 9</t>
  </si>
  <si>
    <t>9f265508-295d-4c2a-b456-a5fcffb9f663</t>
  </si>
  <si>
    <t>(057)725-16-41,  (057)725-15-33</t>
  </si>
  <si>
    <t>sch167@kharkivosvita.net.ua</t>
  </si>
  <si>
    <t>ca47d66a-97a3-4650-955b-a400364df2c8</t>
  </si>
  <si>
    <t>http://school167.edu.kh.ua</t>
  </si>
  <si>
    <t>50124afe-8675-4c00-a058-09db9a962a4c</t>
  </si>
  <si>
    <t>Харківська спеціалізована школа І ступеня № 177 Харківської міської ради Харківської області</t>
  </si>
  <si>
    <t>24676400</t>
  </si>
  <si>
    <t>вул. Тюрінська, 40А</t>
  </si>
  <si>
    <t>5f5ed06e-a9b0-498d-a19d-2de5c9521cc8</t>
  </si>
  <si>
    <t>(057)725-16-00</t>
  </si>
  <si>
    <t>sch177@kharkivosvita.net.ua</t>
  </si>
  <si>
    <t>http://school177.edu.kh.ua</t>
  </si>
  <si>
    <t>df20c7c2-65fb-4e22-a0f9-9f5c181959f0</t>
  </si>
  <si>
    <t>da7e5694-9517-476f-85b1-0c8c33e4acc4</t>
  </si>
  <si>
    <t>Харківська вечірня (змінна) школа ІІ-ІІІ ступенів № 5 Харківської міської ради Харківської області</t>
  </si>
  <si>
    <t>24484155</t>
  </si>
  <si>
    <t>вул. Маршала Батицького, 2</t>
  </si>
  <si>
    <t>c5fb03f4-d0c9-47d3-91f7-8820925deba1</t>
  </si>
  <si>
    <t>ac6c57ed-c591-4fdf-a49b-9c5d41d74b35</t>
  </si>
  <si>
    <t>(057)725-16-87,  (057)725-16-88</t>
  </si>
  <si>
    <t>sch_v5@kharkivosvita.net.ua; vecher5@ukr.net</t>
  </si>
  <si>
    <t>http://vechirnya-shkola5.edu.kh.ua</t>
  </si>
  <si>
    <t>4ec7d018-a32e-4add-9fdf-2d48d45d5fb7</t>
  </si>
  <si>
    <t>Комунальний заклад "Харківська спеціалізована школа І-ІІІ ступенів №15 з поглибленим вивченням окремих предметів Харківської міської ради Харківської області"</t>
  </si>
  <si>
    <t>25813425</t>
  </si>
  <si>
    <t>10441cd4-b498-4e95-b44b-8cc0fd0c43f3</t>
  </si>
  <si>
    <t>Харків, Індустріальний район</t>
  </si>
  <si>
    <t>вул. Дванадцятого Квітня, 14</t>
  </si>
  <si>
    <t>61089</t>
  </si>
  <si>
    <t>6310138200</t>
  </si>
  <si>
    <t>(057)7255583</t>
  </si>
  <si>
    <t>org_nvk15@kharkivosvita.net.ua</t>
  </si>
  <si>
    <t>http://school15.edu.kh.ua</t>
  </si>
  <si>
    <t>22d38b66-91c3-4f9f-aa86-749bc89b39a1</t>
  </si>
  <si>
    <t>21ed05cc-0f03-4186-a0f6-03a8b8f443e6</t>
  </si>
  <si>
    <t>24481139</t>
  </si>
  <si>
    <t>вул. Дванадцятого Квітня, 28</t>
  </si>
  <si>
    <t>9587c104-33d9-4f94-a8e1-51fa9bd32415</t>
  </si>
  <si>
    <t>733ddf6c-9aff-4693-98a3-1dc332123ff7</t>
  </si>
  <si>
    <t>(057)7255374</t>
  </si>
  <si>
    <t>sch26@kharkivosvita.net.ua</t>
  </si>
  <si>
    <t>http://school26.edu.kh.ua/</t>
  </si>
  <si>
    <t>e5d1069b-72d6-4060-be97-76901e5ebd4b</t>
  </si>
  <si>
    <t>fdf768dd-b461-4bdc-a137-2e078344ac35</t>
  </si>
  <si>
    <t>24481106</t>
  </si>
  <si>
    <t>б-р Івана  Каркача, 22-А</t>
  </si>
  <si>
    <t>424ac858-453a-45f4-b90d-60300a7b4a31</t>
  </si>
  <si>
    <t>61106</t>
  </si>
  <si>
    <t>(057)7255372</t>
  </si>
  <si>
    <t>sch40@kharkivosvita.net.ua</t>
  </si>
  <si>
    <t>http://school40.edu.kh.ua</t>
  </si>
  <si>
    <t>2b216e9e-c03d-457d-ab3b-f9c5bd567ea5</t>
  </si>
  <si>
    <t>ad609343-b8a2-47ee-81f1-9d45375f7512</t>
  </si>
  <si>
    <t>Харківська загальноосвітня школа І-ІІІ ступенів №70 Харківської міської ради Харківської області</t>
  </si>
  <si>
    <t>8cc2d5a4-44eb-48ca-b450-fa6f33a81e38</t>
  </si>
  <si>
    <t>24481317</t>
  </si>
  <si>
    <t>просп. Олександрівський, 150</t>
  </si>
  <si>
    <t>61075</t>
  </si>
  <si>
    <t>4ec89820-e79c-420d-bf66-bed0f5062ba9</t>
  </si>
  <si>
    <t>(057)7255459</t>
  </si>
  <si>
    <t>sch70@kharkivosvita.net.ua</t>
  </si>
  <si>
    <t>http://school70.edu.kh.ua</t>
  </si>
  <si>
    <t>9c10a0ca-f2bf-40bc-99c6-3f257911893b</t>
  </si>
  <si>
    <t>01f6a1b5-8de8-4160-9feb-fdc6bef463fa</t>
  </si>
  <si>
    <t>24481858</t>
  </si>
  <si>
    <t>вул. Дванадцятого Квітня, 12</t>
  </si>
  <si>
    <t>a8b56422-da12-4d63-97b3-9c77e73e2102</t>
  </si>
  <si>
    <t>(057)7255361</t>
  </si>
  <si>
    <t>sch71@kharkivosvita.net.ua</t>
  </si>
  <si>
    <t>http://school71.edu.kh.ua</t>
  </si>
  <si>
    <t>805fe0ea-d74f-429f-b5c0-4bdda430286d</t>
  </si>
  <si>
    <t>Харківська спеціалізована школа І-ІІІ ступенів №75 Харківської міської ради Харківської області</t>
  </si>
  <si>
    <t>121c02db-264e-45cb-b0ae-340e0cc670da</t>
  </si>
  <si>
    <t>24481613</t>
  </si>
  <si>
    <t>вул. Шарикова, 46</t>
  </si>
  <si>
    <t>61047</t>
  </si>
  <si>
    <t>01765298-ccef-42a7-816e-3607cbe91994</t>
  </si>
  <si>
    <t>(057)7255449</t>
  </si>
  <si>
    <t>sch75@kharkivosvita.net.ua</t>
  </si>
  <si>
    <t>http://school75.edu.kh.ua</t>
  </si>
  <si>
    <t>a24b7479-5cd0-4db6-a065-d5b2494adcd3</t>
  </si>
  <si>
    <t>61652be6-2b34-4f33-ac9f-3fb4ae375eb1</t>
  </si>
  <si>
    <t>24481889</t>
  </si>
  <si>
    <t>вул. Біблика, 12</t>
  </si>
  <si>
    <t>bf02e68a-285c-46e0-938d-bad798ca0253</t>
  </si>
  <si>
    <t>61007</t>
  </si>
  <si>
    <t>(057)7258020</t>
  </si>
  <si>
    <t>sch80@kharkivosvita.net.ua</t>
  </si>
  <si>
    <t>http://school80.edu.kh.ua/</t>
  </si>
  <si>
    <t>cebb6e85-996e-4da0-a0bd-e9f68a4e5195</t>
  </si>
  <si>
    <t>5ebe9a4f-4ce7-4e0a-a1a7-2c59b2e0692c</t>
  </si>
  <si>
    <t>bf346b5b-310c-419d-bcf6-696dfbb53df8</t>
  </si>
  <si>
    <t>24481145</t>
  </si>
  <si>
    <t>вул. Зубарєва, 29</t>
  </si>
  <si>
    <t>61172</t>
  </si>
  <si>
    <t>23bbd543-3a8f-4021-acc1-e155c6d62a22</t>
  </si>
  <si>
    <t>(057)725-54-46</t>
  </si>
  <si>
    <t>sch85@kharkivosvita.net.ua</t>
  </si>
  <si>
    <t>http://school85.edu.kh.ua</t>
  </si>
  <si>
    <t>f80dd289-c3b7-4bdd-9c39-65db1d6f3798</t>
  </si>
  <si>
    <t>a6c4190b-acf8-4295-adae-69aace0565ac</t>
  </si>
  <si>
    <t>Харківська загальноосвітня школа І-ІІІ ступенів №88 імені О.Г.Зубарева Харківської міської ради Харківської області</t>
  </si>
  <si>
    <t>24481323</t>
  </si>
  <si>
    <t>вул. Генерала Момота, 8</t>
  </si>
  <si>
    <t>61115</t>
  </si>
  <si>
    <t>9490e203-ef16-48eb-a3d4-3623591b791f</t>
  </si>
  <si>
    <t>(057)725-55-76</t>
  </si>
  <si>
    <t>sch88@kharkivosvita.net.ua</t>
  </si>
  <si>
    <t>http://school88.edu.kh.ua/</t>
  </si>
  <si>
    <t>c30f0de1-3bc8-4ad4-92df-40eeb6b02b7f</t>
  </si>
  <si>
    <t>e24e0501-180b-4ff0-b373-c2b0b712006d</t>
  </si>
  <si>
    <t>Харківська загальноосвітня школа І-ІІІ ступенів №104 Харківської міської ради Харківської області</t>
  </si>
  <si>
    <t>24481926</t>
  </si>
  <si>
    <t>вул. Біблика, 55</t>
  </si>
  <si>
    <t>005d1416-9e0c-4f15-be68-af09440e06f3</t>
  </si>
  <si>
    <t>(057)7255395</t>
  </si>
  <si>
    <t>sch104@kharkivosvita.net.ua</t>
  </si>
  <si>
    <t>d4e83f0d-4de5-4b4d-8474-9d8965b012af</t>
  </si>
  <si>
    <t>http://shool.edu.kh.ua</t>
  </si>
  <si>
    <t>0d21e5df-7ec1-45ca-8c36-2c747e712049</t>
  </si>
  <si>
    <t>4762bd33-f58f-4bf9-8532-752702a9298b</t>
  </si>
  <si>
    <t>Харківська загальноосвітня школа І-ІІІ ступенів №113 Харківської міської ради Харківської області</t>
  </si>
  <si>
    <t>24480996</t>
  </si>
  <si>
    <t>просп. Архітектора Альошина, 9</t>
  </si>
  <si>
    <t>f785f191-4975-4a99-8672-f96f2e3cd6e8</t>
  </si>
  <si>
    <t>85b0fc98-cd7d-4f5e-a0b1-6e4ae88cd9af</t>
  </si>
  <si>
    <t>(057)725-54-28</t>
  </si>
  <si>
    <t>sch113@kharkivosvita.net.ua</t>
  </si>
  <si>
    <t>http://school113.edu.kh.ua/</t>
  </si>
  <si>
    <t>e613733e-4cc7-433e-9449-4d54883beb57</t>
  </si>
  <si>
    <t>8e615c88-5179-41d8-b161-8ca8b748a801</t>
  </si>
  <si>
    <t>Харківська загальноосвітня школа І-ІІІ ступенів №118 Харківської міської ради Харківської області</t>
  </si>
  <si>
    <t>24481607</t>
  </si>
  <si>
    <t>cfc957bf-459a-49be-acf7-691fe37e8069</t>
  </si>
  <si>
    <t>вул. Роганська, 17</t>
  </si>
  <si>
    <t>4f08fc41-79a2-4d25-928c-4d2a504a7539</t>
  </si>
  <si>
    <t>(057)7258026</t>
  </si>
  <si>
    <t>sch118@kharkivosvita.net.ua</t>
  </si>
  <si>
    <t>http://school118.edu.kh.ua/</t>
  </si>
  <si>
    <t>679d8b80-a322-462b-b2ea-84303825d290</t>
  </si>
  <si>
    <t>9618a1f4-eaa9-42e1-bc29-d39c33e363c8</t>
  </si>
  <si>
    <t>24481027</t>
  </si>
  <si>
    <t>вул. Біблика, 4</t>
  </si>
  <si>
    <t>1db6c6dd-b3fd-4be7-91db-6cd21e120b9d</t>
  </si>
  <si>
    <t>(057)725-54-62</t>
  </si>
  <si>
    <t>sch119@kharkivosvita.net.ua; sekretar_sch119@kharkivosvita.net.u</t>
  </si>
  <si>
    <t>http://school119.edu.kh.ua</t>
  </si>
  <si>
    <t>60c7c3dd-7b62-47e5-965d-406d932bfab9</t>
  </si>
  <si>
    <t>dc97aa27-ed6f-423b-9381-ec0cd2fd3be1</t>
  </si>
  <si>
    <t>Харківська загальноосвітня школа І-ІІІ ступенів №121 Харківської міської ради Харківської області</t>
  </si>
  <si>
    <t>24481671</t>
  </si>
  <si>
    <t>вул. Плиткова, 1</t>
  </si>
  <si>
    <t>(057)7258023</t>
  </si>
  <si>
    <t>sch121@kharkivosvita.net.ua</t>
  </si>
  <si>
    <t>60b509be-3533-45fc-9438-58b13b75abbd</t>
  </si>
  <si>
    <t>http://school121.edu.kh.ua</t>
  </si>
  <si>
    <t>abc9c842-1d77-468c-99c3-40d7729c6d80</t>
  </si>
  <si>
    <t>24481079</t>
  </si>
  <si>
    <t>просп. Московський, 318-А</t>
  </si>
  <si>
    <t>fc00b144-11a3-42d7-85e6-77d175df0f7b</t>
  </si>
  <si>
    <t>61032</t>
  </si>
  <si>
    <t>(057)725-58-97</t>
  </si>
  <si>
    <t>nvk155@kharkivosvita.net.ua</t>
  </si>
  <si>
    <t>http://school155.edu.kh.ua</t>
  </si>
  <si>
    <t>29eb74fc-a1ee-4ff7-ba9f-13646fb9ca6e</t>
  </si>
  <si>
    <t>de66141e-d0c1-4876-8d16-274ddcafe24f</t>
  </si>
  <si>
    <t>24481085</t>
  </si>
  <si>
    <t>вул. Грицевця, 30</t>
  </si>
  <si>
    <t>b9259f6c-65b9-43ab-8c87-fc878f6d9045</t>
  </si>
  <si>
    <t>(057)7255431</t>
  </si>
  <si>
    <t>sch157@kharkivosvita.net.ua</t>
  </si>
  <si>
    <t>http://school157.edu.kh.ua/</t>
  </si>
  <si>
    <t>804789e3-46bb-4da7-865e-7bfb3c8dcef8</t>
  </si>
  <si>
    <t>e35b2c14-fa99-46a3-a493-ac3c0c03b35c</t>
  </si>
  <si>
    <t>24481116</t>
  </si>
  <si>
    <t>вул. Луї Пастера, 330</t>
  </si>
  <si>
    <t>f4a27abd-8250-40c6-818f-96f950b0af43</t>
  </si>
  <si>
    <t>(057)7255456</t>
  </si>
  <si>
    <t>nvk163@kharkivosvita.net.ua</t>
  </si>
  <si>
    <t>http://gymnasium163.edu.kh.ua</t>
  </si>
  <si>
    <t>4c3bbff0-decc-4b11-ad60-5d93a503d806</t>
  </si>
  <si>
    <t>18f09d11-bf3e-44ed-9b58-01cdb8d8b768</t>
  </si>
  <si>
    <t>24481955</t>
  </si>
  <si>
    <t>вул. Велика Кільцева, 12</t>
  </si>
  <si>
    <t>61143</t>
  </si>
  <si>
    <t>b85f86ef-db0e-48b1-8e89-6512b3bf3f21</t>
  </si>
  <si>
    <t>(057)725-80-16</t>
  </si>
  <si>
    <t>sch168@kharkivosvita.net.ua</t>
  </si>
  <si>
    <t>http://school168.edu.kh.ua</t>
  </si>
  <si>
    <t>b1c8a888-94d0-454e-a01d-511d718779fe</t>
  </si>
  <si>
    <t>bb8ff936-7d9f-470c-a202-1654de19ace2</t>
  </si>
  <si>
    <t>Харківська загальноосвітня школа І-ІІІ ступенів №2 Харківської міської ради Харківської області</t>
  </si>
  <si>
    <t>2cfbca53-7076-4aa4-bb87-91ffbae8b1d6</t>
  </si>
  <si>
    <t>24479094</t>
  </si>
  <si>
    <t>вул. Харківських дивізій, 8</t>
  </si>
  <si>
    <t>f30f7b8a-9983-4588-8048-e52309828edb</t>
  </si>
  <si>
    <t>61082</t>
  </si>
  <si>
    <t>(0572)725-16-96</t>
  </si>
  <si>
    <t>sch2@ukr.net.ua</t>
  </si>
  <si>
    <t>b5ac8662-5ba9-4174-864b-1784e25ddfe7</t>
  </si>
  <si>
    <t>http://school2.edu.kh.ua/</t>
  </si>
  <si>
    <t>90d2dcf8-149a-4639-b8d4-9e38a7f2aa07</t>
  </si>
  <si>
    <t>ec8f545d-f8f2-41f2-b751-fa30d08506c7</t>
  </si>
  <si>
    <t>Комунальний заклад "Харківська спеціалізована школа І-ІІІ ступенів №11 з поглибленим вивченням окремих предметів Харківської міської ради Харківської області"</t>
  </si>
  <si>
    <t>24479444</t>
  </si>
  <si>
    <t>вул. Василя Мельникова, 7</t>
  </si>
  <si>
    <t>f2e07d5c-d19d-4778-991f-b5854fc89bf0</t>
  </si>
  <si>
    <t>(057)725-16-97</t>
  </si>
  <si>
    <t>scholl_11@ukr.net</t>
  </si>
  <si>
    <t>http://school11.klasna.com</t>
  </si>
  <si>
    <t>3f9f28ac-e52b-4337-a298-e60b450f9aaa</t>
  </si>
  <si>
    <t>Харківська гімназія №14 Харківської міської ради Харківської області</t>
  </si>
  <si>
    <t>23751950</t>
  </si>
  <si>
    <t>вул. Амосова, 20</t>
  </si>
  <si>
    <t>91ba0e6b-66bd-4a2d-8823-f40829004939</t>
  </si>
  <si>
    <t>61171</t>
  </si>
  <si>
    <t>(057)7117544,  (057)7100897</t>
  </si>
  <si>
    <t>f3ab2dc2-6ec0-4745-91d4-18abfc370019</t>
  </si>
  <si>
    <t>inbox@gymn14.net</t>
  </si>
  <si>
    <t>http://gymn14.klasna.com/</t>
  </si>
  <si>
    <t>bcbf0337-8646-4d16-97fb-09df57809017</t>
  </si>
  <si>
    <t>Комунальний заклад " Харківський навчально-виховний комплекс №21 Харківської міської ради Харківської області"</t>
  </si>
  <si>
    <t>24479071</t>
  </si>
  <si>
    <t>f2fdc266-ef3a-431f-ad32-780a0bdec130</t>
  </si>
  <si>
    <t>вул. Тракторна, 3/12</t>
  </si>
  <si>
    <t>61044</t>
  </si>
  <si>
    <t>d06feafc-86fc-4a2a-8908-7bce6d5a2694</t>
  </si>
  <si>
    <t>(057)7251731</t>
  </si>
  <si>
    <t>nvk21@ukr.net</t>
  </si>
  <si>
    <t>http://nvk21.klasna.com</t>
  </si>
  <si>
    <t>ef4b3ec5-c89b-4176-9563-5851471ca5e3</t>
  </si>
  <si>
    <t>Комунальний заклад "Харківський навчально-виховний комплекс "гімназія-школа І ступеня" № 24 Харківської міської ради Харківської області імені І.Н. Питікова"</t>
  </si>
  <si>
    <t>24479160</t>
  </si>
  <si>
    <t>e9d09f3d-a287-4f90-ad2b-da627c2c452e</t>
  </si>
  <si>
    <t>вул. Ощєпкова, 9</t>
  </si>
  <si>
    <t>d27a7fc8-24b7-4dbb-8d62-164b2f44c57f</t>
  </si>
  <si>
    <t>(057)7251726</t>
  </si>
  <si>
    <t>sch24@ukr.net</t>
  </si>
  <si>
    <t>http://school24.klasna.com</t>
  </si>
  <si>
    <t>4824f686-370d-4261-9f9d-7c4122c9cca6</t>
  </si>
  <si>
    <t>6b25e005-b54c-42ca-bc15-dc7f532c193b</t>
  </si>
  <si>
    <t>Комунальний заклад "Харківська загальноосвітня школа І-ІІІ ступенів № 32 Харківської міської ради Харківської області імені двічі Героя Радянського Союзу О.О.Головачова"</t>
  </si>
  <si>
    <t>24479438</t>
  </si>
  <si>
    <t>вул. Рибалка, 41</t>
  </si>
  <si>
    <t>61099</t>
  </si>
  <si>
    <t>2138778f-3010-4334-bc4b-e21d59ab515a</t>
  </si>
  <si>
    <t>(057)7251705</t>
  </si>
  <si>
    <t>sch_32@ukr.net</t>
  </si>
  <si>
    <t>http://school32.klasna.com/</t>
  </si>
  <si>
    <t>ddae5cc6-1d10-4886-aa5e-28e59820361d</t>
  </si>
  <si>
    <t>Харківська загальноосвітня школа І-ІІІ ступенів № 38 Харківської міської ради Харківської області</t>
  </si>
  <si>
    <t>24479088</t>
  </si>
  <si>
    <t>вул. Харківських Дивізій, 15/1</t>
  </si>
  <si>
    <t>61091</t>
  </si>
  <si>
    <t>05ffacb0-0b2b-4057-957a-7be5c5ff723c</t>
  </si>
  <si>
    <t>(057)7251694</t>
  </si>
  <si>
    <t>sosh38@ukr.net</t>
  </si>
  <si>
    <t>http://sch38.kharkivosvita.net.ua</t>
  </si>
  <si>
    <t>5ff2cc2f-40cf-4a89-81dd-603a55ac4b12</t>
  </si>
  <si>
    <t>Комунальний заклад "Харківська загальноосвітня школа І-ІІІ ступенів № 49 Харківської міської ради Харківської області імені Харківських дивізій"</t>
  </si>
  <si>
    <t>24479993</t>
  </si>
  <si>
    <t>вул. Харківських Дивізій, 7/3</t>
  </si>
  <si>
    <t>25f85c47-fe49-423a-aa24-ace265d5b148</t>
  </si>
  <si>
    <t>725-16-99</t>
  </si>
  <si>
    <t>frun_school49@ukr.net</t>
  </si>
  <si>
    <t>http://school49.klasna.com/</t>
  </si>
  <si>
    <t>ddc9a334-f316-485b-9d07-d225961bbb21</t>
  </si>
  <si>
    <t>5f8982fa-e492-41f0-9798-2ee30b2cea63</t>
  </si>
  <si>
    <t>Комунальний заклад "Харківська загальноосвітня школа І-ІІІ ступенів №61 Харківської міської ради Харківської області імені Героя Радянського Союзу І.О. Танкопія"</t>
  </si>
  <si>
    <t>24479846</t>
  </si>
  <si>
    <t>вул. Танкопія, 19/4</t>
  </si>
  <si>
    <t>ce28a1f6-f59c-469f-aee1-244c3207b854</t>
  </si>
  <si>
    <t>0577251712</t>
  </si>
  <si>
    <t>sch61@ukr.net</t>
  </si>
  <si>
    <t>http://school61.klasna.com</t>
  </si>
  <si>
    <t>afdea47f-36ec-47ac-9099-91db3c9b21d8</t>
  </si>
  <si>
    <t>8f0b7cbe-e54d-4391-bbac-e3fd34739448</t>
  </si>
  <si>
    <t>Комунальний заклад "Харківська загальноосвітня школа І-ІІІ ступенів № 63 Харківської міської ради Харківської області"</t>
  </si>
  <si>
    <t>23751708</t>
  </si>
  <si>
    <t>просп. Олександрівський, 43/19</t>
  </si>
  <si>
    <t>61046</t>
  </si>
  <si>
    <t>a408ae36-540d-4cb6-b450-03966c75f594</t>
  </si>
  <si>
    <t>(057)725-17-06</t>
  </si>
  <si>
    <t>sch063@ukr.net</t>
  </si>
  <si>
    <t>http://school63.klasna.com</t>
  </si>
  <si>
    <t>b799285a-a25d-4b4a-890b-3ddbf234e265</t>
  </si>
  <si>
    <t>Харківська загальноосвітня школа І-ІІІ ступенів №72 Харківської міської ради Харківської області</t>
  </si>
  <si>
    <t>24482340</t>
  </si>
  <si>
    <t>453fb496-c7c4-44e8-8ef6-0361d90bacc7</t>
  </si>
  <si>
    <t>просп. Московський, 246</t>
  </si>
  <si>
    <t>(057)7251722,  (057)7251723</t>
  </si>
  <si>
    <t>schooll_72@ukr.net</t>
  </si>
  <si>
    <t>school72.klasna.com</t>
  </si>
  <si>
    <t>e995fe21-d9b8-4665-a945-1064dfea0551</t>
  </si>
  <si>
    <t>e8c53998-317a-4da1-9b59-a7f812477004</t>
  </si>
  <si>
    <t>Харківська спеціалізована школа І-ІІІ ступенів №73 Харківської міської ради Харківської області</t>
  </si>
  <si>
    <t>23334979</t>
  </si>
  <si>
    <t>вул. Амосова, 24</t>
  </si>
  <si>
    <t>0ff73aff-941b-44bc-b344-90308ae932c1</t>
  </si>
  <si>
    <t>61176</t>
  </si>
  <si>
    <t>(057)7100190</t>
  </si>
  <si>
    <t>sch73kh@ukr.net</t>
  </si>
  <si>
    <t>http://school73klasna.com</t>
  </si>
  <si>
    <t>5e9a9dcd-72f4-47fb-a0a2-e5301c949fa5</t>
  </si>
  <si>
    <t>f1af449e-1d74-4e74-805a-cc3422d0ac94</t>
  </si>
  <si>
    <t>6613e86c-5f98-432b-9572-7c074aa95d89</t>
  </si>
  <si>
    <t>24480002</t>
  </si>
  <si>
    <t>вул. Туркестанська, 1</t>
  </si>
  <si>
    <t>59a2efdd-5057-4a8c-afa8-2a4576e7d52e</t>
  </si>
  <si>
    <t>(057)725-17-32,  (057)725-17-33</t>
  </si>
  <si>
    <t>nvk74@ukr.net</t>
  </si>
  <si>
    <t>http://School74.edu.kh.ua</t>
  </si>
  <si>
    <t>3a67e6da-f489-4ce9-b9de-8aca264412fc</t>
  </si>
  <si>
    <t>02e805a1-09b0-40d1-a3bd-62b2a40fdace</t>
  </si>
  <si>
    <t>711a0aee-4076-4618-9298-1d71fec39782</t>
  </si>
  <si>
    <t>Харківська загальноосвітня школа І-ІІІ ступенів №101 Харківської міської ради Харківської області</t>
  </si>
  <si>
    <t>24480565</t>
  </si>
  <si>
    <t>вул. Краснодарська, 147/2</t>
  </si>
  <si>
    <t>61029</t>
  </si>
  <si>
    <t>2aebba89-7b8e-4ae1-858d-c2b0c9183bb2</t>
  </si>
  <si>
    <t>(057)7251729</t>
  </si>
  <si>
    <t>sch_101@ukr.net</t>
  </si>
  <si>
    <t>http://school101.klasna.com</t>
  </si>
  <si>
    <t>1031ec7c-545f-466d-9992-86e50d4f1aff</t>
  </si>
  <si>
    <t>23c9f508-8f49-4248-a59c-1a4ddde8e89d</t>
  </si>
  <si>
    <t>Харківська загальноосвітня школа І-ІІІ ступенів № 145 Харківської міської ради Харківської області</t>
  </si>
  <si>
    <t>24479450</t>
  </si>
  <si>
    <t>вул. Амосова, 24-А</t>
  </si>
  <si>
    <t>6d9d2108-e0e0-4620-9c7f-c1945f6221da</t>
  </si>
  <si>
    <t>(057)725-17-30</t>
  </si>
  <si>
    <t>sch145@ukr.net</t>
  </si>
  <si>
    <t>http://kh145.klasna.com</t>
  </si>
  <si>
    <t>85a0ed6f-32f0-4996-b507-705394844bda</t>
  </si>
  <si>
    <t>bb751725-d2f2-4279-86d9-7d48c859eff3</t>
  </si>
  <si>
    <t>Харківська загальноосвітня школа І-ІІІ ступенів № 160 Харківської міської ради Харківської області</t>
  </si>
  <si>
    <t>99db9d69-3d9b-43cb-9b03-83fae3b108c3</t>
  </si>
  <si>
    <t>24479987</t>
  </si>
  <si>
    <t>вул. Танкопія, 1</t>
  </si>
  <si>
    <t>61060</t>
  </si>
  <si>
    <t>41e185b0-bd1e-4923-b970-8612e8f75bf0</t>
  </si>
  <si>
    <t>725-17-17</t>
  </si>
  <si>
    <t>schl160@ukr.net</t>
  </si>
  <si>
    <t>http://school160.klasna.com/</t>
  </si>
  <si>
    <t>fd1a75fc-9d6d-4109-935b-c12274fc0bf4</t>
  </si>
  <si>
    <t>0a364f09-e763-4d04-b8f9-694af6710a9e</t>
  </si>
  <si>
    <t>24481659</t>
  </si>
  <si>
    <t>вул. Велозаводська, 35</t>
  </si>
  <si>
    <t>7f158d3d-7585-4e8a-9933-17619a332012</t>
  </si>
  <si>
    <t>(24481659)7251728</t>
  </si>
  <si>
    <t>hl161@ukr.net</t>
  </si>
  <si>
    <t>http://www.impuls.kharkov.com/</t>
  </si>
  <si>
    <t>575b79df-b547-4dfe-b857-30b8c9efec97</t>
  </si>
  <si>
    <t>c696ee69-8f12-4fe5-866a-3a1f868a37d0</t>
  </si>
  <si>
    <t>Харківський навчально-виховний комплекс №180 Харківської міської ради Харківської області</t>
  </si>
  <si>
    <t>24479510</t>
  </si>
  <si>
    <t>вул. Олімпійська, 27</t>
  </si>
  <si>
    <t>ac479e88-8fa3-40fe-bdd8-51ede5c0e299</t>
  </si>
  <si>
    <t>(057)7251714</t>
  </si>
  <si>
    <t>nvk180@ukr.net</t>
  </si>
  <si>
    <t>http://sch180.edu.kh.ua</t>
  </si>
  <si>
    <t>4c020bcc-1ff5-4e2b-9ac4-8946de156ee3</t>
  </si>
  <si>
    <t>53ddc310-9224-447d-83bf-2376b733e3a1</t>
  </si>
  <si>
    <t>Комунальний заклад "Харківська спеціалізована школа І-ІІІ ступенів № 181 "Дьонсурі" Харківської міської ради Харківської області"</t>
  </si>
  <si>
    <t>25609179</t>
  </si>
  <si>
    <t>вул. Маршала Рибалка, 8/1</t>
  </si>
  <si>
    <t>0d36a03b-cdad-45df-b2e4-7f752990513a</t>
  </si>
  <si>
    <t>(8057)7251707</t>
  </si>
  <si>
    <t>dyonsuri@ukr.net</t>
  </si>
  <si>
    <t>http://den.klasna.com</t>
  </si>
  <si>
    <t>890b342d-4922-4e88-ac35-62d37e9cce84</t>
  </si>
  <si>
    <t>cf6e9e34-045e-48f0-8a7d-4cdc7e2c66aa</t>
  </si>
  <si>
    <t>Харківська загальноосвітня школа І-ІІІ ступенів №7 Харківської міської ради Харківської області</t>
  </si>
  <si>
    <t>24345873</t>
  </si>
  <si>
    <t>Харків, Основ'янський район</t>
  </si>
  <si>
    <t>вул. Батуринська, 25</t>
  </si>
  <si>
    <t>35570c92-0d98-4c7c-826f-9d180f2a12c2</t>
  </si>
  <si>
    <t>61010</t>
  </si>
  <si>
    <t>6310138800</t>
  </si>
  <si>
    <t>5cf9881f-8d22-4f41-967c-20e7c29d102b</t>
  </si>
  <si>
    <t>(057)725-13-72,  (057)725-13-73</t>
  </si>
  <si>
    <t>kh.znz-7@ukr.net; school7ua@ukr.net</t>
  </si>
  <si>
    <t>http://kh-school7.klasna.com</t>
  </si>
  <si>
    <t>95b2cc0e-e4e6-4aa8-aad1-972e345d2573</t>
  </si>
  <si>
    <t>Харківська загальноосвітня школа І-ІІІ ступенів №10 Харківської міської ради Харківської області</t>
  </si>
  <si>
    <t>24344856</t>
  </si>
  <si>
    <t>вул. Кузнечний в`їзд, 3</t>
  </si>
  <si>
    <t>61003</t>
  </si>
  <si>
    <t>8831edef-5ec0-4343-8da4-7bdcaf1d180c</t>
  </si>
  <si>
    <t>(057)7251366</t>
  </si>
  <si>
    <t>kh.znz-10@ukr.net</t>
  </si>
  <si>
    <t>http://school_10.klasna.com</t>
  </si>
  <si>
    <t>7707c1cc-79f2-486b-a4fe-1f8bf18f6100</t>
  </si>
  <si>
    <t>Харківська гімназія №12 Харківської міської ради Харківської області</t>
  </si>
  <si>
    <t>24344974</t>
  </si>
  <si>
    <t>2a21d816-bb73-435b-8d98-91a259239991</t>
  </si>
  <si>
    <t>вул. Чугуївська, 35-А</t>
  </si>
  <si>
    <t>61140</t>
  </si>
  <si>
    <t>318d10d5-2945-49d1-8d2b-757829fe2f83</t>
  </si>
  <si>
    <t>(057)725-13-70,  (057)725-13-71</t>
  </si>
  <si>
    <t>kh.znz-12@ukr.net</t>
  </si>
  <si>
    <t>http://gymnasium12.klasna.com</t>
  </si>
  <si>
    <t>abb09afc-2225-4932-aced-5203bafda335</t>
  </si>
  <si>
    <t>cbbcd4fa-7b3d-480b-87e4-56fcf3dbe99c</t>
  </si>
  <si>
    <t>Харківська гімназія №34 Харківської міської ради Харківської області</t>
  </si>
  <si>
    <t>24342248</t>
  </si>
  <si>
    <t>f8ea8084-3c90-4fd9-a15e-a85fad91f196</t>
  </si>
  <si>
    <t>вул. Локомотивна, 2</t>
  </si>
  <si>
    <t>61080</t>
  </si>
  <si>
    <t>e8d99d92-5fdb-4a7b-af19-9b96282416f8</t>
  </si>
  <si>
    <t>(057)725-20-26</t>
  </si>
  <si>
    <t>kh.znz-34@ukr.net</t>
  </si>
  <si>
    <t>http://school34.klasna.com</t>
  </si>
  <si>
    <t>70f3d1f0-12d7-42bf-a901-59c0f6ff1456</t>
  </si>
  <si>
    <t>cae820a8-1672-43bb-9673-475209e8e60c</t>
  </si>
  <si>
    <t>4387bfb4-92e6-49e5-be76-74b8da0afec0</t>
  </si>
  <si>
    <t>Харківська загальноосвітня школа І-ІІІ ступенів №35 Харківської міської ради Харківської області</t>
  </si>
  <si>
    <t>24341964</t>
  </si>
  <si>
    <t>пров. Лиманський, 1</t>
  </si>
  <si>
    <t>61009</t>
  </si>
  <si>
    <t>4046f6cb-5fbf-404b-afdc-6ac7805fc030</t>
  </si>
  <si>
    <t>(057)725-03-31,  (057)725-03-32</t>
  </si>
  <si>
    <t>kh.znz-35@ukr.net</t>
  </si>
  <si>
    <t>http://school35.klasna.com</t>
  </si>
  <si>
    <t>256e5356-e837-44e8-83c9-52dcdd6deb5e</t>
  </si>
  <si>
    <t>28805426-f453-4475-a9cd-ff8fb99d4d5c</t>
  </si>
  <si>
    <t>Харківська загальноосвітня школа І-ІІІ ступенів №41 Харківської міської ради Харківської області</t>
  </si>
  <si>
    <t>24342857</t>
  </si>
  <si>
    <t>вул. Достоєвського, 14</t>
  </si>
  <si>
    <t>6fb445b3-5bf7-4342-a61d-ad6ec65f08cc</t>
  </si>
  <si>
    <t>(057)725-13-61</t>
  </si>
  <si>
    <t>kh.znz-41@ukr.net</t>
  </si>
  <si>
    <t>http://school41.klasna.com</t>
  </si>
  <si>
    <t>181db4b7-1956-48e2-a36d-8fe194ec8da3</t>
  </si>
  <si>
    <t>46ee0692-2530-45e8-a3e2-eaf297635111</t>
  </si>
  <si>
    <t>Харківська загальноосвітня школа І-ІІІ ступенів №48 Харківської міської ради Харківської області</t>
  </si>
  <si>
    <t>24342297</t>
  </si>
  <si>
    <t>вул. Тернопільська, 19</t>
  </si>
  <si>
    <t>61109</t>
  </si>
  <si>
    <t>45f5a5ff-a8d5-4222-93e0-485e15034bea</t>
  </si>
  <si>
    <t>(057)725-20-24,  (057)725-20-23</t>
  </si>
  <si>
    <t>kh.znz-48@ukr.net</t>
  </si>
  <si>
    <t>http://school48.klasna.com</t>
  </si>
  <si>
    <t>927ed951-1d09-479f-9e1f-6047d101570e</t>
  </si>
  <si>
    <t>7e0af359-afb4-4747-a984-478da8051054</t>
  </si>
  <si>
    <t>Харківська загальноосвітня школа І-ІІІ ступенів №53 Харківської міської ради Харківської області</t>
  </si>
  <si>
    <t>24342811</t>
  </si>
  <si>
    <t>вул. Грозненська, 48</t>
  </si>
  <si>
    <t>2c1996dd-b8e6-4fb1-8df2-6870e19532f2</t>
  </si>
  <si>
    <t>(057)725-13-36,  (057)725-13-39,  (057)725-13-37,  (057)725-13-3</t>
  </si>
  <si>
    <t>kh.znz-53@ukr.net</t>
  </si>
  <si>
    <t>http://school53.klasna.com</t>
  </si>
  <si>
    <t>bbd26f1a-a814-4c4a-bb4c-be1f5678a055</t>
  </si>
  <si>
    <t>cdf22aa3-e472-4635-af26-48b4e3d94e8a</t>
  </si>
  <si>
    <t>7e9a54ca-8164-45d4-9ecc-ef1ca8fd72b0</t>
  </si>
  <si>
    <t>Харківська спеціалізована школа І-ІІІ ступенів №66 Харківської міської ради Харківської області</t>
  </si>
  <si>
    <t>24342892</t>
  </si>
  <si>
    <t>просп. Гагаріна, 260</t>
  </si>
  <si>
    <t>a1cb2f53-763d-4158-abb5-21a57725fe02</t>
  </si>
  <si>
    <t>(057)7251347,  (057)7251348</t>
  </si>
  <si>
    <t>kh.znz-66@ukr.net</t>
  </si>
  <si>
    <t>http://school66.klasna.com</t>
  </si>
  <si>
    <t>08025f7c-689d-448a-8ef5-50259f302981</t>
  </si>
  <si>
    <t>fcd4f285-f35e-4d3d-a892-3b8e07361bde</t>
  </si>
  <si>
    <t>Харківська загальноосвітня школа І-ІІІ ступенів №120 Харківської міської ради Харківської області</t>
  </si>
  <si>
    <t>24343242</t>
  </si>
  <si>
    <t>вул. Катерининська, 8</t>
  </si>
  <si>
    <t>fb2c82c6-4e76-49c8-9a4a-cfab8a85ae70</t>
  </si>
  <si>
    <t>(057)725-13-62,  (057)725-13-63</t>
  </si>
  <si>
    <t>kh.znz-120@ukr.net</t>
  </si>
  <si>
    <t>http://school120.klasna.com</t>
  </si>
  <si>
    <t>43f0600a-3fb9-4045-ad2b-46b481e046d4</t>
  </si>
  <si>
    <t>Харківська вечірня (змінна) школа №3 Харківської міської ради Харківської області</t>
  </si>
  <si>
    <t>24342320</t>
  </si>
  <si>
    <t>435e4fa5-1c77-4db5-9e69-ed2e853f35c2</t>
  </si>
  <si>
    <t>в-д Кузнечний, 3</t>
  </si>
  <si>
    <t>(057)725-13-78</t>
  </si>
  <si>
    <t>kh.znz-3@ukr.net</t>
  </si>
  <si>
    <t>http://khvcsh3.klasna.com</t>
  </si>
  <si>
    <t>38090bd4-1f7d-4b06-9417-186afda4f7c3</t>
  </si>
  <si>
    <t>34a6b77c-349c-4a58-974b-b42c10e6a3da</t>
  </si>
  <si>
    <t>31886805</t>
  </si>
  <si>
    <t>вул. Освітянська, 7</t>
  </si>
  <si>
    <t>8f97c625-8da1-4ccd-893d-425f965f8769</t>
  </si>
  <si>
    <t>приватна</t>
  </si>
  <si>
    <t>(057)3439477</t>
  </si>
  <si>
    <t>22236a65-e5ef-446e-a788-c60a5dd38ae4</t>
  </si>
  <si>
    <t>office@boiko.com.ua</t>
  </si>
  <si>
    <t>http://www.boiko.com.ua</t>
  </si>
  <si>
    <t>4156726b-8b48-48d5-83cd-28cf0dbb0eb9</t>
  </si>
  <si>
    <t>e3dd4f88-124a-41a5-8549-042aaeea4f54</t>
  </si>
  <si>
    <t>Харківська приватна загальноосвітня школа І-ІІІ ступенів "Початок мудрості" Харківської області</t>
  </si>
  <si>
    <t>31149027</t>
  </si>
  <si>
    <t>вул. Ю.Паращука, 6</t>
  </si>
  <si>
    <t>8997c926-f4be-45aa-a973-99d9391d1061</t>
  </si>
  <si>
    <t>(057)3703048</t>
  </si>
  <si>
    <t>bw-school@ukr.net</t>
  </si>
  <si>
    <t>http://www.bw-school.com.ua</t>
  </si>
  <si>
    <t>3885273f-9900-4fb9-a410-f1eaf5b7fd97</t>
  </si>
  <si>
    <t>c7eb14e9-16cf-4938-8010-856bd9c92397</t>
  </si>
  <si>
    <t>Харківський приватний навчально-виховний комплекс "Ліцей Професіонал" Харківської області</t>
  </si>
  <si>
    <t>21229505</t>
  </si>
  <si>
    <t>вул. Ярослава Мудрого, 22/24</t>
  </si>
  <si>
    <t>6503f0fd-6e77-43ca-95fd-9129ce9c711e</t>
  </si>
  <si>
    <t>700-76-97</t>
  </si>
  <si>
    <t>liceyp@ukr.net</t>
  </si>
  <si>
    <t>Харківська приватна загальноосвітня школа І-Ш ступенів "Початок мудрості" Харківської області</t>
  </si>
  <si>
    <t>http://lyceum-prof.at.ua</t>
  </si>
  <si>
    <t>9efd2ade-bd7c-478f-be86-7078ff5eb076</t>
  </si>
  <si>
    <t>14086637</t>
  </si>
  <si>
    <t>вул. Астрономічна, 41</t>
  </si>
  <si>
    <t>d8775d9a-92f8-4e4c-a2f7-c013fe998c54</t>
  </si>
  <si>
    <t>(057)315-11-52,  (057)315-20-75</t>
  </si>
  <si>
    <t>ochag.nvk@gmail.com</t>
  </si>
  <si>
    <t>http://ochag.kh.ua</t>
  </si>
  <si>
    <t>1abbb771-656f-407c-807c-51364eea1b53</t>
  </si>
  <si>
    <t>2aa59086-fa08-495d-ba69-1ab4c9a90e4a</t>
  </si>
  <si>
    <t>Харківський приватний навчально-виховний комплекс "Старт-школа" Харківської області</t>
  </si>
  <si>
    <t>30560382</t>
  </si>
  <si>
    <t>вул. Садова, 20</t>
  </si>
  <si>
    <t>61000</t>
  </si>
  <si>
    <t>72ebf8b3-f93e-4a47-9041-f0169af8d99f</t>
  </si>
  <si>
    <t>(057)706-32-88</t>
  </si>
  <si>
    <t>startschool1@ukr.net</t>
  </si>
  <si>
    <t>http://startschool_kharkov.klasna.com</t>
  </si>
  <si>
    <t>e1fda70f-9304-42f1-8eb5-b8fa11515460</t>
  </si>
  <si>
    <t>b15966b7-dff7-4fba-87ed-28c24f58c744</t>
  </si>
  <si>
    <t>34330274</t>
  </si>
  <si>
    <t>вул. Салтівське шосе, 133</t>
  </si>
  <si>
    <t>b66fb83a-5a71-423e-9209-d80a4e629176</t>
  </si>
  <si>
    <t>(057)7588803</t>
  </si>
  <si>
    <t>schoollestvica1@ukr.net</t>
  </si>
  <si>
    <t>http://www.lestvitsa.com</t>
  </si>
  <si>
    <t>77796b8a-de16-4e85-998f-4732a2eae69e</t>
  </si>
  <si>
    <t>37764476</t>
  </si>
  <si>
    <t>вул. Родникова, 9, кв.87</t>
  </si>
  <si>
    <t>13e47473-d844-4221-9c8f-948e184eff00</t>
  </si>
  <si>
    <t>2b2378b4-b4bd-4c27-9837-a086f39e0756</t>
  </si>
  <si>
    <t>(057)7512537</t>
  </si>
  <si>
    <t>nvk_mir@ukr.net</t>
  </si>
  <si>
    <t>http://nvk-mir.com.ua</t>
  </si>
  <si>
    <t>3deadd3d-1709-4250-9488-a7339958db64</t>
  </si>
  <si>
    <t>f10cd2c8-4808-4255-a1cd-c6dd42bad83e</t>
  </si>
  <si>
    <t>38159801</t>
  </si>
  <si>
    <t>вул. Шевченка, 24</t>
  </si>
  <si>
    <t>104ae40d-560b-4877-adc7-6421b35cf803</t>
  </si>
  <si>
    <t>III</t>
  </si>
  <si>
    <t>6f20f7c9-5a83-4504-ba37-e41fece76280</t>
  </si>
  <si>
    <t>(057)7062060</t>
  </si>
  <si>
    <t>artliceum@ukr.net</t>
  </si>
  <si>
    <t>http://art-lyceum.kh.ua</t>
  </si>
  <si>
    <t>5283f65e-c4a6-456f-b2a4-354b95e7826f</t>
  </si>
  <si>
    <t>Cпеціалізована економіко-правова школа І-ІІІ ступенів з поглибленим вивченням іноземної мови приватного вищого навчального закладу Харківського гуманітарного університету "Народна українська академія"</t>
  </si>
  <si>
    <t>21228109</t>
  </si>
  <si>
    <t>вул. Лермонтовська, 27</t>
  </si>
  <si>
    <t>0c2aa05e-a2d9-4ae9-93c3-2d859623591f</t>
  </si>
  <si>
    <t>(057)7164721</t>
  </si>
  <si>
    <t>sepsh_nua@ukr.net</t>
  </si>
  <si>
    <t>http://www.nua.kharkov.ua/</t>
  </si>
  <si>
    <t>9d85bca8-dd17-41e9-921a-fdf4c6cbd686</t>
  </si>
  <si>
    <t>d3697297-c415-47d5-a630-b8ad26479365</t>
  </si>
  <si>
    <t>Харківська приватна спеціалізована школа I - III ступенів "Харківський колегіум" Харківської області</t>
  </si>
  <si>
    <t>23919510</t>
  </si>
  <si>
    <t>вул. Тарасівська, 6-А</t>
  </si>
  <si>
    <t>ad63288a-f564-4f81-896e-493ad315589e</t>
  </si>
  <si>
    <t>(057)7325641,  (057)7324623</t>
  </si>
  <si>
    <t>f13247ee-8b71-458f-a4a4-0dbb45d47613</t>
  </si>
  <si>
    <t>collegium_nvk@ukr.net</t>
  </si>
  <si>
    <t>http://collegium.com.ua</t>
  </si>
  <si>
    <t>fac18f74-39e3-45b3-a72b-9215452aefdd</t>
  </si>
  <si>
    <t>Харківський приватний навчально-виховний комплекс "Ліцей Шаалавім" Харківської області</t>
  </si>
  <si>
    <t>b4f23c73-506d-475d-847b-a0408bd7934d</t>
  </si>
  <si>
    <t>22649623</t>
  </si>
  <si>
    <t>просп. Героїв Сталінграда, 152-Б</t>
  </si>
  <si>
    <t>1a1668c5-397a-451a-938c-d858c98f41a1</t>
  </si>
  <si>
    <t>(057)975008</t>
  </si>
  <si>
    <t>uvk_shaalavim@ukr.net</t>
  </si>
  <si>
    <t>www.shaalavim.com</t>
  </si>
  <si>
    <t>5ac34969-d877-45c3-b9cf-e223e4095248</t>
  </si>
  <si>
    <t>Харківський приватний спеціальний загальноосвітній навчально-виховний комплекс "Фенікс" для дітей з особливими потребами Харківського обласного благодійного фонду "Сподіванка"</t>
  </si>
  <si>
    <t>2991a33c-a014-4634-a866-780fab615d9f</t>
  </si>
  <si>
    <t>31800047</t>
  </si>
  <si>
    <t>вул. Черкаська, 5</t>
  </si>
  <si>
    <t>спеціальна загальносвітня школа</t>
  </si>
  <si>
    <t>(057)7573108</t>
  </si>
  <si>
    <t>school.phenix@gmail.com</t>
  </si>
  <si>
    <t>http://www.phenix.edu.kh.ua</t>
  </si>
  <si>
    <t>3a89dc6f-04d0-4ccd-a58e-f97c16c82432</t>
  </si>
  <si>
    <t>618e5a43-59f0-4ac0-9fc4-c5b30de8403c</t>
  </si>
  <si>
    <t>Харківський приватний навчально-виховний комплекс "Центр розвитку дитини "Інтелект"Харківської області</t>
  </si>
  <si>
    <t>511cebb2-afc0-4c77-b0d0-58a7161a1103</t>
  </si>
  <si>
    <t>32051669</t>
  </si>
  <si>
    <t>a157c913-6ae2-4c58-99cd-9368969822c7</t>
  </si>
  <si>
    <t>(057)7507244</t>
  </si>
  <si>
    <t>intelekt_kh@ukr.net</t>
  </si>
  <si>
    <t>646c568e-75d0-459a-a284-88d1cabf95e1</t>
  </si>
  <si>
    <t>38157516</t>
  </si>
  <si>
    <t>вул. Академіка Павлова, 146-В</t>
  </si>
  <si>
    <t>2a2a43e8-8bbc-4821-ae45-57fb801256f8</t>
  </si>
  <si>
    <t>(057)7036566</t>
  </si>
  <si>
    <t>0fc6811a-6946-41ea-9396-65b09b1d71c6</t>
  </si>
  <si>
    <t>blagovistkh@ukr.net</t>
  </si>
  <si>
    <t>http://www.nvk-blagovest.edu.kh.ua</t>
  </si>
  <si>
    <t>2cb57055-8270-4c3b-85bc-b7c0ca5933a4</t>
  </si>
  <si>
    <t>65ad45a8-b727-4702-84d2-cf72db218abc</t>
  </si>
  <si>
    <t>57ecb17d-a34a-4bff-8baa-6543348257b1</t>
  </si>
  <si>
    <t>24479220</t>
  </si>
  <si>
    <t>просп. Московський, 230</t>
  </si>
  <si>
    <t>30fa9e45-00db-40ef-a379-01dd068275be</t>
  </si>
  <si>
    <t>(057)3920165</t>
  </si>
  <si>
    <t>veresen_school999@ukr.net</t>
  </si>
  <si>
    <t>http://www.veresen.com</t>
  </si>
  <si>
    <t>886755dd-1674-44f2-b7dd-2570ebc4b5cd</t>
  </si>
  <si>
    <t>0dba14d7-f196-4be3-a532-a3b954449716</t>
  </si>
  <si>
    <t>30614495</t>
  </si>
  <si>
    <t>вул. Рибалка, 16-а</t>
  </si>
  <si>
    <t>60c539a6-8c57-477f-84da-ec69a7a2c3fa</t>
  </si>
  <si>
    <t>(057)3921021</t>
  </si>
  <si>
    <t>garmoniya_2015@ukr.net</t>
  </si>
  <si>
    <t>http://uvk-garmoniya.com.ua</t>
  </si>
  <si>
    <t>24b8b2e0-dba4-42de-ac9a-190bf496ad6e</t>
  </si>
  <si>
    <t>6fe64fd1-c6ce-4758-89d8-aeb1a39bb014</t>
  </si>
  <si>
    <t>КЗ "ХФМЛ № 27"</t>
  </si>
  <si>
    <t>21254911</t>
  </si>
  <si>
    <t>вул. Мар'їнська, 12/14</t>
  </si>
  <si>
    <t>101b3d11-21f2-456a-8e36-120a14e9af95</t>
  </si>
  <si>
    <t>(057)733-03-64</t>
  </si>
  <si>
    <t>pml27kharkiv@ukr.net</t>
  </si>
  <si>
    <t>http://pml27.klasna.com/</t>
  </si>
  <si>
    <t>e336613a-2135-4378-8ab9-ee831af3f1fa</t>
  </si>
  <si>
    <t>комунальний заклад "Харківський університетський ліцей Харківської міської ради Харківської області"</t>
  </si>
  <si>
    <t>19461353</t>
  </si>
  <si>
    <t>просп. Науки, 20</t>
  </si>
  <si>
    <t>549fe18a-f66c-4aab-aec4-4104aff6c8e7</t>
  </si>
  <si>
    <t>61166</t>
  </si>
  <si>
    <t>(057)707-51-80,  (057)702-00-85</t>
  </si>
  <si>
    <t>unilyceum@kharkivosvita.net.ua</t>
  </si>
  <si>
    <t>http://www.lyceum.univer.kharkov.ua</t>
  </si>
  <si>
    <t>8eff31d2-b037-44d3-b86c-4caae93f60bc</t>
  </si>
  <si>
    <t>f1a3a840-2980-49ff-b54b-964db169bebf</t>
  </si>
  <si>
    <t>Комунальний заклад "Харківська загальноосвітня школа-інтернат І-ІІ ступенів № 14 Харківської міської ради"</t>
  </si>
  <si>
    <t>24483990</t>
  </si>
  <si>
    <t>вул. Артема Веделя, 7</t>
  </si>
  <si>
    <t>загальносвітня школа-інтернат</t>
  </si>
  <si>
    <t>cca66d19-d54a-4494-bc90-b61450dd7f06</t>
  </si>
  <si>
    <t>(057)7381704</t>
  </si>
  <si>
    <t>mm_int14@kharkivosvita.net.ua</t>
  </si>
  <si>
    <t>http://www.internat14.edu.kh.ua</t>
  </si>
  <si>
    <t>0dd996c3-c876-4e6a-b10d-b083c97f626e</t>
  </si>
  <si>
    <t>Комунальний заклад «Харківський ліцей з посиленою військово-фізичною підготовкою “Правоохоронець”» Харківської обласної ради</t>
  </si>
  <si>
    <t>33410421</t>
  </si>
  <si>
    <t>вул. Владислава Зубенка, 37</t>
  </si>
  <si>
    <t>ліцей-інтернат</t>
  </si>
  <si>
    <t>64331499-1ffa-461e-8406-8ce611df2f7b</t>
  </si>
  <si>
    <t>(0572)699067,  (057)3643355</t>
  </si>
  <si>
    <t>pr.liceymilicii@internatkh.org.ua</t>
  </si>
  <si>
    <t>http://liceymilicii.edu.kh.ua/</t>
  </si>
  <si>
    <t>a6cdb6b6-fc9e-4f9f-8ba2-85fe6e0f321d</t>
  </si>
  <si>
    <t>6bfdc8ad-a9ac-4665-82a6-e0566a805160</t>
  </si>
  <si>
    <t>38495321</t>
  </si>
  <si>
    <t>14aad00e-13c3-4e5c-b89f-293eadfc3d91</t>
  </si>
  <si>
    <t>вул. Полтавський шлях, 192</t>
  </si>
  <si>
    <t>гімназія-інтернат</t>
  </si>
  <si>
    <t>державна</t>
  </si>
  <si>
    <t>(066)035-67-94,  (057)777-33-18</t>
  </si>
  <si>
    <t>d32dfc15-b9b0-4c51-b3e0-f8e7cf99c075</t>
  </si>
  <si>
    <t>khkadet-info@ukr.net</t>
  </si>
  <si>
    <t>http://khkadet.org.ua</t>
  </si>
  <si>
    <t>c65ce2c2-0c18-42db-801f-6df62fb40cb4</t>
  </si>
  <si>
    <t>Комунальний заклад "Харківська санаторна школа №1" Харківської обласної ради</t>
  </si>
  <si>
    <t>14110092</t>
  </si>
  <si>
    <t>вул. Михайла Гуревича, 27</t>
  </si>
  <si>
    <t>загальносвітня санаторна школа-інтернат</t>
  </si>
  <si>
    <t>(057)315-24-36,  (057)315-24-37</t>
  </si>
  <si>
    <t>ba52f835-cf1f-4b1d-a1ea-0b71191e75d6</t>
  </si>
  <si>
    <t>sannvk1@internatkh.org.ua</t>
  </si>
  <si>
    <t>Комунальний заклад «Обласна спеціалізована школа-інтернат ІІ-ІІІ ступенів «Обдарованість» Харківської обласної ради»</t>
  </si>
  <si>
    <t>23004348</t>
  </si>
  <si>
    <t>вул. Миру, 102а</t>
  </si>
  <si>
    <t>спеціалізована школа-інтернат</t>
  </si>
  <si>
    <t>d90022bc-92f1-4544-9836-ce8ef290016a</t>
  </si>
  <si>
    <t>(0572)991003</t>
  </si>
  <si>
    <t>Obdarovanist@ukr.net</t>
  </si>
  <si>
    <t>http://Obdarovanist.at.ua</t>
  </si>
  <si>
    <t>9730df7d-8649-455b-81b8-bb018aee7d32</t>
  </si>
  <si>
    <t>КОМУНАЛЬНИЙ ЗАКЛАД "ХАРКІВСЬКА СПЕЦІАЛЬНА ШКОЛА № 8" ХАРКІВСЬКОЇ ОБЛАСНОЇ РАДИ</t>
  </si>
  <si>
    <t>21188456</t>
  </si>
  <si>
    <t>вул. Василя Мельникова, 10/5</t>
  </si>
  <si>
    <t>спеціальна загальносвітня школа-інтернат</t>
  </si>
  <si>
    <t>bdbaeebe-dabe-4ece-95aa-18fe650e33ab</t>
  </si>
  <si>
    <t>(057)3922317</t>
  </si>
  <si>
    <t>spetshkola8@internatkh.org.ua</t>
  </si>
  <si>
    <t>http://shkola8.ucoz.ua/</t>
  </si>
  <si>
    <t>e6e60f63-5aa3-4df7-b93b-760c618d3d5a</t>
  </si>
  <si>
    <t>62b6185d-db2e-49f6-8cb7-2bdc6f28ec8e</t>
  </si>
  <si>
    <t>Комунальний заклад "Харківська санаторна школа № 9" Харківської обласної ради</t>
  </si>
  <si>
    <t>22678613</t>
  </si>
  <si>
    <t>вул. Катаєва, 20</t>
  </si>
  <si>
    <t>5dd432eb-1c73-4e02-86ff-39c8b4c51ce9</t>
  </si>
  <si>
    <t>(057)376-36-20,  (057)376-01-75</t>
  </si>
  <si>
    <t>pr.sanshkola9@internatkh.org.ua</t>
  </si>
  <si>
    <t>e3406e71-2cf8-4848-b171-f6b52dfd259b</t>
  </si>
  <si>
    <t>http://internat9.org.ua</t>
  </si>
  <si>
    <t>78741738-fa10-4d8d-b082-90e4027617d4</t>
  </si>
  <si>
    <t>0721ee2a-bae7-4233-ad57-594c73875a41</t>
  </si>
  <si>
    <t>Комунальний заклад "Харківська спеціальна школа №5" Харківської обласної ради</t>
  </si>
  <si>
    <t>14087938</t>
  </si>
  <si>
    <t>вул. Архітекторів, 36-А</t>
  </si>
  <si>
    <t>25989486-36e4-4f1f-8eee-6322d853ba2f</t>
  </si>
  <si>
    <t>gluh@internatkh.org.ua</t>
  </si>
  <si>
    <t>http://internat-gluh.ptu.org.ua</t>
  </si>
  <si>
    <t>e13b5f1d-8cba-42b6-ab97-0853eaea2c59</t>
  </si>
  <si>
    <t>52dee6f5-92b7-48b3-a16e-82664a9e4f86</t>
  </si>
  <si>
    <t>Комунальний заклад "Харківська санаторна школа №13" Харківської обласної ради</t>
  </si>
  <si>
    <t>14086057</t>
  </si>
  <si>
    <t>вул. Академіка Проскури, 7</t>
  </si>
  <si>
    <t>69948dc7-02b5-4c8b-8baa-b20309adee8e</t>
  </si>
  <si>
    <t>(057)700-26-28,  (057)315-12-14</t>
  </si>
  <si>
    <t>pr.sannvk13@internatkh.org.ua</t>
  </si>
  <si>
    <t>http://www.schoolin13.com.ua</t>
  </si>
  <si>
    <t>05f5b5bc-001d-4733-8024-64760792c78e</t>
  </si>
  <si>
    <t>4a3f952f-76f5-4acb-a1ef-f57be2028446</t>
  </si>
  <si>
    <t>Комунальний заклад "Харківська спеціальна школа № 6" Харківської обласної ради</t>
  </si>
  <si>
    <t>22645097</t>
  </si>
  <si>
    <t>0f2aaee3-3c39-45c0-b132-280e90379a4f</t>
  </si>
  <si>
    <t>вул. Франтішка Крала, 49</t>
  </si>
  <si>
    <t>(057)93-50-98</t>
  </si>
  <si>
    <t>schoolintern6@ukr.net</t>
  </si>
  <si>
    <t>http://schoolfordeaf.kh.ua</t>
  </si>
  <si>
    <t>6bbfa62d-c338-4c6b-ac49-421caaa83613</t>
  </si>
  <si>
    <t>61f9c250-2ea4-459c-af4c-b05a6d702520</t>
  </si>
  <si>
    <t>Комунальний заклад «Харківська спеціальна школа ім. В. Г. Короленка» Харківської обласної ради</t>
  </si>
  <si>
    <t>14084549</t>
  </si>
  <si>
    <t>вул. Сумська, 55</t>
  </si>
  <si>
    <t>61022</t>
  </si>
  <si>
    <t>5b3b70d2-80b4-4a0c-bdc8-9e8cbbb6469e</t>
  </si>
  <si>
    <t>(057)7004872</t>
  </si>
  <si>
    <t>pr.spetsnvkkorolenko@internatkh.org.ua</t>
  </si>
  <si>
    <t>http://educom.org.ua</t>
  </si>
  <si>
    <t>61c6d89e-d6fd-4bd1-b959-dc785a76ae33</t>
  </si>
  <si>
    <t>Комунальний заклад "Харківська санаторна школа № 11" Харківської обласної ради</t>
  </si>
  <si>
    <t>24481636</t>
  </si>
  <si>
    <t>вул. Електровозна, 3а</t>
  </si>
  <si>
    <t>b4380000-3562-43c7-b75f-6377e71af1d2</t>
  </si>
  <si>
    <t>(0572)991001,  (057)3416440</t>
  </si>
  <si>
    <t>school11i@ukr.net</t>
  </si>
  <si>
    <t>http://www.sanschool11.org.ua</t>
  </si>
  <si>
    <t>7528629c-31ce-40b1-be4d-0b6f11328e6b</t>
  </si>
  <si>
    <t>c9e25cb1-c921-4fb2-8c05-4f1c44afc33a</t>
  </si>
  <si>
    <t>Комунальний заклад "Харківська спеціальна школа №7" Харківської обласної ради</t>
  </si>
  <si>
    <t>14086979</t>
  </si>
  <si>
    <t>вул. Шевченко, 222</t>
  </si>
  <si>
    <t>768a307d-9e92-45d6-9a25-b70843460f0b</t>
  </si>
  <si>
    <t>(057)707-08-50</t>
  </si>
  <si>
    <t>spetsnvk7@internatkh.org.ua</t>
  </si>
  <si>
    <t>http://kzhsnvk7.com.ua/</t>
  </si>
  <si>
    <t>4baa5341-df8d-48b8-80a0-05f1ccbfc1af</t>
  </si>
  <si>
    <t>c53585b4-ce6e-4698-a8d7-735ff3789345</t>
  </si>
  <si>
    <t>Комунальний заклад "Харківський професійний коледж спортивного профілю" Харківської обласної ради</t>
  </si>
  <si>
    <t>05401005</t>
  </si>
  <si>
    <t>Комунальний заклад "Харківська спеціалізована школа I-III ступенів № 93 Харківської міської ради Харківської області імені В.В. Бондаренка"</t>
  </si>
  <si>
    <t>вул. Помірки, 27</t>
  </si>
  <si>
    <t>d8606eb8-ebb5-48a3-8628-7c36fdfef262</t>
  </si>
  <si>
    <t>(057)315-12-94</t>
  </si>
  <si>
    <t>inter-sport@vnzkh.org.ua</t>
  </si>
  <si>
    <t>http://hovufks.org.ua</t>
  </si>
  <si>
    <t>b69bada9-28ce-4b18-91f3-5ee452ebe1b3</t>
  </si>
  <si>
    <t>КОМУНАЛЬНИЙ ЗАКЛАД "ХАРКІВСЬКА СПЕЦІАЛЬНА ШКОЛА № 3" ХАРКІВСЬКОЇ ОБЛАСНОЇ РАДИ</t>
  </si>
  <si>
    <t>24484043</t>
  </si>
  <si>
    <t>просп. пр. Тракторобудівників, 85-Д</t>
  </si>
  <si>
    <t>13496c17-b01e-4f1c-b1c1-898e5b7ad808</t>
  </si>
  <si>
    <t>(057)3653059</t>
  </si>
  <si>
    <t>spetshkola3@internatkh.org.ua</t>
  </si>
  <si>
    <t>http://internat3edu.kh.ua</t>
  </si>
  <si>
    <t>88ee2c04-d587-4312-9f09-66be99268188</t>
  </si>
  <si>
    <t>16e0875b-39f0-4702-9bbc-b369ce6921f3</t>
  </si>
  <si>
    <t>Комунальний заклад "Харківська спеціальна школа № 2" Харківської обласної ради</t>
  </si>
  <si>
    <t>24281386</t>
  </si>
  <si>
    <t>пров. Карпівський, 21/23</t>
  </si>
  <si>
    <t>8958aacf-510c-4b72-b085-f2cd6f85a933</t>
  </si>
  <si>
    <t>(057)370-30-63,  (057)372-60-82,  (057)370-21-19</t>
  </si>
  <si>
    <t>spetsnvk2@internatkh.org.ua</t>
  </si>
  <si>
    <t>http://www.internat2.edu.kh.ua</t>
  </si>
  <si>
    <t>0f94886f-553f-40d9-8a15-138cf3ab28ad</t>
  </si>
  <si>
    <t>4bff6154-f5a1-4186-8d8f-4fcb62c72a03</t>
  </si>
  <si>
    <t>Комунальний заклад "Харківський ліцей з посиленою військово-фізичною підготовкою "Рятувальник"" Харківської обласної ради</t>
  </si>
  <si>
    <t>24480983</t>
  </si>
  <si>
    <t>61055</t>
  </si>
  <si>
    <t>(057)2933156</t>
  </si>
  <si>
    <t>spetshkola55@internatkh.org.ua</t>
  </si>
  <si>
    <t>28ab319b-7863-45c4-9eb9-a27cfc48a94a</t>
  </si>
  <si>
    <t>http://internat55.edu.kh.ua</t>
  </si>
  <si>
    <t>e3050ba3-6ba9-4b20-8d24-0c0233bc0bf3</t>
  </si>
  <si>
    <t>21263459</t>
  </si>
  <si>
    <t>просп. Московський, 246 А</t>
  </si>
  <si>
    <t>cf1bf90d-c0f3-4a11-ba04-5a0b8de09b31</t>
  </si>
  <si>
    <t>(572)947635,  (572)941750</t>
  </si>
  <si>
    <t>hrlisp@internatkh.org.ua</t>
  </si>
  <si>
    <t>http://hrlisp.org.ua/</t>
  </si>
  <si>
    <t>697d754b-6e48-4abb-9b6e-30489b97d4f3</t>
  </si>
  <si>
    <t>758e4af2-b4e1-4c83-b188-39a434a2d8c6</t>
  </si>
  <si>
    <t>Комунальний заклад "Харківська спеціальна школа №12" Харківської обласної ради</t>
  </si>
  <si>
    <t>21183157</t>
  </si>
  <si>
    <t>вул. Боротьби, 1</t>
  </si>
  <si>
    <t>8f99fb1a-9b1f-4526-be50-543d1dead95e</t>
  </si>
  <si>
    <t>(057)392-14-16</t>
  </si>
  <si>
    <t>shkolainternat12@gmail.com</t>
  </si>
  <si>
    <t>inernat12.kh.ua</t>
  </si>
  <si>
    <t>dace790b-52fd-42b3-820f-13d7ae88ffaa</t>
  </si>
  <si>
    <t>bfae3aa5-d305-4d7a-aad8-e3a2ef8d9865</t>
  </si>
  <si>
    <t>Харківецька загальноосвітня школа І-ІІ ступенів Лохвицької районної ради Полтавської області</t>
  </si>
  <si>
    <t>23548806</t>
  </si>
  <si>
    <t>Харківці</t>
  </si>
  <si>
    <t>вул. Шкільна, 4/1</t>
  </si>
  <si>
    <t>СЕЛО</t>
  </si>
  <si>
    <t>fa0862c9-8747-40cf-88e6-33db8dde27a9</t>
  </si>
  <si>
    <t>37207</t>
  </si>
  <si>
    <t>5322687801</t>
  </si>
  <si>
    <t>Полтавська область</t>
  </si>
  <si>
    <t>3c55f3d3-82a1-4cc9-a7a7-67db07b5d8cb</t>
  </si>
  <si>
    <t>Державний комунальний заклад Учбово-виробниче автогосподарство Київського району м. Харкова</t>
  </si>
  <si>
    <t>23757310</t>
  </si>
  <si>
    <t>міжшкільний нвчально-виробничий комбінат</t>
  </si>
  <si>
    <t>e854b321-1435-4087-b321-c644256cc749</t>
  </si>
  <si>
    <t>(057)725-19-33</t>
  </si>
  <si>
    <t>avtoshkola_upah@ukr.net</t>
  </si>
  <si>
    <t>http://uvag-kievskiy.edu.kh.ua</t>
  </si>
  <si>
    <t>4391df42-0d06-4187-bb28-d9d061b79068</t>
  </si>
  <si>
    <t>162a1a43-da72-4618-9fe1-bd7c80229ef8</t>
  </si>
  <si>
    <t>Харківське державне вище училище фізичної культури №1</t>
  </si>
  <si>
    <t>04591392</t>
  </si>
  <si>
    <t>вул. Фронтова, 3</t>
  </si>
  <si>
    <t>92bf62a8-2e55-4b31-b0ee-bed2e1cb63d6</t>
  </si>
  <si>
    <t>(057)7632151</t>
  </si>
  <si>
    <t>hdvufk1@vnzk.org.ua</t>
  </si>
  <si>
    <t>Харківська середня спеціалізована музична школа-інтернат. Міністерство Культури України</t>
  </si>
  <si>
    <t>02214320</t>
  </si>
  <si>
    <t>вул. Благовіщенська, 19</t>
  </si>
  <si>
    <t>a524a93f-e9a0-4a24-9997-1d6cf54a83f0</t>
  </si>
  <si>
    <t>(057)7125289</t>
  </si>
  <si>
    <t>musicschoolkh@ukr.net</t>
  </si>
  <si>
    <t>37505db1-d603-453b-a834-7af2a30de419</t>
  </si>
  <si>
    <t>30193232</t>
  </si>
  <si>
    <t>вул. Чкалова, 17</t>
  </si>
  <si>
    <t>24a0d462-89cc-438c-8c1c-8999ea705785</t>
  </si>
  <si>
    <t>(057)7884037</t>
  </si>
  <si>
    <t>liceykhai@ukr.net</t>
  </si>
  <si>
    <t>Приватний заклад "Харьківська школа І-ІІІ ступенів "Ангстрем" Харківської області"</t>
  </si>
  <si>
    <t>40087794</t>
  </si>
  <si>
    <t>просп. Незалежності, 10</t>
  </si>
  <si>
    <t>84e81830-3eb5-4d46-8a7e-d5dfb60dde31</t>
  </si>
  <si>
    <t>(057)7555807</t>
  </si>
  <si>
    <t>angstremua@gmail.com</t>
  </si>
  <si>
    <t>http://www.angstremua.com</t>
  </si>
  <si>
    <t>93587355-ecbc-439c-be07-e3769f213681</t>
  </si>
  <si>
    <t>28d482b4-8088-45a4-8be5-f1586d0054b6</t>
  </si>
  <si>
    <t>40681167</t>
  </si>
  <si>
    <t>вул. Плеханівська, 18</t>
  </si>
  <si>
    <t>b09a5cfb-1367-4eb7-8d66-8d7b1201e0d5</t>
  </si>
  <si>
    <t>(068)057-29-02,  (073)023-82-29</t>
  </si>
  <si>
    <t>shkola.alt@gmail.com</t>
  </si>
  <si>
    <t>http://online-shkola.com.ua/</t>
  </si>
  <si>
    <t>bca92e6f-5334-4ea3-927c-3e2d30e59139</t>
  </si>
  <si>
    <t>8d1421ba-5f72-41db-b76e-17366dd86586</t>
  </si>
  <si>
    <t>Харківський приватний загальноосвітній навчально-виховний комплекс "Новатор" Харківської області</t>
  </si>
  <si>
    <t>40839572</t>
  </si>
  <si>
    <t>вул. Маршала Батицького, 15</t>
  </si>
  <si>
    <t>bc0ee58a-8b6e-4678-bda5-83879d9bafce</t>
  </si>
  <si>
    <t>0950705042</t>
  </si>
  <si>
    <t>dananovator@gmail.com</t>
  </si>
  <si>
    <t>528a0077-5363-4640-a157-a7780ea82d4e</t>
  </si>
  <si>
    <t>ХАРКІВСЬКИЙ ПРИВАТНИЙ ЛІЦЕЙ "ШКОЛА "РАНОК" ХАРКІВСЬКОЇ ОБЛАСТІ</t>
  </si>
  <si>
    <t>42207068</t>
  </si>
  <si>
    <t>пров. Фанінський, 2</t>
  </si>
  <si>
    <t>74c96b8e-8593-411c-ba36-205fc25911af</t>
  </si>
  <si>
    <t>(050)4684946</t>
  </si>
  <si>
    <t>office@ranok-school.com</t>
  </si>
  <si>
    <t>ranok-school.com</t>
  </si>
  <si>
    <t>42abb6ea-2732-4127-af89-24a925fd0d9b</t>
  </si>
  <si>
    <t>bbc1b831-828d-4fbd-b148-ce62373e54f0</t>
  </si>
  <si>
    <t>Товариство з обмеженою відповідальністю "Харківська приватна початкова школа "Веселі сходинки"Харківської області</t>
  </si>
  <si>
    <t>42320906</t>
  </si>
  <si>
    <t>вул. Григорівське шосе, 30</t>
  </si>
  <si>
    <t>3d2f0bab-1a3a-4059-8f30-b3ea53b42ff6</t>
  </si>
  <si>
    <t>www.veselelishodunki@gmail.com</t>
  </si>
  <si>
    <t>veselishodynky.kh.ua</t>
  </si>
  <si>
    <t>e24e39e7-c012-44b9-a567-146ea2c84f7a</t>
  </si>
  <si>
    <t>e85e73d8-4a39-4005-99ef-ac9dffc4c3da</t>
  </si>
  <si>
    <t>Приватний заклад "Харківська початкова школа "Освітній простір Гравітація" Харківської області</t>
  </si>
  <si>
    <t>43107540</t>
  </si>
  <si>
    <t>вул. Куликівська, 2</t>
  </si>
  <si>
    <t>ec7aa5da-f6b2-4014-8767-cd16d86539d4</t>
  </si>
  <si>
    <t>(095)0421854,  (097)2465054</t>
  </si>
  <si>
    <t>gravitation.org@gmail.com</t>
  </si>
  <si>
    <t>1abef218-3723-4cd7-afdd-a569bf8e0f93</t>
  </si>
  <si>
    <t>Приватний заклад "Харківська приватна початкова школа "Наше майбутнє" Харківської області</t>
  </si>
  <si>
    <t>37874947</t>
  </si>
  <si>
    <t>вул. Плеханівська, 85/87</t>
  </si>
  <si>
    <t>f1b342af-6f50-4603-8776-f1994a75b64b</t>
  </si>
  <si>
    <t>(050)9869093</t>
  </si>
  <si>
    <t>future.kharkov@gmail.com</t>
  </si>
  <si>
    <t>b46c7574-a4c3-465b-b8c3-053fc800d5c8</t>
  </si>
  <si>
    <t>e1320940-35a3-4ec7-bb36-642f05f0e8a0</t>
  </si>
  <si>
    <t>b0daed4b-b150-4bcb-b16f-d034df0e075d</t>
  </si>
  <si>
    <t>23cc20f4-fe50-4b10-b03f-b0f5c50ca74f</t>
  </si>
  <si>
    <t>328f57a0-eb83-4258-99d3-3becd53db79c</t>
  </si>
  <si>
    <t>63020e2a-934a-4cb7-bfe2-e335014ea948</t>
  </si>
  <si>
    <t>180d64e9-a094-4b7e-a8c1-dbacee4513c4</t>
  </si>
  <si>
    <t>11eb9f92-ae1a-4acd-b5b3-cc546929a4b3</t>
  </si>
  <si>
    <t>8c630fa7-9ba3-48d2-b665-ebf77b069715</t>
  </si>
  <si>
    <t>e542fa46-8414-46bd-a52d-67645aa3b953</t>
  </si>
  <si>
    <t>6b0863a9-6d0c-48cd-bde7-a04f0c4f08f6</t>
  </si>
  <si>
    <t>b9286f49-071c-4513-9b81-d24c434cf7e5</t>
  </si>
  <si>
    <t>2f79d65d-d4a4-4761-b64c-3c9cd68c91f3</t>
  </si>
  <si>
    <t>f73313dc-fbd6-4cbb-b138-1d9892e013b9</t>
  </si>
  <si>
    <t>9b1fb9a6-8b87-41d6-a651-3f0085797bc2</t>
  </si>
  <si>
    <t>eda605ed-008b-490c-ad59-aef1bef4b693</t>
  </si>
  <si>
    <t>68d3cf86-eb46-4816-b77b-d880211764bf</t>
  </si>
  <si>
    <t>5a488dc1-5b0d-4170-bde4-7867f461b50e</t>
  </si>
  <si>
    <t>904945f1-1186-4294-b11d-49531032adaa</t>
  </si>
  <si>
    <t>33b33e5e-7d66-46fe-8ee6-f8f3786e6748</t>
  </si>
  <si>
    <t>e28b2bb1-3fc5-4d5f-819c-309072634f51</t>
  </si>
  <si>
    <t>3ff1c416-4707-4024-97dd-6e578a676494</t>
  </si>
  <si>
    <t>7ac36363-2d65-4716-97e9-707efad1337e</t>
  </si>
  <si>
    <t>4787bbdb-4dd0-4530-b941-4d263e4920b9</t>
  </si>
  <si>
    <t>08105362-ab6d-4474-8b14-ffddf9bc653b</t>
  </si>
  <si>
    <t>b308cd95-b0e6-4a84-8601-c22c0c44da42</t>
  </si>
  <si>
    <t>8461208d-018a-40d1-94a4-c5622a5063f4</t>
  </si>
  <si>
    <t>d635f428-53e6-4fa1-ae69-3563eac324fe</t>
  </si>
  <si>
    <t>815e09c6-8f96-42c8-b929-69cf93ccd63b</t>
  </si>
  <si>
    <t>0ee605b9-f1ad-4d32-9bc7-8b89be0cd85c</t>
  </si>
  <si>
    <t>6846e10a-4746-4fc3-b601-9c5aaca4fd28</t>
  </si>
  <si>
    <t>286c371f-a0e9-40d7-9cf7-7886f70e607c</t>
  </si>
  <si>
    <t>6bdaee26-ab86-4e90-88fb-a7d3ee3d1ae9</t>
  </si>
  <si>
    <t>57dec143-651c-4104-b1a3-0dc87f1bc7e7</t>
  </si>
  <si>
    <t>9e333560-5354-41e5-b573-004711ef54b2</t>
  </si>
  <si>
    <t>9cb6cbce-80f2-46bb-92a2-8548f204facd</t>
  </si>
  <si>
    <t>5fde1cfe-f49b-4295-b6a2-2c601507f4d1</t>
  </si>
  <si>
    <t>503ff6b8-b0a0-4eb9-88c7-23973510fbc2</t>
  </si>
  <si>
    <t>7d20fac7-fc1d-4170-821f-8490290db0bb</t>
  </si>
  <si>
    <t>b276e33f-36bb-4389-9828-256c0a390bb5</t>
  </si>
  <si>
    <t>0beee5dd-2ee8-4d42-b5b5-aaccbe509e4f</t>
  </si>
  <si>
    <t>576cf778-ca31-4920-af04-4c7a07a5b961</t>
  </si>
  <si>
    <t>b1780c17-7691-4842-82a0-341c407d4735</t>
  </si>
  <si>
    <t>b9f0f26c-095a-4515-9d02-c7e79d83089e</t>
  </si>
  <si>
    <t>b1a90f73-f4b0-4c60-9a75-6afb1413ab87</t>
  </si>
  <si>
    <t>2ba8721f-f123-4a4e-a831-092abfd14d1a</t>
  </si>
  <si>
    <t>8e58d99f-396e-4242-a9d6-cc9e8aee2d83</t>
  </si>
  <si>
    <t>69443cdf-db56-40be-b42a-590fd5122cf5</t>
  </si>
  <si>
    <t>d0837318-8af7-442c-95ca-b6bfcfa731d4</t>
  </si>
  <si>
    <t>005a4463-98fc-4f59-bea6-2470743e434f</t>
  </si>
  <si>
    <t>f704c3af-f41d-4307-b1a2-927f553d8add</t>
  </si>
  <si>
    <t>22a1e371-6e39-46e2-822a-ed4684205249</t>
  </si>
  <si>
    <t>73b3ce32-af26-4438-b63d-f4918f8da9de</t>
  </si>
  <si>
    <t>a417086d-de08-4f76-822b-f87a59049d9c</t>
  </si>
  <si>
    <t>a41a227b-792f-460d-9221-6fa4f524717a</t>
  </si>
  <si>
    <t>528e099b-35c2-49c0-9300-24c5f3236bc9</t>
  </si>
  <si>
    <t>a1d1b5c3-051f-4bd2-98bb-a76b9f4f6f23</t>
  </si>
  <si>
    <t>d8d83cb7-25ff-464f-9e56-2140222d322c</t>
  </si>
  <si>
    <t>c0159161-4338-4c10-aa57-e733f64f3bc6</t>
  </si>
  <si>
    <t>bfc89b97-d421-4bad-a401-15a7be58e3d7</t>
  </si>
  <si>
    <t>4a3f4303-b288-41fe-b0ab-bfcfeb85d32e</t>
  </si>
  <si>
    <t>972bec09-ba4e-49a4-8522-2223555d4070</t>
  </si>
  <si>
    <t>74a1dff9-ea49-4738-9fa8-402abac41450</t>
  </si>
  <si>
    <t>90e5c4f8-e0d1-4aa5-b7c9-9cf07f27fc9e</t>
  </si>
  <si>
    <t>a0278010-166a-481e-ac4c-e157c37a50f3</t>
  </si>
  <si>
    <t>f283bfe4-ab05-47b9-b4b0-f9b2a28ca52a</t>
  </si>
  <si>
    <t>865aeb61-764e-4850-a093-8a55e0d47e2b</t>
  </si>
  <si>
    <t>bd9cfcd0-5fc4-4153-8657-214b73add191</t>
  </si>
  <si>
    <t>ebce3ab1-0a62-49dd-a20c-79663be09993</t>
  </si>
  <si>
    <t>29c455c2-a29f-4a93-b6ef-d196a68693dc</t>
  </si>
  <si>
    <t>2211971f-1270-4ffc-b36d-369fea39dfe6</t>
  </si>
  <si>
    <t>2c3f793f-71f1-4829-9f71-692121cf637c</t>
  </si>
  <si>
    <t>fe2340e7-9494-46c1-b4cc-d78c6681542e</t>
  </si>
  <si>
    <t>3b47ad4d-7f1b-4f62-8e76-eb10cec27eab</t>
  </si>
  <si>
    <t>c186bd7b-9eb3-4e53-b01a-13d74eb73a22</t>
  </si>
  <si>
    <t>da953293-6b81-454f-ba82-dc0abe16e981</t>
  </si>
  <si>
    <t>43f6e777-7286-40ee-a348-09f28d2509f2</t>
  </si>
  <si>
    <t>809ed733-84b2-44fa-a21c-577b42ca938e</t>
  </si>
  <si>
    <t>74b8e730-3a62-4d35-ab93-b80858730483</t>
  </si>
  <si>
    <t>af84466b-08d6-4bed-9d8e-c2e17e7fb355</t>
  </si>
  <si>
    <t>33222c30-a2dd-44e3-956b-56c2e7769ecb</t>
  </si>
  <si>
    <t>b9d55553-c852-4f80-8515-e023ec9c17ee</t>
  </si>
  <si>
    <t>05479c12-4487-480d-92bf-bd7a5feb6097</t>
  </si>
  <si>
    <t>ef4cff95-a656-4f2c-8a20-25a0832fc527</t>
  </si>
  <si>
    <t>93cb5df2-19b3-4488-9047-f58e80582ace</t>
  </si>
  <si>
    <t>66e53710-9836-425f-852f-b32e2caf3c33</t>
  </si>
  <si>
    <t>a44ff40c-6406-477c-b7d8-7cc2f6be563b</t>
  </si>
  <si>
    <t>2fcd0066-4b86-41e4-a445-b5214a6bb8fb</t>
  </si>
  <si>
    <t>63b63d08-4414-441b-b4d3-65acb14cfdb5</t>
  </si>
  <si>
    <t>f8fb3cb4-7a2b-4412-9d60-f175d074a90e</t>
  </si>
  <si>
    <t>248510f0-c172-492c-84e2-01ce39a6bbc1</t>
  </si>
  <si>
    <t>295c1a03-090b-4b91-afeb-e5946f2ff44d</t>
  </si>
  <si>
    <t>7d37cc3e-87be-44bb-83bd-26109b320853</t>
  </si>
  <si>
    <t>0badfd53-1584-4b4e-b19a-c2a0ee6d832e</t>
  </si>
  <si>
    <t>d1bf57c8-4499-4072-9413-c284ea2d1aa7</t>
  </si>
  <si>
    <t>f21a183a-6eef-4abc-adbe-f5ee00538893</t>
  </si>
  <si>
    <t>d11a3bc2-714c-4e4b-a75d-1315577349c5</t>
  </si>
  <si>
    <t>c87653d8-f655-4355-a62d-9a3cdbfd6d07</t>
  </si>
  <si>
    <t>3d20962e-f664-4b97-b515-ba59a7c7bb21</t>
  </si>
  <si>
    <t>5ec4f5c2-7a9a-4a89-a47d-f7ef240838f9</t>
  </si>
  <si>
    <t>477addc3-8103-4c1a-907d-979267d4f34e</t>
  </si>
  <si>
    <t>abad1495-2643-4136-b449-d611929be4fc</t>
  </si>
  <si>
    <t>4f15956b-19ff-4fbc-9651-131b7460b9bb</t>
  </si>
  <si>
    <t>56147839-b34d-4b0d-9624-916ddbce7d19</t>
  </si>
  <si>
    <t>2e4d2a75-1b61-411e-9508-8bd849c7cc92</t>
  </si>
  <si>
    <t>c9cedd81-4ed9-4d9c-b67f-e92c603c6383</t>
  </si>
  <si>
    <t>44db331f-098e-41f2-af63-7e5ed22686a2</t>
  </si>
  <si>
    <t>b4c608cd-44c1-47f4-9faa-2e40ffd65c4c</t>
  </si>
  <si>
    <t>49d7d8a1-aa43-4c6d-a6ab-6151610df700</t>
  </si>
  <si>
    <t>9ce42330-2b0c-416e-97b9-13b1a607cc19</t>
  </si>
  <si>
    <t>8162f59b-474c-45ca-9844-34c110d16da4</t>
  </si>
  <si>
    <t>df81792e-e011-457a-a882-617454c28a4d</t>
  </si>
  <si>
    <t>606512e0-abff-44d3-9972-a1bb66ffac83</t>
  </si>
  <si>
    <t>f0c921a2-1bc3-46d9-9089-97c950193d36</t>
  </si>
  <si>
    <t>a85e989f-c01f-41ef-970c-138ed8b0005c</t>
  </si>
  <si>
    <t>7e4e22bb-83f7-4f19-b185-8561bc9c69cc</t>
  </si>
  <si>
    <t>2c5eb051-444e-4db5-96ba-7c85c0592055</t>
  </si>
  <si>
    <t>1839cc23-8f74-4e04-b919-71a977d1b59c</t>
  </si>
  <si>
    <t>659f73b6-83e3-49ae-b64a-e55a6214a00a</t>
  </si>
  <si>
    <t>482e01f9-52b6-4913-a435-68a25a96a247</t>
  </si>
  <si>
    <t>dfceb05a-bb09-4cba-8a11-994d3eb6a710</t>
  </si>
  <si>
    <t>9bafb105-b947-4232-ba05-ccfe2f7a9450</t>
  </si>
  <si>
    <t>ea629a54-6dad-432f-8ef9-11c0b9caf8fd</t>
  </si>
  <si>
    <t>26cdc73b-b9d2-406f-82c1-ef9bffbb8f6f</t>
  </si>
  <si>
    <t>a5285bf9-2a9f-4075-9489-70fec4f3a3a3</t>
  </si>
  <si>
    <t>240df3c1-204f-4a99-ae11-832e0acb4334</t>
  </si>
  <si>
    <t>07d89465-baf1-4333-92c8-cea284d8ead3</t>
  </si>
  <si>
    <t>7739a6a8-1d4b-489f-9bec-a3d59799bd76</t>
  </si>
  <si>
    <t>d45989da-ce19-4078-ba1b-834af0c8b0cf</t>
  </si>
  <si>
    <t>0011239d-86eb-4a21-b704-3bff036883ed</t>
  </si>
  <si>
    <t>c175c4cc-e58f-48b9-990a-dc446c33ed6a</t>
  </si>
  <si>
    <t>d15b836f-7fbb-4a22-b956-9c919f72fafb</t>
  </si>
  <si>
    <t>d72d98b6-16c6-4b92-9cb6-dd7e97ae615c</t>
  </si>
  <si>
    <t>e86471e7-0326-4310-a0ff-d3e330c2d8d5</t>
  </si>
  <si>
    <t>d164e2c0-e43a-4cef-a6ee-dd4c6b025184</t>
  </si>
  <si>
    <t>4af31b6c-86e6-4c29-8f71-ab17062aac26</t>
  </si>
  <si>
    <t>52b346d2-63e5-4e26-ab1e-0c3fc8713088</t>
  </si>
  <si>
    <t>6e4ea78f-6f02-4db7-87d7-d6165627065c</t>
  </si>
  <si>
    <t>6853ba79-8cfc-44d5-9798-e226d5874943</t>
  </si>
  <si>
    <t>e62ff53a-9d3c-4582-a822-fe6f1a28b579</t>
  </si>
  <si>
    <t>679a8331-e3a5-4ff1-aa5b-188cc494eceb</t>
  </si>
  <si>
    <t>93887c44-f6da-4fcd-9f8b-3044c137a2a4</t>
  </si>
  <si>
    <t>649344f1-74d2-4981-8734-44dab98945ac</t>
  </si>
  <si>
    <t>8f9a80ae-805e-4738-9160-95f5f6a2ce3d</t>
  </si>
  <si>
    <t>cf128c0b-b22c-4098-ad9c-d3b7c28af637</t>
  </si>
  <si>
    <t>990a2be5-5a35-45e4-a468-379154bfd4d1</t>
  </si>
  <si>
    <t>441dbb41-9a5f-4133-b673-78d1de1d3053</t>
  </si>
  <si>
    <t>5a8d7941-2738-44b0-9d40-cf7f2576599e</t>
  </si>
  <si>
    <t>48e275c1-763b-4f8b-9713-d7074a91f6d7</t>
  </si>
  <si>
    <t>6ba46925-b8bf-402c-9dc9-36614cdc42b2</t>
  </si>
  <si>
    <t>da12c594-94f6-4b86-97b2-2ad57eba35f2</t>
  </si>
  <si>
    <t>0a296c2f-2907-4ae1-be52-83208f8bc17f</t>
  </si>
  <si>
    <t>754a7418-a94c-4525-a747-9a801242c6bc</t>
  </si>
  <si>
    <t>0918a05a-7eaa-4b38-9de6-4be304a42c0a</t>
  </si>
  <si>
    <t>4fa6173b-01dc-4a7b-b01b-6001130bb2cb</t>
  </si>
  <si>
    <t>ff53f0c1-13d5-4a32-80c8-929afddbf39d</t>
  </si>
  <si>
    <t>645acb5c-2cfb-4b3e-bf92-02702433554e</t>
  </si>
  <si>
    <t>94ce3aa9-ed65-428d-a460-50ba3d8146f2</t>
  </si>
  <si>
    <t>37f50acc-5c48-46f1-be57-b98f184277ae</t>
  </si>
  <si>
    <t>865bd6a8-6911-4114-9122-6c790c0e20dc</t>
  </si>
  <si>
    <t>ae27644e-f98a-4a71-a7bb-2fa1cde8265c</t>
  </si>
  <si>
    <t>fabbe04f-b024-4f8e-a32e-7785a6e66436</t>
  </si>
  <si>
    <t>0ddc1c14-bf1f-4c3e-b5d6-d178de72a368</t>
  </si>
  <si>
    <t>bd7c9d50-cb7e-47f9-90c0-fc9516934aaa</t>
  </si>
  <si>
    <t>018dff7f-6107-4ffd-9e74-f32f0a113a35</t>
  </si>
  <si>
    <t>1661f249-e30d-41b3-ab10-c2818673bd1a</t>
  </si>
  <si>
    <t>05f209fd-1791-4dc9-8b9b-3c2e04db1ff7</t>
  </si>
  <si>
    <t>35c39d14-015d-47fc-b683-942b718032f4</t>
  </si>
  <si>
    <t>581a623d-432f-4b9a-81a6-e02ba638c1e2</t>
  </si>
  <si>
    <t>684f126c-3594-47d7-9383-993c6ebceae0</t>
  </si>
  <si>
    <t>3f23caa5-619f-444e-9825-b5b7adb7555c</t>
  </si>
  <si>
    <t>33c961c9-bb3b-48cf-99c9-49c63bcc6711</t>
  </si>
  <si>
    <t>90e8f511-a40b-48a5-84eb-386894bff067</t>
  </si>
  <si>
    <t>6d169291-5698-491a-89c1-40c7437d326e</t>
  </si>
  <si>
    <t>f34fc077-6f49-420d-89f1-0a7523c32fa0</t>
  </si>
  <si>
    <t>ddd83020-9820-4f1f-9779-ddd22a77174d</t>
  </si>
  <si>
    <t>48b41bd8-76e9-45c8-8e51-fbd437cd1598</t>
  </si>
  <si>
    <t>2816983b-07ac-45b2-9a1d-356963bef799</t>
  </si>
  <si>
    <t>3d88d027-2a76-43e2-8dc5-d7bbe9456cde</t>
  </si>
  <si>
    <t>6ae3e83e-a61e-431c-88b0-c492ff922b22</t>
  </si>
  <si>
    <t>0a079871-bb69-402d-bbe0-5d966adcd7a9</t>
  </si>
  <si>
    <t>91277302-24ab-4057-984b-85ec44a9481f</t>
  </si>
  <si>
    <t>a3310521-80ee-43e0-bcee-f275dafa3fc8</t>
  </si>
  <si>
    <t>516fb20f-25ed-476a-821b-bedd41b2d9f7</t>
  </si>
  <si>
    <t>c1a2be42-f5c1-4144-ae2e-fe47f7ccda41</t>
  </si>
  <si>
    <t>28b9ca0d-5003-4b22-aae8-82a4d2015b2c</t>
  </si>
  <si>
    <t>85ea2427-0090-411a-a1a9-349761966fbe</t>
  </si>
  <si>
    <t>0c3e2d32-c59c-4688-a454-d22dc010005d</t>
  </si>
  <si>
    <t>6e68d022-b22d-465f-b204-430db42bf6bc</t>
  </si>
  <si>
    <t>e0ea06b8-92df-4db5-85b4-e81012ac1398</t>
  </si>
  <si>
    <t>57099384-de5a-4282-b142-f321d98b1fe2</t>
  </si>
  <si>
    <t>cd6a9c30-b4b5-407e-9668-eda4dd159de1</t>
  </si>
  <si>
    <t>47f58b1d-29c3-4248-9a65-f6edab522494</t>
  </si>
  <si>
    <t>61c73de4-301f-4123-914c-ab03545c50c2</t>
  </si>
  <si>
    <t>57449c65-fb0d-4a68-a43f-ba3d6780c4b3</t>
  </si>
  <si>
    <t>16025773-4ba0-4f87-a8e9-7a595a371162</t>
  </si>
  <si>
    <t>aa4f0f82-1a77-4bb6-bdc5-5345c697b313</t>
  </si>
  <si>
    <t>fbacd624-c492-4ec1-b0d6-5c103414ecb7</t>
  </si>
  <si>
    <t>e6420a38-341f-4b1a-a23e-541c073f553f</t>
  </si>
  <si>
    <t>4d6bb996-3e27-4396-bf8b-369fc084083c</t>
  </si>
  <si>
    <t>301f8ec4-59b0-4753-af49-1a5057025ea8</t>
  </si>
  <si>
    <t>6b6d1f98-c0b2-439c-ac6d-47fd13d0223c</t>
  </si>
  <si>
    <t>d6e5960a-eec9-437a-b084-2e7faea4f02e</t>
  </si>
  <si>
    <t>882098c8-81c3-4eda-b2b3-68143a00d3d3</t>
  </si>
  <si>
    <t>939714a0-07fd-46c5-8b15-ae07d828143d</t>
  </si>
  <si>
    <t>78006149-15e6-4fe1-b155-6958cf69df8e</t>
  </si>
  <si>
    <t>2793bf24-5e4e-4124-8f82-d10b37620a94</t>
  </si>
  <si>
    <t>1f39b1a7-a355-4051-aaf3-d229788c403a</t>
  </si>
  <si>
    <t>28d76fc3-1d7f-4617-9d9b-78696e03ec16</t>
  </si>
  <si>
    <t>5ebce7c0-b6ce-446d-9ecb-da9866f0e6a4</t>
  </si>
  <si>
    <t>89399c89-b933-42f5-8eeb-044da7954b58</t>
  </si>
  <si>
    <t>e6dc620d-246c-40bd-b366-ad540d8cb087</t>
  </si>
  <si>
    <t>0dfbac3a-1cf2-4cdb-ae39-e5bc6b75e97c</t>
  </si>
  <si>
    <t>5ab08103-9009-4836-ab5b-a2baebf47e0b</t>
  </si>
  <si>
    <t>a8b28668-b3dc-4e72-a3bf-9ee8823c1688</t>
  </si>
  <si>
    <t>259bbfb5-7d95-4c4d-82a0-92998c130d02</t>
  </si>
  <si>
    <t>fce7f737-c64e-44fc-92cb-31138b819b30</t>
  </si>
  <si>
    <t>bd512454-905d-47b9-9b56-1862e959068a</t>
  </si>
  <si>
    <t>8b450300-40df-48c4-88f1-97517ed0de37</t>
  </si>
  <si>
    <t>e463aa64-c0fc-49a3-bbee-411a82bf1488</t>
  </si>
  <si>
    <t>446ad102-72d2-4093-9545-35e05c4e9028</t>
  </si>
  <si>
    <t>cf36419d-010e-420b-8076-409abd7aaf9b</t>
  </si>
  <si>
    <t>09cc19bc-0ee1-4457-ad83-87d9962e8b31</t>
  </si>
  <si>
    <t>1fe03a28-1bf0-4806-9374-0a528500d94a</t>
  </si>
  <si>
    <t>7e4d25f7-31b7-4431-a140-a9be63ae7826</t>
  </si>
  <si>
    <t>2ef45fa3-9de4-47eb-8664-252648cbb0ea</t>
  </si>
  <si>
    <t>2b85e86f-db98-4cbf-9c6d-ce115ccafd17</t>
  </si>
  <si>
    <t>32d77152-fecc-4cdc-8651-8c564213e998</t>
  </si>
  <si>
    <t>ecce92b6-9567-465b-bef1-54ad12689a87</t>
  </si>
  <si>
    <t>296f2c15-1df0-47ea-aeeb-8574db9b52c4</t>
  </si>
  <si>
    <t>aa479a02-8a01-4ff3-a395-c7196587d1d6</t>
  </si>
  <si>
    <t>ff45985f-d93d-4df1-a55a-532009d04f38</t>
  </si>
  <si>
    <t>dee8d761-28fc-4e83-a12c-ee70958c090c</t>
  </si>
  <si>
    <t>68ad140a-f165-4ebc-8b29-14eb19501f30</t>
  </si>
  <si>
    <t>247592a5-60e1-4c6e-868c-34b16e43b8d5</t>
  </si>
  <si>
    <t>eda838f7-bdae-480f-8716-442ff0be85e9</t>
  </si>
  <si>
    <t>d9f6b8c9-b3bb-4625-aa05-2b239668a3ba</t>
  </si>
  <si>
    <t>Комунальний заклад «Харківська загальноосвітня школа І-ІІІ ступенів №175 «Кулиничівська» Харківської міської ради Харківської області»</t>
  </si>
  <si>
    <t>d6806b4e-2fdd-4770-a1b7-340815e50d8c</t>
  </si>
  <si>
    <t>eea7c082-7445-4a85-b477-89b65e2cb49a</t>
  </si>
  <si>
    <t>dee7fc55-fb21-4b9f-ab67-0a6617211551</t>
  </si>
  <si>
    <t>c7455346-ebba-4dfa-9806-ce3d1930c7f0</t>
  </si>
  <si>
    <t>dc246942-f99e-4f7b-a6e3-7bf1836296cb</t>
  </si>
  <si>
    <t>64f27ad7-1b83-4e3d-a6a1-89bbdec40525</t>
  </si>
  <si>
    <t>c24f6d23-d6ad-4e60-9469-7dd7ad28367f</t>
  </si>
  <si>
    <t>964d2abf-c625-4355-bc15-e5e3f4614cc7</t>
  </si>
  <si>
    <t>d753ee41-fe4c-4e18-916e-b1000222809c</t>
  </si>
  <si>
    <t>c02054a7-5833-4a4b-8163-3509fe617b8b</t>
  </si>
  <si>
    <t>f314d058-c493-4474-b668-df232a68e799</t>
  </si>
  <si>
    <t>875584c2-67fb-4999-9f54-ad66c7e044e4</t>
  </si>
  <si>
    <t>9d878971-ca54-47d7-b5d8-847c3e96e883</t>
  </si>
  <si>
    <t>9481e64b-f3bd-4a53-854a-c9f24a6cfbcc</t>
  </si>
  <si>
    <t>ef1b0700-bdef-4a06-a0f5-1d366705c776</t>
  </si>
  <si>
    <t>01fc9bb2-3210-4fac-a0a0-57cfcc333dc5</t>
  </si>
  <si>
    <t>d35163b0-d95a-4dae-98d9-4b9b0b2fb3eb</t>
  </si>
  <si>
    <t>2eea3fe0-ed52-4d14-80db-2bc7de31f56d</t>
  </si>
  <si>
    <t>d6c4df52-d301-4afb-93f3-9c42644e9473</t>
  </si>
  <si>
    <t>4d22ddff-96bd-4c01-b8a2-4d23e7c14f15</t>
  </si>
  <si>
    <t>031d26b8-2792-4ae0-b7de-ba905fac4321</t>
  </si>
  <si>
    <t>6f7e16f8-d76f-4ec3-88a4-fdba00c8f0d3</t>
  </si>
  <si>
    <t>decba058-df98-4f48-a934-38a975c60786</t>
  </si>
  <si>
    <t>385fbbd2-7dcb-4791-9704-180be5465289</t>
  </si>
  <si>
    <t>3444d1a4-8357-4cf4-a661-834dbcc0ed49</t>
  </si>
  <si>
    <t>a6bcd6e6-fa46-47c1-a069-9f3d5007124e</t>
  </si>
  <si>
    <t>0f52d90e-6924-41ee-ad1b-a07f8d9deee9</t>
  </si>
  <si>
    <t>e7425736-9ce1-4700-b228-dff6afc16bf2</t>
  </si>
  <si>
    <t>6b75fed6-3180-43c1-ad54-0143aba0c5d0</t>
  </si>
  <si>
    <t>e5b4a76e-67c3-4a30-8126-1ab091bc6c67</t>
  </si>
  <si>
    <t>46826979-8344-480e-81fb-5e62fee8eab9</t>
  </si>
  <si>
    <t>47e8dac0-509a-4e58-a6a5-72ef5fcfbd71</t>
  </si>
  <si>
    <t>209dfc23-6c05-4819-ba7b-3c341a523f5d</t>
  </si>
  <si>
    <t>35f6b1b3-adb2-4198-aef1-ab690788e8c7</t>
  </si>
  <si>
    <t>1cd38d2a-97e9-4e38-a819-f3d55fcf8a8e</t>
  </si>
  <si>
    <t>b1c5327b-a991-478d-bb2f-6bea5c5d5ca8</t>
  </si>
  <si>
    <t>d3ffddf6-ae84-4120-aa55-cc17d4e29f8c</t>
  </si>
  <si>
    <t>4a889d71-817c-4a91-8c27-d81362e01e68</t>
  </si>
  <si>
    <t>10d493ed-8c3b-401f-94a8-24338acf0433</t>
  </si>
  <si>
    <t>b86a701f-4ddc-4b56-9af9-c3a62e456631</t>
  </si>
  <si>
    <t>c9001cc4-7f36-4d88-a820-33df0e2d49b6</t>
  </si>
  <si>
    <t>f71b61e0-ae96-4d6d-b985-64ba141c1355</t>
  </si>
  <si>
    <t>f7cc73bf-1ece-491c-bdb3-5f2b607cda58</t>
  </si>
  <si>
    <t>3d136d77-a96d-4d72-921a-4817b2a1e94c</t>
  </si>
  <si>
    <t>f98321da-bafa-49c1-9e4e-bcf3bff9da8d</t>
  </si>
  <si>
    <t>6353e2da-de91-4a04-a723-ca6ee055fdb7</t>
  </si>
  <si>
    <t>22bd91fb-6fff-43c7-9830-3a924f1a42ba</t>
  </si>
  <si>
    <t>3582ef9c-674f-415c-bce8-535846cab77e</t>
  </si>
  <si>
    <t>333bf38c-450e-439f-97b0-9ebe1d3c4412</t>
  </si>
  <si>
    <t>a12b51ce-2701-4624-95e1-b34207f37410</t>
  </si>
  <si>
    <t>d74c73c8-83cd-472b-97fa-ef74a1c0470e</t>
  </si>
  <si>
    <t>f9f89cad-799c-4f2b-a70d-8b9ab34ddff2</t>
  </si>
  <si>
    <t>f4372e7a-da67-4006-9e90-b1ad4e45e820</t>
  </si>
  <si>
    <t>31ab3b14-e345-4a2e-b507-330654df1175</t>
  </si>
  <si>
    <t>44f3cb7c-98ef-4173-9b49-f9a6650e2d46</t>
  </si>
  <si>
    <t>c1301df7-9c36-4e89-9cec-29b515a256d5</t>
  </si>
  <si>
    <t>a9a5037d-4fdc-40ef-935f-e441fb8eeadd</t>
  </si>
  <si>
    <t>04ddd04e-05d5-49db-9a9a-db3f0a9f50df</t>
  </si>
  <si>
    <t>a12ac557-7145-403d-84f0-ae7789884b2d</t>
  </si>
  <si>
    <t>b32e94dd-74ae-4a70-b91b-c3abe91e4b8f</t>
  </si>
  <si>
    <t>8df00999-f277-4b59-b050-b65ef4706387</t>
  </si>
  <si>
    <t>9461cdf6-4b43-4724-bd9b-847ddf721503</t>
  </si>
  <si>
    <t>3d4ccb7f-71a1-4029-8a40-9dbc170ea3a1</t>
  </si>
  <si>
    <t>e4890872-f24a-479c-86da-eeba2171c2ac</t>
  </si>
  <si>
    <t>23ed9abe-6701-4fa0-af97-23757be246c9</t>
  </si>
  <si>
    <t>39ab240b-86db-4c55-a101-81137ab2e1de</t>
  </si>
  <si>
    <t>b74f49c1-ef2c-4261-bc79-c6c6d26610ae</t>
  </si>
  <si>
    <t>14b31d47-e5a1-469e-8aef-d8bcee4d87e6</t>
  </si>
  <si>
    <t>7e84aae5-8015-4bd1-9644-a48e60f93b72</t>
  </si>
  <si>
    <t>3824b64f-872a-40e8-bffd-b4461407cf61</t>
  </si>
  <si>
    <t>b1aa97bc-4872-4515-8506-c2e48efbffb0</t>
  </si>
  <si>
    <t>e5a3a87e-d8bd-4654-99c9-b50cbfeaf661</t>
  </si>
  <si>
    <t>100968c2-9235-4622-bbfd-b619dd848e90</t>
  </si>
  <si>
    <t>d979aa42-ff98-4356-94db-5b863e5fad23</t>
  </si>
  <si>
    <t>cefbcca6-6e61-4b2a-abf7-0f4ae53358d6</t>
  </si>
  <si>
    <t>0e49c88e-509a-4fa7-877a-85ad6f41f007</t>
  </si>
  <si>
    <t>392a889b-fc12-46df-8d98-17518b0ed1ee</t>
  </si>
  <si>
    <t>006fbc52-5b65-40ef-acb8-53551dd6932e</t>
  </si>
  <si>
    <t>0d02669b-4a32-44bf-a530-2a0a315e8432</t>
  </si>
  <si>
    <t>45ce450b-e0fe-40eb-8098-118b1c5e19f2</t>
  </si>
  <si>
    <t>3530cef1-812c-4bf7-83bb-df72050a3aff</t>
  </si>
  <si>
    <t>b28d4ca8-454b-40bd-9d90-1fea0272e9b2</t>
  </si>
  <si>
    <t>7db82726-7945-43e8-a037-f6abf423b3e6</t>
  </si>
  <si>
    <t>1b6ddaa0-51dd-4006-b339-9f9e48f45b2e</t>
  </si>
  <si>
    <t>81276709-f776-4e69-bcca-b0d79e122799</t>
  </si>
  <si>
    <t>fbe803c5-1276-468c-819b-2712ae3f2d93</t>
  </si>
  <si>
    <t>e318b9dc-40e0-4706-8834-9c54046090bd</t>
  </si>
  <si>
    <t>98917f38-a3da-4b50-bb14-7b134ceff361</t>
  </si>
  <si>
    <t>058b3c71-8464-4bc1-bcf8-994873921b75</t>
  </si>
  <si>
    <t>3d5d06c3-5caf-41bf-9bdf-fa778ba48644</t>
  </si>
  <si>
    <t>d605262d-b99d-4545-8372-50103c44392f</t>
  </si>
  <si>
    <t>2bf37d43-fd6c-4361-a3b9-1e3a085d73a1</t>
  </si>
  <si>
    <t>889292fb-b528-468b-b2cd-bd226e509b40</t>
  </si>
  <si>
    <t>d438ccac-bad0-40df-8eca-a19aeacd8b55</t>
  </si>
  <si>
    <t>6838b68d-e829-4884-a6e6-ae804e9892b9</t>
  </si>
  <si>
    <t>892b317b-a75a-4f32-8555-7d2fc5f26ebf</t>
  </si>
  <si>
    <t>446d3277-cab2-4988-8276-2d82a5c8ec39</t>
  </si>
  <si>
    <t>98493022-3bd6-4fd6-bc04-94e07bbf9cb7</t>
  </si>
  <si>
    <t>9e5d82ca-413e-46c1-953d-2e345151d84b</t>
  </si>
  <si>
    <t>b9fb4d5b-650a-4eab-b357-61ccb8556b12</t>
  </si>
  <si>
    <t>5ae1558e-11ef-4866-aa2c-9bab4c84bdbc</t>
  </si>
  <si>
    <t>a4de887f-8aec-4e01-be4c-308d614c5f17</t>
  </si>
  <si>
    <t>d988e826-d657-49ef-b124-ad5e00a7e070</t>
  </si>
  <si>
    <t>4a1ced58-3ce3-4a5b-b57a-a542e220f63d</t>
  </si>
  <si>
    <t>8f83012e-78d3-41d6-8ddd-310b9369fa75</t>
  </si>
  <si>
    <t>87b243a6-764c-4b1e-9368-a20679ed7bc1</t>
  </si>
  <si>
    <t>80ba6ec6-2cf6-466e-bd8a-8c47df5687e2</t>
  </si>
  <si>
    <t>c2964aa5-4d52-4cf8-9109-a8fd494c6744</t>
  </si>
  <si>
    <t>2332279d-f522-444d-89b4-f2236f9f7d55</t>
  </si>
  <si>
    <t>5cc28121-5b46-4ff7-b2b6-906474e30a2f</t>
  </si>
  <si>
    <t>3d8a3c76-bc96-4c48-a291-937597822604</t>
  </si>
  <si>
    <t>99347960-f9c3-4486-9712-08d251b30983</t>
  </si>
  <si>
    <t>5bf8c162-d8a5-407c-9529-37b3752b6124</t>
  </si>
  <si>
    <t>09cb21ca-1da6-477d-b231-d4b2484e191d</t>
  </si>
  <si>
    <t>f9b22c28-35a2-42e4-b033-2da71a753b84</t>
  </si>
  <si>
    <t>0751448f-cd7c-46c0-9618-e75bb2c009c0</t>
  </si>
  <si>
    <t>f5b31118-707c-4653-97d6-4d9855bbd445</t>
  </si>
  <si>
    <t>eee57be1-9d49-45e4-b4ea-f8f1344b847f</t>
  </si>
  <si>
    <t>919d6027-c962-4960-be90-47e9e9318ea6</t>
  </si>
  <si>
    <t>947b329b-eaae-4cf7-a9f3-2e89368088b1</t>
  </si>
  <si>
    <t>72c4bb51-8eba-417b-bd32-36426a3a7ce1</t>
  </si>
  <si>
    <t>0806c6d3-821b-4c25-b93e-658e1733d7b8</t>
  </si>
  <si>
    <t>3866da55-b899-492f-a250-2cc50cb2528d</t>
  </si>
  <si>
    <t>e6733e3a-77dd-406d-b0ae-56cc210d38b6</t>
  </si>
  <si>
    <t>170503aa-4d0a-495c-8cb1-d7b5e1dfca56</t>
  </si>
  <si>
    <t>94abf128-4c20-4476-8c79-dbf300aefb92</t>
  </si>
  <si>
    <t>272df224-fada-442a-adde-bba045fbaa73</t>
  </si>
  <si>
    <t>702a7cf5-4582-4d0a-a1cb-cc6073d4e2f4</t>
  </si>
  <si>
    <t>115247df-3de6-4fa2-9e0b-788d3395eb40</t>
  </si>
  <si>
    <t>43bff034-8b0b-4a38-ab74-17ecb26326f3</t>
  </si>
  <si>
    <t>7df7fe26-ecf2-4326-b0c0-d66b848746ff</t>
  </si>
  <si>
    <t>023752a3-a1b5-47e5-9e6b-fb62cb2e0b81</t>
  </si>
  <si>
    <t>f6d1c442-7681-42f6-85f5-1bb2b34ccfbf</t>
  </si>
  <si>
    <t>9bedbb7d-7eac-45d6-b480-6f37461d77ea</t>
  </si>
  <si>
    <t>85f6c933-4eb3-45b5-86fd-02c335e7c622</t>
  </si>
  <si>
    <t>748212b3-3521-437d-899d-d9c3d2dfaadf</t>
  </si>
  <si>
    <t>065129e3-517a-4f06-bb51-603322c42f79</t>
  </si>
  <si>
    <t>c91b3959-a990-4444-899a-ca8c5a1108ba</t>
  </si>
  <si>
    <t>acf34eb8-264b-4972-8f5c-c6dd1088449d</t>
  </si>
  <si>
    <t>9faf18c6-ae2c-4f8c-af18-21e48fab3dc8</t>
  </si>
  <si>
    <t>92dd4bfe-1124-4033-b76b-9843c512af98</t>
  </si>
  <si>
    <t>e68563bf-7bab-4e91-8a13-61d03fb30c0b</t>
  </si>
  <si>
    <t>efa34373-6a8f-4250-9365-3317295d2875</t>
  </si>
  <si>
    <t>5dc57dcf-025c-4ae2-9f96-a2f3f1900960</t>
  </si>
  <si>
    <t>56366b63-ffab-4cb2-abc9-5c3339811c39</t>
  </si>
  <si>
    <t>6fdb4725-c4d6-409c-abbd-5f6d474f985e</t>
  </si>
  <si>
    <t>477d7a32-3cb4-4343-b461-e48efd5e1aa7</t>
  </si>
  <si>
    <t>0540bd00-1672-48f2-a39d-f9b9f951e205</t>
  </si>
  <si>
    <t>d7cbfef9-2197-4b8d-bce4-6a5620c711a9</t>
  </si>
  <si>
    <t>57b27bff-4530-4eac-a3db-e07856ef838c</t>
  </si>
  <si>
    <t>4373fe63-96bc-4d9c-98ce-6db6421d2a26</t>
  </si>
  <si>
    <t>d64a4459-1bf9-406f-aee3-c27e7f17f444</t>
  </si>
  <si>
    <t>5ee29d63-63b2-4fa1-80c2-eaf46385a5e7</t>
  </si>
  <si>
    <t>6121325d-071c-4eb5-9f97-76ab0cb9c59e</t>
  </si>
  <si>
    <t>132b1485-0f50-41c2-a155-a68bc7f45133</t>
  </si>
  <si>
    <t>9e8247ab-f2b8-44a3-aa35-3613e46fcd5a</t>
  </si>
  <si>
    <t>019a05e4-cbf4-44e5-a887-7305bc3ea8a0</t>
  </si>
  <si>
    <t>0151e04a-ad94-48aa-b813-12dad86c2a54</t>
  </si>
  <si>
    <t>2d28748a-a5db-4244-a90a-ccecf95f2e41</t>
  </si>
  <si>
    <t>719ead60-bfd2-4276-81c5-52837e4c6f36</t>
  </si>
  <si>
    <t>09f5b759-0a85-47f3-9954-69ea4bd11db1</t>
  </si>
  <si>
    <t>7de87fd4-a984-4095-887e-805ba6a1bb20</t>
  </si>
  <si>
    <t>e3c3f8ea-71cf-4cd9-b917-6766bb81b49c</t>
  </si>
  <si>
    <t>ea4e0d94-a2f9-4c6b-b04d-f3fa776132f4</t>
  </si>
  <si>
    <t>0f28b71f-88ec-4eea-9adc-bbfc272100e7</t>
  </si>
  <si>
    <t>8eaf47ad-9aff-4642-8f80-a5aac1753e35</t>
  </si>
  <si>
    <t>bff061a1-cf77-4dfb-a479-4ee979c3fb94</t>
  </si>
  <si>
    <t>0a89ad83-0c06-47fa-ab1f-73b239fc4b4e</t>
  </si>
  <si>
    <t>a1c5a6af-76bf-4940-b7d1-3c2539ba8b76</t>
  </si>
  <si>
    <t>2f434c98-b15b-43a4-b511-17b2e433fe9c</t>
  </si>
  <si>
    <t>602e006d-7680-454f-abdb-5e22e9005466</t>
  </si>
  <si>
    <t>aa33cfb8-e3d3-4f6b-a677-9402d72ea31f</t>
  </si>
  <si>
    <t>bb5549ae-3894-4bf1-b13d-eec3b1cc1d8a</t>
  </si>
  <si>
    <t>8ca36b2f-6717-4564-b676-d8ba34b5ecc3</t>
  </si>
  <si>
    <t>d87f367b-ddc9-49f5-9a6f-989e701da98e</t>
  </si>
  <si>
    <t>336474cf-2de3-476b-ab1b-9780c0769393</t>
  </si>
  <si>
    <t>4885c98f-8ce2-4338-b037-01712dc951b2</t>
  </si>
  <si>
    <t>efd490e0-7716-441a-9fae-bdee98c70c5f</t>
  </si>
  <si>
    <t>eccf6bab-20fd-4672-9612-a61c351c6457</t>
  </si>
  <si>
    <t>eefd5307-1509-47a9-8693-cd7416089fa3</t>
  </si>
  <si>
    <t>f49dfc78-f229-4792-aa00-f83258cea192</t>
  </si>
  <si>
    <t>7681c7b4-1856-48b0-8f3d-f0b92ab7ea6a</t>
  </si>
  <si>
    <t>443f6bd3-8eab-48c2-9fee-1812820277e4</t>
  </si>
  <si>
    <t>d2e30772-8ca6-4cc6-a5ab-0debb6feeef1</t>
  </si>
  <si>
    <t>1b9fcf41-87ba-4d6e-bc3d-ffa5c51430d8</t>
  </si>
  <si>
    <t>dda8747a-4cd4-440f-927d-a73b1780b8a7</t>
  </si>
  <si>
    <t>3b38a257-907b-499d-9d1e-d355925f076b</t>
  </si>
  <si>
    <t>30e696e0-1872-4a50-8dc5-5743078c7465</t>
  </si>
  <si>
    <t>8dd5d98a-dc45-41eb-b2bd-69e05a886f45</t>
  </si>
  <si>
    <t>68778e09-5813-4419-ba53-1eb252d1f1f8</t>
  </si>
  <si>
    <t>fd4345dd-ace9-4713-bd6b-a5f1591275c4</t>
  </si>
  <si>
    <t>80d26192-b099-46a0-aaff-ad094dcb427f</t>
  </si>
  <si>
    <t>1c24e7d7-ffdb-404d-a5cd-4882a2151bbe</t>
  </si>
  <si>
    <t>b1484ef1-a767-4fe1-906d-50b3ee9a55a1</t>
  </si>
  <si>
    <t>223bffe2-79cf-41d8-b7f2-73a2c4b5df58</t>
  </si>
  <si>
    <t>246265d3-8528-400b-a08a-a53b1dc87f50</t>
  </si>
  <si>
    <t>878692ba-3335-4e63-ba97-7ecccb1a721a</t>
  </si>
  <si>
    <t>e02db2bf-8285-4622-83bb-83a7e7650c71</t>
  </si>
  <si>
    <t>4d41adec-3706-459f-884e-8e66dd517bfa</t>
  </si>
  <si>
    <t>72029b62-f74b-4ba3-a2d3-e77ac119e35e</t>
  </si>
  <si>
    <t>e919ef14-e7cb-490e-a7cf-9e705d2b3732</t>
  </si>
  <si>
    <t>1fc873b6-137c-4f8b-b738-62503bcb8197</t>
  </si>
  <si>
    <t>7c9a502f-c286-42b4-949a-fd52e26a03bb</t>
  </si>
  <si>
    <t>b3740c9c-82f7-4d79-a755-c7cd31af155a</t>
  </si>
  <si>
    <t>d4a46725-697f-41b2-833b-ceeb46897efb</t>
  </si>
  <si>
    <t>d9c93a66-15ef-4d76-b445-c4eef3aebb99</t>
  </si>
  <si>
    <t>31f31ba5-c277-41e0-af4b-8e37d7dcdfb6</t>
  </si>
  <si>
    <t>f14626ba-63ca-4748-ab94-25fccd0d52b3</t>
  </si>
  <si>
    <t>1f339b28-4c3c-4e4d-b806-0b18573e3e13</t>
  </si>
  <si>
    <t>727b80a4-a5e0-463e-a064-ee7c6135d8f1</t>
  </si>
  <si>
    <t>654e7011-1dcb-46bf-8e96-aab1faf24a8a</t>
  </si>
  <si>
    <t>fe7a2bc7-1af9-4040-8e11-6c0c45069e62</t>
  </si>
  <si>
    <t>27830f8a-e77f-4c22-bc85-27d924eac4d9</t>
  </si>
  <si>
    <t>8bb356fa-d50d-42a1-9e8a-01d8152b7956</t>
  </si>
  <si>
    <t>d74e5b0f-53bd-4a06-bfe0-9fc0196568be</t>
  </si>
  <si>
    <t>97363ee5-a9a1-4916-8197-8b37a6cad67a</t>
  </si>
  <si>
    <t>14ba379e-4d4b-4bac-8c79-765b9b690e77</t>
  </si>
  <si>
    <t>f2298d4e-d6af-4230-9d86-c2a97e3a504e</t>
  </si>
  <si>
    <t>a112e40e-6bbd-4568-851f-7decd67506bf</t>
  </si>
  <si>
    <t>e55deed2-f759-461a-8cb2-43ed313edcea</t>
  </si>
  <si>
    <t>1703c1ad-6fcd-4a40-b4b8-adc9d0f7a270</t>
  </si>
  <si>
    <t>a7e57c9d-9445-4bd4-afcf-49d407cb3df5</t>
  </si>
  <si>
    <t>fcd3f41d-d63a-4ce9-b648-d711b7b67e15</t>
  </si>
  <si>
    <t>fb988be9-561f-4b1e-8218-15854b03a08d</t>
  </si>
  <si>
    <t>4ba9fd68-0263-4b2d-80a9-acb1bc2520f3</t>
  </si>
  <si>
    <t>870892b0-01e0-4e4f-aa92-244ef02cf435</t>
  </si>
  <si>
    <t>6c53a279-b742-4929-b1ba-f8103ccf3602</t>
  </si>
  <si>
    <t>f422a1b0-4d5a-4b90-9c61-6f4125782056</t>
  </si>
  <si>
    <t>75306e69-8176-41fb-b7e4-4905ad45d7d3</t>
  </si>
  <si>
    <t>cd6d0d42-b161-49f3-885a-7f73785f1db9</t>
  </si>
  <si>
    <t>5e1c7b3b-0110-4ee7-8c1e-a9af64462537</t>
  </si>
  <si>
    <t>7bf5a57c-c194-43a5-b846-840d5c93b3f7</t>
  </si>
  <si>
    <t>5a081458-873a-445d-8a23-2b29bc8d1aa2</t>
  </si>
  <si>
    <t>f8600569-d4e4-4d3b-9d74-1ee89c23de40</t>
  </si>
  <si>
    <t>babae73f-3a76-4458-b500-a694b62a3fd4</t>
  </si>
  <si>
    <t>897bd006-a1b0-4445-9ef0-85bcc26cc4e2</t>
  </si>
  <si>
    <t>83a1b1e6-1452-464a-882e-04560bbb4321</t>
  </si>
  <si>
    <t>125e5398-c725-4693-9a67-ba301d6d806d</t>
  </si>
  <si>
    <t>9d4d8f01-eba9-4ab2-9daf-0e94957c581a</t>
  </si>
  <si>
    <t>471fc4ba-2b4a-4bd9-872c-8dba8c45e5c5</t>
  </si>
  <si>
    <t>5187d8ca-4aca-4ba1-84cb-c003dff6e994</t>
  </si>
  <si>
    <t>d4afc700-51ce-4680-83c6-1bf614442927</t>
  </si>
  <si>
    <t>5099a616-d317-4200-a9ef-8c5d65732157</t>
  </si>
  <si>
    <t>a3be5bff-18be-4177-ba9b-bcce6ab87728</t>
  </si>
  <si>
    <t>d624ab41-fdb2-4fb4-b3ed-3098250401bd</t>
  </si>
  <si>
    <t>0a30f9aa-5026-47d6-84b6-0d16e8712fdc</t>
  </si>
  <si>
    <t>ce475966-b2de-4868-97e1-65294fc84e32</t>
  </si>
  <si>
    <t>c665b046-5228-4333-8389-6435500daef4</t>
  </si>
  <si>
    <t>8df8713b-10d7-492b-a002-3d862b44d6cf</t>
  </si>
  <si>
    <t>eaa69af4-143e-4cf9-a9cb-519b9572882d</t>
  </si>
  <si>
    <t>28901b69-030e-41c2-8617-a4ffc16aadba</t>
  </si>
  <si>
    <t>bfa16825-0fb1-479a-8d9e-9c46788fcfd2</t>
  </si>
  <si>
    <t>82f427c6-15fe-43e6-88f5-86b91c9d5d58</t>
  </si>
  <si>
    <t>851eb43c-e05f-444b-a8e8-ba944b0be1bd</t>
  </si>
  <si>
    <t>2a4349b6-cbea-48d6-9804-a3217f42c050</t>
  </si>
  <si>
    <t>a8d4077b-a214-41a5-9ad5-4369ba744394</t>
  </si>
  <si>
    <t>5c1f2c9c-e80f-4966-8ef3-f2a7cdd9210f</t>
  </si>
  <si>
    <t>95dc63e9-14ca-40cd-8fa4-9a6395aacd87</t>
  </si>
  <si>
    <t>47088f26-5ca8-47c0-a7d6-ab06e07d59dc</t>
  </si>
  <si>
    <t>edfad547-2050-4391-8a7b-5df6c902b704</t>
  </si>
  <si>
    <t>9779f76d-7c98-4209-8840-8df0960924bb</t>
  </si>
  <si>
    <t>d994c404-7ce1-40af-a717-ef1d84dd03a9</t>
  </si>
  <si>
    <t>eeda5ae8-c373-40fc-9470-715857cc0ba0</t>
  </si>
  <si>
    <t>ce9d00db-2de6-4ca0-b101-2990f7396c04</t>
  </si>
  <si>
    <t>eb739262-a1f1-40c5-8141-4c282a9c20a0</t>
  </si>
  <si>
    <t>402bfa98-e2a1-44f4-93c8-263dd4ced492</t>
  </si>
  <si>
    <t>288c0b81-8d29-4ee6-9541-a4142989965c</t>
  </si>
  <si>
    <t>216b3161-8b5f-4a13-9fc5-a40ce1156a70</t>
  </si>
  <si>
    <t>e0ad0a66-513d-4382-a999-9c599db8cf98</t>
  </si>
  <si>
    <t>d10f7784-91f0-4578-a412-049b7b14a3dc</t>
  </si>
  <si>
    <t>6b8a3bad-5867-4c61-a713-c0ad56808836</t>
  </si>
  <si>
    <t>5fd7d3fa-502a-4cc7-a9e1-10b1442c93f8</t>
  </si>
  <si>
    <t>99db8b3f-055d-4f23-b5ff-42a1d6df5821</t>
  </si>
  <si>
    <t>1a23d3d0-a43d-4145-82e5-c7c60b6f7f67</t>
  </si>
  <si>
    <t>547587b4-3443-46eb-beb8-3561ba1304e9</t>
  </si>
  <si>
    <t>87eee88b-724c-4fe8-9fc0-e91db1c3427d</t>
  </si>
  <si>
    <t>d59c95cc-f83f-4932-b465-e195cf84c598</t>
  </si>
  <si>
    <t>ada10dff-48db-48cc-94a0-8f290770e025</t>
  </si>
  <si>
    <t>37cb59f3-2c6a-49e3-883d-5b4c6d552a5a</t>
  </si>
  <si>
    <t>a0ad72f5-5256-42e5-ba38-fdd88c04d0bc</t>
  </si>
  <si>
    <t>f178f962-c354-4d58-bf4b-04bd60d7e944</t>
  </si>
  <si>
    <t>2dbf326f-fe9d-44da-8585-c7e9c81b80e3</t>
  </si>
  <si>
    <t>c645f872-56ed-4ef4-9c51-a333b28c4e57</t>
  </si>
  <si>
    <t>c2896e2f-d271-4da7-bf1e-11107a84dcb5</t>
  </si>
  <si>
    <t>bda7fdf8-fc50-4e25-ac92-66dc213c6677</t>
  </si>
  <si>
    <t>12161a74-291a-455e-a44f-c83f214018b9</t>
  </si>
  <si>
    <t>64e1dded-3ebf-43e4-995c-d7064999a760</t>
  </si>
  <si>
    <t>e9445680-bad0-4b8f-87bb-351a1130d39f</t>
  </si>
  <si>
    <t>9be4a50a-628e-48ea-bd1c-d4fe270567d2</t>
  </si>
  <si>
    <t>bd686c48-f594-4e2b-81e5-1cc9e806a09f</t>
  </si>
  <si>
    <t>a4a379fe-7e4b-4838-8eb4-2989b1516fdc</t>
  </si>
  <si>
    <t>59f53778-bcf1-4ad8-bd84-4d1f482d40f4</t>
  </si>
  <si>
    <t>77aa7cf0-4018-4de4-a026-539960f05cf1</t>
  </si>
  <si>
    <t>257c1d63-6d46-48e6-acc1-f75db4dfb6c8</t>
  </si>
  <si>
    <t>2985626e-a606-4818-ba97-da9db2a0a44e</t>
  </si>
  <si>
    <t>cacce63b-39f1-4383-a0ce-3ba2a3e42cfd</t>
  </si>
  <si>
    <t>032f08db-39d6-4e9c-be59-dbb375c66d9d</t>
  </si>
  <si>
    <t>afff3bcc-d240-4b80-8105-6f45d35c4f91</t>
  </si>
  <si>
    <t>812f7c69-c3f3-4cdf-abb0-d4f67f345e6d</t>
  </si>
  <si>
    <t>1e1f65ef-e840-4712-8808-fea5e00e75f0</t>
  </si>
  <si>
    <t>83656ef3-49e3-410b-8a1f-01352d370280</t>
  </si>
  <si>
    <t>54209cbb-b76a-4a17-8097-e4fb8640c8e4</t>
  </si>
  <si>
    <t>41f5d19e-d9dd-4bb8-8154-ddc0af48b8b9</t>
  </si>
  <si>
    <t>ffdc4177-ff68-492f-8622-f29a7588b52d</t>
  </si>
  <si>
    <t>571249aa-ee15-4a5f-9895-02967846d682</t>
  </si>
  <si>
    <t>79b86854-1904-400f-b911-4989ef4631f4</t>
  </si>
  <si>
    <t>31106ae2-01c8-4d19-891d-cc758748eb84</t>
  </si>
  <si>
    <t>7c3e966e-94f9-4893-b090-c3a59c6b2d10</t>
  </si>
  <si>
    <t>288baf72-b85d-4206-8083-74c53cc0db06</t>
  </si>
  <si>
    <t>ddcd334f-1bef-4224-95ed-fab4cc2753ff</t>
  </si>
  <si>
    <t>93267b7b-b8c6-4675-9037-fa58bfe1b9f6</t>
  </si>
  <si>
    <t>19025ad2-2308-4f1a-a50e-d2b1f4a346e4</t>
  </si>
  <si>
    <t>a5be759a-d03a-49e7-8731-5bb0adf838c4</t>
  </si>
  <si>
    <t>c56720a1-09d4-41e2-be67-f47a1c2cbc4e</t>
  </si>
  <si>
    <t>2b8006b9-f35f-4d1e-a537-2a91dce79f61</t>
  </si>
  <si>
    <t>6d7c603e-21b2-4b2c-8729-67861fbc74fd</t>
  </si>
  <si>
    <t>92b0f552-c0f0-47a1-b270-4534ae2548bc</t>
  </si>
  <si>
    <t>89b7da7b-b44d-4dbd-8626-3cdac6b1e8ae</t>
  </si>
  <si>
    <t>ea82ed0d-86ba-468f-8679-2c4c5a088b56</t>
  </si>
  <si>
    <t>7e1c6d8c-ab26-424e-a741-6059a7f392ba</t>
  </si>
  <si>
    <t>8509311a-56ed-4fc3-a3b9-d4f844f0f072</t>
  </si>
  <si>
    <t>622036f5-02a4-4e11-b515-42e4d30655d2</t>
  </si>
  <si>
    <t>d26148ac-68ff-4d36-9804-49d7401fd261</t>
  </si>
  <si>
    <t>451d0672-5d58-49b6-a1b9-1190f6358826</t>
  </si>
  <si>
    <t>0793e7b4-f132-4cca-a853-91af5a0ce302</t>
  </si>
  <si>
    <t>2bdceb7e-28cb-46f5-8320-bbbf94ee0fde</t>
  </si>
  <si>
    <t>bdf0ad74-b4bf-4b65-8fff-6e19b2f1c322</t>
  </si>
  <si>
    <t>90346e85-bd96-49d2-884a-32a8b6aa5506</t>
  </si>
  <si>
    <t>05d3def6-5e04-44bb-9f10-a2aa21518357</t>
  </si>
  <si>
    <t>a0a526ab-40d3-4550-9c8a-bfac37c7b11a</t>
  </si>
  <si>
    <t>3b75d017-5b5a-4d4c-9754-e878ab63e0cc</t>
  </si>
  <si>
    <t>d26c6f72-4de8-414b-bf2b-ac288422eb9c</t>
  </si>
  <si>
    <t>712f1d68-e9e7-4ab5-a5ea-65fdb687e764</t>
  </si>
  <si>
    <t>1c59fd3a-25cb-4008-ab1a-abbfe04d4377</t>
  </si>
  <si>
    <t>7cea3c2c-948b-47c4-92cf-ab206d5696bc</t>
  </si>
  <si>
    <t>f53a7cf8-e65a-41ea-9c39-727a411ccafe</t>
  </si>
  <si>
    <t>c6d69de4-219f-43c7-8318-00db4e682249</t>
  </si>
  <si>
    <t>cd9f1562-1aa8-4aba-b107-669cad6fbf39</t>
  </si>
  <si>
    <t>3e381178-9a7f-46b1-9529-7ae73a9653e5</t>
  </si>
  <si>
    <t>0e0565d7-a131-4059-a9fc-06325f85e4e7</t>
  </si>
  <si>
    <t>673d9c3c-a3fe-42bc-a7f0-be0e868e0dda</t>
  </si>
  <si>
    <t>56dede25-39f2-48f5-8be5-7f19629d5979</t>
  </si>
  <si>
    <t>7b47f651-4793-480c-946a-4d88c1c9f995</t>
  </si>
  <si>
    <t>fb5aacac-e396-486c-815c-84045a1c4495</t>
  </si>
  <si>
    <t>0a825f8e-3a40-4529-a230-f16b8e07dc96</t>
  </si>
  <si>
    <t>b2dde0a5-4532-4bef-babb-feca43d326d2</t>
  </si>
  <si>
    <t>51486747-8401-4bb0-9236-4a2265f613e8</t>
  </si>
  <si>
    <t>771a60b5-7d80-4378-8a47-955e8bde494a</t>
  </si>
  <si>
    <t>87506843-1eef-4fd9-a9f2-c189f36da688</t>
  </si>
  <si>
    <t>d90d61cf-cfe3-4bca-8224-2719fbbd4f1f</t>
  </si>
  <si>
    <t>144a9a2d-5558-427b-b448-041f8cd40782</t>
  </si>
  <si>
    <t>bc7acae9-6f2c-49ce-bdbc-ffd71dcd6c3d</t>
  </si>
  <si>
    <t>f8224a40-c54d-43b3-aa35-58c944221b7e</t>
  </si>
  <si>
    <t>450c4c19-f587-4b7d-9c55-8f5f71cb5dbf</t>
  </si>
  <si>
    <t>3f1619a6-79db-4ef4-8276-be525e761f8c</t>
  </si>
  <si>
    <t>7ebabcd3-a1d1-4cae-a610-873ab87652b9</t>
  </si>
  <si>
    <t>f41e8f3d-01b4-4bc4-a7bd-cdef3319d3b1</t>
  </si>
  <si>
    <t>973eb7a5-d586-4fb4-9f26-900c5c77068e</t>
  </si>
  <si>
    <t>25e7859b-cfb9-44bb-9984-a9903d9c10fb</t>
  </si>
  <si>
    <t>d28f6fb8-2f37-4c6c-8061-e423f8589f65</t>
  </si>
  <si>
    <t>d9114e52-438d-493a-abe7-17e050cc3fd3</t>
  </si>
  <si>
    <t>0fdab0d8-05f7-4884-a6b7-41214536ed0f</t>
  </si>
  <si>
    <t>ac46d4de-9539-41b1-b8b9-41182ea60bfc</t>
  </si>
  <si>
    <t>5399cb48-f38b-418b-8edf-553e60becbd1</t>
  </si>
  <si>
    <t>df5e75bc-009d-40c7-aeb1-bdf24ef9d8ba</t>
  </si>
  <si>
    <t>15063e40-a826-40fe-b71a-84b9efb42623</t>
  </si>
  <si>
    <t>8afd9687-33e6-4853-9985-e5b52297260b</t>
  </si>
  <si>
    <t>69e3ce5a-7268-4edd-84ca-6e37c9019ff4</t>
  </si>
  <si>
    <t>e132d4e6-beeb-4e50-ad24-f89d55a9bf10</t>
  </si>
  <si>
    <t>409f498a-a114-48ec-85f0-809cd01f7b4f</t>
  </si>
  <si>
    <t>589bb7e2-a1ad-4a3f-83df-798f60d1c268</t>
  </si>
  <si>
    <t>ab10bf17-6b86-4e45-a11b-52e145afcb76</t>
  </si>
  <si>
    <t>a5a3c9ad-d08e-48d6-88df-51b54b185a4b</t>
  </si>
  <si>
    <t>720e8868-ac53-47b8-b85f-1ae93725d270</t>
  </si>
  <si>
    <t>89a0ea3d-9dbe-4b76-b453-950beae0e703</t>
  </si>
  <si>
    <t>4fc8bfe0-dcd5-4ca3-ad43-dd8a3d9b61ce</t>
  </si>
  <si>
    <t>fd554329-96ef-46a1-a517-db2321a66ccb</t>
  </si>
  <si>
    <t>7c0b7854-e483-4814-89db-e13f951c3997</t>
  </si>
  <si>
    <t>d95ba4a5-630d-434c-83d4-a1612c2177d4</t>
  </si>
  <si>
    <t>ae89759a-cb36-4730-8e05-e5256542eac1</t>
  </si>
  <si>
    <t>ed6de48a-68fd-4bd7-948b-3a41a5023082</t>
  </si>
  <si>
    <t>6c9b940b-ed53-4d2f-a499-c00f2efac9c7</t>
  </si>
  <si>
    <t>677c6614-0991-4612-a31a-890e7092d550</t>
  </si>
  <si>
    <t>66b92948-2fd7-47ca-b0c5-8dcd6199ca49</t>
  </si>
  <si>
    <t>ec8ba067-c2a1-4472-a427-6c1e00ac3bc7</t>
  </si>
  <si>
    <t>8ed8568f-8aaa-403f-9072-0f320e599d24</t>
  </si>
  <si>
    <t>113f6ecd-f958-4446-a63e-94f1319da8d5</t>
  </si>
  <si>
    <t>21d6068e-a4ee-495c-ada6-1f37b0a075ac</t>
  </si>
  <si>
    <t>64b30caf-a569-4d16-8606-12d22d6f9949</t>
  </si>
  <si>
    <t>c73a8a48-69a8-4aca-acee-6cb74b8ac9c8</t>
  </si>
  <si>
    <t>f0521bab-36e4-4d1d-a6c4-d28619a3b1f5</t>
  </si>
  <si>
    <t>f6eafa37-5738-4940-8ed3-64bfc2052b6e</t>
  </si>
  <si>
    <t>abc9ea55-e483-4cd1-83b8-0d08b8ec186d</t>
  </si>
  <si>
    <t>f31c9ea6-0f0a-4880-bcca-b328992ff6ce</t>
  </si>
  <si>
    <t>d693c9d7-caf3-4ddf-8ff8-14b6924258bf</t>
  </si>
  <si>
    <t>aa5391d7-b80b-4773-a34d-23d905415358</t>
  </si>
  <si>
    <t>10112230-cc40-4216-a742-27111f202cc4</t>
  </si>
  <si>
    <t>b359e60e-8aac-4634-abef-7072b654c325</t>
  </si>
  <si>
    <t>59c9a746-26f8-4521-b4be-3d14982894ca</t>
  </si>
  <si>
    <t>8b4ae134-8ac4-44b8-8b7e-106269762885</t>
  </si>
  <si>
    <t>2794457c-9fc9-4fa6-b1d8-f34357a74ae8</t>
  </si>
  <si>
    <t>201af3ec-05ee-4ee5-93f6-4ea740521299</t>
  </si>
  <si>
    <t>e2640fd9-67c1-498f-8454-97d3317bf44b</t>
  </si>
  <si>
    <t>1cdaccd9-c880-42c6-94d2-47ff18b5a1fe</t>
  </si>
  <si>
    <t>66d8a055-06c8-4b88-90ba-0344f9ea1677</t>
  </si>
  <si>
    <t>076f6656-aeca-4153-a15d-fd9e91ddeb12</t>
  </si>
  <si>
    <t>fef677d8-36ed-4646-80f8-6093938f47c8</t>
  </si>
  <si>
    <t>ebc38559-104c-4b70-ba97-631e939b1d2e</t>
  </si>
  <si>
    <t>8863d320-b17d-44fb-820c-57be88c79dc4</t>
  </si>
  <si>
    <t>c0e0c263-b79e-4a56-ba88-4895114d4e34</t>
  </si>
  <si>
    <t>ee37e2ee-1201-4adb-848c-c8642d8ff0f7</t>
  </si>
  <si>
    <t>776e8cbe-5ebe-4eb3-8c32-1ce9d6a213a4</t>
  </si>
  <si>
    <t>2646cec2-9d1b-4c14-9cf8-ede2c774e287</t>
  </si>
  <si>
    <t>bc07fa9a-4b1f-4e89-8e99-7e57dee8757b</t>
  </si>
  <si>
    <t>8514358b-3cf0-4f75-8a94-dee574df21a5</t>
  </si>
  <si>
    <t>9853c3ba-394a-4d07-ba87-e6ee172f1102</t>
  </si>
  <si>
    <t>44911615-6607-4cf8-b223-5f817550d725</t>
  </si>
  <si>
    <t>1155bd5a-ed23-4320-9e7b-bcded0cdbe91</t>
  </si>
  <si>
    <t>cc785cfe-dd08-4600-a035-b7303f98a0fb</t>
  </si>
  <si>
    <t>e3116a0e-067c-464b-8ec5-78e64b8a5074</t>
  </si>
  <si>
    <t>d15d3239-2f25-4a3b-bfa5-193903bde7db</t>
  </si>
  <si>
    <t>212952d5-1a80-4e97-bb26-e079d9577d4a</t>
  </si>
  <si>
    <t>9b37c351-9966-4f9e-804d-5f7b2c978d09</t>
  </si>
  <si>
    <t>9344c14e-2962-481a-8e5b-69cf972c35c4</t>
  </si>
  <si>
    <t>95ee8d09-48b7-4aa5-aae6-0dc519d6ae8b</t>
  </si>
  <si>
    <t>cf526459-0d21-4754-873b-0a15362498f4</t>
  </si>
  <si>
    <t>68b1c6ec-d5b5-4ddf-8898-7646529c26c2</t>
  </si>
  <si>
    <t>038e421a-3808-4aad-9e42-a66f397bdfe8</t>
  </si>
  <si>
    <t>80f7f7c3-5cc0-4352-8402-48c29f2132ae</t>
  </si>
  <si>
    <t>e93f1cc6-29bf-4219-9750-dc502c933436</t>
  </si>
  <si>
    <t>cc1120a5-a6c7-4912-9390-fc52f1ea21c1</t>
  </si>
  <si>
    <t>d802cd67-75c5-4272-84aa-044ecd48530d</t>
  </si>
  <si>
    <t>f8616b00-7d70-4566-a7cc-a1aae2fb94f7</t>
  </si>
  <si>
    <t>b697c6ed-fcb7-46a0-a1fd-7cb79e2e73ef</t>
  </si>
  <si>
    <t>bc43f8b1-f63d-4d68-bdef-748332b7d7be</t>
  </si>
  <si>
    <t>eceeb96b-efc4-465f-bcd2-a03b328cfe38</t>
  </si>
  <si>
    <t>6ad5634d-f216-4050-8619-1971d77b76af</t>
  </si>
  <si>
    <t>0b11cd04-fe92-47c3-930f-e7ee5994c3cd</t>
  </si>
  <si>
    <t>41109224-0abc-4955-861f-f4a81b131dd6</t>
  </si>
  <si>
    <t>57232728-132a-43ef-9dc8-92c34f15425c</t>
  </si>
  <si>
    <t>5ca83b72-cc2e-4a25-b015-5c4e1ec15e76</t>
  </si>
  <si>
    <t>f0f3fb94-f8d2-4bf6-ad7f-3daf21c73ae7</t>
  </si>
  <si>
    <t>a3f49395-57d2-407f-886a-a92fb0feccea</t>
  </si>
  <si>
    <t>0e850c7e-1c3b-477f-892a-b78cacacb0b2</t>
  </si>
  <si>
    <t>b4f4f4d9-9e87-465c-866e-cb16a2cef0cc</t>
  </si>
  <si>
    <t>9be4e9cb-8a37-4163-a84b-faa02b8b8e76</t>
  </si>
  <si>
    <t>6a6a4096-a3a8-40b2-a5ea-848b7242f11c</t>
  </si>
  <si>
    <t>0fc38879-7dca-4733-839a-9bb7de1f4ece</t>
  </si>
  <si>
    <t>4e77b7da-cf5e-4031-b1d3-c1a10b747969</t>
  </si>
  <si>
    <t>34a12309-91ac-4bb9-9877-684c9573836b</t>
  </si>
  <si>
    <t>cc9e9616-43df-484f-a9ee-b8f7184bf29e</t>
  </si>
  <si>
    <t>417048ff-9467-4c4a-ade5-8c78ba39e9bd</t>
  </si>
  <si>
    <t>9050486a-10b5-44a7-8497-892431435082</t>
  </si>
  <si>
    <t>98c1121f-0f2f-4963-8cde-d8c7df434627</t>
  </si>
  <si>
    <t>5f355748-f61e-4c11-8762-7dcf3b0f875a</t>
  </si>
  <si>
    <t>e1496dd7-91f8-48bc-a101-b12e9719e4ff</t>
  </si>
  <si>
    <t>49c3a57e-1d0d-404c-972a-7aa5075904af</t>
  </si>
  <si>
    <t>29f64b8a-abb0-4225-bc18-6caa3cfe9898</t>
  </si>
  <si>
    <t>2a43fa6b-c09f-4dba-832d-d43c134e5310</t>
  </si>
  <si>
    <t>80ac3397-ff76-4923-b3ed-f69568a315d3</t>
  </si>
  <si>
    <t>77ecac82-e204-496c-b2a7-ec7bd5f89b99</t>
  </si>
  <si>
    <t>63ba532a-4e74-44b0-900b-39767371f6e3</t>
  </si>
  <si>
    <t>0bc4d799-adab-4eef-83fe-5fcae73d89ff</t>
  </si>
  <si>
    <t>b90c19bd-4a19-424d-8f72-548c072592e2</t>
  </si>
  <si>
    <t>b307c7ba-c63b-42eb-a14b-be4765bd4a66</t>
  </si>
  <si>
    <t>Комунальний заклад "Харківський спеціальний навчально-виховний комплекс №8" Харківської обласної ради</t>
  </si>
  <si>
    <t>75bdec03-fd5e-435d-9a3f-e9f00301f06f</t>
  </si>
  <si>
    <t>3a8f663d-e65f-4727-b55a-f9469b918794</t>
  </si>
  <si>
    <t>d091efeb-ae21-43fd-a47b-b8a8e2f77795</t>
  </si>
  <si>
    <t>5336304e-76d2-4e44-8c37-8ddc34b56b9a</t>
  </si>
  <si>
    <t>7ea183f3-626d-45d0-bd7f-df984c43e9c4</t>
  </si>
  <si>
    <t>0ab0642d-7c37-4dc4-9621-2d750b3f3e2a</t>
  </si>
  <si>
    <t>2d76571f-09c8-4af5-8905-3d4fa65f8287</t>
  </si>
  <si>
    <t>e872c554-c625-4396-9ed7-6c331bad60f0</t>
  </si>
  <si>
    <t>f6e17399-e284-43a0-9e40-5e35a18f5ec4</t>
  </si>
  <si>
    <t>10c49d5c-7b85-4832-af09-34791218f13f</t>
  </si>
  <si>
    <t>42b57396-970d-435c-8bff-f370a603fb72</t>
  </si>
  <si>
    <t>a9f8180a-5bef-4c99-a741-18782d2f0f54</t>
  </si>
  <si>
    <t>f07a6644-4fdf-47f4-86d1-56826c6c1cf9</t>
  </si>
  <si>
    <t>278a0ebf-d1bb-4a61-b406-4c6a80de72f1</t>
  </si>
  <si>
    <t>e08bb5a6-492b-4ea2-a21a-41701f39237a</t>
  </si>
  <si>
    <t>a7683b81-7f8a-4aba-a051-611d6183a784</t>
  </si>
  <si>
    <t>23bce463-9d94-4e36-860a-00dbce465cb0</t>
  </si>
  <si>
    <t>a461eb97-f68c-43c5-83ba-7dff9483a5c2</t>
  </si>
  <si>
    <t>d43fbafb-53e5-4116-94f3-5c1364c377c9</t>
  </si>
  <si>
    <t>82b25405-06b3-419a-819b-86d63558da40</t>
  </si>
  <si>
    <t>af33033e-cc19-4a73-9955-a0a249e2a46f</t>
  </si>
  <si>
    <t>81e669c6-9ddb-4e4f-84f6-62ff7d1cb8b0</t>
  </si>
  <si>
    <t>45772a8d-5a0c-48ac-8b59-27bf90b49765</t>
  </si>
  <si>
    <t>8506c28a-b514-49f8-bbff-79bcb6742fa1</t>
  </si>
  <si>
    <t>ea921d6a-4e4c-46e4-8eff-ab7146c289c4</t>
  </si>
  <si>
    <t>2af34e94-2276-4315-acb5-6db0b7480c23</t>
  </si>
  <si>
    <t>9fe6944a-68a5-4214-8914-31a0dc248507</t>
  </si>
  <si>
    <t>d27fa9ab-9d28-433c-a280-8b14c6794f80</t>
  </si>
  <si>
    <t>5fb613d9-39d9-444d-86a2-ce48dc904d6a</t>
  </si>
  <si>
    <t>c9b62924-9a51-424d-b4a8-b9b89c9247be</t>
  </si>
  <si>
    <t>dba320e3-6f1c-40c8-9ce1-4a14c8a15738</t>
  </si>
  <si>
    <t>5d21ce1a-2886-45a4-882e-9d8bacfdfc4f</t>
  </si>
  <si>
    <t>1d44b0ec-5d11-4878-90c8-8705e446a43c</t>
  </si>
  <si>
    <t>0e0c906d-e6ee-4b13-a3ac-e6380f4c237a</t>
  </si>
  <si>
    <t>b999dddd-706f-4758-b770-f1c10cff03f4</t>
  </si>
  <si>
    <t>34921bda-54d0-4559-b9ac-74a03242b5ce</t>
  </si>
  <si>
    <t>ca47683a-cc0b-40c1-bf42-225637d61542</t>
  </si>
  <si>
    <t>f6c3f7ab-2ae1-412a-9e78-1f64dd14a929</t>
  </si>
  <si>
    <t>ea87345d-bb3b-4fc2-82a9-1e0974792fbc</t>
  </si>
  <si>
    <t>7ccd44d9-a5f2-4016-8c00-5ac404b28976</t>
  </si>
  <si>
    <t>c6573ef3-d7a5-40d1-9c2d-3e570f9209a4</t>
  </si>
  <si>
    <t>4ab83d2f-78c8-4456-8dda-56b3f836b87b</t>
  </si>
  <si>
    <t>3c5659bb-329e-4f06-9f0f-878b9e3b5d2c</t>
  </si>
  <si>
    <t>07448253-6d41-4095-9bf1-3e11c2d71bf2</t>
  </si>
  <si>
    <t>878b794f-1a83-4693-bc59-00e8bf231114</t>
  </si>
  <si>
    <t>dde8f103-e72f-422f-ade6-871d1f0847ba</t>
  </si>
  <si>
    <t>bcccf44a-1040-4ce6-b24f-7ae72f57c193</t>
  </si>
  <si>
    <t>cf98e5bc-f28c-4983-b631-5183049cb133</t>
  </si>
  <si>
    <t>6f6ae390-9f53-43c9-9ad4-fec69c64bde8</t>
  </si>
  <si>
    <t>bc7b7dd8-fee0-4881-ae96-3a02960f21f1</t>
  </si>
  <si>
    <t>299f3f27-3a7c-4bde-9cbe-fb3b3672c56c</t>
  </si>
  <si>
    <t>ed59e919-1f76-4424-b849-c6634437e644</t>
  </si>
  <si>
    <t>ae8bbde1-0942-4917-ac61-6016dec5fad6</t>
  </si>
  <si>
    <t>354f1bdd-f9a9-4f4f-b053-198cc8bc8695</t>
  </si>
  <si>
    <t>8bb74a09-522f-4150-aa35-92f8ec6a2830</t>
  </si>
  <si>
    <t>4bef058f-dd64-4db5-a5ec-841918795bbd</t>
  </si>
  <si>
    <t>e6bd230c-4a02-4d25-939a-c048c1a28cd7</t>
  </si>
  <si>
    <t>43399a16-f195-49bc-8dfc-1504fcd523e7</t>
  </si>
  <si>
    <t>43bce4ad-3e1b-4313-a239-18293fd39f15</t>
  </si>
  <si>
    <t>9fadbb25-4a56-418b-b952-f665fbeed111</t>
  </si>
  <si>
    <t>1acdf7c3-446c-4834-b38a-1935ed8510f2</t>
  </si>
  <si>
    <t>a32e62a0-0771-44e7-bc13-ee623a0da482</t>
  </si>
  <si>
    <t>60831a35-5e3e-441a-99da-2b1cc68b8e11</t>
  </si>
  <si>
    <t>635a58fc-368a-41e9-b8d0-4ae9040ee817</t>
  </si>
  <si>
    <t>3080343c-b9b4-40b9-8119-a35a62750888</t>
  </si>
  <si>
    <t>92b04204-2cef-4c57-a45d-e91b654f64f4</t>
  </si>
  <si>
    <t>091a199d-bcda-4e7a-86b2-9367e71bb6e2</t>
  </si>
  <si>
    <t>7e05ec9e-7a88-4feb-835c-b62c23af97d5</t>
  </si>
  <si>
    <t>38782c7e-d3b0-4b32-b0a1-6c25dc1168c9</t>
  </si>
  <si>
    <t>933d6e12-de02-481d-9da9-8562c4c4ee5e</t>
  </si>
  <si>
    <t>3eda6437-d6d2-4b23-b450-89f2786213d5</t>
  </si>
  <si>
    <t>d730a7b9-4261-45c3-b3cc-7b41e6746b43</t>
  </si>
  <si>
    <t>347ae141-6713-485b-89e1-c68c496c7a4d</t>
  </si>
  <si>
    <t>bd0acc50-a866-45d8-b4bc-37e51e1b8499</t>
  </si>
  <si>
    <t>b4e0f2e8-3517-4723-82f1-d65c35f607da</t>
  </si>
  <si>
    <t>58b7c10d-f9e1-4cf7-88c7-c62973c56885</t>
  </si>
  <si>
    <t>2badfd9d-45a0-4523-a387-f68465dc1288</t>
  </si>
  <si>
    <t>a3f80b84-f5c1-44b9-ad56-abedf4f03464</t>
  </si>
  <si>
    <t>5f55c737-7a1d-4fa1-9b9d-608828d657c7</t>
  </si>
  <si>
    <t>f8bb3d86-1fd5-4eea-b519-9111a21a66a1</t>
  </si>
  <si>
    <t>eec16729-bd2b-4b35-88bd-76c5c7bdec1e</t>
  </si>
  <si>
    <t>cac7bbb6-b8de-4b26-b6e9-d4151e5254e3</t>
  </si>
  <si>
    <t>42d8cc50-b13a-43e5-9b18-f2b971cd5851</t>
  </si>
  <si>
    <t>eb957454-122b-4b11-ae22-8dc73d16b8cd</t>
  </si>
  <si>
    <t>f4177b01-ba37-404a-8d23-cd34829eaf78</t>
  </si>
  <si>
    <t>ae7c438e-0060-4640-9dcd-b0e4b8151fd5</t>
  </si>
  <si>
    <t>98765625-da74-4247-bc62-4d88fd06c605</t>
  </si>
  <si>
    <t>14bdcc7c-674e-415f-b6f7-c3978c141072</t>
  </si>
  <si>
    <t>dfba1b81-a747-4ff8-b887-7896b451a1a8</t>
  </si>
  <si>
    <t>f723d62d-afdd-4c76-8858-65eaa4d05bee</t>
  </si>
  <si>
    <t>1e16956e-1ae7-48c1-8e05-b1aeb767dde0</t>
  </si>
  <si>
    <t>ba5b0f4b-83ed-440b-ac0d-6354156846da</t>
  </si>
  <si>
    <t>9131976e-0a1f-4b74-a1cb-0629e706a825</t>
  </si>
  <si>
    <t>325235ac-2dcf-4457-a907-b94913056a6f</t>
  </si>
  <si>
    <t>36265cc3-a2fb-4c9b-a4cb-d67860e21e03</t>
  </si>
  <si>
    <t>ff32d923-a75a-4d10-a806-237c2a4f1363</t>
  </si>
  <si>
    <t>2d20d508-ab6f-468f-b796-5311565e7f8c</t>
  </si>
  <si>
    <t>9f76fc97-d939-41b6-9225-571be993e707</t>
  </si>
  <si>
    <t>41eead4c-a821-4a4a-9151-57626dc607f3</t>
  </si>
  <si>
    <t>1bdc3ba2-b429-41f4-a6f9-a9e1c7bf917e</t>
  </si>
  <si>
    <t>be0d5d35-c667-4042-aa9a-7e4c66b2a29f</t>
  </si>
  <si>
    <t>68fbd28e-e486-4a43-9c90-abb8b4e9851e</t>
  </si>
  <si>
    <t>6ad43b7c-dd96-4b93-b62a-24478d378e47</t>
  </si>
  <si>
    <t>b8516cd5-3e68-4647-a635-a00c01a4db88</t>
  </si>
  <si>
    <t>f1b10b55-3936-4685-8cf8-0f9ca39a0d32</t>
  </si>
  <si>
    <t>6daf5669-bc88-4e4a-83f1-117a076e1471</t>
  </si>
  <si>
    <t>18ef41a1-84b2-4c7b-bf61-53db6ce7f4f2</t>
  </si>
  <si>
    <t>248157f5-ae69-4b7d-ad8e-21f410efdd0a</t>
  </si>
  <si>
    <t>46c09617-e76d-4408-986e-fba81fe0bf8c</t>
  </si>
  <si>
    <t>bfd113b0-113d-48a7-adf0-062475b29597</t>
  </si>
  <si>
    <t>351152c9-4ea7-41dc-a3c1-3230547648be</t>
  </si>
  <si>
    <t>85dee9b6-71a9-4bbb-9355-a3cc10a25699</t>
  </si>
  <si>
    <t>3a02e21b-2b7a-413b-800c-0103ef9f819a</t>
  </si>
  <si>
    <t>51423e34-87cb-4ad1-a7f3-3113ee7cfea4</t>
  </si>
  <si>
    <t>ff204fb3-a96f-4de2-a5a4-250471de2b3d</t>
  </si>
  <si>
    <t>ae4bab94-de72-4661-9cc4-f2a710f6925a</t>
  </si>
  <si>
    <t>57918704-b1b2-49c3-9ac4-2eb26d2a6062</t>
  </si>
  <si>
    <t>fc659a5f-8ae2-4c7c-b7a1-7205f6db2fe4</t>
  </si>
  <si>
    <t>3c4bd3ea-eff5-4cfb-87e1-758b36030a37</t>
  </si>
  <si>
    <t>825c8312-df2c-46dd-9a12-3213188012eb</t>
  </si>
  <si>
    <t>2dfa698a-95ee-4aa7-b13b-dc99892ccc6d</t>
  </si>
  <si>
    <t>100997a1-bfc9-4dcd-85fa-ee2ce0303f61</t>
  </si>
  <si>
    <t>0eeff82a-888e-4acc-a343-e8a3bca8fd78</t>
  </si>
  <si>
    <t>63ad3c39-8671-4a90-8507-952b652423f4</t>
  </si>
  <si>
    <t>3a166b18-60d9-4910-9d69-8837be635dc4</t>
  </si>
  <si>
    <t>08e1849a-59ff-4e08-9905-670946f443d8</t>
  </si>
  <si>
    <t>2a7df95d-d192-42b7-87d7-ae21e52106ec</t>
  </si>
  <si>
    <t>9180d499-0918-4377-80e5-baff81668721</t>
  </si>
  <si>
    <t>480598ca-db5b-4a6f-ae19-ae51aa591169</t>
  </si>
  <si>
    <t>413e21a0-45d3-4d82-80ef-29e08639bc19</t>
  </si>
  <si>
    <t>b5151e86-01cd-46e2-880f-94970e69f7b9</t>
  </si>
  <si>
    <t>fb2ebd6f-96ee-4cf4-9ab6-27eda773aa41</t>
  </si>
  <si>
    <t>f4f50d8b-3ebb-48a6-b6b3-f9920eba265e</t>
  </si>
  <si>
    <t>f0ac7068-27f5-49f7-9b7c-ae61bf44f05a</t>
  </si>
  <si>
    <t>182f8da6-acc2-4945-a866-48ff7cf63396</t>
  </si>
  <si>
    <t>86a05952-b77e-4a82-bad5-6984bc406516</t>
  </si>
  <si>
    <t>5312c807-1472-4ae4-a28d-715ae336040a</t>
  </si>
  <si>
    <t>12c4dffb-c192-4597-af43-ce668a665d32</t>
  </si>
  <si>
    <t>69ccfd41-4ee2-4778-a6ab-65b651949f54</t>
  </si>
  <si>
    <t>1544b3a3-bae1-40ae-9a60-792eaa7ecded</t>
  </si>
  <si>
    <t>8e83b832-6aec-4808-82af-86b512ea761e</t>
  </si>
  <si>
    <t>9b242e90-8dab-41cc-8fea-27d1e9f8b90d</t>
  </si>
  <si>
    <t>18cd7a21-16c3-4071-921d-0bf6175d5160</t>
  </si>
  <si>
    <t>eb109e1b-28b8-40f4-98d4-75be3aa38bc2</t>
  </si>
  <si>
    <t>f1a625c1-1945-42e4-8ae4-d3b2b4998385</t>
  </si>
  <si>
    <t>de4fe428-e289-4e12-a7ae-2befbe1b60d9</t>
  </si>
  <si>
    <t>f3566134-28c1-46e6-9b75-8ec3ed7e619c</t>
  </si>
  <si>
    <t>23f531b7-0d5b-402c-9331-806f21645987</t>
  </si>
  <si>
    <t>8f9da761-7600-48fd-bdee-aca3a7bea0d4</t>
  </si>
  <si>
    <t>5d426886-ef12-4dc7-8e8d-f093a35879a6</t>
  </si>
  <si>
    <t>36596a51-5b68-4b4a-bd26-c968b30c74fe</t>
  </si>
  <si>
    <t>9d52ae35-5c04-464f-9d72-f824f4fd6e1f</t>
  </si>
  <si>
    <t>839250a2-34a2-4ad9-bf9a-c5202d2275f6</t>
  </si>
  <si>
    <t>76efaafd-c551-4293-b57d-f5157226cc14</t>
  </si>
  <si>
    <t>dfc420a1-5f85-493a-87f4-01c9f3faeda2</t>
  </si>
  <si>
    <t>d522fd23-352e-4add-9bb7-bd8ede02a038</t>
  </si>
  <si>
    <t>4881c046-cf85-4045-9dfa-f40769bb24e1</t>
  </si>
  <si>
    <t>b99fd191-02a3-46f6-a9dc-b481b28033c5</t>
  </si>
  <si>
    <t>4a6478dd-d510-4a69-99c3-1de401ceaca2</t>
  </si>
  <si>
    <t>08f7f006-3479-4640-8e29-4706cb928e13</t>
  </si>
  <si>
    <t>9f020ee2-3f2e-4317-98d9-e8260f0bf0d7</t>
  </si>
  <si>
    <t>3ee5a897-e0cf-4c1c-8186-bb14d1f7dc79</t>
  </si>
  <si>
    <t>ae44d2da-1039-48c3-9773-e1b543db3831</t>
  </si>
  <si>
    <t>f2940cee-2b0c-4208-ad3e-c86651dec93a</t>
  </si>
  <si>
    <t>fa450537-ff59-45aa-ac7c-410a001293f1</t>
  </si>
  <si>
    <t>a904d923-d911-459c-9435-5101d7ae2ad4</t>
  </si>
  <si>
    <t>b46d0812-146d-42a8-a50f-70c2bedcc7af</t>
  </si>
  <si>
    <t>16d5404f-d629-457a-a3dd-f98e29d918ed</t>
  </si>
  <si>
    <t>98e635fc-f0be-4570-87b6-98afc803f6a3</t>
  </si>
  <si>
    <t>db316e82-03b0-46d2-984e-02ee1427d1ce</t>
  </si>
  <si>
    <t>8d8595f3-7143-4974-b1b3-8d21ed7dacdd</t>
  </si>
  <si>
    <t>1e8035b4-22c0-4f83-8c2f-15cd8d43abcb</t>
  </si>
  <si>
    <t>a00b2687-2450-4a71-9d61-08b4b04689ba</t>
  </si>
  <si>
    <t>3fc8f3a7-49b0-4093-9fbe-33aac493c608</t>
  </si>
  <si>
    <t>fa339cf7-920c-4cdc-a136-e18a593abed3</t>
  </si>
  <si>
    <t>87873877-b865-4a96-a8a6-c4c9626c1cbc</t>
  </si>
  <si>
    <t>36c74714-8237-4401-9144-0794cbac9a48</t>
  </si>
  <si>
    <t>6652ca3f-32f6-4845-bf28-7ed3108e4c94</t>
  </si>
  <si>
    <t>b42d7732-06e6-4e64-8b1a-8f2464df8845</t>
  </si>
  <si>
    <t>bf5e1bff-0956-4e14-81bf-0e8190384866</t>
  </si>
  <si>
    <t>1934ebed-1a4f-4a83-bf73-ba94c518e92d</t>
  </si>
  <si>
    <t>3bfe0fdb-35a0-42f5-819b-df9ed67f35fc</t>
  </si>
  <si>
    <t>0e14cefd-fc28-4f33-9a4a-470de9ab65ad</t>
  </si>
  <si>
    <t>3d0ea3bb-5f72-41bc-a9af-a36a03eec2b6</t>
  </si>
  <si>
    <t>d233bf2a-245e-4bcc-96d0-377782e26c7c</t>
  </si>
  <si>
    <t>18ee192a-f700-4de0-8c1d-06af19f35fa0</t>
  </si>
  <si>
    <t>c94708f2-3338-44b0-85cf-b050754f09a4</t>
  </si>
  <si>
    <t>ed4ea513-4c7b-4bcb-8832-8d8338282c7f</t>
  </si>
  <si>
    <t>43838760-3f93-41e9-9bae-56adcf30b573</t>
  </si>
  <si>
    <t>6532063a-8f7c-46cb-be51-685144031981</t>
  </si>
  <si>
    <t>43e9e337-3774-4c99-86c4-93c1b6784b21</t>
  </si>
  <si>
    <t>7ce6b70b-dace-480d-8c64-f0b2d7e9eaf9</t>
  </si>
  <si>
    <t>139558c3-9f4f-49a9-be94-06c6314d3fa3</t>
  </si>
  <si>
    <t>4302602d-78ff-456e-859d-035045276528</t>
  </si>
  <si>
    <t>5a4b3b0a-9470-4420-a97b-501c0e67229f</t>
  </si>
  <si>
    <t>96f91e85-438a-42f9-bbe5-727de92dc661</t>
  </si>
  <si>
    <t>d547c611-f02e-4164-85ea-bf18f9b1bbd0</t>
  </si>
  <si>
    <t>694000f5-71e6-406d-acab-01d46acf003d</t>
  </si>
  <si>
    <t>5a86aa1a-9821-4bca-9ad9-9431ad273e62</t>
  </si>
  <si>
    <t>0f5441ce-8d03-43c9-b9ca-a12d2e5439f7</t>
  </si>
  <si>
    <t>0eeeef5f-53fe-43db-a13e-a4a7748f17cd</t>
  </si>
  <si>
    <t>96ec5923-fbe2-4315-9390-c9333ab76bd2</t>
  </si>
  <si>
    <t>d53ae9c9-a62e-4655-8e57-5e7cf0c52b98</t>
  </si>
  <si>
    <t>55976623-0b77-4cba-a2e6-4530dc5a2ca4</t>
  </si>
  <si>
    <t>51e7fb78-7ef4-4eb5-8f81-04c7c9596739</t>
  </si>
  <si>
    <t>64502d5c-990c-45d2-8fda-8f2a8604409b</t>
  </si>
  <si>
    <t>6350c6d7-98df-474a-ba64-99b3b20276e0</t>
  </si>
  <si>
    <t>4785d0b6-04bf-4e29-9fd0-822d6a5a4353</t>
  </si>
  <si>
    <t>544b4085-d342-4ecd-a68f-1438decfa535</t>
  </si>
  <si>
    <t>7525101c-430e-4ac8-9d4e-c09fe554318c</t>
  </si>
  <si>
    <t>0252d434-8955-411a-8c24-f41c86a9e4df</t>
  </si>
  <si>
    <t>88de90e0-e96f-4904-aea6-7660252cbe9b</t>
  </si>
  <si>
    <t>1b500dc0-e776-4bdc-978f-43d9af7bb586</t>
  </si>
  <si>
    <t>c2ec4f02-6b5d-4b7c-bcd0-70d66d959bae</t>
  </si>
  <si>
    <t>288b6021-43d8-4521-8c40-b3e02a475e3d</t>
  </si>
  <si>
    <t>57e7cfb1-5346-41da-9cac-2e9f7095ae72</t>
  </si>
  <si>
    <t>330928de-2e6f-44e0-abe7-309bccf498e0</t>
  </si>
  <si>
    <t>ade06192-0e25-4cb0-b83c-818133f533ab</t>
  </si>
  <si>
    <t>9d5215de-9b68-4c93-943d-b5b03e528e6d</t>
  </si>
  <si>
    <t>0b7536c9-5e41-441a-9b06-7a86e7681811</t>
  </si>
  <si>
    <t>93d7655c-e66d-4475-be20-190e765e948e</t>
  </si>
  <si>
    <t>33a080df-8aab-4e27-8091-55e2d98fae8f</t>
  </si>
  <si>
    <t>f6402ee1-c8ea-4aa5-a622-6b77ef255fab</t>
  </si>
  <si>
    <t>f5dd7bf7-a70d-4b88-b00c-a286797f2a2d</t>
  </si>
  <si>
    <t>140f3ca2-cc98-458a-a93b-ea35db53bf1e</t>
  </si>
  <si>
    <t>1997</t>
  </si>
  <si>
    <t>848cba26-f937-40cd-a0b1-e94196e57028</t>
  </si>
  <si>
    <t>f192b54a-9b94-4d42-ae29-ff3914a64f16</t>
  </si>
  <si>
    <t>3287a616-eaf6-4378-972a-c244c31d8843</t>
  </si>
  <si>
    <t>8ce3d6be-befe-4719-aaa9-be963504842c</t>
  </si>
  <si>
    <t>dde1b410-ea5e-43e0-9a49-c134a88dac4d</t>
  </si>
  <si>
    <t>9ac6c030-8a1a-48ae-9809-591efe2f629d</t>
  </si>
  <si>
    <t>76aad115-8474-4271-8c45-807e998e836b</t>
  </si>
  <si>
    <t>ad5a86d5-c8e3-42dc-8927-d9e42a8516a7</t>
  </si>
  <si>
    <t>cd3daec6-f0ee-4026-9ca0-2dccd7392762</t>
  </si>
  <si>
    <t>6888a4bb-4d8b-41d0-a20c-5f95133d9e29</t>
  </si>
  <si>
    <t>56b30b95-65c0-467b-9111-b75011190a69</t>
  </si>
  <si>
    <t>48165e42-6ac7-46d4-b622-bd6966cf6f76</t>
  </si>
  <si>
    <t>d3fed794-62ff-40a6-b549-7e8411b5a3c5</t>
  </si>
  <si>
    <t>514157ea-49d7-444e-9711-eb66711560be</t>
  </si>
  <si>
    <t>5c237a6a-a36b-4169-9827-a70920307bef</t>
  </si>
  <si>
    <t>2e3d13be-82ef-4be5-b576-d7156bb66925</t>
  </si>
  <si>
    <t>70f76981-a2b7-45fd-b16f-c156016a3b10</t>
  </si>
  <si>
    <t>4815d634-e427-46f7-911f-3cea09d2cf5c</t>
  </si>
  <si>
    <t>5e8f1805-4701-4915-8988-cdc19c23e0f2</t>
  </si>
  <si>
    <t>c1b2f604-5a25-4b50-924b-d48588172663</t>
  </si>
  <si>
    <t>f62ab96a-25a7-4dc7-bd4a-f10a942fb0b9</t>
  </si>
  <si>
    <t>a1e37018-aed8-4826-9f8f-231357c120df</t>
  </si>
  <si>
    <t>40381c6a-d9f5-446a-9b41-8cf7a4433775</t>
  </si>
  <si>
    <t>536f3f3e-fc64-4aed-ad4b-9b825849f52c</t>
  </si>
  <si>
    <t>5dd62b59-a6a3-469d-9d11-3198861deb83</t>
  </si>
  <si>
    <t>9f02f08a-0b90-4bd7-986a-bc23835a90dd</t>
  </si>
  <si>
    <t>d55d0b82-0c69-4060-8baa-7a7c5a3ad77a</t>
  </si>
  <si>
    <t>01b25311-33b8-4fee-afc9-c1f7c2d835db</t>
  </si>
  <si>
    <t>476821bb-8d29-471e-a1b7-3413d4ba5e80</t>
  </si>
  <si>
    <t>3dab23f0-e725-472b-91f9-bb3cf20a4264</t>
  </si>
  <si>
    <t>459476eb-9d67-4e35-a16c-b6addcc6e635</t>
  </si>
  <si>
    <t>cd292850-0178-4b1b-9cf7-3fdfd625171b</t>
  </si>
  <si>
    <t>8abcf99f-efa5-485c-85ea-28b6c1a3c211</t>
  </si>
  <si>
    <t>99578c52-1161-4100-86cc-749d523e23f2</t>
  </si>
  <si>
    <t>4be27051-1c2e-4fe4-9679-6d607dba9042</t>
  </si>
  <si>
    <t>b056c1cd-29dc-49c2-89a7-2cf404fcedd6</t>
  </si>
  <si>
    <t>e6c383d6-568f-48ec-a4d5-9b7c6ce0622b</t>
  </si>
  <si>
    <t>c508571c-9981-493f-87f8-c4091aa52bb6</t>
  </si>
  <si>
    <t>2e6a6c37-71d9-4547-861a-ab08a6ff8d2b</t>
  </si>
  <si>
    <t>c2afc0e9-ebb1-4d65-939b-d6d947c2c887</t>
  </si>
  <si>
    <t>16a52908-e9ef-4f9e-836c-9d39585620d8</t>
  </si>
  <si>
    <t>92ff9086-28ab-440b-98c3-fadba6165cc4</t>
  </si>
  <si>
    <t>e98410d7-0a4f-4e67-94f5-5536fe31dab5</t>
  </si>
  <si>
    <t>7da6fd66-ebc7-4d77-9178-8a9f2c275f28</t>
  </si>
  <si>
    <t>149649ac-5c5c-44c1-a7e5-99abb42e63a7</t>
  </si>
  <si>
    <t>96cd38dc-06cd-4b09-92a4-9d69f81ddf13</t>
  </si>
  <si>
    <t>7053636c-b050-4b28-8bf8-6fcda9194f04</t>
  </si>
  <si>
    <t>6cf8ad50-cb14-4bf4-9e32-89b7cc4a2fd3</t>
  </si>
  <si>
    <t>832f00dd-5fcf-454d-b06c-860e672fc020</t>
  </si>
  <si>
    <t>d32ab2f5-f67f-4765-88e2-3a453f6e43c2</t>
  </si>
  <si>
    <t>2bbb84b9-99b4-471c-b31a-3229df51e560</t>
  </si>
  <si>
    <t>a5596da2-3721-4185-b596-38ca0a3025ba</t>
  </si>
  <si>
    <t>67ffa71b-2b0a-4841-aac0-0ab53bae43e8</t>
  </si>
  <si>
    <t>eefb2a50-e88c-4311-9b8f-495301278bd5</t>
  </si>
  <si>
    <t>8a988e3d-ae36-4ae7-a00d-a1aa8463e7ec</t>
  </si>
  <si>
    <t>a99dcd8d-a74e-4b48-867f-805502f93ad3</t>
  </si>
  <si>
    <t>e40e24c0-df7f-45a0-ab2f-3a460134944e</t>
  </si>
  <si>
    <t>2c74ab47-9022-4114-a0af-16df92edf451</t>
  </si>
  <si>
    <t>e42bb2c5-2e76-4bfc-9399-a56c385e53b6</t>
  </si>
  <si>
    <t>4f53c078-8055-4ed2-8619-e94462dd3d20</t>
  </si>
  <si>
    <t>fb169131-726a-4909-8e8f-313207be717f</t>
  </si>
  <si>
    <t>9ab9004f-55ae-4c64-ae05-06fbf2b19057</t>
  </si>
  <si>
    <t>164c3d79-9213-43fc-a7a8-ebd374655234</t>
  </si>
  <si>
    <t>64bb345c-52ca-4958-bb6d-217330a744ac</t>
  </si>
  <si>
    <t>0487465d-7bab-4919-8ee7-df50d51182d3</t>
  </si>
  <si>
    <t>76406705-f8b7-4862-a470-297827863392</t>
  </si>
  <si>
    <t>4760b5cd-0bd9-4e91-a6ea-53e01d9a5298</t>
  </si>
  <si>
    <t>e5367b01-ffa6-4dd5-a585-d11e3c807ebf</t>
  </si>
  <si>
    <t>8d8fe2b3-c88e-4cd2-b5df-021fa464b036</t>
  </si>
  <si>
    <t>220ebddc-1db9-4010-94a3-56b6cf4a0263</t>
  </si>
  <si>
    <t>94f551f1-cd24-4846-82e4-379471123057</t>
  </si>
  <si>
    <t>af257d8d-5323-4924-8e78-156d2c01fd60</t>
  </si>
  <si>
    <t>001388a2-c04a-45e7-ac60-638b86c72903</t>
  </si>
  <si>
    <t>7b949baa-82ab-497b-b9b4-1cd9cc6d3004</t>
  </si>
  <si>
    <t>889c4471-3dcd-42ae-b12e-97677b49fe53</t>
  </si>
  <si>
    <t>8d804864-b216-464e-907c-2acdcc2c8cc2</t>
  </si>
  <si>
    <t>050dfd24-3f46-4042-a17b-e4745538d79f</t>
  </si>
  <si>
    <t>d0a8aa29-2e70-42b6-b728-e2379113fe50</t>
  </si>
  <si>
    <t>9d4b833e-9dc7-477d-8bfd-542c833ee807</t>
  </si>
  <si>
    <t>59202502-8aa6-4d6c-9d1d-ebae63366053</t>
  </si>
  <si>
    <t>e603722f-121b-4556-b2b9-fd5a0c904e8c</t>
  </si>
  <si>
    <t>275e0503-15d6-4a17-a51c-8c64d37b2b26</t>
  </si>
  <si>
    <t>b55441d4-f208-4bec-a75b-ab06182d4ff4</t>
  </si>
  <si>
    <t>77c7d9b4-b07a-4d6b-89bd-ce8df2f39a41</t>
  </si>
  <si>
    <t>f91c5926-0fa3-496d-9ddb-3805a2106618</t>
  </si>
  <si>
    <t>b06966c6-6ed0-441d-a6b5-17c1cdb81e24</t>
  </si>
  <si>
    <t>f0f113e0-5cb5-48cb-a8af-72a515b07cc6</t>
  </si>
  <si>
    <t>9f3353fc-9317-4b84-9d04-349e665770a8</t>
  </si>
  <si>
    <t>12b33157-d457-4ab7-8ae8-0b7390a23878</t>
  </si>
  <si>
    <t>9c72eeac-30f2-41d6-befc-3cc7ec04e30a</t>
  </si>
  <si>
    <t>9d390677-3f3f-47c0-94e1-9560bda534ac</t>
  </si>
  <si>
    <t>c390821d-889b-4dbe-9fbe-c398196c559e</t>
  </si>
  <si>
    <t>57b83fd5-79b8-4a32-b763-3e12b4083e48</t>
  </si>
  <si>
    <t>bf9286f1-ef85-4a86-8b8d-da4ebaa89d7b</t>
  </si>
  <si>
    <t>e055aabd-d1f8-4692-ba46-013f9a1b2886</t>
  </si>
  <si>
    <t>2fa5cd63-9e08-419c-a833-e3c29bddb4f5</t>
  </si>
  <si>
    <t>4e33faac-5aaa-421e-9190-868677cdd64d</t>
  </si>
  <si>
    <t>6446f53b-d9d1-4aca-93cb-d7ae5cbb60f1</t>
  </si>
  <si>
    <t>149ee26a-e4ac-4b65-8118-76d833f8df36</t>
  </si>
  <si>
    <t>fc38c3c4-825b-4c27-8b93-df977ea7f026</t>
  </si>
  <si>
    <t>5f9f8ba8-b8b7-4e39-9f15-697397a324de</t>
  </si>
  <si>
    <t>2a3ebdc2-6798-4c38-85a8-8e41b0804307</t>
  </si>
  <si>
    <t>7bba5200-8fcc-4f73-9790-8ff9a78ddbca</t>
  </si>
  <si>
    <t>6b21fb9b-b189-45c9-bb00-fb7c99c9ca08</t>
  </si>
  <si>
    <t>0328ae87-86b8-4abb-8746-09f4ce4f3954</t>
  </si>
  <si>
    <t>7a45f129-04ea-44eb-a47c-3e4204030b07</t>
  </si>
  <si>
    <t>69866549-76ba-45a9-b3c0-cd11cdccfac9</t>
  </si>
  <si>
    <t>52c26ddd-0346-4c8c-a833-c71737ab2f81</t>
  </si>
  <si>
    <t>7879ddd6-8af7-47b3-9b52-3be36d8efb1b</t>
  </si>
  <si>
    <t>33fd17e2-88b1-4fb0-992b-39039aa3a347</t>
  </si>
  <si>
    <t>ff8b6de7-e9be-4553-aa79-b7793a93095a</t>
  </si>
  <si>
    <t>314035ad-cf3c-448c-a36b-ad0f4673fa6f</t>
  </si>
  <si>
    <t>62af3c43-d39c-44cc-a525-21baf4a1667a</t>
  </si>
  <si>
    <t>64818bc2-b9a0-4c70-b4ce-e362cb7a970f</t>
  </si>
  <si>
    <t>93ebf4f4-1b75-425d-b6cf-a2d95cb26c8d</t>
  </si>
  <si>
    <t>9825c434-7fd9-4023-9f22-837b941629fc</t>
  </si>
  <si>
    <t>a87f0cf9-fad7-4d53-8be1-14e9efdef7ca</t>
  </si>
  <si>
    <t>90566c76-1c7b-46b7-8617-428a793dc635</t>
  </si>
  <si>
    <t>cf3cd028-76dd-4c6e-8a84-e5988212d522</t>
  </si>
  <si>
    <t>96d48a30-32bb-4495-b895-91e821a57a50</t>
  </si>
  <si>
    <t>e800eced-e7b5-4db3-aa5b-e0fff57be5b9</t>
  </si>
  <si>
    <t>a40ef17d-abee-441d-9405-991c842f9008</t>
  </si>
  <si>
    <t>227ca5b9-762f-4395-ae62-203848eebebb</t>
  </si>
  <si>
    <t>7052be4c-5195-4f1e-a8ee-c2f93d269095</t>
  </si>
  <si>
    <t>8b04586c-a4f5-4ca7-8b20-b7d7b6ccee23</t>
  </si>
  <si>
    <t>56214aee-4098-43e7-88c9-fd3470fe8d38</t>
  </si>
  <si>
    <t>818d4bd5-58c7-4e8e-a10e-073a9528dde9</t>
  </si>
  <si>
    <t>e5f98edc-ba93-4256-8c79-89aedf85ad2a</t>
  </si>
  <si>
    <t>720d2b1b-b129-457d-9a49-2d9fa5eca5c8</t>
  </si>
  <si>
    <t>85dfcb96-cd65-42ef-878b-e9b8bae5c065</t>
  </si>
  <si>
    <t>56e78b41-6657-49e1-b61d-38ac4f805968</t>
  </si>
  <si>
    <t>cc68892b-8657-4c48-86c0-dca40ce1fb81</t>
  </si>
  <si>
    <t>b8665b14-fe21-4edd-ab5f-360abd32eded</t>
  </si>
  <si>
    <t>608b439e-2a22-4ad4-a530-b21cc1b5cd79</t>
  </si>
  <si>
    <t>cb751a62-e4fe-45b4-81df-0d0c2afc4b0f</t>
  </si>
  <si>
    <t>0d5f8803-5f81-46d6-8b21-384b40b7e331</t>
  </si>
  <si>
    <t>51062e2a-1436-408d-847e-bb100a04f559</t>
  </si>
  <si>
    <t>c4444794-0f4d-43f2-8a3d-b7bf11c3abc6</t>
  </si>
  <si>
    <t>0634ec2f-3f84-4b9b-a146-bda0c69c4bfe</t>
  </si>
  <si>
    <t>11e5a137-0cee-40ae-af8b-04a778860c1a</t>
  </si>
  <si>
    <t>20dcc053-c696-4974-9a09-f5054841f030</t>
  </si>
  <si>
    <t>07de3825-e736-4045-b164-cb427259005c</t>
  </si>
  <si>
    <t>23d23ad3-a2f7-4359-921d-1b7ec7e39b7e</t>
  </si>
  <si>
    <t>3690b6f0-7594-4013-a6d6-cba8e1ab745a</t>
  </si>
  <si>
    <t>0eadb2cd-dc17-4aae-8045-739441bba9a6</t>
  </si>
  <si>
    <t>a8d1e881-b7cd-40d0-a6c9-42c6366d5e67</t>
  </si>
  <si>
    <t>c88297ac-55d2-4426-9b6e-a7078fa36a32</t>
  </si>
  <si>
    <t>af0990ff-5411-48f9-a3d8-e0ebbae03e92</t>
  </si>
  <si>
    <t>d1c30638-42c4-4fe8-b234-06252e78950b</t>
  </si>
  <si>
    <t>bdbdf9a0-edc6-4b61-bd3f-ae80abf66fc4</t>
  </si>
  <si>
    <t>c7425366-5282-4f7a-a16d-44793fff3c47</t>
  </si>
  <si>
    <t>26caa3f2-980d-4390-86e4-c66563c3d372</t>
  </si>
  <si>
    <t>29279b4c-c009-445e-8a39-46eea0cc55dd</t>
  </si>
  <si>
    <t>4b3b1109-e6f4-4afa-97c3-9998211f846a</t>
  </si>
  <si>
    <t>4b24debc-7e97-4299-835c-487c5549f30a</t>
  </si>
  <si>
    <t>f5e2cb14-62b0-4cc1-82a3-49c235d47e0e</t>
  </si>
  <si>
    <t>bfad8710-30e7-4d27-83c0-23fa71a70776</t>
  </si>
  <si>
    <t>e2d82001-a044-4c63-a654-499da1a6b611</t>
  </si>
  <si>
    <t>59a704cc-5833-4b80-a019-aac0b4aff2d5</t>
  </si>
  <si>
    <t>cd7de57d-fae3-4e64-ab7e-eb0f9e0d1b27</t>
  </si>
  <si>
    <t>0fdeb9c5-3119-4630-af00-94cb4e6407e7</t>
  </si>
  <si>
    <t>ccd29f38-eea8-4de2-923d-d6053a425aa3</t>
  </si>
  <si>
    <t>05a9d14d-a44d-4d38-8d20-98c0f0321cf3</t>
  </si>
  <si>
    <t>8d4f7870-9294-4f61-8bfc-5768e6a0817a</t>
  </si>
  <si>
    <t>e9fd5cf6-af72-4239-bcd0-9da8d6e2b851</t>
  </si>
  <si>
    <t>8d939ee6-6344-438b-ad61-1ec26ab3f879</t>
  </si>
  <si>
    <t>b6cb1135-d493-45de-99cf-f8f7b78c3b45</t>
  </si>
  <si>
    <t>c332c9e4-07b5-437f-a10a-0ff5d9d36f24</t>
  </si>
  <si>
    <t>63e2ef06-82cd-44fb-b016-0212c2cf072b</t>
  </si>
  <si>
    <t>d1723380-8fdf-4239-955c-4c3645b79abc</t>
  </si>
  <si>
    <t>7d59d538-44af-46c9-872d-066daea152fc</t>
  </si>
  <si>
    <t>0260d547-7cf9-432c-aef6-246bf49a9add</t>
  </si>
  <si>
    <t>98172a00-5460-4418-96df-befdba885801</t>
  </si>
  <si>
    <t>198d3d26-0586-4d58-b68d-58c228aa4930</t>
  </si>
  <si>
    <t>193f803d-a24f-41ad-b565-f30a6460a7b1</t>
  </si>
  <si>
    <t>a0e40754-a8c3-4cf6-ae4d-c31bfb8c4659</t>
  </si>
  <si>
    <t>5e7c7792-35f9-452d-9395-0a4d796abfe9</t>
  </si>
  <si>
    <t>316374a5-7b21-4ca6-97c4-3e6c4f6f2309</t>
  </si>
  <si>
    <t>d02075ad-79c4-414c-895c-8679b9235774</t>
  </si>
  <si>
    <t>ead9186c-4db8-4691-930f-7dd70580d4f3</t>
  </si>
  <si>
    <t>daba56c2-b096-49f7-a205-825604ce32a3</t>
  </si>
  <si>
    <t>27338606-36ca-40d5-be81-28cfd5ae4aa8</t>
  </si>
  <si>
    <t>e4794711-1014-4147-93e8-d15554f2aeec</t>
  </si>
  <si>
    <t>3a3ec0a2-fb01-4e5a-b77f-8a2cc0e7e5b6</t>
  </si>
  <si>
    <t>cf301d4a-0f9c-4752-b44b-9138bd2b67a1</t>
  </si>
  <si>
    <t>b5a13ddd-3bda-4fec-969c-b685e8f54de2</t>
  </si>
  <si>
    <t>11eb0426-0d9f-4d14-b62c-bd583199a3d5</t>
  </si>
  <si>
    <t>61387486-24c9-436f-913e-ee39d65d219a</t>
  </si>
  <si>
    <t>f956131a-8b0d-4190-b9ee-fd818b4f5c25</t>
  </si>
  <si>
    <t>49e30e5e-37dc-486d-b6a9-b3ecd8592776</t>
  </si>
  <si>
    <t>c4af5488-d12b-4de1-9db6-a9b5c94abfba</t>
  </si>
  <si>
    <t>61087a6d-1fc5-4cd4-9b9a-c6b010dc1c23</t>
  </si>
  <si>
    <t>8376d211-ea77-4bb7-b533-8e3015ccc1be</t>
  </si>
  <si>
    <t>360494f4-2b1a-41f6-8cee-9adcfe38a6c3</t>
  </si>
  <si>
    <t>99be7aac-a332-49f6-a4f4-9cdb7e77439a</t>
  </si>
  <si>
    <t>233a0b92-7b83-4acc-9f49-59e7d1aacd31</t>
  </si>
  <si>
    <t>5590159d-96bd-42d9-8931-f15b7bbf68a1</t>
  </si>
  <si>
    <t>19406886-8172-40f1-93ec-7aed16cee2dc</t>
  </si>
  <si>
    <t>666f57ee-d365-4d9c-8012-a7f067c81e8e</t>
  </si>
  <si>
    <t>20fa537b-782c-45e3-89b3-18605d0c8fbc</t>
  </si>
  <si>
    <t>fa39ae48-597a-4530-be58-1612c473bda5</t>
  </si>
  <si>
    <t>16870e37-8897-41e1-9477-5ec02a4bccc9</t>
  </si>
  <si>
    <t>24abbc77-ec0e-4a44-9640-144a5cc82901</t>
  </si>
  <si>
    <t>a06ec8d1-8082-4ce0-b32b-fc71c9504d9e</t>
  </si>
  <si>
    <t>2d61ac1d-573e-42dc-a477-e60823852395</t>
  </si>
  <si>
    <t>3a33813d-778e-42ed-93df-12d3132e0cc2</t>
  </si>
  <si>
    <t>1cdd31a9-4188-44c5-9ab6-d5f562651cbc</t>
  </si>
  <si>
    <t>aa68979b-01bd-4d8e-b647-6ecc4488faef</t>
  </si>
  <si>
    <t>97d0739c-b4a8-4a1e-a3fd-b0a97b5998e5</t>
  </si>
  <si>
    <t>dd51bb2b-d4ff-4ea5-9eee-93eeb3815042</t>
  </si>
  <si>
    <t>6160b41b-4790-466e-8afc-bd0fa749a615</t>
  </si>
  <si>
    <t>8de29cc1-5c6c-4348-98be-258cc898abee</t>
  </si>
  <si>
    <t>b55093dc-ee85-40bc-ab70-83ff356b3769</t>
  </si>
  <si>
    <t>d451de7c-be9d-4c1e-ac8c-0a3166f25cb1</t>
  </si>
  <si>
    <t>721ec1c1-64fa-4493-852e-5a8084c59b9a</t>
  </si>
  <si>
    <t>aac7b1fd-5272-4d5f-a741-dd9e5cadd6fa</t>
  </si>
  <si>
    <t>f15ec25b-f30c-4d9d-8a53-3db57a981a5d</t>
  </si>
  <si>
    <t>f7575566-25f1-4f61-90c9-d66c069b6a2f</t>
  </si>
  <si>
    <t>538575f8-b766-4470-9be7-c83cf3c2145b</t>
  </si>
  <si>
    <t>28261e54-f671-454a-aedf-1d8b800b37b4</t>
  </si>
  <si>
    <t>1f975903-b070-4925-8c86-6ee0e549c8dd</t>
  </si>
  <si>
    <t>358fc40e-a522-4504-aac7-10ea7ee8a4a8</t>
  </si>
  <si>
    <t>049240dc-e994-4489-9d73-db6121134fa6</t>
  </si>
  <si>
    <t>46e74495-990a-4471-99b5-269a54673c54</t>
  </si>
  <si>
    <t>9536c114-ce72-47be-8979-dbca4f4f2889</t>
  </si>
  <si>
    <t>917880f2-85a7-4640-8aaf-1b9bbdbf76ab</t>
  </si>
  <si>
    <t>bb1b0169-b31c-454e-a604-42a098606f40</t>
  </si>
  <si>
    <t>86379bf8-7196-44a1-95da-9178a5e7dfba</t>
  </si>
  <si>
    <t>dafb64fd-25be-47f4-9234-215f126015ff</t>
  </si>
  <si>
    <t>11fa51f5-5029-4a6f-85e9-4f17d0318818</t>
  </si>
  <si>
    <t>4ee7e27a-d615-4730-aa8f-1c732e717408</t>
  </si>
  <si>
    <t>27a7f9f4-4527-46f6-9230-a880905c7009</t>
  </si>
  <si>
    <t>1983</t>
  </si>
  <si>
    <t>94311ee9-0be5-4fed-b5c9-498980472213</t>
  </si>
  <si>
    <t>425e0885-6e27-43ee-bb30-19174386f9c8</t>
  </si>
  <si>
    <t>ed1f279f-325d-4205-9f0f-885300e8ea02</t>
  </si>
  <si>
    <t>17145bc2-60da-4ae6-b8ba-cea4bbf001d5</t>
  </si>
  <si>
    <t>9cfad9cd-6619-4438-8257-2c86f219cd4b</t>
  </si>
  <si>
    <t>8ab4b0ed-d467-488e-a00f-19100b0a38fe</t>
  </si>
  <si>
    <t>758f71c3-bac5-45c1-a128-ec7a5cb10f1e</t>
  </si>
  <si>
    <t>6a5a5532-8340-46f1-8802-bbf0b06ca169</t>
  </si>
  <si>
    <t>19485e5d-63a3-45c3-a4ad-c246510be450</t>
  </si>
  <si>
    <t>534e44ad-4201-4a87-8dee-a3b660d5b203</t>
  </si>
  <si>
    <t>7f41e397-f3d9-4477-ba8e-9e1826de3e7e</t>
  </si>
  <si>
    <t>aedb5f80-5948-4a80-bc7c-5cbd4da9d574</t>
  </si>
  <si>
    <t>ec8f17ad-a874-4a6e-9808-10cd122477cf</t>
  </si>
  <si>
    <t>c55502d2-da9d-49a3-8b46-393aef846158</t>
  </si>
  <si>
    <t>7c0a9a72-bb90-4939-b117-d804ba9df03f</t>
  </si>
  <si>
    <t>3cea8127-1580-4e23-80a0-0d8d192bf6d8</t>
  </si>
  <si>
    <t>9274a390-1026-4fa3-94a7-dd63ced6f156</t>
  </si>
  <si>
    <t>7bbf2cc9-1e33-4e17-86cb-21f5657cd9a9</t>
  </si>
  <si>
    <t>c3c1ded5-da85-4415-af6e-116108318def</t>
  </si>
  <si>
    <t>4a9c756e-e605-4fb6-9b46-eca9cec988b9</t>
  </si>
  <si>
    <t>b0f900df-c366-4750-9965-8f8db64fa204</t>
  </si>
  <si>
    <t>0af2c197-6a27-4ca4-b013-e5159a4f3ed1</t>
  </si>
  <si>
    <t>aa2831d9-d9fa-4177-a834-2963b866baab</t>
  </si>
  <si>
    <t>e4971b8b-1cc7-4752-8291-4450ebfedae2</t>
  </si>
  <si>
    <t>42fcef4c-c589-4048-99a4-a4a2c561263f</t>
  </si>
  <si>
    <t>77f72d5a-de4c-463c-9d98-664e2310da87</t>
  </si>
  <si>
    <t>00f3b195-fe73-41ad-bb62-e31607d6e25e</t>
  </si>
  <si>
    <t>356650eb-5698-4d56-901c-ed4130fde1ef</t>
  </si>
  <si>
    <t>bbc4c126-900e-4270-a25d-c2508d574e12</t>
  </si>
  <si>
    <t>1ad9a3f8-c699-4ef4-9289-a8551885e8b4</t>
  </si>
  <si>
    <t>ef8b4568-ad0b-4892-8f36-42e717756dcb</t>
  </si>
  <si>
    <t>571ef126-8417-495e-9495-d1514ca0a848</t>
  </si>
  <si>
    <t>cca32dbf-fcfc-4496-adab-12d97a23baae</t>
  </si>
  <si>
    <t>53d39c8a-876c-416e-a60b-fe826e9bac32</t>
  </si>
  <si>
    <t>c5dca4fe-9938-4a2f-81e9-4864660abdaa</t>
  </si>
  <si>
    <t>073fb9e2-9b5b-457d-a32a-b63ce9000ccc</t>
  </si>
  <si>
    <t>7d0b0454-5a7f-4e0b-85e9-7f4f3e68bb76</t>
  </si>
  <si>
    <t>563bdd47-76dc-4013-9650-a1ac5e75ff7e</t>
  </si>
  <si>
    <t>41afcdc1-d77e-474e-a457-d89e42e8a87b</t>
  </si>
  <si>
    <t>b456c3e4-3903-4b7c-8074-547be6c2e7c7</t>
  </si>
  <si>
    <t>3157d1e6-267f-4bf5-8af1-81980a7626df</t>
  </si>
  <si>
    <t>508d416c-cae4-4caa-8eb2-001a9bd1aa9c</t>
  </si>
  <si>
    <t>8ca6fb37-6c53-4392-a0c9-f1c6eb252b35</t>
  </si>
  <si>
    <t>af99621d-caf6-4691-a8e7-86d57f9d0add</t>
  </si>
  <si>
    <t>117bbfd4-4424-4ded-a5b4-d9a58401e724</t>
  </si>
  <si>
    <t>4306109c-dc55-4a47-9008-0a76b414e9c8</t>
  </si>
  <si>
    <t>f499f287-eeaa-4968-a068-fe39290bd019</t>
  </si>
  <si>
    <t>86b3cadd-4388-4d59-a8a8-1b870593d68e</t>
  </si>
  <si>
    <t>4feef2bf-b6f4-4eb1-9516-316cc3a7d460</t>
  </si>
  <si>
    <t>2f663035-06e8-4bfb-8a93-9d76f086c0c4</t>
  </si>
  <si>
    <t>2dee02d9-a9db-4563-8679-1ee62f5aa690</t>
  </si>
  <si>
    <t>ec9109ab-d859-41af-940e-aea2aed0bb02</t>
  </si>
  <si>
    <t>b541a9bb-0d5f-4345-b990-22cb053d21a8</t>
  </si>
  <si>
    <t>b9a24373-0d6c-4c59-a12a-0f09fdce8b04</t>
  </si>
  <si>
    <t>9ee27ba3-cfb6-4510-8899-8501f7a2d6c5</t>
  </si>
  <si>
    <t>9ab3d05a-d621-452f-8c14-d1eb4d7f31d0</t>
  </si>
  <si>
    <t>7ba63948-7b66-47a1-a8d7-f0fa6473deb3</t>
  </si>
  <si>
    <t>81e583dc-a989-44bd-a6eb-f558b99b6358</t>
  </si>
  <si>
    <t>f80d00e6-422a-46c9-809b-9ef9dde0bddd</t>
  </si>
  <si>
    <t>8b757b0e-5333-44a0-bded-9cc242ae5290</t>
  </si>
  <si>
    <t>a52006ae-6163-4a98-b2fd-3680b20cdf26</t>
  </si>
  <si>
    <t>d020155e-98a8-41ef-9279-99156c4cb98e</t>
  </si>
  <si>
    <t>3c6fd2b7-eff7-4112-9815-e8c18a1db345</t>
  </si>
  <si>
    <t>c097ba5f-6e0f-4450-b5ed-da6de996537c</t>
  </si>
  <si>
    <t>cc86eea6-e5e7-4432-b836-6fb54ec12c62</t>
  </si>
  <si>
    <t>9cc793bb-a398-4029-845f-25a06283d057</t>
  </si>
  <si>
    <t>8a8a97ad-4bc2-439a-a62a-5d22122db93b</t>
  </si>
  <si>
    <t>1d030a0d-892f-419b-8a3e-bdea0d61d5c2</t>
  </si>
  <si>
    <t>22ae752e-2c78-4d94-b8ab-2c98175c77a2</t>
  </si>
  <si>
    <t>8093f732-84a3-46cd-8d08-dd6526950169</t>
  </si>
  <si>
    <t>8cb62909-43b0-4f8f-984d-27eaebbf81ce</t>
  </si>
  <si>
    <t>530555e5-339d-401d-9652-212950acc674</t>
  </si>
  <si>
    <t>0deec78c-a93e-49c8-bed1-66e410adf628</t>
  </si>
  <si>
    <t>8ea2b4ad-8fe6-496e-92a3-f27ff88f0cec</t>
  </si>
  <si>
    <t>27afbd27-2532-4f4d-8748-c3b9be707c2a</t>
  </si>
  <si>
    <t>349936b0-b5b2-458f-b5a3-5bb988cc8e56</t>
  </si>
  <si>
    <t>f3b33eb9-f7d4-411e-8ae9-d16e0b0e8fb7</t>
  </si>
  <si>
    <t>93de74ef-a944-43e9-b5f0-3f4835dfdb92</t>
  </si>
  <si>
    <t>5cb413b2-d0c0-46b8-a45d-ac6945f5540f</t>
  </si>
  <si>
    <t>e7009479-440a-4986-b260-6404ae5d0359</t>
  </si>
  <si>
    <t>f3f1917b-a012-4b56-8bfe-e1cf4c836e6e</t>
  </si>
  <si>
    <t>b3ba347e-4cb4-48b3-9bab-6a40dc336a28</t>
  </si>
  <si>
    <t>ab56b01d-e127-445f-9c5e-c498f5edefa8</t>
  </si>
  <si>
    <t>f944081d-b6c6-4ce0-907d-d70fd8a93c10</t>
  </si>
  <si>
    <t>0c8001b7-62cb-43bc-a3cd-e10d5302877b</t>
  </si>
  <si>
    <t>e0f35763-34fd-4a8e-9453-74f746e4f6db</t>
  </si>
  <si>
    <t>3eb75269-7832-4963-a143-727ffce55031</t>
  </si>
  <si>
    <t>48355dc5-7706-4ae6-9e0a-557b6c9c608e</t>
  </si>
  <si>
    <t>a6786b46-41bd-4d22-8fa5-c495bca94e15</t>
  </si>
  <si>
    <t>5962a4ad-c6e4-4fb5-ad82-242445e0c810</t>
  </si>
  <si>
    <t>213d7905-6888-4d08-8ad7-f880fea2a85b</t>
  </si>
  <si>
    <t>129bbe5c-033c-4e92-8f0c-a31150761d7e</t>
  </si>
  <si>
    <t>c4d13f25-15cd-4d7e-91ee-edb714152a7c</t>
  </si>
  <si>
    <t>2d068318-f346-48b3-a5c9-b9948bc5f225</t>
  </si>
  <si>
    <t>5d5ca0ff-471b-4432-b506-e2d381838e1a</t>
  </si>
  <si>
    <t>b4873c41-fdf4-41fc-b01e-7dade3997973</t>
  </si>
  <si>
    <t>a4ee264e-ef25-424e-bbfa-eecaeca4c2bb</t>
  </si>
  <si>
    <t>03deca0b-ef81-4a20-ae89-7753a53454b4</t>
  </si>
  <si>
    <t>accf37e0-67c1-4b0a-b8e5-808e23a5f85a</t>
  </si>
  <si>
    <t>b0d6b418-064a-4f8f-86c1-95fc82def124</t>
  </si>
  <si>
    <t>b4720e8d-4df4-4c9f-b664-6bef50ba1c30</t>
  </si>
  <si>
    <t>ebf7c68d-ffed-42af-9261-570056e2af9f</t>
  </si>
  <si>
    <t>9a07359f-86e8-4354-b3e5-dabd07a4245c</t>
  </si>
  <si>
    <t>dd8b053e-6af4-4f38-be80-042ec83c4a99</t>
  </si>
  <si>
    <t>8d1dd47c-9053-47ea-900f-a4107ba91bbe</t>
  </si>
  <si>
    <t>ec9ffac8-cc6f-4b21-8b79-ac5bc2ab7ac0</t>
  </si>
  <si>
    <t>0e4eea4f-d666-498d-82d1-8e4b1eb3e4e1</t>
  </si>
  <si>
    <t>9e656ae3-0c74-4f8a-9a3e-395550500534</t>
  </si>
  <si>
    <t>a33184a3-5643-4fc7-bc12-34c28cc26d0b</t>
  </si>
  <si>
    <t>3714c141-2763-412b-9305-bf2988d27764</t>
  </si>
  <si>
    <t>5e6eff1c-b790-47f9-a099-60530c72591b</t>
  </si>
  <si>
    <t>599be796-77fd-4f3d-8481-5306fe8931bf</t>
  </si>
  <si>
    <t>a915d776-ef52-4f96-8ef2-9c88d4b44830</t>
  </si>
  <si>
    <t>f958658a-ff87-4adf-8460-3d54b61ef92e</t>
  </si>
  <si>
    <t>7974cc17-67c3-4296-94bf-204b3be8f6ef</t>
  </si>
  <si>
    <t>1782699a-b5b1-4864-b68e-f4ded9b35bbf</t>
  </si>
  <si>
    <t>2982fd1b-72e3-4991-bf5c-f512b19c0e2a</t>
  </si>
  <si>
    <t>b91ad918-5d6a-4955-a93f-2dd16b68c080</t>
  </si>
  <si>
    <t>4153e3df-b979-44eb-b631-49b005fcdee2</t>
  </si>
  <si>
    <t>c16409ad-6cc6-4d45-937a-57a494073c30</t>
  </si>
  <si>
    <t>a3eff04c-a3c1-4fb2-8196-9883a4a4b3cd</t>
  </si>
  <si>
    <t>58c767d5-6cc6-42e5-bb12-38ab3efc116e</t>
  </si>
  <si>
    <t>b9b6fcd3-5218-47af-90aa-538e2e94fc4a</t>
  </si>
  <si>
    <t>f17a5497-f385-42c1-81f1-4d7ce9c4b094</t>
  </si>
  <si>
    <t>1a7062ff-ce51-4171-9ae8-cd705e236fc2</t>
  </si>
  <si>
    <t>bdaf93ab-f5e4-4801-87ff-3b8b738305bc</t>
  </si>
  <si>
    <t>100eaa02-7fe1-4ec3-8718-3f42ce8c79cd</t>
  </si>
  <si>
    <t>3536edad-4e51-43db-a384-694d819ca440</t>
  </si>
  <si>
    <t>bdeae5b4-2ca2-4e3c-952a-8f8fed34b93a</t>
  </si>
  <si>
    <t>3d364bde-e619-45b5-a27d-142f7d3e2985</t>
  </si>
  <si>
    <t>9f6b1978-2431-4afb-80f9-81d3bd636ad0</t>
  </si>
  <si>
    <t>06d444c0-ebbe-4517-b03e-dbdfb27c7151</t>
  </si>
  <si>
    <t>2af86b1c-b3a5-4362-94e9-60c3b0b21dcd</t>
  </si>
  <si>
    <t>79cc743a-f573-421f-9f83-8c89f746900a</t>
  </si>
  <si>
    <t>deb02cd3-bc52-4de8-8c35-0b61955b8db5</t>
  </si>
  <si>
    <t>d0c33df1-f58f-48fa-8188-2d809736936d</t>
  </si>
  <si>
    <t>276ad227-e996-4c20-ad52-3c6ae22cd4e1</t>
  </si>
  <si>
    <t>8c0fd48c-842e-4d70-b892-c5c2280d6fb4</t>
  </si>
  <si>
    <t>08fae166-bd79-4b5c-95ef-4d4b2e6b8b47</t>
  </si>
  <si>
    <t>98cab0a8-f7e0-49e2-bd97-204c3a3a7d6d</t>
  </si>
  <si>
    <t>4ce92ba6-441e-4b7b-b0fc-b0e165d9a69b</t>
  </si>
  <si>
    <t>63bfbc79-879b-4474-8f19-090c479a539b</t>
  </si>
  <si>
    <t>b377767a-ace6-4486-9082-ad02fe4115bb</t>
  </si>
  <si>
    <t>e39e99da-10b5-4110-8189-3374966a4292</t>
  </si>
  <si>
    <t>798ad08b-2184-4385-a782-863dc793d864</t>
  </si>
  <si>
    <t>76fc7e05-aa95-496c-9c2a-f6bcafa3cb9a</t>
  </si>
  <si>
    <t>50cee45f-e7bb-483d-a923-065ac9bddf3b</t>
  </si>
  <si>
    <t>214f08f1-f393-40f7-b929-77c54602bdb9</t>
  </si>
  <si>
    <t>b0f6814c-1da4-498e-a6f0-d1e871035614</t>
  </si>
  <si>
    <t>6e1819db-000b-41c2-b51a-93288177dd1b</t>
  </si>
  <si>
    <t>e5194b91-560a-427d-91f6-43e069ab0d80</t>
  </si>
  <si>
    <t>f93070c0-976e-4f2e-88b7-28921d342b6c</t>
  </si>
  <si>
    <t>41a4b825-bebb-4773-8ac4-70ba0af30701</t>
  </si>
  <si>
    <t>829c0060-a928-4775-8e03-4ee1b2636b83</t>
  </si>
  <si>
    <t>e5bdecc7-dd6b-49a0-b96c-3c2b7d95ca80</t>
  </si>
  <si>
    <t>2ea8db78-0643-4ea8-925f-1bb96bb78e9c</t>
  </si>
  <si>
    <t>13411ec0-a7f2-490f-bc3d-0453de58b2f1</t>
  </si>
  <si>
    <t>0e7a6d8d-8899-407c-806e-5b3e923cfe94</t>
  </si>
  <si>
    <t>eb718597-8578-4987-9d9b-88419111689a</t>
  </si>
  <si>
    <t>6e476661-6db2-41f0-9c1a-e5da161b680c</t>
  </si>
  <si>
    <t>2be20511-67c2-416a-be00-e35169d311c7</t>
  </si>
  <si>
    <t>42500cd0-4635-4925-9ab4-ae1d583f45fc</t>
  </si>
  <si>
    <t>ec741f2a-9bca-45fd-ade7-fd9a877ef42c</t>
  </si>
  <si>
    <t>8b4bd609-e013-47f8-afe3-0fc7dff9bcad</t>
  </si>
  <si>
    <t>e31a0d45-52be-4347-b755-3c8bb7f4df20</t>
  </si>
  <si>
    <t>308b7dd5-ab92-46ee-a425-a7529de46c14</t>
  </si>
  <si>
    <t>7ae9278d-9d30-446c-a93e-976c06402d32</t>
  </si>
  <si>
    <t>cb87e742-d62a-47ff-89ac-fcb343079dcd</t>
  </si>
  <si>
    <t>88323b8e-3c11-4e74-9a5b-58b090516b18</t>
  </si>
  <si>
    <t>48b3424b-d19d-42b9-a66d-0d90092eeab4</t>
  </si>
  <si>
    <t>1f6250b1-7c9b-47ca-b7d8-27c019febfb9</t>
  </si>
  <si>
    <t>811c9deb-1557-4c56-8719-27f72de8cec9</t>
  </si>
  <si>
    <t>85c42430-4cb1-4c63-aaba-78fe922f233d</t>
  </si>
  <si>
    <t>2a6b4fdd-faf8-408e-8377-2a2c6bf5f9ec</t>
  </si>
  <si>
    <t>71a51ea3-5dff-4c99-9a3d-959e976c025a</t>
  </si>
  <si>
    <t>6f6470a4-5e36-4227-bd03-3c41efaa9f2d</t>
  </si>
  <si>
    <t>f11c10e4-f741-4c81-87dc-4d6c6d5dd351</t>
  </si>
  <si>
    <t>04e456cb-6ee8-46ad-be4e-365c2639b0e9</t>
  </si>
  <si>
    <t>898d11cb-e3b6-4092-8de6-875e0aebc201</t>
  </si>
  <si>
    <t>39b3a581-dc0a-431c-917d-fbf67d4cdc9f</t>
  </si>
  <si>
    <t>331e8535-27ec-4411-be0b-4a9f32fad6ac</t>
  </si>
  <si>
    <t>8045a756-a12a-451a-8bae-56cd09f38275</t>
  </si>
  <si>
    <t>79285843-0618-4222-af68-63113a5a08b9</t>
  </si>
  <si>
    <t>a0c2c46a-b7d3-4a4b-97a1-54485f8ebd20</t>
  </si>
  <si>
    <t>1064d15e-3cd9-41a5-b23a-c8e30ffd52c1</t>
  </si>
  <si>
    <t>e1b8d28b-9c07-4d2e-a696-d3cea0d82861</t>
  </si>
  <si>
    <t>486b6016-2789-4d9e-b6e6-a643c3c07a73</t>
  </si>
  <si>
    <t>27992f55-7c16-4740-8cd7-b812fbb8ed23</t>
  </si>
  <si>
    <t>21c67677-5b2b-44ce-8aff-df28a5e81f9a</t>
  </si>
  <si>
    <t>64712e5c-fd4b-4c69-9f96-2420cf2722fa</t>
  </si>
  <si>
    <t>212d75b2-792a-40a3-b562-9459c222b171</t>
  </si>
  <si>
    <t>717f051b-e99b-4b05-81ab-dad6e3de7b6d</t>
  </si>
  <si>
    <t>78f40461-2500-4df5-9bbe-6a0e186eb932</t>
  </si>
  <si>
    <t>ea1a82f5-8466-4a67-8cdb-fd91d20c4875</t>
  </si>
  <si>
    <t>90035a40-c250-4ea0-b21d-f664998eff16</t>
  </si>
  <si>
    <t>f64b7d17-b24a-4170-a16b-a8fd993b48cc</t>
  </si>
  <si>
    <t>0735e9a8-ebbe-41f6-b725-ae1ad469a150</t>
  </si>
  <si>
    <t>7be7fe46-6445-412e-9e37-a920427636d8</t>
  </si>
  <si>
    <t>f6b00ec5-8bb4-4791-ae54-d897311aaa26</t>
  </si>
  <si>
    <t>4d65dad0-2d73-4cee-a3c7-bd8c66d62ba5</t>
  </si>
  <si>
    <t>7445cc52-5f2c-41a0-9eff-9b2b3d8bd2b1</t>
  </si>
  <si>
    <t>c5ea5d38-4d8e-4587-8ac7-9c84962c64c9</t>
  </si>
  <si>
    <t>181e4519-ac4b-4ad2-860c-a7b47c754cc3</t>
  </si>
  <si>
    <t>9aa412c7-7ddf-4979-801e-0ef53fd3be3c</t>
  </si>
  <si>
    <t>5b4cd98a-85f9-4acd-ab17-4607c6cae853</t>
  </si>
  <si>
    <t>c1a7859a-79da-4178-9d99-d998b58d02b1</t>
  </si>
  <si>
    <t>7338ff3d-1a08-480d-a200-415ffa678847</t>
  </si>
  <si>
    <t>6f770f76-bdc3-4cbd-a9f6-2c3aee3b4d16</t>
  </si>
  <si>
    <t>aa80b965-55f8-4f1f-a6f5-4669d8ebe989</t>
  </si>
  <si>
    <t>3c6eedb7-950a-4869-8156-54328c7ded3d</t>
  </si>
  <si>
    <t>263715ce-755b-4a53-8ccd-d8f89f4185bc</t>
  </si>
  <si>
    <t>9841e133-b844-4be4-9d8e-9b79bdbe5123</t>
  </si>
  <si>
    <t>9d7ed7f5-573f-48b8-a020-22c945952a8b</t>
  </si>
  <si>
    <t>542e5d80-7e3d-4471-b3de-f0cecde2d2c1</t>
  </si>
  <si>
    <t>7acfd222-7e7a-4ddf-a5cd-8f0e24a3e7da</t>
  </si>
  <si>
    <t>e30338da-8881-4ff3-a885-544e7af5d3c8</t>
  </si>
  <si>
    <t>c9bd3547-a682-4966-a1f2-354ed7c6467e</t>
  </si>
  <si>
    <t>b9e6c26a-fe83-4012-b6f5-9e585e12c224</t>
  </si>
  <si>
    <t>79d58e18-cfe6-499f-8e17-6c5a4d9eb58b</t>
  </si>
  <si>
    <t>f13e81e3-3015-49f5-9c2c-95ed3b45d3e3</t>
  </si>
  <si>
    <t>b69f59ef-9c67-4694-8110-cc9b2a7f582e</t>
  </si>
  <si>
    <t>635b0776-9a66-4784-aea3-31966c71dc23</t>
  </si>
  <si>
    <t>adeb7bd6-d5f1-45f2-957b-3b4282538dd9</t>
  </si>
  <si>
    <t>413c5a48-dc07-4f48-9827-6129a8da7e37</t>
  </si>
  <si>
    <t>7c886ca7-2474-4a0c-a9c7-d7ac55ad9bf1</t>
  </si>
  <si>
    <t>006e9659-8997-4ea4-a126-fcebe604bde4</t>
  </si>
  <si>
    <t>4f315477-159d-4dfd-b7dd-4adb9a08f083</t>
  </si>
  <si>
    <t>dbc8a48d-766d-4f1d-8f4b-15c802ea2752</t>
  </si>
  <si>
    <t>c0d38451-9149-4b1b-8329-b9a5014ade7e</t>
  </si>
  <si>
    <t>5e11f0d1-ce1a-4760-b81e-cb3770e16f06</t>
  </si>
  <si>
    <t>fc2543a5-63e4-4439-9f48-4e3b3341ca64</t>
  </si>
  <si>
    <t>98cfe4f2-6930-48c1-ba7f-7f4c66cec9a3</t>
  </si>
  <si>
    <t>b3bc4b25-3520-4757-913c-f5eba4b7e02a</t>
  </si>
  <si>
    <t>218df277-fb84-4fb4-bf01-f11ad7c92c28</t>
  </si>
  <si>
    <t>a388150e-79e9-4462-bb15-7953c8b9b0ab</t>
  </si>
  <si>
    <t>544a761d-7baf-4fc7-a36e-6c090673e626</t>
  </si>
  <si>
    <t>e25d0b7a-7272-4ff9-8314-5dd09ee816de</t>
  </si>
  <si>
    <t>5664a02a-6d4b-485b-a084-14004354c023</t>
  </si>
  <si>
    <t>1efd6dae-52b9-49d6-bd36-84a8bda44c52</t>
  </si>
  <si>
    <t>7a8e43e8-9954-4be8-b162-fe31a723e57c</t>
  </si>
  <si>
    <t>ffeda668-4798-422e-ab0b-e385f7c47f98</t>
  </si>
  <si>
    <t>788ddfcd-0bd7-414c-bf7c-0fef6aca2020</t>
  </si>
  <si>
    <t>76fe8cc3-d3c2-4e2b-8a27-f564a4c21934</t>
  </si>
  <si>
    <t>f6afe4ce-27c7-415d-8449-38f2a986a7f7</t>
  </si>
  <si>
    <t>4db292f9-62cb-4879-b735-62f03ca8d380</t>
  </si>
  <si>
    <t>e3fc2718-861a-4812-8c06-fba763e08a6b</t>
  </si>
  <si>
    <t>e67bca26-ec4f-481d-9c0a-356eab8490fb</t>
  </si>
  <si>
    <t>0c59373a-bfd3-4a56-8ecf-f99b1e78f582</t>
  </si>
  <si>
    <t>5f75f926-c0f9-4045-ac26-120e6e695729</t>
  </si>
  <si>
    <t>1474be87-f315-4263-86fc-90d9a7217b6b</t>
  </si>
  <si>
    <t>8c52cdb8-37df-4a9e-915e-0635150cdc86</t>
  </si>
  <si>
    <t>4fd96231-8c92-42b5-8c8b-192c0cfaa971</t>
  </si>
  <si>
    <t>89b1b192-b741-4acc-8f1a-5e21c14535e5</t>
  </si>
  <si>
    <t>226a05c7-3e8a-4433-af82-b699889d3fbd</t>
  </si>
  <si>
    <t>f54a4389-c313-46e2-8b13-56138fbdab54</t>
  </si>
  <si>
    <t>c3bc2b62-20e7-4199-81d2-5254180cf238</t>
  </si>
  <si>
    <t>bee6399b-f545-428b-9164-d9061d517b9b</t>
  </si>
  <si>
    <t>f368c3fe-b0fa-4a3c-b63b-fb573b42f30d</t>
  </si>
  <si>
    <t>dc295865-0039-4e6f-ba89-44032c7928bc</t>
  </si>
  <si>
    <t>5659d7af-3eb7-4445-8420-34b5cadfccf7</t>
  </si>
  <si>
    <t>f7c05069-5422-4924-bd51-37f41b258333</t>
  </si>
  <si>
    <t>2fff1be3-64cb-41ef-9500-47e476a5998f</t>
  </si>
  <si>
    <t>2fcaf457-2a2a-43fb-a132-8e32ba23e62b</t>
  </si>
  <si>
    <t>33eddacb-65ea-4291-b52f-1916eef75fe4</t>
  </si>
  <si>
    <t>9a4cb72c-628b-4853-80c5-861d818e1aa4</t>
  </si>
  <si>
    <t>990ff9a5-80d5-46f6-b607-e57ba3798d1f</t>
  </si>
  <si>
    <t>29f63e87-b2bd-40aa-85e4-b068a8393cfe</t>
  </si>
  <si>
    <t>4bc6bfe5-4627-42a3-a478-cd5441c4d600</t>
  </si>
  <si>
    <t>dd2c74b9-e282-4435-9e69-fce370a14896</t>
  </si>
  <si>
    <t>fada0e74-c50c-4c14-9e2a-c77262c2b1cc</t>
  </si>
  <si>
    <t>b3426e9b-b54c-4bd2-a19d-e3d210cf4b2d</t>
  </si>
  <si>
    <t>bbac8fb7-4bc0-40c4-a67a-de91e2877406</t>
  </si>
  <si>
    <t>27edf66b-2be3-4198-b0bd-97607a34bd55</t>
  </si>
  <si>
    <t>f33d373d-f7e0-4ad4-9caa-bae3d9683791</t>
  </si>
  <si>
    <t>bf5450d6-d3b8-4a66-8025-037b1173ae61</t>
  </si>
  <si>
    <t>6e230ee9-41be-4d6b-b3d2-ff58a2d2294d</t>
  </si>
  <si>
    <t>7e016dd4-d530-40c0-8a01-d3efca57f694</t>
  </si>
  <si>
    <t>3d1930eb-eaf2-4d95-8a56-4a5cb5c0cd08</t>
  </si>
  <si>
    <t>eb2a1bef-0a0f-42a8-8b1d-222e0c8b5d8c</t>
  </si>
  <si>
    <t>93f790b4-6b68-4249-9d74-914d50c1f283</t>
  </si>
  <si>
    <t>0aa914af-99a2-452d-a9f4-2272d1493f03</t>
  </si>
  <si>
    <t>eeed2102-ecb3-4d77-a1e6-368e4ee259ef</t>
  </si>
  <si>
    <t>e9702730-980d-440c-a96f-9e56b4f7127c</t>
  </si>
  <si>
    <t>c573bf47-3f20-4660-804f-8a7d0a43e471</t>
  </si>
  <si>
    <t>c5320847-a424-4948-907b-de8228af8310</t>
  </si>
  <si>
    <t>3dc65f16-3254-4ed7-97cd-8ae62ec4de81</t>
  </si>
  <si>
    <t>236d5829-7bf2-4122-8e93-234eb0ac3187</t>
  </si>
  <si>
    <t>ff7073eb-24d3-4b50-925d-01399790413c</t>
  </si>
  <si>
    <t>074589dc-86cf-4171-8fde-0f9b84e7949a</t>
  </si>
  <si>
    <t>82926cdb-f649-4c0c-a8da-60c67a2239f8</t>
  </si>
  <si>
    <t>203cc891-9a7a-4868-87cc-11ea722cc74c</t>
  </si>
  <si>
    <t>b0039ce7-daab-44fb-90bd-7899adb39de8</t>
  </si>
  <si>
    <t>d4bd6bcb-1ebb-47d3-8e63-c61d67949642</t>
  </si>
  <si>
    <t>0bc0d753-d5d8-493f-a7c8-9695074c27e2</t>
  </si>
  <si>
    <t>a048038e-536b-4036-9b43-8c2000e075f4</t>
  </si>
  <si>
    <t>6c87fdf5-8f94-4b38-9344-0c011b3a2a12</t>
  </si>
  <si>
    <t>d5f69c01-08a0-460d-8b7e-286f8278d1c6</t>
  </si>
  <si>
    <t>7970cc04-cd79-4676-98d6-d037a4b609d4</t>
  </si>
  <si>
    <t>77f89859-541b-421d-af22-d5f451812fe0</t>
  </si>
  <si>
    <t>9e6442a9-8c3c-4887-ad70-a6b9508bfca7</t>
  </si>
  <si>
    <t>1b1d1a8b-a30c-4f1e-80b1-78d0161fa9f5</t>
  </si>
  <si>
    <t>d530f2e8-a7b0-43f9-b207-e00ed303020c</t>
  </si>
  <si>
    <t>5e5b0631-ff87-416e-8e1d-00dccd291300</t>
  </si>
  <si>
    <t>4599dd9d-dc5e-4cad-819a-6193171a041f</t>
  </si>
  <si>
    <t>c10b085a-b615-42b7-9f59-1e2046d5c4f0</t>
  </si>
  <si>
    <t>c4bc4184-9d72-48eb-a79c-164800cddaba</t>
  </si>
  <si>
    <t>e522cccf-33c3-4ffd-a68e-ce55f7061e35</t>
  </si>
  <si>
    <t>54825d7a-444c-4d75-ba78-569cd97ff748</t>
  </si>
  <si>
    <t>8131fffc-37e6-462f-856a-4efbfd551b98</t>
  </si>
  <si>
    <t>a5a63289-f264-451b-9978-850124a83d2c</t>
  </si>
  <si>
    <t>1a7e493e-cca4-45cc-ae13-a2c8be4628f2</t>
  </si>
  <si>
    <t>27f83eed-a83f-406f-9777-b1f3d6cd4fec</t>
  </si>
  <si>
    <t>a128f3ba-2f36-4185-bdfe-794882f0de8d</t>
  </si>
  <si>
    <t>60979cb8-7e83-4f2d-b5fb-d00a5ed3fd1a</t>
  </si>
  <si>
    <t>25c930e1-9293-4d94-bd85-b2c482159dbc</t>
  </si>
  <si>
    <t>576296be-e541-4cb1-8bc2-6a47eeb86053</t>
  </si>
  <si>
    <t>bf1e976a-0082-4fdf-81cd-3da2af70ade3</t>
  </si>
  <si>
    <t>80de6d45-d995-4f74-9e38-0548824c7b05</t>
  </si>
  <si>
    <t>f624cd9a-b4de-46b8-bdaa-d7e8eaca79cd</t>
  </si>
  <si>
    <t>e732778d-d0ff-471d-818f-ed44280f96e1</t>
  </si>
  <si>
    <t>98cd4ea6-d470-4011-877e-957af9357fbb</t>
  </si>
  <si>
    <t>161d56a1-1bf4-4f28-9fc4-34fe489d33e1</t>
  </si>
  <si>
    <t>5f0d8804-1634-49a7-9664-bd0df8e46154</t>
  </si>
  <si>
    <t>1f94c7e3-35d1-4740-8cbd-6ada8b9a5190</t>
  </si>
  <si>
    <t>177ef40b-6d3a-4abe-8891-5463c075edd0</t>
  </si>
  <si>
    <t>89939baa-8287-4410-89a4-e5c1747e03b2</t>
  </si>
  <si>
    <t>de1bb3ef-e5e1-4b64-af1e-1525c9352415</t>
  </si>
  <si>
    <t>63e76844-8341-4a99-82b5-b148793a5fa0</t>
  </si>
  <si>
    <t>8837f22c-409e-4edf-884d-ca99ce7c2826</t>
  </si>
  <si>
    <t>68abe9ce-8ea6-490d-89b0-4f1763dbeda5</t>
  </si>
  <si>
    <t>ba85e375-7e72-4c08-8a0d-750672c01b33</t>
  </si>
  <si>
    <t>d9a1d57a-1377-43c4-ad97-a1044e76910c</t>
  </si>
  <si>
    <t>44e063a2-6e8e-46a6-97b9-52c490604e9f</t>
  </si>
  <si>
    <t>0dcacf24-682a-4d54-a263-300a49464949</t>
  </si>
  <si>
    <t>2300b3a8-f042-4fe5-8f3e-4eb02b41988a</t>
  </si>
  <si>
    <t>bca79cf6-ca7a-4545-a145-3399d440ba9d</t>
  </si>
  <si>
    <t>57cd25f9-eb6b-43ee-810e-f450b4ab9c84</t>
  </si>
  <si>
    <t>7c31177f-04d9-4ddd-86dd-38ab26713b56</t>
  </si>
  <si>
    <t>97d5a1f3-9cf8-4a44-b781-ddc663f8b0f9</t>
  </si>
  <si>
    <t>9efd1458-2bf6-48fd-8460-bceda03da162</t>
  </si>
  <si>
    <t>dcb68e85-b7ae-4ca3-913d-b7d1f08fbdee</t>
  </si>
  <si>
    <t>ee6c9297-fb7d-4d87-9b98-eab0ef007851</t>
  </si>
  <si>
    <t>4a85267f-b98f-48eb-9f3d-2a252cc64202</t>
  </si>
  <si>
    <t>39a66677-0c3f-403b-aa5e-a0c3c15572ff</t>
  </si>
  <si>
    <t>fda9f1fb-b78a-45a5-a5be-eb33bcc6aefa</t>
  </si>
  <si>
    <t>bcdf156f-4b79-46c7-9a4a-f6caed6b9306</t>
  </si>
  <si>
    <t>11c0637d-eb17-4547-8172-1cc6ea021048</t>
  </si>
  <si>
    <t>38e74e6c-3d13-4c67-acce-2ced20bc088d</t>
  </si>
  <si>
    <t>410934a9-5928-4c23-b464-541205d7b5ec</t>
  </si>
  <si>
    <t>69aa7a7b-0b35-4ae4-a5a1-d63d40acda3b</t>
  </si>
  <si>
    <t>b7fcb884-879e-4b1e-a9fe-0fc7c2b55ae4</t>
  </si>
  <si>
    <t>15cc3168-8b97-42b9-a676-77010867fb0a</t>
  </si>
  <si>
    <t>810fcab5-4d42-4698-a8a3-23126a38251c</t>
  </si>
  <si>
    <t>1d3aa6b7-60af-4344-94e1-3cafba4acda9</t>
  </si>
  <si>
    <t>7bb60ff3-007c-41b8-a3e9-5590019b7470</t>
  </si>
  <si>
    <t>523c2b1c-22c6-457d-8389-2cde592d5a1a</t>
  </si>
  <si>
    <t>fa09b8b5-7f34-453e-a154-3963f3bce886</t>
  </si>
  <si>
    <t>90fa9c94-c519-4918-bc45-b39ca72f3d1d</t>
  </si>
  <si>
    <t>c326c127-b312-463a-b2a1-ee9c8c9a8427</t>
  </si>
  <si>
    <t>d19fa480-218e-40a4-a09d-e3c197e42019</t>
  </si>
  <si>
    <t>b8e50764-ccc8-4797-aaac-c166bba81dba</t>
  </si>
  <si>
    <t>02ec8825-f94d-4454-9a93-90330a211299</t>
  </si>
  <si>
    <t>b464723a-6092-4e0d-bd7c-6f484b415688</t>
  </si>
  <si>
    <t>221ac38f-f42b-4862-a930-86686ea0b6e0</t>
  </si>
  <si>
    <t>d3c1689a-5c2b-456f-ad87-7a97e3d1b336</t>
  </si>
  <si>
    <t>caab6a07-d377-4244-8c0a-9411682cfc13</t>
  </si>
  <si>
    <t>90e97161-d95e-486f-bdb8-0f59181dd4c6</t>
  </si>
  <si>
    <t>083f6ce7-05ec-4f09-9478-f95314ccd0a9</t>
  </si>
  <si>
    <t>092df33a-e0c2-4d21-8f61-2b5c437bf828</t>
  </si>
  <si>
    <t>d763af3f-e0df-4395-9a2a-4c8aeeea28e5</t>
  </si>
  <si>
    <t>7fad9397-a597-4e14-89ba-2609f42b42e9</t>
  </si>
  <si>
    <t>d9458997-7704-42a4-a8dc-50e5533d0668</t>
  </si>
  <si>
    <t>12f7cafb-8bf9-4d90-9ae2-5b3054d921a5</t>
  </si>
  <si>
    <t>202a0af0-409d-49fb-9ace-306a513d756d</t>
  </si>
  <si>
    <t>de1ebd8f-09dd-46b5-8d98-bba880e41bf6</t>
  </si>
  <si>
    <t>f5419266-f727-4e93-941c-20739bacdc12</t>
  </si>
  <si>
    <t>ac37b320-1e96-4e45-bb44-34dba3e1d217</t>
  </si>
  <si>
    <t>40a512fc-eaba-4643-96f1-c7f286385e57</t>
  </si>
  <si>
    <t>40152336-d063-4cda-9ede-02fb0ff9a444</t>
  </si>
  <si>
    <t>09f2526f-aaa4-44ca-85fe-e7d33f858519</t>
  </si>
  <si>
    <t>a895a80f-eeed-45f0-9b53-2aca30176d1b</t>
  </si>
  <si>
    <t>a8702065-8913-420a-929e-625f3bf2fccb</t>
  </si>
  <si>
    <t>52ce219a-21dc-47e0-8823-d05c387143c8</t>
  </si>
  <si>
    <t>46fc268f-5a33-4010-80cf-9dfa874d3cc3</t>
  </si>
  <si>
    <t>86abe7e3-673e-4b22-ae1e-75736844a292</t>
  </si>
  <si>
    <t>37ed3f69-0def-4a1b-8d71-0276f4cd5555</t>
  </si>
  <si>
    <t>6a73aed8-5f85-42f1-bd3f-761f79547d56</t>
  </si>
  <si>
    <t>34476a34-5700-42af-af45-cf4d2f1c96cd</t>
  </si>
  <si>
    <t>44f943c2-e987-4646-86f1-a264841c6612</t>
  </si>
  <si>
    <t>86080e78-f762-4cbe-aa39-13f5fb9dee09</t>
  </si>
  <si>
    <t>556cb0fe-a7d7-445a-89d9-dcae65398315</t>
  </si>
  <si>
    <t>d173d0cc-8159-4cd1-953e-2a5d906df24b</t>
  </si>
  <si>
    <t>8e597ee5-8f7f-4323-b7f9-64d98588660d</t>
  </si>
  <si>
    <t>05282f4d-ccd8-4c6f-98f3-76fe09978a43</t>
  </si>
  <si>
    <t>2498c526-ad00-4032-b8fc-59a938dd7302</t>
  </si>
  <si>
    <t>0f47a266-867e-46ec-8308-6909ea009da0</t>
  </si>
  <si>
    <t>900f12f3-00b3-4483-9ed0-fe7fc2830b29</t>
  </si>
  <si>
    <t>426496d7-c7e4-465f-a6d3-eae67bc99ad9</t>
  </si>
  <si>
    <t>cb310d59-9680-4efa-892d-3dc2eff859ee</t>
  </si>
  <si>
    <t>7325069d-ed54-4f73-828b-41d979082939</t>
  </si>
  <si>
    <t>a09a81af-4356-495c-aea9-52307435c0f0</t>
  </si>
  <si>
    <t>5f35137a-ebd6-4635-aa98-f8c6ce1d4eab</t>
  </si>
  <si>
    <t>8d4a7022-83f5-473e-9fab-4001d8c8cf32</t>
  </si>
  <si>
    <t>4fe0c578-6529-4c46-97f0-4d9aebdc8620</t>
  </si>
  <si>
    <t>f843adee-b4ff-4ac0-805c-2b18b8d14e44</t>
  </si>
  <si>
    <t>f6c522e0-36c0-44d9-8956-f158a0d895c8</t>
  </si>
  <si>
    <t>688b5387-eade-4070-8de3-5d20377b2143</t>
  </si>
  <si>
    <t>0895d5b5-55a7-4ec5-949f-90a68dce6be9</t>
  </si>
  <si>
    <t>984c4061-5b42-4712-9364-9e32b6998ef0</t>
  </si>
  <si>
    <t>877cb7bf-a57a-41cf-9654-3799e73fce29</t>
  </si>
  <si>
    <t>03c06fef-89d1-4a9e-a227-3763f37a8559</t>
  </si>
  <si>
    <t>31ef69fe-deda-4d84-a456-87186c89fcce</t>
  </si>
  <si>
    <t>a2cc7261-d1a9-492d-b3f5-fd4c62bf683c</t>
  </si>
  <si>
    <t>e3e85984-9dc7-4df7-b0bc-45d4028d55e7</t>
  </si>
  <si>
    <t>4a26953f-6fa7-455b-9bdf-63337a1b6ef6</t>
  </si>
  <si>
    <t>9b24450c-2448-4bdf-ad8d-fa9687817d84</t>
  </si>
  <si>
    <t>93a794c7-fb70-4260-aa7a-732e7bee2c58</t>
  </si>
  <si>
    <t>b8bfa0da-b514-4a55-acea-9cc60441be22</t>
  </si>
  <si>
    <t>0b683882-7c05-4500-ba56-171f86ba3d03</t>
  </si>
  <si>
    <t>26633999-5279-4310-8e67-660e4f4ae24f</t>
  </si>
  <si>
    <t>a9b51eaf-c107-407a-8d6b-f25e0aaabf2b</t>
  </si>
  <si>
    <t>fafdb3e4-89eb-4613-8f69-ec74cd06a281</t>
  </si>
  <si>
    <t>5b4e82e7-1993-42ca-9dda-82214c476484</t>
  </si>
  <si>
    <t>980576a4-683f-4c4e-9900-c4b4719a301d</t>
  </si>
  <si>
    <t>e3c22246-6a2f-4e4d-9c34-4f6e594eb56c</t>
  </si>
  <si>
    <t>71b81437-ea75-487f-98be-9991058365b9</t>
  </si>
  <si>
    <t>9ea3d823-4d7e-40cb-8a01-218ddfcb6b66</t>
  </si>
  <si>
    <t>93e97691-ae07-4ee8-a51f-bc3f4d9bd814</t>
  </si>
  <si>
    <t>89da4fb7-c8db-4901-8907-53da836ca197</t>
  </si>
  <si>
    <t>6550762b-4f55-4d45-bee0-463ae98b9c1f</t>
  </si>
  <si>
    <t>ce1b48a2-a8e5-48b6-b1ef-f625d03f769d</t>
  </si>
  <si>
    <t>9e28e5f8-422f-40ba-96f0-e97ca899dac4</t>
  </si>
  <si>
    <t>7538b902-41da-4eb4-b856-a117cf08d636</t>
  </si>
  <si>
    <t>ef86201b-9024-4509-88e8-c4f71645135d</t>
  </si>
  <si>
    <t>9216e32e-13c2-4665-9360-fe2d3aab739e</t>
  </si>
  <si>
    <t>dd636c82-1382-45cb-a623-4c6496c50853</t>
  </si>
  <si>
    <t>e4538031-3241-4dad-909c-aa38b6abb6b2</t>
  </si>
  <si>
    <t>39032e69-5bd0-497e-ae08-f5fe76807915</t>
  </si>
  <si>
    <t>8e3d000c-c050-4081-b806-e6e94ae4204f</t>
  </si>
  <si>
    <t>865d6817-7e88-400b-b764-4980a6eab922</t>
  </si>
  <si>
    <t>31d88ebc-6acf-4ce3-a8a2-876c7bca7595</t>
  </si>
  <si>
    <t>9143607a-4f3e-4dcf-adcb-f8e44b2596e7</t>
  </si>
  <si>
    <t>8c6ea8ec-9afd-4ffb-97df-6fce5cbd92a9</t>
  </si>
  <si>
    <t>44f35a1c-b219-4875-9b0a-aabf4f93618c</t>
  </si>
  <si>
    <t>fb2f8e66-71b5-45cd-9f17-4b0d82e8de65</t>
  </si>
  <si>
    <t>94b8e63c-e848-4b04-96e9-10ebed81b012</t>
  </si>
  <si>
    <t>ed34f09e-8092-4301-b87f-485da86a09c4</t>
  </si>
  <si>
    <t>b241997e-aa0e-46ef-a94b-937c64dea936</t>
  </si>
  <si>
    <t>e0b8f88b-a1de-40db-8eb7-fc510326f014</t>
  </si>
  <si>
    <t>9b5797e2-d818-4e4d-b1b3-982e4b11206f</t>
  </si>
  <si>
    <t>7e92e997-f7a0-40eb-9722-02e8378ea702</t>
  </si>
  <si>
    <t>d5daac51-ca5f-4f0a-a517-0edec278a2fc</t>
  </si>
  <si>
    <t>2a5b86dc-8c69-49a4-9a8b-d7b23659236a</t>
  </si>
  <si>
    <t>191ca28c-808f-4385-a9d9-516cf272e387</t>
  </si>
  <si>
    <t>6ed533db-ef02-4c58-8562-f52915504e5f</t>
  </si>
  <si>
    <t>98a4194f-3527-4c51-85fb-6c63f2111aa5</t>
  </si>
  <si>
    <t>6b6180c9-02df-424e-856c-df6c9f66040a</t>
  </si>
  <si>
    <t>4dcf63e6-c541-48df-a780-871f65a2c0af</t>
  </si>
  <si>
    <t>65a46f0d-a9aa-42ad-abe7-b1de95f6da19</t>
  </si>
  <si>
    <t>6d8b2255-fd18-49c4-8aaf-672a519ddf54</t>
  </si>
  <si>
    <t>0d113080-bbb9-40eb-9f84-a8cfb377caf1</t>
  </si>
  <si>
    <t>f6603da8-28db-422b-b4ec-816e08957147</t>
  </si>
  <si>
    <t>491c016e-a8b9-41e2-8149-60dbe1d0535e</t>
  </si>
  <si>
    <t>b08fe0ac-5d6d-4253-9d18-279c26c08854</t>
  </si>
  <si>
    <t>06af444e-6a86-4100-b839-bc12e0968a64</t>
  </si>
  <si>
    <t>794db3f5-166c-46ad-8e12-245efb4376ea</t>
  </si>
  <si>
    <t>e1923a14-1f49-424a-80c2-20b2542e73e6</t>
  </si>
  <si>
    <t>9cb9b4ba-d343-4f41-b100-ef5f9f0a61d4</t>
  </si>
  <si>
    <t>a73094ea-b0f1-472d-a9f9-d717e6ccf788</t>
  </si>
  <si>
    <t>155401af-e498-4eee-9c59-b2034fe5509d</t>
  </si>
  <si>
    <t>91ab0032-a144-40e6-8755-860b9a374464</t>
  </si>
  <si>
    <t>58a4bd40-0f4d-4a2b-98c3-f94d02b38701</t>
  </si>
  <si>
    <t>57c468a1-4d39-48f8-963c-e22f1726b991</t>
  </si>
  <si>
    <t>62eea025-5ee8-4731-9a35-cb7fb2c24448</t>
  </si>
  <si>
    <t>6ce201a0-287e-4c79-95bf-6c423c18171f</t>
  </si>
  <si>
    <t>4da32dd6-afee-40ee-a466-98301256f172</t>
  </si>
  <si>
    <t>9a77c58a-6758-42f1-bad4-7cc50532c19d</t>
  </si>
  <si>
    <t>2bac7fd6-d936-4187-a2b9-88b4fbe6225e</t>
  </si>
  <si>
    <t>d659ab60-46d4-407c-8145-c51dfed38015</t>
  </si>
  <si>
    <t>5f9e69ca-070d-4496-ac3f-97b6cea09bc6</t>
  </si>
  <si>
    <t>2014790d-8f69-4d48-b25c-159d1f0a7e72</t>
  </si>
  <si>
    <t>2058ba39-bed0-4fa6-9982-96fb07d644a3</t>
  </si>
  <si>
    <t>f0ecf3dc-6992-495c-af67-af72050b707e</t>
  </si>
  <si>
    <t>4e872a78-e639-4bdb-806f-9ca3299cd831</t>
  </si>
  <si>
    <t>7bf4e5cd-58f6-430c-91ec-77db6efbdbc0</t>
  </si>
  <si>
    <t>3eeac405-67d8-4e54-8001-4169032fb4f5</t>
  </si>
  <si>
    <t>fda04e8e-26d4-4517-b94d-8be2c4ca6eec</t>
  </si>
  <si>
    <t>2b52d576-394e-4eb2-8819-748a49fb19d2</t>
  </si>
  <si>
    <t>78be6e2d-954b-46d0-9e61-76484bb9d723</t>
  </si>
  <si>
    <t>b31b7bf3-e961-472a-af13-d746e51b7cee</t>
  </si>
  <si>
    <t>da7e167d-c61c-416b-9ba5-d7bb0ca91306</t>
  </si>
  <si>
    <t>3f36ca01-54d8-4e2c-8634-5a90b66c5a36</t>
  </si>
  <si>
    <t>19d73a8c-9c67-4ba9-b659-e0c534fa5058</t>
  </si>
  <si>
    <t>a6bf3479-0307-4baa-ba2c-6e061431d265</t>
  </si>
  <si>
    <t>6f667c21-1a48-47b8-ba60-bae38e8e8681</t>
  </si>
  <si>
    <t>5035caaa-b0bd-4df4-ae5d-91e7813c841f</t>
  </si>
  <si>
    <t>9fab1363-30fc-46d2-8aa6-138f8354d872</t>
  </si>
  <si>
    <t>9bae5a44-b120-4214-b526-fc6198ebcc5e</t>
  </si>
  <si>
    <t>bd1f59b8-f7e0-4d5a-92dc-e4962d36c907</t>
  </si>
  <si>
    <t>d6787c83-02a4-4e55-a04b-bd1a6d40866e</t>
  </si>
  <si>
    <t>b0da28dd-2f3f-4e50-a9f7-0e2cb57d0258</t>
  </si>
  <si>
    <t>a294e7ba-ee0b-476a-9cd5-5c7ee23e6f1e</t>
  </si>
  <si>
    <t>97d3484a-8a27-46f6-bc03-2857005336ed</t>
  </si>
  <si>
    <t>fa268a17-ffcd-497f-bb19-c768b94441fc</t>
  </si>
  <si>
    <t>5a57fde8-e3d0-4c72-abc7-e2ba6c0bbcb2</t>
  </si>
  <si>
    <t>cc99d6e3-6a7b-4461-aa05-505c0557523e</t>
  </si>
  <si>
    <t>98a9581f-b74d-4b51-94ff-31af1425ccf7</t>
  </si>
  <si>
    <t>1a8eb584-2d37-451d-85cd-428b53af66a4</t>
  </si>
  <si>
    <t>fc5ca0ad-2784-4fd5-a3db-1d7a8222b9f1</t>
  </si>
  <si>
    <t>ea510236-2be6-4f77-af58-82b31a52d5de</t>
  </si>
  <si>
    <t>96005945-6bc1-4750-9825-3dc92cb8928b</t>
  </si>
  <si>
    <t>77ea917e-3a85-42cd-aebd-47cff0bf40f9</t>
  </si>
  <si>
    <t>e4d46273-6a91-4934-b9c9-cfdd883ca9ac</t>
  </si>
  <si>
    <t>8a049fab-a818-41fa-84f0-d8b7857c8f8c</t>
  </si>
  <si>
    <t>83bcf3ad-9bfc-4f8b-b66f-5d2379eac4de</t>
  </si>
  <si>
    <t>52c482f5-a4f2-4969-91f0-b3602e04242f</t>
  </si>
  <si>
    <t>c1680335-c81f-456a-abe5-b9f93aa0cff2</t>
  </si>
  <si>
    <t>6124dbfd-4eef-4068-816b-2425be70b67d</t>
  </si>
  <si>
    <t>e81b1d6c-3786-45c5-ac39-f84bf4ff3616</t>
  </si>
  <si>
    <t>40e9530a-d7ed-4688-b5db-447bf0a4f83e</t>
  </si>
  <si>
    <t>532d431b-ff50-4c26-adb8-19fd36dd4599</t>
  </si>
  <si>
    <t>5154e647-a212-4527-9caa-840c0970f787</t>
  </si>
  <si>
    <t>8050f7d4-4d82-4a9b-b851-5bfe8cd43af3</t>
  </si>
  <si>
    <t>9b6c6a63-ed55-4503-a227-389c23bc602c</t>
  </si>
  <si>
    <t>1ba188fe-3f50-4444-b8c3-9770d8f18d70</t>
  </si>
  <si>
    <t>13531cdb-7358-4292-9982-12b7f5c351ce</t>
  </si>
  <si>
    <t>20211efe-d39f-493e-aacc-117e83ce9abb</t>
  </si>
  <si>
    <t>b270b65a-543a-4e64-9a7b-fcd0e4505f50</t>
  </si>
  <si>
    <t>d5222a3e-8cd0-47ec-8b30-10c21536a853</t>
  </si>
  <si>
    <t>3138ffb9-cdac-47ec-8db3-5831a16c20cd</t>
  </si>
  <si>
    <t>4f20aa58-0526-4a8e-b616-ad8ceaf1c3ae</t>
  </si>
  <si>
    <t>578fa0f1-392c-43c9-bb57-2f84b23c95e1</t>
  </si>
  <si>
    <t>a129bb88-8d8a-4671-b69e-03986ed6892e</t>
  </si>
  <si>
    <t>83451794-4344-4796-95d8-f20898b01d00</t>
  </si>
  <si>
    <t>a95b5f35-279f-4bed-9eaa-fbd5da8ebfa3</t>
  </si>
  <si>
    <t>90473d44-8395-41cb-9631-6be3ffee3d9d</t>
  </si>
  <si>
    <t>56330aca-4213-4b9b-85d9-f90b677a70f6</t>
  </si>
  <si>
    <t>4f5b293a-093c-44a1-9a10-30336c8093d7</t>
  </si>
  <si>
    <t>6e8ed435-b2fa-4f61-8caf-915604ba13bc</t>
  </si>
  <si>
    <t>ecb22773-7be0-4eea-82cc-5434a7a25310</t>
  </si>
  <si>
    <t>bfe47a36-bad9-431f-b375-a3e66ab8b8f6</t>
  </si>
  <si>
    <t>9328d977-b66f-470e-9833-ccdb38b1c258</t>
  </si>
  <si>
    <t>ff68aeab-2f6f-4b95-bd0b-6c93f8b599d1</t>
  </si>
  <si>
    <t>62a9dcf4-217b-4ff7-9ca0-acc56933d589</t>
  </si>
  <si>
    <t>aa9c4c05-9e39-4187-8204-999c1f126d1b</t>
  </si>
  <si>
    <t>39624178-15a2-4e15-8d17-7c4c909b30fb</t>
  </si>
  <si>
    <t>efc2c28d-b7e2-41bf-96f2-c721f5f363c3</t>
  </si>
  <si>
    <t>2bb8c45b-9f3f-405c-899c-4deda10e1ac0</t>
  </si>
  <si>
    <t>d0bc1999-3fac-45d7-a868-0a905a6d0ad2</t>
  </si>
  <si>
    <t>e97fb509-d5f9-4159-9125-69bb5a9d129b</t>
  </si>
  <si>
    <t>dbfa4e15-de2e-4e5d-a0f0-a51ba27bb4f4</t>
  </si>
  <si>
    <t>6f8f2420-3673-4a5c-b523-db2f138edbf1</t>
  </si>
  <si>
    <t>394e1eaf-e492-461d-9b9b-3d643ad47742</t>
  </si>
  <si>
    <t>57563297-91f9-4a73-af83-f96b85aa9bad</t>
  </si>
  <si>
    <t>54177031-299f-425f-bd12-581d23927f55</t>
  </si>
  <si>
    <t>985014bc-0b8b-4660-8290-d6184ffa3e1b</t>
  </si>
  <si>
    <t>ae12632c-45e2-402f-a7ee-121361465567</t>
  </si>
  <si>
    <t>7616c6db-6652-4d93-8955-81f0ba0a6e76</t>
  </si>
  <si>
    <t>e920a7c6-c664-444d-9651-7c8509d8c0b2</t>
  </si>
  <si>
    <t>d17656d6-024e-475b-93ed-83c66a900f9a</t>
  </si>
  <si>
    <t>a03a878a-74b2-4bb1-8002-21a82618d10b</t>
  </si>
  <si>
    <t>a0997c2c-8bff-4cb9-8612-73e478411029</t>
  </si>
  <si>
    <t>8fca6793-e482-499c-8da6-82eb708cdfcc</t>
  </si>
  <si>
    <t>19092e00-f404-4b13-9c60-0e8d2b64b174</t>
  </si>
  <si>
    <t>d8ad9f4e-c965-422c-a979-dbd7dcc6b9aa</t>
  </si>
  <si>
    <t>7b903e18-aea1-4631-9304-3b80a384d92f</t>
  </si>
  <si>
    <t>87960e22-1cb4-4a5b-913c-ac648babc027</t>
  </si>
  <si>
    <t>75217353-436d-4d4d-9c6c-957f388ede08</t>
  </si>
  <si>
    <t>d2d8a557-c36c-46aa-8cbf-6ad325032639</t>
  </si>
  <si>
    <t>0b36bc99-bcb5-4e71-934e-ed09e9cbaa28</t>
  </si>
  <si>
    <t>e329c6b5-42f3-4447-a7c0-cb24228f0d7a</t>
  </si>
  <si>
    <t>f8ab36c6-5a81-4c8b-b058-3868cd952f64</t>
  </si>
  <si>
    <t>999819e7-a69e-46e5-85c7-9c32c4521515</t>
  </si>
  <si>
    <t>1eb85f27-4b75-4d9b-ba1b-33e2da79e078</t>
  </si>
  <si>
    <t>79a4d30f-fa24-4974-886f-54b89700e9f5</t>
  </si>
  <si>
    <t>5729e7d1-852f-45e2-81ef-6eb58733181e</t>
  </si>
  <si>
    <t>4a385cda-c274-42a3-81f6-0db14dd96d7a</t>
  </si>
  <si>
    <t>068165e9-bb9c-4f52-823d-63d072708cd1</t>
  </si>
  <si>
    <t>985d16a9-a4b7-4233-a90c-4e202eeb3bb6</t>
  </si>
  <si>
    <t>a81e23c3-7088-496f-9afe-6577b5620d93</t>
  </si>
  <si>
    <t>e5fe9ead-a1e1-4468-87b8-b313cdb8551c</t>
  </si>
  <si>
    <t>3a669c04-f8ad-4b05-a73b-749d1074bec4</t>
  </si>
  <si>
    <t>512bba9a-7548-4737-93d0-5696ecafce70</t>
  </si>
  <si>
    <t>3d7b976f-1474-42b8-9fbe-5bd793b17596</t>
  </si>
  <si>
    <t>894d99e3-7881-4e2c-816f-e8c5ead6ccf7</t>
  </si>
  <si>
    <t>12f13e94-4020-484b-9c00-94af5e47d186</t>
  </si>
  <si>
    <t>386f9bb1-b967-4553-8e7f-5b7d2a9f563d</t>
  </si>
  <si>
    <t>7dfa2aba-86b6-4a8d-b646-dda1dec8b3c2</t>
  </si>
  <si>
    <t>db4e4ba5-ce36-4bc8-b073-cba671e72492</t>
  </si>
  <si>
    <t>168f60d7-5b0d-4dc5-b29e-88d4b99eb738</t>
  </si>
  <si>
    <t>0f13e796-2d5e-4267-9269-6bc3bf49c285</t>
  </si>
  <si>
    <t>08b78320-461d-4655-9046-d76c3b065289</t>
  </si>
  <si>
    <t>a5f9dfa2-8591-4bc4-a975-a841ad134857</t>
  </si>
  <si>
    <t>14086363-e4af-42b9-a3d8-1001adcbdb96</t>
  </si>
  <si>
    <t>c2347d73-d8d2-48d3-96ff-3c352a55da27</t>
  </si>
  <si>
    <t>419a9933-e4d6-4486-9615-47348cae0ae9</t>
  </si>
  <si>
    <t>79bc8ae6-659a-497c-b0a1-8b1f34c9e8a7</t>
  </si>
  <si>
    <t>a746ae39-64de-4752-a17a-14c41c674821</t>
  </si>
  <si>
    <t>eaaf731d-7a6b-4f18-abc2-bd9b70de7780</t>
  </si>
  <si>
    <t>29fdbb79-8603-4dd7-997b-e07bd9c94c21</t>
  </si>
  <si>
    <t>ae8e4567-08e2-4d65-8756-9fa5c72d394e</t>
  </si>
  <si>
    <t>0dadc684-d990-456e-b5b5-bce62784b674</t>
  </si>
  <si>
    <t>8bf75d45-87c2-479a-8a43-4a01bac7e67b</t>
  </si>
  <si>
    <t>ad39ef51-9430-49de-aa40-9dcc968e815f</t>
  </si>
  <si>
    <t>9e3202a6-12c6-4c8e-b5bc-cb89a6ab7427</t>
  </si>
  <si>
    <t>a4600239-872c-4a6b-8add-e3fa30a85cf9</t>
  </si>
  <si>
    <t>64de3cea-37b1-4400-9962-63af9b5493c0</t>
  </si>
  <si>
    <t>1f4edd4d-e75c-403f-a186-be0a93bada6a</t>
  </si>
  <si>
    <t>54a5593e-606f-42c6-89a4-61afc3cf054f</t>
  </si>
  <si>
    <t>d848f26b-8de9-4b70-98e0-03bb08ee55dd</t>
  </si>
  <si>
    <t>eb7025f3-ce80-4ee1-9bde-83ed5884b3bc</t>
  </si>
  <si>
    <t>173dfbf3-275f-4980-8839-e2445fb62688</t>
  </si>
  <si>
    <t>c5750f94-4860-4f49-8670-017a5d324bb4</t>
  </si>
  <si>
    <t>1f05b8f3-e0ef-418c-a120-efd19758cc1c</t>
  </si>
  <si>
    <t>4c04f556-871f-42e3-8fde-7ce3657fe4df</t>
  </si>
  <si>
    <t>75030f23-0446-4317-b168-f1dfe7dadd35</t>
  </si>
  <si>
    <t>6d54a4ff-c85b-4ad1-a026-ad141cef59b9</t>
  </si>
  <si>
    <t>e826482e-993b-422c-af84-cbbc042afc91</t>
  </si>
  <si>
    <t>ca5d373d-b979-4a51-8677-cd100bfe863c</t>
  </si>
  <si>
    <t>fa886645-6d68-4313-8cf5-46cdfb66da35</t>
  </si>
  <si>
    <t>1aa918f9-0519-4e31-a604-aa0f791c0c04</t>
  </si>
  <si>
    <t>4e68d433-81ca-46ed-97d6-38d8a7db5753</t>
  </si>
  <si>
    <t>b9eb0980-ffd0-462a-97ab-19fd3bff58c4</t>
  </si>
  <si>
    <t>a3f21432-290e-4ad9-b1b6-cd3795748298</t>
  </si>
  <si>
    <t>7816714a-d722-41c5-9fc6-f3e77b9d1762</t>
  </si>
  <si>
    <t>f3a2b890-3500-4752-a05a-f8c604272c65</t>
  </si>
  <si>
    <t>e2ead4df-3c7d-4c28-bbf4-a1688a3c8569</t>
  </si>
  <si>
    <t>3ee350f5-b01c-422c-81ae-4968747fd61f</t>
  </si>
  <si>
    <t>8afb14ba-05ec-4198-b325-040061fe4c6f</t>
  </si>
  <si>
    <t>92e94843-ccd9-4cd2-923c-b5a4e863b381</t>
  </si>
  <si>
    <t>98b2642d-0fde-4dc6-b381-39f0f702d931</t>
  </si>
  <si>
    <t>9e5bfebc-19f2-44a6-ab31-6fb966d711b2</t>
  </si>
  <si>
    <t>0c6de760-d939-459f-8b83-34f7c1b7cc44</t>
  </si>
  <si>
    <t>a6348e6e-45fc-46bc-9427-eae412dfab87</t>
  </si>
  <si>
    <t>865042dd-7e69-4e76-9fe3-1b0cf91d16c6</t>
  </si>
  <si>
    <t>593d05e6-478e-4cdb-9bbd-42fb92b10d05</t>
  </si>
  <si>
    <t>4f8daf3f-7b40-4cb6-8f1f-55f5a7a39148</t>
  </si>
  <si>
    <t>bacf7983-eef2-445b-ae59-60c9a7871c9b</t>
  </si>
  <si>
    <t>85677d21-e8de-4aa9-b123-be40889d8b04</t>
  </si>
  <si>
    <t>1982</t>
  </si>
  <si>
    <t>5c36cdd3-d1e0-4dca-af2f-c02c5484599d</t>
  </si>
  <si>
    <t>477cce14-cea3-495d-b964-ed3a97155126</t>
  </si>
  <si>
    <t>3f36ed0b-a742-4ebc-baeb-f4dc66606be2</t>
  </si>
  <si>
    <t>d5df9855-cfcd-4d25-b6a2-737bd493fe53</t>
  </si>
  <si>
    <t>4ac4298c-e45f-4f87-be85-8662966dfa0a</t>
  </si>
  <si>
    <t>4cdbdf51-d814-4d37-befd-e55fc6f4eed1</t>
  </si>
  <si>
    <t>9546f2c0-f2a6-48f7-b890-251877f94389</t>
  </si>
  <si>
    <t>057131d6-b9ba-44b9-8c10-49c735143b12</t>
  </si>
  <si>
    <t>e1107364-ed86-4b7b-8258-fdbb1f740e41</t>
  </si>
  <si>
    <t>847df916-4d68-4023-8656-3764d692ed68</t>
  </si>
  <si>
    <t>a64e88ad-5d9e-43f6-bbfc-dc01cc77bdf2</t>
  </si>
  <si>
    <t>d6a2cfb7-071c-450f-a39a-4676852e4f1e</t>
  </si>
  <si>
    <t>ff7c5de7-43ef-440d-b685-0d750fba92da</t>
  </si>
  <si>
    <t>e554efb8-fccf-4971-b27f-11d0c11c0d47</t>
  </si>
  <si>
    <t>ed57cb8d-aa5f-4bb4-8b92-ad09bb276d86</t>
  </si>
  <si>
    <t>c9705ee7-cf95-4905-a296-1aa703348d14</t>
  </si>
  <si>
    <t>c0608f02-2040-4452-9bdf-aab34665f29a</t>
  </si>
  <si>
    <t>915fcbb2-50a4-4541-89a1-9f2a20acbb53</t>
  </si>
  <si>
    <t>819c6e9c-b5f2-4827-851c-0a3d92df7de3</t>
  </si>
  <si>
    <t>86106fa3-f060-4c55-bc38-5caa5ad7c9f6</t>
  </si>
  <si>
    <t>50a09998-9adc-4e8f-8969-07e28a8cefff</t>
  </si>
  <si>
    <t>1ec04467-e15a-40f0-b9c2-6bcca06e413f</t>
  </si>
  <si>
    <t>6e24f576-7cc4-420b-b610-797729343379</t>
  </si>
  <si>
    <t>bbc09b8f-7a0b-4d30-8f13-c15521ab92e8</t>
  </si>
  <si>
    <t>3844a6db-83b5-4d41-9662-88232c4b11d3</t>
  </si>
  <si>
    <t>a047b7f3-8b26-4bc1-8463-89543d7d25b8</t>
  </si>
  <si>
    <t>6e056af9-8b29-4f68-82a2-aaf526f36abb</t>
  </si>
  <si>
    <t>bac1660e-2174-402d-8d1f-651f8353f49d</t>
  </si>
  <si>
    <t>660cd924-0b21-468f-ab76-2ce13eb7b22a</t>
  </si>
  <si>
    <t>df0c0a81-4943-48ff-80ec-ab8c73515268</t>
  </si>
  <si>
    <t>8688dd2b-4a6f-4440-aefa-dc556028d61a</t>
  </si>
  <si>
    <t>fde33544-019f-4bd1-a4c6-43a3c0379c36</t>
  </si>
  <si>
    <t>30d2265b-ac86-4679-8e9d-6ad12d9fd0f4</t>
  </si>
  <si>
    <t>d7bc111e-d1df-4762-bafc-a7a835aed737</t>
  </si>
  <si>
    <t>fe8e5c2d-a059-4c90-bfc8-c6b934acd492</t>
  </si>
  <si>
    <t>b4b283eb-c864-4fda-b801-418c8a043e97</t>
  </si>
  <si>
    <t>f09cd82e-a3d3-4125-b18a-91238395a83c</t>
  </si>
  <si>
    <t>89727162-a8f4-45a7-afaa-253d4593785e</t>
  </si>
  <si>
    <t>36fa1bac-c03e-4d6b-8a76-f7bb9594b72b</t>
  </si>
  <si>
    <t>a7087f22-07e0-4e80-bdb6-555eb02ce97b</t>
  </si>
  <si>
    <t>677fc497-d4b1-4e31-be21-d4c23c82610a</t>
  </si>
  <si>
    <t>e5b06795-079f-4e60-9c03-8c67d2edb001</t>
  </si>
  <si>
    <t>f45ce293-a464-4212-a4e8-59795fa924b6</t>
  </si>
  <si>
    <t>8dfebba2-b1a7-4b0f-83b2-135736a19c7d</t>
  </si>
  <si>
    <t>552b4e72-a58d-4286-b3dd-799701e4d87a</t>
  </si>
  <si>
    <t>0cb4bdc0-70b0-4c13-a2ac-bf880f751a3e</t>
  </si>
  <si>
    <t>8a5e6a47-970c-4fe3-956c-86f71f21e4f6</t>
  </si>
  <si>
    <t>db55b7d6-5b7b-498c-96ab-821b99ca016c</t>
  </si>
  <si>
    <t>e5efda47-1948-4e9e-952f-945cc62924ef</t>
  </si>
  <si>
    <t>4cbd92d7-a442-4f92-a585-eb264956e7f9</t>
  </si>
  <si>
    <t>744e8a45-67f8-4586-91c9-8926817e4a0d</t>
  </si>
  <si>
    <t>95768cca-e405-49c5-9f1e-9c9b9e64b648</t>
  </si>
  <si>
    <t>a97b121f-da90-4c3d-8338-802a22c757ef</t>
  </si>
  <si>
    <t>2c5bc3c4-f2d5-4dd9-a9ac-e8e3a6578fa5</t>
  </si>
  <si>
    <t>b59604d4-61d9-4b5a-9681-ef759b46712b</t>
  </si>
  <si>
    <t>2594563b-479b-433a-a105-de882de1fb30</t>
  </si>
  <si>
    <t>74a90858-c5dd-46e1-8678-072c9aff094a</t>
  </si>
  <si>
    <t>a5bee32f-4b64-47d4-9fc4-2481713b5393</t>
  </si>
  <si>
    <t>7f8834ff-4209-4c5e-aa6a-295eada410a3</t>
  </si>
  <si>
    <t>67458aef-8f1d-473e-a351-b109f14005e6</t>
  </si>
  <si>
    <t>d36bdba0-5c78-46c4-9334-8be0a47065e6</t>
  </si>
  <si>
    <t>364799a4-37de-47f2-89c1-68117ede20a7</t>
  </si>
  <si>
    <t>219260f4-6a01-4fbb-8b32-ca0898885674</t>
  </si>
  <si>
    <t>dece912a-046e-43f5-816e-5c914b1c5e8e</t>
  </si>
  <si>
    <t>61578651-8588-4add-bb3c-16beb0f759f8</t>
  </si>
  <si>
    <t>bfaf8919-7825-4faa-b215-6b9c771459d3</t>
  </si>
  <si>
    <t>d92bcb33-a8aa-4545-9acc-44b39a20dfa6</t>
  </si>
  <si>
    <t>00754c9c-ff3f-44e7-9436-8ea786e806c4</t>
  </si>
  <si>
    <t>f8dda22f-3be2-4cc3-8112-9c6056b58099</t>
  </si>
  <si>
    <t>d7d49bad-38be-4987-b8cf-44b2c8c07caf</t>
  </si>
  <si>
    <t>a768f09d-6a86-4cba-a768-ebe309cbc8f1</t>
  </si>
  <si>
    <t>200346dc-640c-4e2d-bc23-d6406284f963</t>
  </si>
  <si>
    <t>0fb38515-8ddc-4785-bde6-82a665251e02</t>
  </si>
  <si>
    <t>a6917ff4-0c00-41f2-a7b5-ba3d60fbbf1b</t>
  </si>
  <si>
    <t>6bf75055-0331-4b91-b02c-d8c148a23acb</t>
  </si>
  <si>
    <t>ff29bc16-0d14-4b36-ae9f-1cdb05ab84cd</t>
  </si>
  <si>
    <t>4d191fec-0610-4a3d-98dd-2d1637d50664</t>
  </si>
  <si>
    <t>4a05fe94-8c11-4a17-8980-abefae0b74fc</t>
  </si>
  <si>
    <t>ffa8b63d-ea7a-4961-bc6a-5dcac1c0f07e</t>
  </si>
  <si>
    <t>4bf89a6f-ca0c-424d-a783-c5364ca68cf8</t>
  </si>
  <si>
    <t>bbd5b33b-fae6-4aa3-b75f-8b154eb18186</t>
  </si>
  <si>
    <t>4647fe25-08b8-4c86-a246-a82cf816d030</t>
  </si>
  <si>
    <t>16211d8c-f3a6-4a49-9989-99319ea25b43</t>
  </si>
  <si>
    <t>e237c095-19f4-4348-a35a-ddda79a19e7f</t>
  </si>
  <si>
    <t>f446ec71-0f02-4d3d-a0c7-c915d0989e7f</t>
  </si>
  <si>
    <t>8786a72d-5c81-44a8-9276-d7e56124848c</t>
  </si>
  <si>
    <t>edbfcaa3-73d4-4e12-9cc7-7151cee6b1d2</t>
  </si>
  <si>
    <t>b1a5c9af-01b5-4c85-ab93-337e10a79171</t>
  </si>
  <si>
    <t>6a29640a-2a44-4745-8328-0bc71a3548a9</t>
  </si>
  <si>
    <t>eb8abdab-8217-4729-b510-5028e5ccf039</t>
  </si>
  <si>
    <t>28db2bff-f445-4298-887c-9a6a7c32093c</t>
  </si>
  <si>
    <t>b5c7ca3a-ad14-44ea-bbbb-fb962e45857a</t>
  </si>
  <si>
    <t>051cbf38-7fb2-4919-9e4d-7c676a6dc8aa</t>
  </si>
  <si>
    <t>0059c0ea-df82-4235-88a3-52e9cf5dfda6</t>
  </si>
  <si>
    <t>4ccb93f5-7a83-4c8a-a696-2b61f1b4667a</t>
  </si>
  <si>
    <t>622ca7a6-3d6d-4b07-853f-3e663e27ca55</t>
  </si>
  <si>
    <t>75505928-87ca-4672-8e91-2fd2f0ec1521</t>
  </si>
  <si>
    <t>b1394f13-0423-46c7-be11-169442704f47</t>
  </si>
  <si>
    <t>c143f7b3-1eb9-48a6-8734-5259f3910bd1</t>
  </si>
  <si>
    <t>183c9952-da6b-4737-a80c-3c402382b711</t>
  </si>
  <si>
    <t>035a65a3-7ce6-4a82-bf4d-0f4ec692b67e</t>
  </si>
  <si>
    <t>b8e51761-8582-4eca-a05f-8187f631149e</t>
  </si>
  <si>
    <t>f37f7653-daea-4690-a4ac-e9cb876bccc3</t>
  </si>
  <si>
    <t>2688d2a7-090d-48f2-9cd5-d33a4906bece</t>
  </si>
  <si>
    <t>78e20e4c-5d5d-4435-8108-9394f9bd5bcf</t>
  </si>
  <si>
    <t>59a9bf7d-ebc2-4ea1-bbdd-17c2ef7b1866</t>
  </si>
  <si>
    <t>8fc6eef5-2d87-48c3-a5d9-8e1c2adfa782</t>
  </si>
  <si>
    <t>fe7808c6-a292-4545-b86b-ce264810999a</t>
  </si>
  <si>
    <t>091c2108-72ec-428c-a2dc-989658642b53</t>
  </si>
  <si>
    <t>c0513317-14b6-4339-81eb-4120143a5db4</t>
  </si>
  <si>
    <t>226f4499-1086-42b9-bc08-886058ee8513</t>
  </si>
  <si>
    <t>42e074db-03c6-4008-9e43-ce814404f478</t>
  </si>
  <si>
    <t>c76ca17f-699a-40cf-a815-f94fb52970a1</t>
  </si>
  <si>
    <t>6e310e9a-9c83-46e5-b53d-7b53bcef238c</t>
  </si>
  <si>
    <t>22fa454f-1b08-425c-80e3-071d965bd6da</t>
  </si>
  <si>
    <t>96430f38-1caa-41ea-b388-272c805ca038</t>
  </si>
  <si>
    <t>483e255b-2af7-4abe-96b3-d203e51d056e</t>
  </si>
  <si>
    <t>863396fd-562b-4182-ac27-4b24cf30664d</t>
  </si>
  <si>
    <t>98bc79d9-4c2c-486a-833c-0bbb19407516</t>
  </si>
  <si>
    <t>6b4c1af3-903a-4fdf-b6dd-f529c7fdcd3f</t>
  </si>
  <si>
    <t>97daff78-c5b4-4563-9b63-088120e41db5</t>
  </si>
  <si>
    <t>d89aabef-da87-42c5-ba68-c1e9b77bf251</t>
  </si>
  <si>
    <t>e749c05b-2e94-4e86-ad4f-0f341f8b1e16</t>
  </si>
  <si>
    <t>303bc7a9-3c29-419b-9e79-b1504c006d99</t>
  </si>
  <si>
    <t>3df55d92-7992-4a39-be93-f17defe1c375</t>
  </si>
  <si>
    <t>6d9c0f8a-5b04-4638-9328-2f3d61781079</t>
  </si>
  <si>
    <t>521f03ef-c1e9-4c43-95cf-e284ab06f7a8</t>
  </si>
  <si>
    <t>2bb6b260-f3cf-4391-b72f-7eed21aa0d99</t>
  </si>
  <si>
    <t>cf3391b3-533c-4b40-b4b2-68fc97fbfbed</t>
  </si>
  <si>
    <t>91c0621f-40bf-468d-9689-848faba3a53a</t>
  </si>
  <si>
    <t>a02fd8a7-20ce-4472-91e0-702d35d977ef</t>
  </si>
  <si>
    <t>651bf648-f8ee-4a46-9028-95a705b47130</t>
  </si>
  <si>
    <t>c1efe797-2880-4900-9f48-8f952ab0c803</t>
  </si>
  <si>
    <t>b7412c30-ef91-46eb-ba99-bccfd8a0167d</t>
  </si>
  <si>
    <t>e2d1a03c-fb4a-4e65-abf9-7a395b524e06</t>
  </si>
  <si>
    <t>5a680050-31ea-44b9-8deb-706c9016e978</t>
  </si>
  <si>
    <t>33d07707-f015-4b5a-970f-3fee2b11c0bb</t>
  </si>
  <si>
    <t>04c8ddce-64d6-44eb-9c2d-17b90e136714</t>
  </si>
  <si>
    <t>4ba5b44b-4b6a-44ad-8a03-74d008805354</t>
  </si>
  <si>
    <t>8df27dc1-c0fd-4ce5-bada-dd55180d5b60</t>
  </si>
  <si>
    <t>239f2010-2ac1-4d3e-a4cf-bafbe8cd43f2</t>
  </si>
  <si>
    <t>b1d5e94c-3ec5-47e7-b074-2a99e451eb60</t>
  </si>
  <si>
    <t>77cc61f2-b839-4821-a78d-c77734f44f5d</t>
  </si>
  <si>
    <t>91f5c1ca-3408-437d-b425-21ace8629bca</t>
  </si>
  <si>
    <t>6e94d125-f2a1-42f1-9f28-e36d662d248a</t>
  </si>
  <si>
    <t>41a84f4f-b3de-4db1-a1b0-a7a93420747e</t>
  </si>
  <si>
    <t>7d8890d3-c9b4-498d-98bc-ce5530037bb6</t>
  </si>
  <si>
    <t>e9944803-3ee4-4b76-889f-c6402ce4a847</t>
  </si>
  <si>
    <t>90ddb892-5566-4e04-89fd-d2798d2a8237</t>
  </si>
  <si>
    <t>a7a65b2d-b99f-4d27-971d-055b972bba3d</t>
  </si>
  <si>
    <t>6e9ee2b4-bae0-462c-9274-4348fa419b5a</t>
  </si>
  <si>
    <t>07358dda-7ad0-4ca5-acf6-85e38cc70c9d</t>
  </si>
  <si>
    <t>3bd7bddb-75ca-4dbf-a3fc-550a39e5feac</t>
  </si>
  <si>
    <t>2330d4b3-ac48-4177-8cbf-086bf3edb716</t>
  </si>
  <si>
    <t>a26a18b0-262b-4814-b619-879655c2c034</t>
  </si>
  <si>
    <t>314d7eb5-3714-4b40-9760-ede014ca195d</t>
  </si>
  <si>
    <t>db1d1cf0-67e1-4e2c-ae4b-39f897b72921</t>
  </si>
  <si>
    <t>23f5f60c-6179-4589-9414-03d0ec86a260</t>
  </si>
  <si>
    <t>3d27deff-99e9-4367-a57e-5d09231d66bb</t>
  </si>
  <si>
    <t>f9c417b3-5b2b-4a86-8b05-8ff4a3208edf</t>
  </si>
  <si>
    <t>0501502e-92a8-42bf-8fb4-52c59ff93145</t>
  </si>
  <si>
    <t>0b435f23-0a36-413f-88fd-138d3b97bcc7</t>
  </si>
  <si>
    <t>dad07d16-09a1-418b-9eae-0b6f3dd692b0</t>
  </si>
  <si>
    <t>1c475666-f5d4-4ac1-8043-d3ed91a1db1f</t>
  </si>
  <si>
    <t>2cef06fb-c651-43a1-b904-150e960a2f60</t>
  </si>
  <si>
    <t>117f89ee-92fa-443e-b491-ad4c16d637f0</t>
  </si>
  <si>
    <t>a348a722-e942-4b25-a1a8-b4848b05a7bb</t>
  </si>
  <si>
    <t>1117414f-9276-4de2-b83e-8cd14eca6039</t>
  </si>
  <si>
    <t>e7518e50-4df3-412b-8b0d-f383cd398729</t>
  </si>
  <si>
    <t>9d29c734-dff9-41eb-8aee-f7db3d6d16da</t>
  </si>
  <si>
    <t>c9d81f89-06c9-4d36-8b22-1febd22f46db</t>
  </si>
  <si>
    <t>36a669e3-30b3-4be3-8056-eab26e1eec3b</t>
  </si>
  <si>
    <t>99f35967-4165-409f-b74e-105677ade6ac</t>
  </si>
  <si>
    <t>e9ecbc76-a60c-4da5-8b7b-473dbeb7cbc9</t>
  </si>
  <si>
    <t>60b21b68-c023-4996-8da7-717632970239</t>
  </si>
  <si>
    <t>27939568-bd21-4a06-8e84-f87b991a02c4</t>
  </si>
  <si>
    <t>c76427fc-a29c-4dd8-9c29-a713c9b8fb01</t>
  </si>
  <si>
    <t>5030df62-ca03-4abd-b3f3-5db33a6f734e</t>
  </si>
  <si>
    <t>a0a191d3-4ae8-4623-b2b4-151746b69058</t>
  </si>
  <si>
    <t>40d6b18f-f119-424a-b264-adb069029dfb</t>
  </si>
  <si>
    <t>fc21c14c-3135-4965-8565-3a4ce8f0f14b</t>
  </si>
  <si>
    <t>640ccccc-8736-4714-b960-0af242e20cc3</t>
  </si>
  <si>
    <t>2e9d6799-2149-477d-a5cf-53bdbf3b5787</t>
  </si>
  <si>
    <t>d849183d-54fc-4552-b4f7-9978fc2b2db9</t>
  </si>
  <si>
    <t>b290c50b-7f48-4876-a1f1-76372f727f6d</t>
  </si>
  <si>
    <t>800a8aa3-2f68-482b-b80e-3e45ddecd4bf</t>
  </si>
  <si>
    <t>30ea9827-3921-46b3-a1fd-8398dc269859</t>
  </si>
  <si>
    <t>354ce0ed-b9af-4ce2-b898-b5955b79c491</t>
  </si>
  <si>
    <t>e4d70d8d-47ad-4159-bd3e-e9a6809b6dc5</t>
  </si>
  <si>
    <t>d2341126-050a-47d6-8de2-c6514f6b2e4f</t>
  </si>
  <si>
    <t>a4399213-a71a-45f5-9f31-7d0191768659</t>
  </si>
  <si>
    <t>16e4dba8-51aa-4ce1-bea2-aff8c32061b3</t>
  </si>
  <si>
    <t>f0fa9050-f9b9-447a-87d3-05d890c1be8e</t>
  </si>
  <si>
    <t>be9a6fa0-c636-43d3-9fa1-3c57f01ed496</t>
  </si>
  <si>
    <t>b030681e-1fdc-44a1-89a2-53073e3b4630</t>
  </si>
  <si>
    <t>87f537d6-0da2-49fa-8c58-85b906dbbbdb</t>
  </si>
  <si>
    <t>114ec58d-9c8d-40d6-b183-c0eb03741efc</t>
  </si>
  <si>
    <t>c9946cc9-4529-40d4-ba0e-a1819cab0b7f</t>
  </si>
  <si>
    <t>2e337d43-0232-4a28-90c5-c30ae9b39678</t>
  </si>
  <si>
    <t>62878ec5-361d-41b2-9a84-3ac4b7d3c778</t>
  </si>
  <si>
    <t>da962b32-acfc-4b44-8425-46be9f89d9ee</t>
  </si>
  <si>
    <t>40926921-7776-4b2d-a50d-8310e29e9f3d</t>
  </si>
  <si>
    <t>98c77dfe-0946-4af0-ba7b-9e4617a1323d</t>
  </si>
  <si>
    <t>7d441c41-0cb1-4421-a245-81d9ef9a005a</t>
  </si>
  <si>
    <t>c5d050c6-1f92-4040-b890-1f59bf079394</t>
  </si>
  <si>
    <t>3ea123ff-7e1f-4d41-ba4f-f5fb8bbcfdab</t>
  </si>
  <si>
    <t>36a750e0-cd20-43e9-8f48-f19207e434d9</t>
  </si>
  <si>
    <t>86b771b6-65f0-48e2-bb99-32a158b53134</t>
  </si>
  <si>
    <t>451a39f6-85fa-4f95-914c-02979afebe91</t>
  </si>
  <si>
    <t>9d26b051-176f-4014-be8f-a1e7e9e9d5db</t>
  </si>
  <si>
    <t>7effa04b-9b96-47d3-b75f-7f7fcf4cbfa1</t>
  </si>
  <si>
    <t>0b2e7ba0-1693-4472-a45a-ca71960aeb50</t>
  </si>
  <si>
    <t>e0044c3e-2ddd-44a0-a59d-60a9954d8372</t>
  </si>
  <si>
    <t>d9d6956f-532a-40af-9c75-0834f1bcecae</t>
  </si>
  <si>
    <t>8149691c-8174-4ac2-9a07-18cb7dd178b4</t>
  </si>
  <si>
    <t>538a8912-de27-41d5-94ae-1b8d5d71a4ed</t>
  </si>
  <si>
    <t>13f20bab-82bc-4ffa-a390-85d15a474b0b</t>
  </si>
  <si>
    <t>6d5c49ab-c706-4e57-a3e0-359b7079f727</t>
  </si>
  <si>
    <t>2f856654-4738-490e-88eb-6f1ccdd346af</t>
  </si>
  <si>
    <t>90b38d30-17ee-4b48-b4a5-441e9fdbb8b8</t>
  </si>
  <si>
    <t>58989ea5-de54-4215-9964-b1f16cc08da8</t>
  </si>
  <si>
    <t>6798c55a-a916-40cb-b033-8b44eae71a8a</t>
  </si>
  <si>
    <t>d419e6c5-d030-4103-9964-92fa632cb100</t>
  </si>
  <si>
    <t>2989718c-ca36-4096-8c3f-de002cdac5e6</t>
  </si>
  <si>
    <t>cd6e8dcf-a62c-4f2f-a47e-a5dd4d5f4882</t>
  </si>
  <si>
    <t>a27c3e3f-f285-42e4-b6f1-cb8a3b2db478</t>
  </si>
  <si>
    <t>7f722970-3aa6-472f-8e7c-f4bd77b3318c</t>
  </si>
  <si>
    <t>351e46e8-2ef2-4fa3-82ec-42fbae858544</t>
  </si>
  <si>
    <t>b3933ef4-e9d4-4c1b-babe-720cb680656e</t>
  </si>
  <si>
    <t>80bfdb41-6fc2-46d1-b918-199474fceb60</t>
  </si>
  <si>
    <t>1ad1089d-2388-4576-8a76-c4a7d063f4c8</t>
  </si>
  <si>
    <t>801241bc-5aa3-4870-be9c-cca8c121dadd</t>
  </si>
  <si>
    <t>d2f8b19d-edf6-4cfb-9845-04f6a3f7c17e</t>
  </si>
  <si>
    <t>d3fe5afd-7f82-4fc6-a623-e7b0705c8331</t>
  </si>
  <si>
    <t>81afdf59-f44a-4568-a4c7-1a29c1e6e815</t>
  </si>
  <si>
    <t>9082fc7f-a480-4e64-8ab2-583de971efbf</t>
  </si>
  <si>
    <t>d092b834-d4a8-4e6f-8d5f-a32e424d8642</t>
  </si>
  <si>
    <t>3e7869b1-e0a1-4829-971d-c2df20edced2</t>
  </si>
  <si>
    <t>e5408edb-58b0-439e-aa44-a17af81188bc</t>
  </si>
  <si>
    <t>787ff7e9-25e3-4bd5-a3b2-c2f7644931bb</t>
  </si>
  <si>
    <t>39bcf498-7a91-4c36-8c50-cae0a69f9951</t>
  </si>
  <si>
    <t>4d40a7fa-5c4e-4d4b-a89e-040a6f4c1468</t>
  </si>
  <si>
    <t>09048b53-35ad-410f-89ea-d4e02cf98c04</t>
  </si>
  <si>
    <t>dbd6bdbb-203c-41c9-ab56-925af10a5800</t>
  </si>
  <si>
    <t>9cecdb9f-4463-4501-a2be-229898716051</t>
  </si>
  <si>
    <t>8ee5bf22-241f-474b-9143-627383f8cba8</t>
  </si>
  <si>
    <t>989d62b3-a0c6-488a-86cd-6b18b6f2c685</t>
  </si>
  <si>
    <t>ec57b23c-46f1-4c90-9a03-88c98cecf8ba</t>
  </si>
  <si>
    <t>d412883a-37e1-4b3d-97ef-f1aa8a09d1f0</t>
  </si>
  <si>
    <t>c022f12d-d6ee-4ee0-8abf-d8f6d8dec0f6</t>
  </si>
  <si>
    <t>48e47313-75ff-4f7b-a055-cf5a2625bf82</t>
  </si>
  <si>
    <t>0e4997b3-3c49-42bd-814e-c0217ddd0c15</t>
  </si>
  <si>
    <t>7f788bcc-c4ca-4207-80e1-ca592f108e89</t>
  </si>
  <si>
    <t>8cc2da64-f995-435b-a8d5-32f2c2298680</t>
  </si>
  <si>
    <t>4e298c6e-e42d-4e06-9b68-db82fd7ffacf</t>
  </si>
  <si>
    <t>528500ac-ff89-46e0-b69b-41ca2c0d4046</t>
  </si>
  <si>
    <t>6e01ecb7-c09e-4dff-ae19-e8ade388d063</t>
  </si>
  <si>
    <t>db72be76-9114-4c7c-ab2c-16a0356c60ac</t>
  </si>
  <si>
    <t>e91f2833-2e34-4725-a2df-508670261455</t>
  </si>
  <si>
    <t>e1b38e73-14a3-4939-8fae-03d151b03aad</t>
  </si>
  <si>
    <t>2a2b482c-8be9-4488-a307-9405d7536434</t>
  </si>
  <si>
    <t>a414fe99-b5b4-4b64-9b84-673c5cefa495</t>
  </si>
  <si>
    <t>74e5ec8b-adf9-458d-8100-fafcbd0db7f0</t>
  </si>
  <si>
    <t>5a4058bb-6f70-418d-95f5-a599501fb56a</t>
  </si>
  <si>
    <t>ccbdb32d-eddc-448c-8315-95144c978e8c</t>
  </si>
  <si>
    <t>4da0f71e-9018-4705-bad7-34cfe3a56ee1</t>
  </si>
  <si>
    <t>09595226-ef7b-449c-87a5-98778344a825</t>
  </si>
  <si>
    <t>476ba8ca-a51f-4d6f-ac1c-7758206bb64e</t>
  </si>
  <si>
    <t>d95dd353-e55c-4895-8a0a-a5502bb0ef73</t>
  </si>
  <si>
    <t>56172650-1e3d-40c4-aba6-e30491d5497f</t>
  </si>
  <si>
    <t>0a2f77db-cf72-4998-b702-6c51e970f446</t>
  </si>
  <si>
    <t>c3bbcb54-c823-4207-bb30-358942324804</t>
  </si>
  <si>
    <t>e9b5484a-bcab-4bdb-bd94-30c652edef25</t>
  </si>
  <si>
    <t>fc95df21-4b2c-4d03-81c3-564da88c2dd1</t>
  </si>
  <si>
    <t>5dd0a830-09a3-4d50-9456-984c16220555</t>
  </si>
  <si>
    <t>333e7fa2-e883-4db6-bf8c-016ed1ed6b26</t>
  </si>
  <si>
    <t>66d76510-50c2-42f5-ba60-de126b8b10e7</t>
  </si>
  <si>
    <t>9f3034a2-f11d-4795-8318-26b0a4d216e2</t>
  </si>
  <si>
    <t>f129ca75-e4f0-437d-815d-ce8b92bb874e</t>
  </si>
  <si>
    <t>ebea96f9-4bf6-485f-9ba2-53dfbfd5b248</t>
  </si>
  <si>
    <t>3cac8c0c-2214-4b24-a4f7-1802ee0e7ea9</t>
  </si>
  <si>
    <t>4a824987-bf79-400d-87fd-b84804497316</t>
  </si>
  <si>
    <t>071b8e93-2306-47ff-bfb3-d18d8f7d9fb5</t>
  </si>
  <si>
    <t>488c8397-8ac6-49eb-83d3-565bed5062dc</t>
  </si>
  <si>
    <t>1660ac7e-9c56-4a4b-bad2-68175c0cecdc</t>
  </si>
  <si>
    <t>53d10e83-41e0-46f2-b0a0-044c30f3ef35</t>
  </si>
  <si>
    <t>6e829704-8b43-4512-8cdb-261079baee24</t>
  </si>
  <si>
    <t>79008ad7-4a56-4228-986b-39407c855099</t>
  </si>
  <si>
    <t>b4dc3824-e71a-4696-abf9-fc0a440863eb</t>
  </si>
  <si>
    <t>68265a6d-74bd-429b-9df9-9f60b939daaa</t>
  </si>
  <si>
    <t>7d269c94-37d4-45b6-b773-910b1d00ff63</t>
  </si>
  <si>
    <t>19cf6c07-e3ae-43fb-b512-2c4b2e4ede34</t>
  </si>
  <si>
    <t>1bd78840-3353-4419-8d5c-fd0a824f67cd</t>
  </si>
  <si>
    <t>ddf576e7-671c-46e3-b0ac-033286ba78f5</t>
  </si>
  <si>
    <t>a0ca1b43-702c-4409-a18a-5bbb6a7ed9bb</t>
  </si>
  <si>
    <t>8a8d4444-659a-4251-b6c4-7b7a837be534</t>
  </si>
  <si>
    <t>c8c8407f-94ff-4c41-82e7-3bee932fc8e9</t>
  </si>
  <si>
    <t>889f14f5-d77b-4fa3-9781-26c724d67bc9</t>
  </si>
  <si>
    <t>db420a07-a442-4a50-af60-2e0e2b1edd6e</t>
  </si>
  <si>
    <t>fd959e17-bebc-4e57-b7c1-3f05f5681835</t>
  </si>
  <si>
    <t>6b88cddd-e6a3-4619-b96a-ad056f894f7f</t>
  </si>
  <si>
    <t>d1665625-ca87-4d0b-b208-cb635ac3cc8b</t>
  </si>
  <si>
    <t>66fc4b11-56ba-4c1f-abcb-33a7cacb64aa</t>
  </si>
  <si>
    <t>6bddc783-492c-41a8-bd36-31af18e12ac7</t>
  </si>
  <si>
    <t>1a86bdda-a494-42f7-a4b1-93ba5718d29e</t>
  </si>
  <si>
    <t>8d197075-9c8e-4ce3-9fbb-198b536e5d27</t>
  </si>
  <si>
    <t>7c491a3e-c20a-4aa1-8deb-769d53e64821</t>
  </si>
  <si>
    <t>4b7594df-c959-4242-adef-dee69c4afdb9</t>
  </si>
  <si>
    <t>001ce66e-5d77-4062-9646-4d7238895020</t>
  </si>
  <si>
    <t>3317adb5-113f-49ea-94da-a4ab78380620</t>
  </si>
  <si>
    <t>b8f6b336-3272-4105-93a8-e5c8cc514b0c</t>
  </si>
  <si>
    <t>ef552d03-da54-44f1-b5cb-49a8daf1179b</t>
  </si>
  <si>
    <t>3df98b26-2cec-4bee-ab7f-55801f735049</t>
  </si>
  <si>
    <t>4a7a7596-e1a7-48a5-bc31-10fce0d161c9</t>
  </si>
  <si>
    <t>37490c8d-268b-435e-a113-b1cfe4a857d6</t>
  </si>
  <si>
    <t>ba75fa91-c36c-421f-92a2-0f32c564812c</t>
  </si>
  <si>
    <t>f9a72f56-8e05-4850-b803-b506582adf67</t>
  </si>
  <si>
    <t>09fe4095-f451-4a6e-88d4-7c5f9117245b</t>
  </si>
  <si>
    <t>5104c36e-56b4-477d-92ec-45b7d1dee287</t>
  </si>
  <si>
    <t>3737f7de-4a7c-4353-a9ab-fa7a49b02a04</t>
  </si>
  <si>
    <t>18de5016-9f73-4a73-ae0a-d51676cc533b</t>
  </si>
  <si>
    <t>af51e074-876f-48db-a8aa-4bb32c6e282b</t>
  </si>
  <si>
    <t>f771533f-2573-46bf-9ce3-7e99c2a61cc3</t>
  </si>
  <si>
    <t>b5c8a60d-9889-4ec6-8f77-bf930a6cf558</t>
  </si>
  <si>
    <t>d371b828-dd1f-40f0-96c0-5c9dbf3f7d62</t>
  </si>
  <si>
    <t>00e76969-2a3c-4123-b13f-ff66ec0fedf4</t>
  </si>
  <si>
    <t>8682f3c1-57e8-48da-8224-e564416857c2</t>
  </si>
  <si>
    <t>6ea73bb9-36c9-436e-9bdb-58cf97b2bb49</t>
  </si>
  <si>
    <t>25d019b1-3ac7-4408-bcab-dc4773275ea0</t>
  </si>
  <si>
    <t>e628cb59-7be4-44aa-ae7e-a8de13fda800</t>
  </si>
  <si>
    <t>551759a4-6392-4350-bd9f-ae31235a72ca</t>
  </si>
  <si>
    <t>0d5698bb-adbf-462a-834c-60ae4a9f13aa</t>
  </si>
  <si>
    <t>0faefca9-084f-40b0-82ae-29865151c258</t>
  </si>
  <si>
    <t>ffeefb55-3fae-4d46-8077-dda1ce9450ab</t>
  </si>
  <si>
    <t>bc595d88-08a7-4b32-bb34-1c115dddd14f</t>
  </si>
  <si>
    <t>c2a282b8-c7f7-43fe-bebc-fc2381916cdd</t>
  </si>
  <si>
    <t>cab2fdd3-3457-4077-b05f-a3682dddb648</t>
  </si>
  <si>
    <t>1c5869a3-3f33-42ed-8e4c-0b16fc065726</t>
  </si>
  <si>
    <t>da276db3-aa5b-40e0-b0c2-dfb0e2b589ba</t>
  </si>
  <si>
    <t>0a1d5431-5bbc-4887-971c-6b3fc23cd44d</t>
  </si>
  <si>
    <t>ed184c77-04f4-4420-b900-36b1291f90ea</t>
  </si>
  <si>
    <t>4b875c5f-5877-460f-b5bc-d8c94770a762</t>
  </si>
  <si>
    <t>9694a424-8a8b-47ca-b668-b4a681db0a00</t>
  </si>
  <si>
    <t>61cf0c8d-9f66-4c0e-9bb9-cc3752977748</t>
  </si>
  <si>
    <t>c3e7fc07-bccc-4f25-9885-5c34d7d6e6ea</t>
  </si>
  <si>
    <t>7fee124c-902d-4710-a6d0-53f3b645c122</t>
  </si>
  <si>
    <t>71ac46fc-edd0-4309-b5d9-0384ef2fa88b</t>
  </si>
  <si>
    <t>d8773054-106d-4c54-badd-64828307ce37</t>
  </si>
  <si>
    <t>13187c70-b312-4b9f-97a6-59c971594be8</t>
  </si>
  <si>
    <t>021ecb1b-d7cf-404d-947e-ee37b2141ee4</t>
  </si>
  <si>
    <t>e5bdfc15-f301-4960-add3-2e071be987c7</t>
  </si>
  <si>
    <t>8f58e534-4f5b-409e-b779-bf34dc2083a1</t>
  </si>
  <si>
    <t>ea51fc72-a1cd-41c2-8bab-5462801c4d78</t>
  </si>
  <si>
    <t>dbad88a7-f10f-4164-9d86-a62b56ce8423</t>
  </si>
  <si>
    <t>2ae38a03-2b67-4195-b801-a10efe08d05d</t>
  </si>
  <si>
    <t>00d25ff2-948f-422b-8f5e-466df9e41638</t>
  </si>
  <si>
    <t>007a587c-1645-4936-9cec-229ab414d0cc</t>
  </si>
  <si>
    <t>9c4c4728-6571-4b91-a565-deb9cd5d2336</t>
  </si>
  <si>
    <t>19592836-ad5c-4a7a-97a8-7bfdc18089e6</t>
  </si>
  <si>
    <t>7f271941-4593-4dd0-9751-8f81aa8db392</t>
  </si>
  <si>
    <t>0eaf568a-54b6-4e2d-8210-447f9fc120b3</t>
  </si>
  <si>
    <t>37a63de9-c197-4ba8-95af-05de52f032ef</t>
  </si>
  <si>
    <t>fcccaf87-8808-4aa9-b40c-ce7c4b2d9389</t>
  </si>
  <si>
    <t>e73002a8-8b74-470e-8194-f5184214f993</t>
  </si>
  <si>
    <t>e903c674-6ca4-4cb4-be92-fefd6e0cf138</t>
  </si>
  <si>
    <t>4b35c6ee-eeac-4128-b62b-8a27d25b9a38</t>
  </si>
  <si>
    <t>a6584537-a8f1-4cc7-aa54-9aa79785e99c</t>
  </si>
  <si>
    <t>b9a8943a-a1a5-4e0f-af98-9ecc68e9a998</t>
  </si>
  <si>
    <t>32c7403b-a226-4d2f-bd18-d80935c21ad8</t>
  </si>
  <si>
    <t>8e486b38-ab93-4380-a4ab-0c5fdeeff65a</t>
  </si>
  <si>
    <t>debe865e-a89a-4aca-b1f6-d9e4c5b08758</t>
  </si>
  <si>
    <t>1b2a02b2-d8d7-4923-95f6-f3c046884f1d</t>
  </si>
  <si>
    <t>6cc50245-a3f9-4f3f-84d7-5cd52a29c8a3</t>
  </si>
  <si>
    <t>8749c81c-bef6-4c7d-a5e6-a2aad1d0f044</t>
  </si>
  <si>
    <t>f66cf287-2666-43d9-abe4-5fa9e1dd39ff</t>
  </si>
  <si>
    <t>c679435f-f245-4240-9b48-9c4e0f870f89</t>
  </si>
  <si>
    <t>d9ecf321-94a8-4ec4-b494-10b932f99219</t>
  </si>
  <si>
    <t>041bdbb5-bab2-4e73-a1f4-1ca122b26055</t>
  </si>
  <si>
    <t>57249e4a-70ca-46ee-986b-737ce403f467</t>
  </si>
  <si>
    <t>ecba2887-d2e9-47ed-9c2a-c08578805584</t>
  </si>
  <si>
    <t>8523b940-57d4-4590-99ee-f1859e76c71c</t>
  </si>
  <si>
    <t>bfb07f72-5ea2-439f-9323-18d390da7374</t>
  </si>
  <si>
    <t>f131de15-53df-4423-ae2b-93598f3693b5</t>
  </si>
  <si>
    <t>a2c9b2d6-f917-4bf8-9eca-14f573a5fb03</t>
  </si>
  <si>
    <t>aad066e7-c6f5-473f-8709-94fc22a73755</t>
  </si>
  <si>
    <t>20e8d3b9-882d-47f9-9204-aa55f2411840</t>
  </si>
  <si>
    <t>c34b24fa-71cd-4f58-b8c4-557983441b82</t>
  </si>
  <si>
    <t>0ba7a152-8d4e-441c-9559-53454b5589a9</t>
  </si>
  <si>
    <t>61c9f8b2-211e-4952-ade6-3fad3f3b4dc6</t>
  </si>
  <si>
    <t>40db0ce5-b5d4-4ec9-9186-bdaf863e1bed</t>
  </si>
  <si>
    <t>012c4269-64ec-44ce-a6c3-ef1875ff0e1e</t>
  </si>
  <si>
    <t>79abf214-9d93-41df-b1ef-bd9a72041fa9</t>
  </si>
  <si>
    <t>2fdd71df-594a-46b9-b010-6abdedd6d0a9</t>
  </si>
  <si>
    <t>c5b57e75-e563-470b-a826-a4f17b4a020d</t>
  </si>
  <si>
    <t>cdcfb98b-dddf-4413-b50d-2921ea6154f6</t>
  </si>
  <si>
    <t>12e6cfd0-6645-4a32-9211-54d5573809f3</t>
  </si>
  <si>
    <t>dbc89ae0-4e71-4e7f-a98f-f07b737683b9</t>
  </si>
  <si>
    <t>03dedf49-4c9e-43b9-a1a5-007ff6a74ad1</t>
  </si>
  <si>
    <t>add0e942-c680-456a-ab44-036e5b58f42a</t>
  </si>
  <si>
    <t>871f4008-787b-407d-8174-4633f6362fa5</t>
  </si>
  <si>
    <t>8019a0b5-20af-44a4-93cb-8efaa0c83530</t>
  </si>
  <si>
    <t>e29f6c7f-59cf-4659-b05a-d025fb3abb67</t>
  </si>
  <si>
    <t>eca73674-50da-443a-b695-98ba5cac4386</t>
  </si>
  <si>
    <t>f90b56a9-cfdf-4184-857d-a133ee886db6</t>
  </si>
  <si>
    <t>92314369-37c7-460f-9d5f-1de877f85656</t>
  </si>
  <si>
    <t>7d53ba51-bdb8-4160-84ec-6ee98472f52a</t>
  </si>
  <si>
    <t>5d244e0e-cd38-430b-8320-1e08da249644</t>
  </si>
  <si>
    <t>5ce2512a-924c-4288-b29a-7dcab2c4dceb</t>
  </si>
  <si>
    <t>56e6651a-f12c-4beb-be1f-1e4811aa0977</t>
  </si>
  <si>
    <t>02b4af48-484a-4c09-a7b3-4433228bff60</t>
  </si>
  <si>
    <t>0def8269-c159-43c1-b6d0-914ab421f4f1</t>
  </si>
  <si>
    <t>6a730a6e-7465-4fb2-9c10-196a20b005a5</t>
  </si>
  <si>
    <t>f69a1016-11bb-4366-a67f-77616c5a653f</t>
  </si>
  <si>
    <t>87fff065-85fe-49e4-8da7-eddcc07b7ac1</t>
  </si>
  <si>
    <t>80c96eca-0242-40f9-a7ab-aeb64d5b60e7</t>
  </si>
  <si>
    <t>93620c7b-f3c7-4bab-a8a6-ea31d197ebfe</t>
  </si>
  <si>
    <t>e99b381b-6a1f-4ce8-9b7e-b0a0c5a67c60</t>
  </si>
  <si>
    <t>59ff67a9-a137-4bfd-94b8-b970043627bf</t>
  </si>
  <si>
    <t>1738c0d2-d9a4-4764-9f8c-14283b282ed8</t>
  </si>
  <si>
    <t>bc3f0c15-ec3c-48ba-9487-aafa853133b0</t>
  </si>
  <si>
    <t>fdb97159-53d5-49a4-95c2-a87bd4957e08</t>
  </si>
  <si>
    <t>2e64eae7-cc75-458c-af97-8b9ae5a676b6</t>
  </si>
  <si>
    <t>55294ff0-0933-44ab-b39e-bdc9fe394403</t>
  </si>
  <si>
    <t>a47da4d2-476b-4097-9be5-921da832e7a5</t>
  </si>
  <si>
    <t>7b1b0319-4839-4b70-b28e-a426ddc25cd5</t>
  </si>
  <si>
    <t>e7acdfad-f906-4738-a58b-da0d1244e938</t>
  </si>
  <si>
    <t>64a83137-85d1-482a-b187-d0b0b05f0584</t>
  </si>
  <si>
    <t>aad646cf-fbd0-4f60-8d3b-de79cced1211</t>
  </si>
  <si>
    <t>4ebf1009-218d-4c68-a6ec-f7f782cb96e5</t>
  </si>
  <si>
    <t>628e9f54-78bf-4924-8d80-5f601488d64b</t>
  </si>
  <si>
    <t>1dde93bd-bb5c-4324-9eba-026768d09226</t>
  </si>
  <si>
    <t>a669ceb8-2909-4e66-bec8-55d47aa0f007</t>
  </si>
  <si>
    <t>f4a027e2-4214-49e9-814c-4217b6758d70</t>
  </si>
  <si>
    <t>0457b47d-00a7-42d5-ba33-3d96c1ad67e4</t>
  </si>
  <si>
    <t>2ddbcc67-cd91-4bbf-93a9-96b543149695</t>
  </si>
  <si>
    <t>c8ee285b-cd3e-4a08-9366-0c6146d07c8b</t>
  </si>
  <si>
    <t>01a888c4-c463-4a80-95de-2aabfacb1ce5</t>
  </si>
  <si>
    <t>e733ac4f-2795-41d2-87d5-72531cbb744e</t>
  </si>
  <si>
    <t>e900acc1-c9a9-424b-af61-69eb9b196683</t>
  </si>
  <si>
    <t>fc74e633-e5a1-4179-b59c-2d0625c462c6</t>
  </si>
  <si>
    <t>7ea2f52b-dd70-407b-9613-16fd78bd1eb9</t>
  </si>
  <si>
    <t>75200f19-8eb3-45d4-8b1f-a3929ab6c244</t>
  </si>
  <si>
    <t>b578161e-3313-43e2-880e-fc4778e12377</t>
  </si>
  <si>
    <t>f0ad5c2b-d355-491d-80f4-43bdf3c84451</t>
  </si>
  <si>
    <t>9e2e37ed-e52c-4bb8-a9c5-4292feabbdf5</t>
  </si>
  <si>
    <t>4e74f66e-8e7c-476b-a1bb-61a665deb1b7</t>
  </si>
  <si>
    <t>856504ed-c68e-4eca-85a5-a3344ce706ee</t>
  </si>
  <si>
    <t>5ff1d5e2-b17b-4cef-bd32-227c012ef665</t>
  </si>
  <si>
    <t>1c571581-2057-4f84-b251-39dc2cf44553</t>
  </si>
  <si>
    <t>9b474818-581d-403d-bfcf-bf0f845216d6</t>
  </si>
  <si>
    <t>23e89427-5f5e-4bbc-8fe0-3f48b2a09c71</t>
  </si>
  <si>
    <t>f3fe5a6f-d537-47f0-883b-c59c743837fa</t>
  </si>
  <si>
    <t>4bfaf744-5925-4a25-bb80-228757ccc8cc</t>
  </si>
  <si>
    <t>b7dad48b-390c-4ba0-9060-0d62819f29a6</t>
  </si>
  <si>
    <t>ae4e6bba-76da-4195-848e-fa50cfdd9257</t>
  </si>
  <si>
    <t>4fd4708a-16c6-42e0-875a-aa155fd6514e</t>
  </si>
  <si>
    <t>ae898492-0776-48a8-a3c9-f1d0f5ba501a</t>
  </si>
  <si>
    <t>111cbe41-a69e-4ddc-942e-e1d45a179943</t>
  </si>
  <si>
    <t>566294b8-781e-4151-8a8f-b0c1b195c9f3</t>
  </si>
  <si>
    <t>ac201b05-8608-4090-ac64-74a519e39e15</t>
  </si>
  <si>
    <t>0cfdc587-1586-41fe-a4dd-a21397301d62</t>
  </si>
  <si>
    <t>696ebc81-35a0-42df-8635-7d6d73d299c6</t>
  </si>
  <si>
    <t>398fe827-c7e0-49cf-ba1a-e4f3cbed41c5</t>
  </si>
  <si>
    <t>1495666f-a62b-445b-8634-b4bbf047c3e6</t>
  </si>
  <si>
    <t>cc9f93aa-f584-4bd4-9762-3d1d405bba87</t>
  </si>
  <si>
    <t>ebdb15d4-f56f-4d4a-8bf9-b1441d56fc0e</t>
  </si>
  <si>
    <t>10fd8cb0-d508-4307-946d-edf176b55465</t>
  </si>
  <si>
    <t>8cb94aaf-0102-4ae8-aad7-c8bdf2cbd0e7</t>
  </si>
  <si>
    <t>ca25106e-b3b9-46e4-b923-fccf66a0156b</t>
  </si>
  <si>
    <t>8b84ff7f-6afa-4305-bd85-cea5b20ea3fc</t>
  </si>
  <si>
    <t>8f93af38-2fc9-4aa4-a298-03510323731c</t>
  </si>
  <si>
    <t>17e89203-b34f-4080-9aec-89e125de3b21</t>
  </si>
  <si>
    <t>6961dc2b-9297-43c4-a100-35d0a773d93a</t>
  </si>
  <si>
    <t>d83bf1f5-5d58-4244-aa3f-7c6a17219d48</t>
  </si>
  <si>
    <t>bb04088c-7cf7-4db5-874e-d92f7bf16bb5</t>
  </si>
  <si>
    <t>73ec8df7-5a66-4b87-a9d3-58548e19697a</t>
  </si>
  <si>
    <t>c5f36e3b-134b-4083-be31-b9f1c0d7c69f</t>
  </si>
  <si>
    <t>b8b98c48-ee3c-460a-a4f5-a5775b588e5a</t>
  </si>
  <si>
    <t>fd9767b3-f8e8-4fd7-a06c-4dcb2171ceb9</t>
  </si>
  <si>
    <t>ab832384-b582-4e6f-adcb-bc7f28c20ed8</t>
  </si>
  <si>
    <t>34b68ea6-7618-465b-8b54-9d9676f334ed</t>
  </si>
  <si>
    <t>cf5f67aa-c751-4969-a4f1-d2742ac25998</t>
  </si>
  <si>
    <t>a8c70fe6-774b-42db-8953-8cd5104fbd07</t>
  </si>
  <si>
    <t>aaa25a16-34d9-483c-851e-f83d0b251286</t>
  </si>
  <si>
    <t>3a36a920-d3ab-4f9a-a8e3-ad58a9a2e143</t>
  </si>
  <si>
    <t>bf723c95-9a52-44fc-bfe4-dca907eac66d</t>
  </si>
  <si>
    <t>7bc892c4-1697-4619-8d7a-432f2a1a2524</t>
  </si>
  <si>
    <t>ac1823b7-f9c7-430a-9ec8-d08f61222c9d</t>
  </si>
  <si>
    <t>85667315-002e-4e48-9c50-03b25aa357d4</t>
  </si>
  <si>
    <t>a101e04e-2add-43ec-8815-1b7eafaebe6b</t>
  </si>
  <si>
    <t>4bc0602f-f51f-4dd4-b134-eda13a3464ba</t>
  </si>
  <si>
    <t>4d808611-62e0-43d2-9177-9a7cfb363be8</t>
  </si>
  <si>
    <t>e93824de-fbf0-4e90-bde7-cc7258f73487</t>
  </si>
  <si>
    <t>d2609577-3321-4754-8c3c-6f85d37ea3d3</t>
  </si>
  <si>
    <t>404da25d-adb9-4aa1-8d76-56bd529dfffa</t>
  </si>
  <si>
    <t>c905f1bd-72fe-4a84-ae69-d8d90c39df99</t>
  </si>
  <si>
    <t>6967de0f-75c1-4b90-ad0b-86dc13d17704</t>
  </si>
  <si>
    <t>b8d615fe-860f-40ae-87e5-083cd96621f6</t>
  </si>
  <si>
    <t>35cda372-b1c5-4a3d-aff8-146ecbb05ff9</t>
  </si>
  <si>
    <t>635eee98-2896-4464-8ee6-5b7418f69617</t>
  </si>
  <si>
    <t>519461b3-c262-438e-866f-e3461c86d300</t>
  </si>
  <si>
    <t>58b219a5-ff2b-433a-9518-ae5da3dde57b</t>
  </si>
  <si>
    <t>0919c697-b170-4d84-8427-f06535c5d24c</t>
  </si>
  <si>
    <t>aa4bcf7d-a37c-4b78-a47f-d0cb99b2e8f6</t>
  </si>
  <si>
    <t>f02a20ca-4be2-4aca-ad5c-ad56b5260142</t>
  </si>
  <si>
    <t>62231bb9-7893-4847-9f5c-65290871b15d</t>
  </si>
  <si>
    <t>7d0477ed-30d8-4742-b00d-4bd420dc94d1</t>
  </si>
  <si>
    <t>52ecd229-e4cc-4b3d-81bd-34f27db4e00a</t>
  </si>
  <si>
    <t>82678325-8f84-4c7c-9930-9395328ef7b0</t>
  </si>
  <si>
    <t>6a49766e-26a9-460b-9aaf-25053a9726c6</t>
  </si>
  <si>
    <t>9b789eb8-7dc7-4548-abca-0d4b2031e1e0</t>
  </si>
  <si>
    <t>d18fc1d4-d306-485e-8ded-e4ffcb5a23d5</t>
  </si>
  <si>
    <t>3a59ee6d-a1ea-4dcc-afd7-e845e30babdc</t>
  </si>
  <si>
    <t>d0a60f12-a962-48d2-9ee3-2484a63a527d</t>
  </si>
  <si>
    <t>2bb1b669-0a88-4b98-ae8d-9fb132345cc9</t>
  </si>
  <si>
    <t>f5c1f2fe-ccec-4d0b-9147-4314bd118be9</t>
  </si>
  <si>
    <t>916effe5-e657-4eac-ad24-bd4cd4f1a18b</t>
  </si>
  <si>
    <t>293f966e-b68d-45f3-94eb-9bafe5947423</t>
  </si>
  <si>
    <t>66c0d5c9-62c1-4592-ac0b-7b04e05ff5a8</t>
  </si>
  <si>
    <t>e89e0563-9e56-4577-b07b-578dd096190c</t>
  </si>
  <si>
    <t>2d424357-0917-4f77-a27f-d8c66adc71f3</t>
  </si>
  <si>
    <t>49d288f3-5b2e-4279-b1fb-a57315f01d4d</t>
  </si>
  <si>
    <t>7fc28b0a-bc94-4769-9da5-52c1a7ed477b</t>
  </si>
  <si>
    <t>c4714a13-700a-4401-9243-ed41b6a564ca</t>
  </si>
  <si>
    <t>663d9ec1-aa77-4183-98ef-38760ccbe68b</t>
  </si>
  <si>
    <t>cea4ffa8-be25-44b5-babe-d2d457854700</t>
  </si>
  <si>
    <t>9f917f8a-2343-4399-9ee6-fdde2e276e62</t>
  </si>
  <si>
    <t>e70a5397-8ec9-4869-8614-7a156171316c</t>
  </si>
  <si>
    <t>b16d0d57-f80e-44cb-8056-0c754645e0b0</t>
  </si>
  <si>
    <t>7c5c1c68-b4a1-441c-adc2-9d4f5f849394</t>
  </si>
  <si>
    <t>e3594544-11d9-470e-a005-445046b0b669</t>
  </si>
  <si>
    <t>54ef9b76-916b-47c2-83cc-40787ac33ea4</t>
  </si>
  <si>
    <t>24e10e14-860a-41a6-a988-8426c4bd43e7</t>
  </si>
  <si>
    <t>203ccbee-52c7-49ce-b9df-e494103c2fb6</t>
  </si>
  <si>
    <t>06d3d58e-00e7-4ae1-9743-834f4ae8be4c</t>
  </si>
  <si>
    <t>ebca93a2-eafb-4804-b152-178fe2634595</t>
  </si>
  <si>
    <t>09cb2f88-d97a-4ecc-a86c-8ce5213f2204</t>
  </si>
  <si>
    <t>73bc3a1e-4642-4d72-8d4b-4a892ed6449b</t>
  </si>
  <si>
    <t>3fa0588f-e73e-4d8b-8845-7f859368dc52</t>
  </si>
  <si>
    <t>883b23e8-e80e-4d54-a70a-55f1418273cf</t>
  </si>
  <si>
    <t>67da43f6-36dd-40e0-b147-0a284409528b</t>
  </si>
  <si>
    <t>181ae3c0-3b77-4d3e-99ed-38b55cde068d</t>
  </si>
  <si>
    <t>0dbe241a-27f8-425f-9ff1-f2583cb6734b</t>
  </si>
  <si>
    <t>2cd2f3fd-1f00-415b-b319-773c08d942c0</t>
  </si>
  <si>
    <t>37275d29-00a8-485b-a11c-193590b59883</t>
  </si>
  <si>
    <t>81fe3dcb-d0cf-4194-93fe-5e64b9330018</t>
  </si>
  <si>
    <t>0aeb5e37-bd17-4b2d-bb83-a1d78af8f0d9</t>
  </si>
  <si>
    <t>4daaa7a2-c4d9-4a33-9d26-aa4d65aad4af</t>
  </si>
  <si>
    <t>eb23594b-546b-4d07-900a-fa6a863e8f0b</t>
  </si>
  <si>
    <t>bca8b0f6-3ecc-4468-9d18-f8901bbac82b</t>
  </si>
  <si>
    <t>9b6b1328-19ec-4c6d-b72f-14ff3c2463a7</t>
  </si>
  <si>
    <t>a55b93f1-b2c6-41d4-bf4f-6a9f4994102d</t>
  </si>
  <si>
    <t>6264aa2b-3123-4a1d-923b-256e82de89a4</t>
  </si>
  <si>
    <t>16e1cb69-1ff8-411a-b5f0-ea47802df6af</t>
  </si>
  <si>
    <t>7b49478a-79de-459d-85a2-1f8d42c04e37</t>
  </si>
  <si>
    <t>18c0c097-4a8c-461f-b797-273a1ff884e8</t>
  </si>
  <si>
    <t>9bf9dcac-693b-4df4-bf20-133b4a542f7b</t>
  </si>
  <si>
    <t>9761fcd4-b8f3-4b79-93fa-ba00738ad1c5</t>
  </si>
  <si>
    <t>ba07ec65-44d8-4b56-9b75-16ec75f5aa0c</t>
  </si>
  <si>
    <t>5bc916d1-c1f6-46fb-b751-2b096b5a7ba6</t>
  </si>
  <si>
    <t>d0c8580a-342b-4eae-a63f-70be13dfd878</t>
  </si>
  <si>
    <t>f1c7bc02-f7ac-40a0-bd48-a85475b2bb91</t>
  </si>
  <si>
    <t>fb47b80c-3fbc-4dae-a01a-9adf6f7d3ca6</t>
  </si>
  <si>
    <t>97eff282-59a4-4140-896c-9a79c6162581</t>
  </si>
  <si>
    <t>d2248d1d-3bcf-4e26-b2d3-4168dfdc71fe</t>
  </si>
  <si>
    <t>9a1136d8-c97c-40f2-8dba-8bdb06943478</t>
  </si>
  <si>
    <t>55b33cd4-7aba-4aad-b829-46459e2a1ecb</t>
  </si>
  <si>
    <t>de116d10-bd14-42e6-96b4-a2e7a969d7a6</t>
  </si>
  <si>
    <t>a74be57c-21f7-49e4-bc3f-5209a889d690</t>
  </si>
  <si>
    <t>b3146d3b-2676-460f-9667-638eda32645c</t>
  </si>
  <si>
    <t>2c407268-726b-46f2-8bf8-4de0d10ed9aa</t>
  </si>
  <si>
    <t>058a9d5f-edb3-4182-98f4-6cd382456594</t>
  </si>
  <si>
    <t>32a76842-f325-4a4a-8d8a-b4e5bd67080f</t>
  </si>
  <si>
    <t>2ebd78c1-fb23-4558-9053-d85cddede128</t>
  </si>
  <si>
    <t>da5af72d-9714-42a4-a2d2-a058abb682db</t>
  </si>
  <si>
    <t>d7c0c684-5dfa-4dcd-941d-47a36294d4f5</t>
  </si>
  <si>
    <t>ef4e149b-2db3-4116-8e17-22276dec6271</t>
  </si>
  <si>
    <t>8f0c3b49-4658-4426-a2b4-1b8270ebaf7a</t>
  </si>
  <si>
    <t>40672fcf-6269-45ee-829e-dc76d145920d</t>
  </si>
  <si>
    <t>32e7e180-0da8-4361-9153-6dad20224d35</t>
  </si>
  <si>
    <t>6f9763f9-34ef-48bb-b170-a35719b044b7</t>
  </si>
  <si>
    <t>b7366935-a37d-4d1b-81fe-9c1187c58810</t>
  </si>
  <si>
    <t>f9d6d02a-e8d4-4d09-9296-3e67f67cd126</t>
  </si>
  <si>
    <t>794271a9-fb4c-4c9d-84ce-fb999af911dd</t>
  </si>
  <si>
    <t>c923a7b2-5a48-4acf-8cec-60edf91ac617</t>
  </si>
  <si>
    <t>af5cc51c-4dff-4c1d-82d6-60a40fad6690</t>
  </si>
  <si>
    <t>9df290de-91ac-4dfc-9bee-ea737f14ab58</t>
  </si>
  <si>
    <t>0a17e177-b781-4977-99c0-cb34f572b516</t>
  </si>
  <si>
    <t>bbed3677-7ff5-41f5-9532-d8f9947e10d4</t>
  </si>
  <si>
    <t>71451de9-d06b-4b38-9ef0-1861b2282550</t>
  </si>
  <si>
    <t>d0e4d985-3e0d-4aa3-b5ca-653dd0d91bab</t>
  </si>
  <si>
    <t>c9517f5c-e9d9-4175-87a6-9dd952d1622b</t>
  </si>
  <si>
    <t>e723fd95-4034-4d2c-b5f9-33db4b7cb9ed</t>
  </si>
  <si>
    <t>800b3edd-81c3-4f00-8b00-64d7e40eeffe</t>
  </si>
  <si>
    <t>c96de005-5c79-4258-891c-14b0079b71d9</t>
  </si>
  <si>
    <t>ef504ef2-0d1f-47ff-906a-91313042868a</t>
  </si>
  <si>
    <t>08e3151f-c90c-481c-84b5-190a61679f4c</t>
  </si>
  <si>
    <t>20bc188f-c57d-44b7-be0f-a8dab999cbb7</t>
  </si>
  <si>
    <t>36726cbe-aeb1-4bb7-ab57-07409f7c95e6</t>
  </si>
  <si>
    <t>e104216b-f0bd-4c03-b2c6-a0e532b339bb</t>
  </si>
  <si>
    <t>f3c80b1d-b233-42c6-8147-a41cbb775b0a</t>
  </si>
  <si>
    <t>b8fffe95-4fd7-4b77-8cc4-ce4104daac08</t>
  </si>
  <si>
    <t>128b1652-b495-4ee8-9e7f-be054b403c06</t>
  </si>
  <si>
    <t>e2b77000-d1ec-401f-9005-e4095a8ef7e4</t>
  </si>
  <si>
    <t>587f06ec-6595-46c6-9ff3-a8150a40a236</t>
  </si>
  <si>
    <t>757bda3e-97ee-4031-a168-8e27125f27a6</t>
  </si>
  <si>
    <t>32fb1747-52b2-458e-8e2e-09ab6255b048</t>
  </si>
  <si>
    <t>08aba7d2-3c21-48ca-82cc-dd181593bac0</t>
  </si>
  <si>
    <t>be45aa55-33a0-440f-8cc6-696643148e46</t>
  </si>
  <si>
    <t>3f3d4e2a-da4e-468e-a000-f5faeda11735</t>
  </si>
  <si>
    <t>94723ad8-44ee-4016-b13c-0a8c841f3a1c</t>
  </si>
  <si>
    <t>793129a7-5c83-4c70-8db2-420092ec0c7b</t>
  </si>
  <si>
    <t>5fd2288d-5af4-4988-9572-4127e61cf285</t>
  </si>
  <si>
    <t>5d45d9df-cc52-4d92-9559-c4c2ec120cf8</t>
  </si>
  <si>
    <t>ccce0d83-ad74-4823-9373-26aef36c902d</t>
  </si>
  <si>
    <t>e3359a37-2a75-4602-a235-7aefbac516fb</t>
  </si>
  <si>
    <t>20c67082-7949-4026-9fb7-e4a2cd6323ca</t>
  </si>
  <si>
    <t>179913ec-7583-4086-a3bc-8c75c793925b</t>
  </si>
  <si>
    <t>d7a1ab81-e98d-4fc9-9dad-44c4e76ddc9d</t>
  </si>
  <si>
    <t>876bd7af-a051-46e9-afe6-f4bf3d2c0f79</t>
  </si>
  <si>
    <t>0ba64a27-8569-43aa-9b65-2d524dd3f66d</t>
  </si>
  <si>
    <t>a7dfd4f6-7a93-4ee0-bd93-972216de3ff3</t>
  </si>
  <si>
    <t>9fd71b07-2d30-4083-862d-5cc90499c487</t>
  </si>
  <si>
    <t>87c3d051-6769-4b2c-90ef-063d0ef90891</t>
  </si>
  <si>
    <t>a4054d2a-e512-48a9-add9-7a282d26ac0a</t>
  </si>
  <si>
    <t>8d92e1e3-4770-465a-8314-bfe307880974</t>
  </si>
  <si>
    <t>1d3eedda-7df3-4c04-8211-ee935ac687f7</t>
  </si>
  <si>
    <t>3bfc83f6-1179-4138-bef0-8df4eda55418</t>
  </si>
  <si>
    <t>0135a5b0-ce27-4085-9fe9-1c9bc24d3375</t>
  </si>
  <si>
    <t>663e1216-4627-4e12-88ca-2251d87e43bf</t>
  </si>
  <si>
    <t>d9646444-91de-4523-a6a2-1759522f055e</t>
  </si>
  <si>
    <t>853f3729-8081-47e4-ad4d-c245ca8e9170</t>
  </si>
  <si>
    <t>cd8ba771-429c-4690-b0f2-d40ec2177e32</t>
  </si>
  <si>
    <t>1d64b231-d58c-4ff6-b624-1dec42234aa4</t>
  </si>
  <si>
    <t>3c15b844-34a6-46b9-bf5e-f230b2808bf7</t>
  </si>
  <si>
    <t>374a17dc-32cb-4eb2-a999-63bf0514e812</t>
  </si>
  <si>
    <t>4f296216-c993-4b9a-8657-365ce8851ca9</t>
  </si>
  <si>
    <t>4c597104-049a-4457-98c1-187ff4b4398e</t>
  </si>
  <si>
    <t>29fe063e-1472-40cb-9d24-c7081720ea3b</t>
  </si>
  <si>
    <t>99fad637-92d9-4298-ad2e-9f89f71379ea</t>
  </si>
  <si>
    <t>d6dc299d-5ee8-40ab-a5b8-65a9c71a8042</t>
  </si>
  <si>
    <t>2112a23d-3d47-4bb7-8ccf-62d07743d995</t>
  </si>
  <si>
    <t>7f94c456-b317-4e7b-8d4c-6d3df5a26044</t>
  </si>
  <si>
    <t>b0f740f4-e1af-4988-9b34-38e010fa21b3</t>
  </si>
  <si>
    <t>29aaf110-5273-4f19-9b94-2a900e8fcc8b</t>
  </si>
  <si>
    <t>00d469a2-f7a9-447c-afbd-c5a791656c94</t>
  </si>
  <si>
    <t>02ee73ae-199e-46d6-95bb-ebb5cb404552</t>
  </si>
  <si>
    <t>bab34f1c-a9c7-4135-85f5-bfd309bb0f35</t>
  </si>
  <si>
    <t>d6ef80bf-11ec-4b21-bdcc-761a7c21b583</t>
  </si>
  <si>
    <t>26f59d34-64af-49a7-a383-54e3eabef696</t>
  </si>
  <si>
    <t>9dda6e48-4cf9-4727-8e14-bf75baf9af37</t>
  </si>
  <si>
    <t>5e9e8a2e-2d47-4c52-9234-09486bc400b7</t>
  </si>
  <si>
    <t>1e813877-c406-47d6-a017-509443882f6a</t>
  </si>
  <si>
    <t>47172556-aad4-428b-8283-d67d2eed227d</t>
  </si>
  <si>
    <t>9b7579d0-2361-44b4-aab8-146ed3983a0c</t>
  </si>
  <si>
    <t>7dd668b1-de76-43e2-bdef-a25341225cc6</t>
  </si>
  <si>
    <t>0b6aabf4-f2e0-4d39-b4fa-82c3b3e53918</t>
  </si>
  <si>
    <t>8fd4fa63-860f-4c0f-8d62-0f12aaf7be7b</t>
  </si>
  <si>
    <t>d123a3bc-89c0-431b-8a6e-e5fcdb7670fb</t>
  </si>
  <si>
    <t>79a4fb39-b377-446e-a653-48f679de06d4</t>
  </si>
  <si>
    <t>681c3a71-5a61-4a85-8cf1-bdbff67b703e</t>
  </si>
  <si>
    <t>149e8c19-9c01-454f-9d81-8e937d35c16b</t>
  </si>
  <si>
    <t>02887007-a289-4e96-baf5-bab45029e772</t>
  </si>
  <si>
    <t>c1325496-e8af-4616-b9d3-1e932f2f876b</t>
  </si>
  <si>
    <t>f574f391-cd98-4229-a101-ab50b58f319c</t>
  </si>
  <si>
    <t>3c44e31d-ea23-4225-8514-292c2a03a308</t>
  </si>
  <si>
    <t>f45be914-5f8e-450f-a3d1-d10ea0af2a7c</t>
  </si>
  <si>
    <t>639166eb-c0fe-40ac-ab17-565ba715e16f</t>
  </si>
  <si>
    <t>e36d56cb-47fc-47b6-968c-8d977ec92541</t>
  </si>
  <si>
    <t>4ce9ca06-b4be-4888-b7ab-79ef54aebd86</t>
  </si>
  <si>
    <t>af09c9d3-f5cf-4efb-832e-93a603e11168</t>
  </si>
  <si>
    <t>7b61e2db-afef-4a16-a69a-6a23a4579419</t>
  </si>
  <si>
    <t>2edd9e36-c5d7-4726-afe4-af368e9bec68</t>
  </si>
  <si>
    <t>84044251-e7ed-43ca-ac7b-52d99077930d</t>
  </si>
  <si>
    <t>f13d6478-f4d4-4385-863e-7c85609c1052</t>
  </si>
  <si>
    <t>ad2deafd-b38a-495c-a4eb-d25641771978</t>
  </si>
  <si>
    <t>2f28d385-f181-413b-a024-a83a5706f742</t>
  </si>
  <si>
    <t>714eeb20-b6a9-4904-a934-3a8244e0dd6f</t>
  </si>
  <si>
    <t>2e0efa5b-e338-46ba-bb54-2d0fb3f67d1f</t>
  </si>
  <si>
    <t>0fad068a-5a6f-46b7-bd31-3580ab827452</t>
  </si>
  <si>
    <t>0ec68e54-7b7f-41f1-82a0-cda99f453281</t>
  </si>
  <si>
    <t>b67c0ac1-b880-4397-a321-62088b02b8b3</t>
  </si>
  <si>
    <t>84f13155-67b8-4c59-a916-cc15f946ff04</t>
  </si>
  <si>
    <t>7ab017dd-b64b-4e23-b114-2e4a558508eb</t>
  </si>
  <si>
    <t>7c58fa9f-01cb-4da2-90c8-4832515542bc</t>
  </si>
  <si>
    <t>bcc87e84-b4e6-4076-b807-2d8df42ce5b1</t>
  </si>
  <si>
    <t>aa804694-2053-4c7e-b011-df3707fdc0ea</t>
  </si>
  <si>
    <t>f8e93cdd-0410-4120-87f4-8f581b959c5d</t>
  </si>
  <si>
    <t>ef9f4e6a-fa5b-467a-9eb2-40379737f0f0</t>
  </si>
  <si>
    <t>f40afca1-c110-4918-8d85-56fe9d684759</t>
  </si>
  <si>
    <t>cd1a9e18-4c92-4137-a1a5-33848af5646a</t>
  </si>
  <si>
    <t>94bcc1e0-8967-42d6-bcec-c4526a7fe364</t>
  </si>
  <si>
    <t>a16edbaf-3634-41fe-9e5e-47bd0fbd305d</t>
  </si>
  <si>
    <t>02b48108-c683-4ec7-add3-b782282763ae</t>
  </si>
  <si>
    <t>1a86c449-3a0f-4f4e-acae-50d800102322</t>
  </si>
  <si>
    <t>ea233f21-687c-43d4-80c5-d473a148d3c4</t>
  </si>
  <si>
    <t>28a4f904-eb5f-4ad8-83ac-c585350876fd</t>
  </si>
  <si>
    <t>47615f8e-86bc-46e4-ae53-f12e48a88934</t>
  </si>
  <si>
    <t>6659b843-c88e-4768-b062-7dd5765400ee</t>
  </si>
  <si>
    <t>dabc7208-dec1-453c-9cf2-12ae0ae646aa</t>
  </si>
  <si>
    <t>d6c65716-884e-447d-83e7-b232f0e00233</t>
  </si>
  <si>
    <t>25cb75b4-d938-4a76-ac77-691e85b8cae4</t>
  </si>
  <si>
    <t>fa853d63-757a-470c-9a67-4b064a2cef1f</t>
  </si>
  <si>
    <t>00566bcc-668e-4f4b-8fba-f5b172b7a1ea</t>
  </si>
  <si>
    <t>4a1bd527-f237-4d3b-a5fc-30edfaac3b58</t>
  </si>
  <si>
    <t>7862abe4-d241-49db-bd46-1556c5b73300</t>
  </si>
  <si>
    <t>86c39860-9a15-4ab3-9150-f06d9a5b9afa</t>
  </si>
  <si>
    <t>e2a90052-fde6-408d-bc5a-2a0a24d6ff2b</t>
  </si>
  <si>
    <t>29138d8f-b5d4-426c-b8e2-053df668c124</t>
  </si>
  <si>
    <t>478c85e3-6e68-49c6-b760-91c533500011</t>
  </si>
  <si>
    <t>ffe1fe43-359b-4972-a587-05c887d9d325</t>
  </si>
  <si>
    <t>78664506-e503-42a8-bb72-0a48013332d3</t>
  </si>
  <si>
    <t>9bac22ed-65c4-4b7a-986b-2984cdf26ba7</t>
  </si>
  <si>
    <t>1eb15dab-4cd2-4444-a03b-38e092db3fac</t>
  </si>
  <si>
    <t>50e33093-6cfe-4a7e-be7a-fbcd5071c06e</t>
  </si>
  <si>
    <t>47650237-3056-4bb6-bc75-12b973903a15</t>
  </si>
  <si>
    <t>6273cda0-09cc-4466-a37e-6f296bf65dcb</t>
  </si>
  <si>
    <t>d531910d-675f-4631-9420-fca02df430be</t>
  </si>
  <si>
    <t>10fed6e5-09b5-4ebb-9919-1fec598aa5f4</t>
  </si>
  <si>
    <t>f199fdcf-ff48-4007-826f-447e6736aff7</t>
  </si>
  <si>
    <t>234e7e9c-37d5-4091-8261-ec4c31ea1af1</t>
  </si>
  <si>
    <t>40b305ab-6540-45f8-ab5a-206f310c27a2</t>
  </si>
  <si>
    <t>d8339233-0538-46f1-9c3c-56bdc2b12357</t>
  </si>
  <si>
    <t>22bb5621-64d0-417f-aca9-3a778b26468c</t>
  </si>
  <si>
    <t>824988a4-14a6-45eb-8fc2-49132373250c</t>
  </si>
  <si>
    <t>58ba1a98-cd8a-43af-832a-c37c27057c50</t>
  </si>
  <si>
    <t>d3bd926b-a53c-4d0b-a190-23a1d25b6db2</t>
  </si>
  <si>
    <t>7f0ca915-167d-48a7-9098-156d7985a362</t>
  </si>
  <si>
    <t>71be8ce6-2399-41d4-9eb3-6eb6f6789288</t>
  </si>
  <si>
    <t>8db6f005-fd21-4c77-aa3f-9cb87942b9a8</t>
  </si>
  <si>
    <t>195a8031-a333-4cfe-8251-80e4b6560dc6</t>
  </si>
  <si>
    <t>6a01f2b3-6d92-4a89-a037-f23ebba0e75f</t>
  </si>
  <si>
    <t>34f80e4e-b63c-4b33-b560-9dc016291480</t>
  </si>
  <si>
    <t>5c493154-1bb5-48a7-a9de-a6aa780500cc</t>
  </si>
  <si>
    <t>a3a7a638-44cf-4a05-b859-551a4d9345bb</t>
  </si>
  <si>
    <t>dc0caddb-9001-4aaf-824d-82a8cd6eef09</t>
  </si>
  <si>
    <t>1099f3bb-780e-491b-95d7-659ec53f1c32</t>
  </si>
  <si>
    <t>431f5c84-93ab-48a3-b357-304ddd23b55d</t>
  </si>
  <si>
    <t>61086f4a-4458-4f69-853b-23b5cd40df7d</t>
  </si>
  <si>
    <t>58ed96d4-d6cc-474d-91e6-f2496d907774</t>
  </si>
  <si>
    <t>0b06f081-b17d-4930-89fd-fbb32441272c</t>
  </si>
  <si>
    <t>0334155a-718a-4427-84e6-fd216195669d</t>
  </si>
  <si>
    <t>88087027-36b3-4c3e-ada2-f7584bd8fef4</t>
  </si>
  <si>
    <t>9ddfe95c-def5-44d7-88d3-5089cebe8af6</t>
  </si>
  <si>
    <t>30e29ef9-3dfe-4584-b37a-1907e1714dfc</t>
  </si>
  <si>
    <t>9235ae81-0d70-4709-82da-cd545528d749</t>
  </si>
  <si>
    <t>e4fbced1-df94-49c7-8ab3-7adaafe5d743</t>
  </si>
  <si>
    <t>efe07328-345b-4fcc-88aa-12b5ee432e47</t>
  </si>
  <si>
    <t>6cd76dab-ed5a-4734-b79b-42b7fb814993</t>
  </si>
  <si>
    <t>e8351899-2a38-4db8-a728-ae5f04069518</t>
  </si>
  <si>
    <t>b45c0d3b-eaa2-4eb8-9695-11b70ee8e37a</t>
  </si>
  <si>
    <t>364e5b9d-5620-4bc4-a0df-209ccb726941</t>
  </si>
  <si>
    <t>e9743857-6f10-40c7-b09e-b2588d0cad93</t>
  </si>
  <si>
    <t>85f19c5d-278a-4953-a206-b6fcfc4a5a7c</t>
  </si>
  <si>
    <t>6bae049f-834e-44cc-90db-53f82b75712f</t>
  </si>
  <si>
    <t>24c83b85-ee22-4969-8a45-2ff8482f1be7</t>
  </si>
  <si>
    <t>d8ad6cc5-3e17-459b-a9d0-a224e8cf2ee2</t>
  </si>
  <si>
    <t>a33c8165-4412-4c61-bd4d-d98522af078d</t>
  </si>
  <si>
    <t>eb04e614-b448-408e-aebf-5735afc97039</t>
  </si>
  <si>
    <t>d4c22041-02a4-40f6-a55e-4360fe56b9f4</t>
  </si>
  <si>
    <t>c0be56f6-9f40-4e08-b6bd-8d717df12c5c</t>
  </si>
  <si>
    <t>72074958-1c44-47c6-aa33-733e7566ce8d</t>
  </si>
  <si>
    <t>a1d9ac70-a7b1-4ea5-ace4-0d9a5f7bd29c</t>
  </si>
  <si>
    <t>7839afb5-4f33-4f2c-8849-398a007b4ff5</t>
  </si>
  <si>
    <t>4ffc71fe-63e8-49f4-8015-addcecffb7dd</t>
  </si>
  <si>
    <t>5b147542-8685-4bb4-9205-3d265277669a</t>
  </si>
  <si>
    <t>4479faa8-ac56-4cc7-8bbf-13161f05e9c1</t>
  </si>
  <si>
    <t>e61adb7a-abb3-4017-8a42-1a4438f97db9</t>
  </si>
  <si>
    <t>35395f54-3d8d-413d-a25e-8440b0569f9c</t>
  </si>
  <si>
    <t>5d95db60-bfbb-4ad0-a47e-cb83bccd6d33</t>
  </si>
  <si>
    <t>58388b7c-0a0f-4004-ba6e-8b35cc1c4d57</t>
  </si>
  <si>
    <t>054983f2-f6e1-493b-b4ce-958e572cd514</t>
  </si>
  <si>
    <t>cf857864-f2c7-4945-93fc-a3de2f9369d5</t>
  </si>
  <si>
    <t>c28906cf-bb41-4397-b395-4d493c647f28</t>
  </si>
  <si>
    <t>f3c6c632-ba65-42d3-ad36-d4ea089076df</t>
  </si>
  <si>
    <t>877e80c5-5bea-43f1-b717-016ab2845d2b</t>
  </si>
  <si>
    <t>7cce92bc-e791-4e67-a2c9-e0d236fa2e0b</t>
  </si>
  <si>
    <t>5087639a-80c1-45a6-8bb8-4e294df3aa65</t>
  </si>
  <si>
    <t>d01f1abd-dfb7-40c9-b96b-dbf2ac034e7e</t>
  </si>
  <si>
    <t>1bce39f5-7bf1-4faf-b7e5-dd737a850af2</t>
  </si>
  <si>
    <t>100b8738-cbba-4322-8417-2738495dc327</t>
  </si>
  <si>
    <t>b7439202-f0a8-4021-bf3f-e58a8d0cffd6</t>
  </si>
  <si>
    <t>00a8421e-e6ed-439b-952c-2d4bd06328ff</t>
  </si>
  <si>
    <t>7c25f145-a1fe-4eb3-9a4c-52b92cdb6e4e</t>
  </si>
  <si>
    <t>47d4aef9-c511-4681-a20c-44d1419877dc</t>
  </si>
  <si>
    <t>58c43f12-feb1-45ae-8516-ae4daa1fd624</t>
  </si>
  <si>
    <t>5cde45b4-7934-466e-880d-ac4a64b0b8a6</t>
  </si>
  <si>
    <t>91652459-c02a-4d7a-bb3f-12d542b52ad3</t>
  </si>
  <si>
    <t>188bab02-6ef9-4c87-a27d-6c97a38b9c46</t>
  </si>
  <si>
    <t>3a37a86a-abb1-40fb-89a8-c80f4fb297db</t>
  </si>
  <si>
    <t>33e1feb5-520f-4b68-ad2d-512e4ea0ebe8</t>
  </si>
  <si>
    <t>856936e1-9fb3-4211-8e3c-eed4018de2b0</t>
  </si>
  <si>
    <t>d8f52159-8737-4f9f-86f7-3efebc0d3c22</t>
  </si>
  <si>
    <t>8f0e3357-8ba8-45ae-9796-8e41381bff5d</t>
  </si>
  <si>
    <t>b38c2cc5-1619-457f-acfe-c4304a640f9f</t>
  </si>
  <si>
    <t>ec4d4e72-6b03-4296-a48d-2ec14d64528a</t>
  </si>
  <si>
    <t>d83ff94a-70d6-4194-bd67-b66980fb6df8</t>
  </si>
  <si>
    <t>676d61da-c495-4e40-b864-bb8f211b5349</t>
  </si>
  <si>
    <t>955f147f-c9e9-4e51-a0d2-3bd522334748</t>
  </si>
  <si>
    <t>7010f05a-c5bd-41ea-baf9-55d06d779351</t>
  </si>
  <si>
    <t>faa509d2-9db1-44e6-845f-25a1a7b930a9</t>
  </si>
  <si>
    <t>add9f2d4-95a2-43a7-aa13-249e4dacea35</t>
  </si>
  <si>
    <t>490e0053-6233-4d0d-b9ae-b85e97d29b80</t>
  </si>
  <si>
    <t>5faf45a7-f994-4566-bf03-314c40361c60</t>
  </si>
  <si>
    <t>0046a054-af62-491d-9950-e52830443e3d</t>
  </si>
  <si>
    <t>a88291c5-7d9e-4168-9eb7-c4686fa23bd6</t>
  </si>
  <si>
    <t>1e052a01-653a-4031-9f92-8db94871f3c2</t>
  </si>
  <si>
    <t>af11ef4b-02c6-4251-be69-6415f172bd17</t>
  </si>
  <si>
    <t>2c0c7c46-7a88-4df1-a409-ea172d437b2e</t>
  </si>
  <si>
    <t>7702e89c-2c84-4a5a-8c9e-43d51830f272</t>
  </si>
  <si>
    <t>f4eb495e-98d1-415a-b523-e76076a48a08</t>
  </si>
  <si>
    <t>6a62449f-d97c-46b1-9afe-ed689287770b</t>
  </si>
  <si>
    <t>5b5ccad2-818b-4c51-941c-df17abc0046d</t>
  </si>
  <si>
    <t>12aca7a4-27b2-4540-ba33-038f7e77eae6</t>
  </si>
  <si>
    <t>f4c487f9-ee95-4c3f-a17a-233b861dc279</t>
  </si>
  <si>
    <t>3dc3bec8-97f3-4f97-bd86-65d26b83c0f8</t>
  </si>
  <si>
    <t>c3461a52-7092-4c06-8ad5-1331139e2bc3</t>
  </si>
  <si>
    <t>0868ed05-9cbd-49ed-bf90-eae115665403</t>
  </si>
  <si>
    <t>22992d0e-3ce2-4d5e-95b4-d0ebffa53638</t>
  </si>
  <si>
    <t>a76a6591-8c7c-472b-87a2-bb2a470fcb86</t>
  </si>
  <si>
    <t>f7a69456-c2cf-4fdf-ba8b-705524682998</t>
  </si>
  <si>
    <t>684c0a61-cefe-45d8-a856-85adf16c9bb1</t>
  </si>
  <si>
    <t>af7761d6-d210-4722-be55-9592aa7c42c7</t>
  </si>
  <si>
    <t>e4fd21a0-61a4-4ffb-ae98-6d1a01bac267</t>
  </si>
  <si>
    <t>19851653-5124-4327-92fe-51a5dc7be41d</t>
  </si>
  <si>
    <t>43cdf0d4-2f9a-449d-bb83-4fdacac95b12</t>
  </si>
  <si>
    <t>11d5d490-19d2-4c27-912e-f7ea03d24aee</t>
  </si>
  <si>
    <t>fa464ea8-6ecd-4c68-9396-9536d9e3c055</t>
  </si>
  <si>
    <t>55ccd079-4e85-4e0a-a1ba-90d9cc541de1</t>
  </si>
  <si>
    <t>92f8f4a2-67ae-4520-9299-eb83a0a135bf</t>
  </si>
  <si>
    <t>4d26242e-4221-48b5-bbaa-404642b16ef3</t>
  </si>
  <si>
    <t>b5724c28-e2a7-43b6-9574-b92fd946dac6</t>
  </si>
  <si>
    <t>fad49c7e-e087-4160-81d6-897434838512</t>
  </si>
  <si>
    <t>6e5b617f-7aca-4652-bd97-418c2821f30d</t>
  </si>
  <si>
    <t>dedd3d76-178c-4cfd-9050-30789c8ae396</t>
  </si>
  <si>
    <t>e21b25e7-29e0-4edd-b190-2012e57e50fb</t>
  </si>
  <si>
    <t>d5806990-f898-4bd1-b511-591d7880c938</t>
  </si>
  <si>
    <t>66e3e175-acb0-4d0c-b471-58af70a83b78</t>
  </si>
  <si>
    <t>61fc84fa-d289-4f69-9d8a-de1d48be5831</t>
  </si>
  <si>
    <t>57e357fc-3787-4a08-a698-c34ffb6ab418</t>
  </si>
  <si>
    <t>f9421b64-7369-40f2-9668-919dc1f75a2e</t>
  </si>
  <si>
    <t>6f9b0cc7-97ca-4115-80a1-006a2d74b5e8</t>
  </si>
  <si>
    <t>93f221d7-12ca-4d0d-a119-04c18076895f</t>
  </si>
  <si>
    <t>63d2f16a-04a7-4f33-8100-a97f361243f8</t>
  </si>
  <si>
    <t>6a37d025-37cd-4dc8-99f6-df054662c266</t>
  </si>
  <si>
    <t>8ba5078b-522b-4b76-939b-89a1e2cd6325</t>
  </si>
  <si>
    <t>586d6a62-6536-4024-ad9d-77e69d71d427</t>
  </si>
  <si>
    <t>8523409c-f0b2-40ff-9ba2-8b2361b44862</t>
  </si>
  <si>
    <t>c4610936-df1f-4ea1-8621-4877c2f7d84b</t>
  </si>
  <si>
    <t>1c5c6570-939b-42ba-b667-6a63ccaa9cb3</t>
  </si>
  <si>
    <t>7c41099b-1ba7-4cea-bf69-e8c2bfda6995</t>
  </si>
  <si>
    <t>0cc5a43e-b908-4de3-b18f-32cf709f9838</t>
  </si>
  <si>
    <t>5873878c-13ba-4e8f-b447-ff61746fb5e4</t>
  </si>
  <si>
    <t>e8800f1a-0fde-4288-9778-4523cbdb98a8</t>
  </si>
  <si>
    <t>a2f00ead-a3d0-49f2-913e-3d51e9f5990f</t>
  </si>
  <si>
    <t>e1c6b6c1-cdc0-4b14-8955-57828072083e</t>
  </si>
  <si>
    <t>042b6c00-9207-4b8b-8d57-ad12b5404bc0</t>
  </si>
  <si>
    <t>3e3a2089-532b-49c6-a02f-69b1322e28b6</t>
  </si>
  <si>
    <t>36c5f6d0-4e6a-4485-9ca0-0824e958127e</t>
  </si>
  <si>
    <t>ac142a44-ed79-491a-a487-d7d50304cebf</t>
  </si>
  <si>
    <t>ca4583f0-b2f7-4b47-ad68-9e2a535a6866</t>
  </si>
  <si>
    <t>b462dbee-164a-4b82-84e6-dc8bda230683</t>
  </si>
  <si>
    <t>e10a41b9-49a5-4f6a-b4d0-815693783989</t>
  </si>
  <si>
    <t>60fa7890-dd94-496a-80aa-d98b7a170036</t>
  </si>
  <si>
    <t>d0271341-43a9-4679-9ab1-1eb4fec7eaa4</t>
  </si>
  <si>
    <t>41244edd-0685-4aec-84e1-767952ef362c</t>
  </si>
  <si>
    <t>74e571fa-6e1b-4181-becf-95bc55458a8f</t>
  </si>
  <si>
    <t>2861f49b-a659-4209-9cb3-32274c5abd12</t>
  </si>
  <si>
    <t>86d54d08-526d-45be-9a47-946c819b9de8</t>
  </si>
  <si>
    <t>2e4847a8-9a02-448c-9ecb-aa908823d102</t>
  </si>
  <si>
    <t>c531960d-8297-4f82-bae4-6a1451207eb6</t>
  </si>
  <si>
    <t>7f17e1f8-7810-4c1f-8667-e43d7cbbabac</t>
  </si>
  <si>
    <t>ac015654-4320-4827-b268-232eb3a08c1d</t>
  </si>
  <si>
    <t>2c8a3917-5253-48d2-b996-80b9bccb79ec</t>
  </si>
  <si>
    <t>03bfd861-e14f-4d44-9f60-a9a8c2e3e1bf</t>
  </si>
  <si>
    <t>4ab45e86-a982-49af-aa2a-3ea3ad49cb1a</t>
  </si>
  <si>
    <t>f2ce1554-e4ec-4817-bd77-416f6bee4b72</t>
  </si>
  <si>
    <t>6e094aba-7482-4f83-985c-cee548854848</t>
  </si>
  <si>
    <t>db6267e9-0a0c-4527-b71a-f60fce759ce3</t>
  </si>
  <si>
    <t>5b24e4c8-0db3-4bc3-996c-0ce736af45f9</t>
  </si>
  <si>
    <t>14170b44-e7f4-4720-ac0a-fc25bb073356</t>
  </si>
  <si>
    <t>4d081b1f-3049-4f2c-84a8-8c139c4e599b</t>
  </si>
  <si>
    <t>02961c4a-34e4-4864-bd6b-6ee02569119a</t>
  </si>
  <si>
    <t>5117c502-0fc2-4758-85e3-02483ff9c0aa</t>
  </si>
  <si>
    <t>d79ef39b-5c4b-4754-9fe1-264a6f063023</t>
  </si>
  <si>
    <t>3b464a78-08da-4dfb-8636-65212838f006</t>
  </si>
  <si>
    <t>d204cfd0-e9d7-4b53-97c6-24210dfcd874</t>
  </si>
  <si>
    <t>5eb0d6ba-e5a9-4df5-9688-088596bd3f4b</t>
  </si>
  <si>
    <t>4f9457f4-4bde-4cf3-9244-28871d0f7c18</t>
  </si>
  <si>
    <t>657d27df-46ce-4a25-a0bd-a88c49814496</t>
  </si>
  <si>
    <t>ed491dec-cdb6-4015-865e-895776460d16</t>
  </si>
  <si>
    <t>a416f20f-c368-487a-8807-d8343b3449a2</t>
  </si>
  <si>
    <t>20ba0248-44cd-4846-9339-32219c3358e4</t>
  </si>
  <si>
    <t>6355c56c-02d2-40df-bdb2-0d89c2dfc429</t>
  </si>
  <si>
    <t>0cf96eda-0399-4b80-bdb6-cc8c987f2144</t>
  </si>
  <si>
    <t>eaf7a2f0-0cc1-4f9e-b43c-91223769e76a</t>
  </si>
  <si>
    <t>6c47cffa-b45a-4ebf-88e4-5c5828384867</t>
  </si>
  <si>
    <t>79774cb8-a566-496e-96ae-a764415964c1</t>
  </si>
  <si>
    <t>ab885f76-3ba6-421c-9d85-d3e43d2e522f</t>
  </si>
  <si>
    <t>af35f0f3-156b-4b2c-ac1b-b24ecfc874b2</t>
  </si>
  <si>
    <t>653fa23b-78ea-4d5d-b808-5839dacdb4c8</t>
  </si>
  <si>
    <t>4f03f82b-d704-4c8c-abbc-8c967443cf79</t>
  </si>
  <si>
    <t>ae1ee5a7-6282-4322-98da-0d7279e95293</t>
  </si>
  <si>
    <t>f702495e-e707-4c9c-8fa3-b39c5b47df62</t>
  </si>
  <si>
    <t>420560d9-562c-4485-b38a-c9f1c5b0f9f0</t>
  </si>
  <si>
    <t>502f4e86-b70e-4e42-9d35-cb6cbbccdd5e</t>
  </si>
  <si>
    <t>7fad7969-338e-42af-84e6-053e2519ddf4</t>
  </si>
  <si>
    <t>0cfdf85f-3918-4eaa-93f8-350a74e9cc4c</t>
  </si>
  <si>
    <t>d6c7d90d-586a-4d6a-a458-ad032fad9752</t>
  </si>
  <si>
    <t>6175796b-ddae-43e1-b3dd-6413c2fdea7e</t>
  </si>
  <si>
    <t>968d54f4-5e45-4890-9e50-a84df11832c3</t>
  </si>
  <si>
    <t>aa5b4626-447b-4f9c-b2d8-55ab154b3391</t>
  </si>
  <si>
    <t>cffcc120-566d-4821-92b1-a073a1933eed</t>
  </si>
  <si>
    <t>5f4e6e3a-5c90-4df0-9e2a-68262fa5186d</t>
  </si>
  <si>
    <t>cd3a6c64-0f7c-4d47-b98f-d636711c7dfd</t>
  </si>
  <si>
    <t>0d85383f-7eaa-4504-b84d-dcf94ac74bb7</t>
  </si>
  <si>
    <t>a572c57b-6ee0-476e-8d62-f05af989e4e6</t>
  </si>
  <si>
    <t>c1bf2fea-b656-4202-af4a-962ac008ac14</t>
  </si>
  <si>
    <t>a4bd353c-0f94-44ae-b45b-d1044e12c0a4</t>
  </si>
  <si>
    <t>481d11f0-edf2-4992-bb93-045105903c3b</t>
  </si>
  <si>
    <t>79c05b08-deb7-406e-98ba-7f347995b979</t>
  </si>
  <si>
    <t>f16be235-33c6-4e33-8673-625710c830f4</t>
  </si>
  <si>
    <t>bb90c295-ba8a-406b-a4da-b8f6ee4a6582</t>
  </si>
  <si>
    <t>2140d642-4ab2-4141-ace3-90a04dea7ddf</t>
  </si>
  <si>
    <t>de9c746a-9432-4d46-8e64-ac019eccaf2d</t>
  </si>
  <si>
    <t>cacdafe2-00fe-41f5-93a2-72f2f722398b</t>
  </si>
  <si>
    <t>8194fef4-b8e6-4c2c-8431-f34129b046ee</t>
  </si>
  <si>
    <t>297a6760-0b4a-466d-86ef-b29895baf085</t>
  </si>
  <si>
    <t>ac3138dc-97b3-4dfa-bd0b-16aeaf2a4170</t>
  </si>
  <si>
    <t>46c20d61-824a-420c-9781-10bcae596204</t>
  </si>
  <si>
    <t>f5ff3be5-850a-4a79-a503-551a7bc9568f</t>
  </si>
  <si>
    <t>d7d2fdea-d3dd-48fd-9455-65d43617f9f0</t>
  </si>
  <si>
    <t>d0154d10-11e0-48f6-9d1f-a5392b5c40df</t>
  </si>
  <si>
    <t>f3b70bad-641f-4d1a-bc37-b7614cdf4482</t>
  </si>
  <si>
    <t>33dbbb23-8e0b-4211-87cc-dbd3ebaecb2a</t>
  </si>
  <si>
    <t>4a7ad916-3685-4382-97ba-1ecd616abe82</t>
  </si>
  <si>
    <t>544abeab-1328-44b6-b438-59befa930dab</t>
  </si>
  <si>
    <t>c8a74482-dba7-43f8-8999-4551e2ead168</t>
  </si>
  <si>
    <t>1d21da29-6267-42e0-98a3-767914905171</t>
  </si>
  <si>
    <t>dc5b7f54-d179-4a6e-891b-6cb4529a0776</t>
  </si>
  <si>
    <t>e7f61648-26d2-4fd3-8446-fedef5225f8a</t>
  </si>
  <si>
    <t>22967bb8-42ef-44d0-a316-a6d092e884fc</t>
  </si>
  <si>
    <t>f55e2f69-9f62-4ddc-a217-86a33f22b3cb</t>
  </si>
  <si>
    <t>8679fb80-96c0-4017-974d-d9604f7a357a</t>
  </si>
  <si>
    <t>23477ae3-b417-455a-b699-e5646fecd2dd</t>
  </si>
  <si>
    <t>5a8a898c-1cae-4c75-9f9e-f47e4e53a1bd</t>
  </si>
  <si>
    <t>859f47e3-5e05-4cda-9a76-c13a1ef8c75d</t>
  </si>
  <si>
    <t>6ac0de0e-81dd-49d9-a872-7e8f1c7a473f</t>
  </si>
  <si>
    <t>8b609744-788f-4f31-9c25-e2b6064fb00a</t>
  </si>
  <si>
    <t>bc93ac28-5be7-4a5f-8799-83f6135ea76a</t>
  </si>
  <si>
    <t>1d9815a5-615c-45f9-aa36-9b1361c9f84e</t>
  </si>
  <si>
    <t>6f6b8636-d96c-428e-97fd-a9106be4e334</t>
  </si>
  <si>
    <t>b356602c-75c6-4384-adab-bf1e96affac6</t>
  </si>
  <si>
    <t>6c717e4f-ce1e-4925-a7ef-9e7f815b11a3</t>
  </si>
  <si>
    <t>294090ef-f380-427e-894f-7f1bbff805ad</t>
  </si>
  <si>
    <t>2814d551-e3fd-4491-a3ab-482d5ea49539</t>
  </si>
  <si>
    <t>bb6d9858-8947-4d3a-8054-18453ee858c0</t>
  </si>
  <si>
    <t>187299ab-c328-4a0e-bed5-734c787455a2</t>
  </si>
  <si>
    <t>02793a73-89ee-46d7-97b9-ed18bc85444d</t>
  </si>
  <si>
    <t>b8ee43e5-e658-48fc-a90e-17813a93c5ea</t>
  </si>
  <si>
    <t>ea8f1895-f305-46ca-b561-cd35b777dd98</t>
  </si>
  <si>
    <t>425b2822-0c21-4353-8c61-39926acf4c98</t>
  </si>
  <si>
    <t>618bb9f0-3ebe-4e74-94b0-ba8baa007ca7</t>
  </si>
  <si>
    <t>db2229d8-745c-4f23-8ab1-89d33bcced8f</t>
  </si>
  <si>
    <t>e1f8302e-0fd8-4263-aa1b-9a81f7324c46</t>
  </si>
  <si>
    <t>0dd35e85-5e27-4dc1-a0dc-028acf6df3f9</t>
  </si>
  <si>
    <t>624d5775-96bc-44e8-b765-7f63597dd7bc</t>
  </si>
  <si>
    <t>a7980562-98b7-477c-b7bd-9e2ee8ebbc29</t>
  </si>
  <si>
    <t>3b2c6735-a461-4981-9e75-3fb7071f92b2</t>
  </si>
  <si>
    <t>6e8f754c-ca26-41db-8e14-e35b3a0e74b2</t>
  </si>
  <si>
    <t>f24d9cc8-e431-42da-9620-7707a244905d</t>
  </si>
  <si>
    <t>7ed7fca8-30a0-4fcb-9692-f94d28a00a50</t>
  </si>
  <si>
    <t>8521b81e-927f-4f22-8211-9de2af884847</t>
  </si>
  <si>
    <t>cd794f8a-fa5b-488d-b8aa-baf35673b9e7</t>
  </si>
  <si>
    <t>3151224d-1e71-425b-be69-3f4673f1c428</t>
  </si>
  <si>
    <t>f9144bd8-ea8b-4d1d-975e-1a8d571e7a72</t>
  </si>
  <si>
    <t>eac909f6-d37e-4c9f-bf68-73fd01cd66d4</t>
  </si>
  <si>
    <t>5ed750b1-6e0b-4565-9ae2-1c179933860c</t>
  </si>
  <si>
    <t>bc3be7b6-2c63-4e4a-b02a-e0e6b43fbdd1</t>
  </si>
  <si>
    <t>c77e44c7-39a6-4287-8e42-8a4158f3c79b</t>
  </si>
  <si>
    <t>1ff0a969-2812-4db7-8056-0339119bcb72</t>
  </si>
  <si>
    <t>d4c7f110-6258-4b0d-917c-7e8daa6323bd</t>
  </si>
  <si>
    <t>f70c5911-9baa-42af-b310-399a2034a5d7</t>
  </si>
  <si>
    <t>87a414e1-aaee-4ab2-9c3c-fd9842c7dffa</t>
  </si>
  <si>
    <t>ef485928-92df-42af-905d-fd962bb8ba03</t>
  </si>
  <si>
    <t>ef1ea863-bd79-46d8-8dd9-d4c5bb9b992c</t>
  </si>
  <si>
    <t>2e2d66fa-cdb8-487c-9a01-4fdf365ea540</t>
  </si>
  <si>
    <t>8123f32d-fe47-471b-86de-1f2607e31265</t>
  </si>
  <si>
    <t>d483dadb-b38d-4abb-9afb-920050675cab</t>
  </si>
  <si>
    <t>a079f6a4-b63f-4406-8c2b-2f3b0ba85b87</t>
  </si>
  <si>
    <t>234c64dd-22b3-4a25-b33d-281593554ab9</t>
  </si>
  <si>
    <t>2810f83a-f98e-40ab-ac15-6307f4c4d39c</t>
  </si>
  <si>
    <t>09fa88d5-a0af-44f1-88ec-65307590780b</t>
  </si>
  <si>
    <t>e278132d-8455-4e24-ad2a-59855bbf05c9</t>
  </si>
  <si>
    <t>5e75cf1f-8279-41d9-a350-2967a8d03f59</t>
  </si>
  <si>
    <t>a523d542-9fe8-4759-8e00-2cb4b79b90d1</t>
  </si>
  <si>
    <t>b469e4df-0b5c-4913-ad10-379e0e3254e3</t>
  </si>
  <si>
    <t>1aa68732-d125-4b4f-aa0e-cc989ddad337</t>
  </si>
  <si>
    <t>48c9f164-ab9e-4e77-91c1-ef9764d4f1f9</t>
  </si>
  <si>
    <t>3fc5fdb0-1fca-496c-9f07-467fa2a380d0</t>
  </si>
  <si>
    <t>826c01f4-d653-4944-8ebf-14bcd261bd10</t>
  </si>
  <si>
    <t>40f1e596-5b66-46c2-8e7b-d8646d4941b2</t>
  </si>
  <si>
    <t>715f826d-7678-493d-8957-389a64d0e347</t>
  </si>
  <si>
    <t>3b0d1116-9c67-4aee-a9dc-56eb1a0e557e</t>
  </si>
  <si>
    <t>a22bd8b6-90dc-477b-9a07-18a27212c8eb</t>
  </si>
  <si>
    <t>06185506-6c15-4e21-a1bc-12cc1a0abfd3</t>
  </si>
  <si>
    <t>ee5473a7-b358-4278-b089-748dc0ebdc3d</t>
  </si>
  <si>
    <t>1ab7c222-9f9c-46fd-8e4d-8c1a39a876e7</t>
  </si>
  <si>
    <t>028a33bd-b9ff-42f7-a0c3-c444586bb651</t>
  </si>
  <si>
    <t>6d30e063-6c07-4185-9d66-ce9176014c54</t>
  </si>
  <si>
    <t>c01eed69-cd61-44f3-87c1-40cbf2676990</t>
  </si>
  <si>
    <t>19bc4087-8726-40b6-a73d-4eb62582d25b</t>
  </si>
  <si>
    <t>dd33fcb5-74c2-4602-8842-e642524823d7</t>
  </si>
  <si>
    <t>cbd9b55b-8adf-4288-8bdb-d341c5065efb</t>
  </si>
  <si>
    <t>ef52f365-b0e0-4d4f-95b3-3e4864350e01</t>
  </si>
  <si>
    <t>6e9b9de0-3f2a-4d08-ac95-322a698f8822</t>
  </si>
  <si>
    <t>48257b48-3568-4cb0-a72f-2cfcb90d10e4</t>
  </si>
  <si>
    <t>b7ecfcd0-8b2d-4d71-92dd-e4a13f86c178</t>
  </si>
  <si>
    <t>0373e451-b6b2-4514-888c-82d842e62022</t>
  </si>
  <si>
    <t>0ab1473f-2baf-46b3-ab76-23985927fa9c</t>
  </si>
  <si>
    <t>71eebdd1-2fb2-412d-a0bb-916b7f2aef31</t>
  </si>
  <si>
    <t>10cd0e70-66af-4171-bbde-cc504608a059</t>
  </si>
  <si>
    <t>5e4c1484-fb3d-4e92-91f7-0d0e4c2c0d3b</t>
  </si>
  <si>
    <t>a20fac48-71e4-49af-a8c4-069adcb77e1e</t>
  </si>
  <si>
    <t>950c5925-6090-41bb-a8bb-7d588af8576b</t>
  </si>
  <si>
    <t>148fe1de-92a0-4434-9596-1ecba74f63be</t>
  </si>
  <si>
    <t>94c8771a-a21d-41ab-a2aa-c8997148c417</t>
  </si>
  <si>
    <t>e3a6b13a-1c23-4654-8c7c-068073ee8aef</t>
  </si>
  <si>
    <t>d75cfaae-31e9-4a42-854a-de1d8bf2b9c8</t>
  </si>
  <si>
    <t>031f5f59-70fb-42ac-afbb-f8abcbaa2258</t>
  </si>
  <si>
    <t>a86cbf64-7eab-4c35-82e4-8c7b77c00e81</t>
  </si>
  <si>
    <t>ab614ee4-ba87-4612-a351-f4d6a1f1b110</t>
  </si>
  <si>
    <t>d149afd8-07f0-43d6-829b-e4343b52efd3</t>
  </si>
  <si>
    <t>bf46dfb9-b649-4b3b-a806-4ccf15daf668</t>
  </si>
  <si>
    <t>203f9cbb-68f2-465e-aa37-5b1253413cb4</t>
  </si>
  <si>
    <t>ddb12ba2-96b3-4a5b-aff1-e98c27792bbb</t>
  </si>
  <si>
    <t>8bdccafa-883d-4ace-bd2c-5c5b1d018dd0</t>
  </si>
  <si>
    <t>105c52f2-8248-41b3-a65a-80f1bf69f873</t>
  </si>
  <si>
    <t>4f5691e5-bf51-4a43-a66a-eb46e25e0569</t>
  </si>
  <si>
    <t>12cec68e-33af-4431-a83f-08b080ae03ed</t>
  </si>
  <si>
    <t>0a3e4d92-2eac-47d1-893d-689ab5723924</t>
  </si>
  <si>
    <t>68a3fdf4-bb08-4c1c-a660-d3cb59d9c01e</t>
  </si>
  <si>
    <t>912602d1-c0c6-4862-bf79-113f82ddae48</t>
  </si>
  <si>
    <t>73713556-2712-4875-87ab-85184a3797b5</t>
  </si>
  <si>
    <t>9001a1f0-5e5c-4da3-84cb-f33b90763520</t>
  </si>
  <si>
    <t>e9fc2e72-a4eb-43e2-81df-566f8e13ff47</t>
  </si>
  <si>
    <t>24d7e836-4da3-4b6c-99f8-bbe96cf795f2</t>
  </si>
  <si>
    <t>6b7e790e-8dc1-4800-8792-1c9ee186f8ff</t>
  </si>
  <si>
    <t>b186490b-3bbd-4524-ba50-e187c120672b</t>
  </si>
  <si>
    <t>d79a7090-33cf-489f-beb3-1c31d3739c7c</t>
  </si>
  <si>
    <t>4a8d967c-11ec-46b0-94b6-8830774e695b</t>
  </si>
  <si>
    <t>54804b18-ba0b-421c-a213-429dece5863d</t>
  </si>
  <si>
    <t>7497776b-b90c-421e-8ae9-8db5bd04183a</t>
  </si>
  <si>
    <t>1046c716-4a70-4ed4-9c0b-21f86ba040fb</t>
  </si>
  <si>
    <t>8c2d57c3-8a38-429c-83a5-13d90d49719d</t>
  </si>
  <si>
    <t>3563c694-e3ea-4c42-aaab-90ccd3359fe7</t>
  </si>
  <si>
    <t>5ada9005-d845-4bce-9f71-530e86eaae88</t>
  </si>
  <si>
    <t>3b22f4f3-3545-4124-b1d3-acf4c91d2086</t>
  </si>
  <si>
    <t>4e9ee242-96ab-4f90-b548-462c9f67de4c</t>
  </si>
  <si>
    <t>8ffa8c79-d6ee-46c1-b0a7-24e51ee6bc3d</t>
  </si>
  <si>
    <t>b8de355a-aa88-40b4-8837-5515fb4b4637</t>
  </si>
  <si>
    <t>c752e263-ae2e-4d86-8b3e-8e46f8024280</t>
  </si>
  <si>
    <t>701ca8e8-9a07-4310-b481-d8b16ddb1f6e</t>
  </si>
  <si>
    <t>efae6533-7f5e-47e4-af19-4dd8d40cd183</t>
  </si>
  <si>
    <t>512316e8-27f7-46ea-bd54-dde1d4271ff3</t>
  </si>
  <si>
    <t>f7ad2a2f-30de-468d-966e-9dc57e7875f0</t>
  </si>
  <si>
    <t>c906f1c0-9957-4aa5-90a0-919392bf6705</t>
  </si>
  <si>
    <t>920bacb9-d137-45ba-9fc6-4e682d57506b</t>
  </si>
  <si>
    <t>7a38d255-1f3d-4992-8e84-181545b01ded</t>
  </si>
  <si>
    <t>06148fb2-6a17-46e8-9ebb-5a0f65b88f8a</t>
  </si>
  <si>
    <t>da966d14-b9d0-4db9-b7e1-d1164ad6b718</t>
  </si>
  <si>
    <t>eaf80ce5-d2c4-499d-86d4-d2a55915e4b9</t>
  </si>
  <si>
    <t>1d883886-22c4-44d5-86af-6a22ce60bd7f</t>
  </si>
  <si>
    <t>af818f64-1666-4b1a-81e2-e276b635808f</t>
  </si>
  <si>
    <t>558a38cf-8d8b-432b-9aa1-a0e5cfbb525e</t>
  </si>
  <si>
    <t>595b9810-f1ae-4751-9c80-2ea92e3cb516</t>
  </si>
  <si>
    <t>7adad4c7-5d07-4e39-a446-e68470bdca04</t>
  </si>
  <si>
    <t>f11be0c3-3f10-40f6-8136-96fff01d7548</t>
  </si>
  <si>
    <t>1d14e0ce-9b51-433a-b6c6-c13914967ddc</t>
  </si>
  <si>
    <t>99fccc0a-c933-40df-86d0-b4e9fb3e8619</t>
  </si>
  <si>
    <t>b7fb7f1e-b3c8-4625-a4f8-7753f2e17c6a</t>
  </si>
  <si>
    <t>f8db5ba0-1903-4521-b2a6-c8718aa47b2e</t>
  </si>
  <si>
    <t>42704fdf-2ce2-4663-8b3c-884a23edfe12</t>
  </si>
  <si>
    <t>eade1716-43dc-4a91-9470-9886fab9ea2d</t>
  </si>
  <si>
    <t>f4b5fd47-7c06-4949-8b41-5a17fa969e00</t>
  </si>
  <si>
    <t>823a0546-a109-4bf2-bf42-75070d624ed8</t>
  </si>
  <si>
    <t>d525babf-8a01-49b8-abd4-745115b24a7c</t>
  </si>
  <si>
    <t>124953f0-d4af-4eb2-83c7-fb69840264a4</t>
  </si>
  <si>
    <t>89120a0e-e070-4e14-821b-672f136bd98a</t>
  </si>
  <si>
    <t>438acbda-fa4f-4717-9147-6531962efebe</t>
  </si>
  <si>
    <t>6a2cc3e2-1aac-4bc1-9e51-0477fb98d6f9</t>
  </si>
  <si>
    <t>014ef898-031a-4abe-82e6-98f1cadb5416</t>
  </si>
  <si>
    <t>b8c8c11c-ca54-4b60-9090-f7217ed66624</t>
  </si>
  <si>
    <t>b4ccfce1-50f8-4eba-bbb9-149d5c8d3e34</t>
  </si>
  <si>
    <t>72e23330-da0a-47c3-b16c-f439a0157c5e</t>
  </si>
  <si>
    <t>92d2b81b-6a5c-44c9-b563-5e6486f7e951</t>
  </si>
  <si>
    <t>c52e4204-2947-47cf-b7c4-43207b862b3e</t>
  </si>
  <si>
    <t>8771bbf8-0df5-4b15-a900-2dbf836c485d</t>
  </si>
  <si>
    <t>d82d09fe-2853-4a2a-8cbb-1d8ae15371b3</t>
  </si>
  <si>
    <t>a1fd8a70-2d9e-4e87-8298-20e423b66a00</t>
  </si>
  <si>
    <t>14e9d313-a7ba-414b-924c-95c3c57be08a</t>
  </si>
  <si>
    <t>7390e824-380a-4c71-a633-1c5cf8a87503</t>
  </si>
  <si>
    <t>2aa48669-77b6-48ea-8a9e-2fe9248e0e12</t>
  </si>
  <si>
    <t>261d6d02-eabe-4048-8d72-f643eb313222</t>
  </si>
  <si>
    <t>da4bcc9d-014e-4274-b63f-fcfbab1833ef</t>
  </si>
  <si>
    <t>1ee71068-80e5-4039-afe2-b086ded29cb2</t>
  </si>
  <si>
    <t>4a3d4fac-3c85-48bf-9944-c95e149ac37e</t>
  </si>
  <si>
    <t>6fd57dca-1365-4af0-b83c-72ab903830a1</t>
  </si>
  <si>
    <t>1a2e5720-2e5d-4bb9-bcc3-ae009315d9c8</t>
  </si>
  <si>
    <t>4e3b1f76-9c1e-4b78-bd0e-3b5423a90bdd</t>
  </si>
  <si>
    <t>f46167e1-8e65-4427-ab10-06b2b2c034f9</t>
  </si>
  <si>
    <t>27d3467c-2c40-4d07-bd67-73e991708075</t>
  </si>
  <si>
    <t>35e7cee2-9e81-42de-8bf2-5d2bac3879c4</t>
  </si>
  <si>
    <t>66d9159f-a63d-4fd7-8e60-f7e05fdf5d0d</t>
  </si>
  <si>
    <t>76374000-760c-4a1d-b1d6-a9ac327f5550</t>
  </si>
  <si>
    <t>06aaa2a7-bcdd-4329-a9c2-719ea2d20a0a</t>
  </si>
  <si>
    <t>daeea646-0935-44ad-b5d1-950e1cd8a6ef</t>
  </si>
  <si>
    <t>6cd19372-16f8-4d72-83b6-bfc8b4062ed0</t>
  </si>
  <si>
    <t>63d3b2ef-6f8f-49bd-b378-c9ac23e812d3</t>
  </si>
  <si>
    <t>00aa94c8-ceee-456d-af3c-c4800b531ed4</t>
  </si>
  <si>
    <t>6efd678a-8762-4bf0-9752-38fe88563d68</t>
  </si>
  <si>
    <t>96411311-6223-4c84-8c3c-969e1b7b6ac4</t>
  </si>
  <si>
    <t>841d643d-3715-49a8-be24-551d3729acfa</t>
  </si>
  <si>
    <t>791da8cc-cdab-4cf5-9d1a-17d1493f8b35</t>
  </si>
  <si>
    <t>d687f23f-3567-49bd-aa95-ba2febf29c11</t>
  </si>
  <si>
    <t>297c5098-2444-4410-8552-4d03733ab2d9</t>
  </si>
  <si>
    <t>49c21325-adf6-4ddd-bcbc-9980788a233b</t>
  </si>
  <si>
    <t>9f2e4c70-f648-49eb-9848-7b3b165d9db6</t>
  </si>
  <si>
    <t>e8fc1829-0833-429b-b3bf-fee12ca13416</t>
  </si>
  <si>
    <t>8d1a5082-193f-44bd-8056-5de8ea44f93f</t>
  </si>
  <si>
    <t>96eab437-fdcf-4065-a34c-b4d462d14852</t>
  </si>
  <si>
    <t>bcf25063-d2f2-4341-84a7-602d2ba1a365</t>
  </si>
  <si>
    <t>b0790a5e-7955-4389-a9e2-4726d7b8f5e4</t>
  </si>
  <si>
    <t>a9db7e76-65f3-44a5-85ae-5567bc27477f</t>
  </si>
  <si>
    <t>95453c0d-9a05-4452-a3fd-dd8613b86a88</t>
  </si>
  <si>
    <t>f0ada2f6-c926-405c-b86b-44f84e395ba5</t>
  </si>
  <si>
    <t>8d7aa533-f790-4378-ab86-b6171aecc215</t>
  </si>
  <si>
    <t>a947321c-f55d-4956-995c-5a1efbcf6691</t>
  </si>
  <si>
    <t>339ba8f2-46f3-4c35-8862-d11473e8bb36</t>
  </si>
  <si>
    <t>b328b30c-81e7-44d1-a32d-e9c4845501d6</t>
  </si>
  <si>
    <t>e58e2c08-c67b-4b06-97e7-2f972b9a59b7</t>
  </si>
  <si>
    <t>295a9ce2-cf57-419e-9011-618c0395f8c6</t>
  </si>
  <si>
    <t>94bdaa85-77b8-40e8-bf3e-51f37cd40d4b</t>
  </si>
  <si>
    <t>88b455c8-cfc7-4ede-9074-9bc52148d565</t>
  </si>
  <si>
    <t>6260ab90-524b-42a5-a17c-1469ebbf3f65</t>
  </si>
  <si>
    <t>0baa2f1b-babd-4712-bda3-7d0ac8c9d7f5</t>
  </si>
  <si>
    <t>bae4e76e-6ceb-488f-b257-6ccdb6321821</t>
  </si>
  <si>
    <t>53c8ee29-5308-4468-9eb2-896eb4575ae7</t>
  </si>
  <si>
    <t>7e251248-fc7f-41fd-ba07-ea6e53968a50</t>
  </si>
  <si>
    <t>fa2255c8-fd26-494b-a326-2ed522a8d0f1</t>
  </si>
  <si>
    <t>65d998b0-b413-464a-9b0f-b768bb31ffe2</t>
  </si>
  <si>
    <t>49d4f30a-2743-48f2-8933-0efafdfc74a2</t>
  </si>
  <si>
    <t>d67085a0-c13b-4c32-8188-41d0d3c47a0d</t>
  </si>
  <si>
    <t>095717fe-fa79-4def-aad2-028ffb346f4e</t>
  </si>
  <si>
    <t>aa618f8d-92ce-4a4f-9995-6394530786fe</t>
  </si>
  <si>
    <t>257a3107-4f49-4782-bed6-c99c0917f016</t>
  </si>
  <si>
    <t>c551a2e7-d73b-4158-a635-01b93a346e7c</t>
  </si>
  <si>
    <t>828c6059-c935-4042-9e5c-16e8a0dd19e5</t>
  </si>
  <si>
    <t>80ae234e-f36b-4ecf-817a-d8db357a7da8</t>
  </si>
  <si>
    <t>47400fec-0439-4177-9b2a-7f44d3106e3b</t>
  </si>
  <si>
    <t>bd68551c-68b2-4ca8-816c-244243fc259d</t>
  </si>
  <si>
    <t>f880158b-bb6e-4475-8874-938a85e53a7a</t>
  </si>
  <si>
    <t>127c642c-6e05-4e9e-a291-b82483bc7286</t>
  </si>
  <si>
    <t>06a797e0-5bc7-4147-b542-c92b6f0779ae</t>
  </si>
  <si>
    <t>8832b394-8df4-481a-b047-6a30088e612e</t>
  </si>
  <si>
    <t>0a006647-7b8d-4cc8-9ff4-aba2c088f331</t>
  </si>
  <si>
    <t>d014e24c-d9d7-4547-b8cd-53f8c710a2b2</t>
  </si>
  <si>
    <t>f3f9639e-443d-4927-a71a-b895891fad98</t>
  </si>
  <si>
    <t>26e7b493-72e8-471a-89f7-9f1fec35e994</t>
  </si>
  <si>
    <t>155bf998-dee9-4da9-92d3-e3dd3c4b5879</t>
  </si>
  <si>
    <t>29c8f379-2f55-4659-99e2-d02012f3c944</t>
  </si>
  <si>
    <t>5ad490f8-fead-45f2-a736-bd438a89eafe</t>
  </si>
  <si>
    <t>cdbf0b0a-2550-42a3-86b0-fd2b468e8853</t>
  </si>
  <si>
    <t>4873f36d-6ed4-4e7b-96bd-2329120d7b05</t>
  </si>
  <si>
    <t>2147870f-5850-4bc7-94ae-8e20af9d3eea</t>
  </si>
  <si>
    <t>39274f37-6148-46d6-af30-3a38a34deb93</t>
  </si>
  <si>
    <t>839db043-c9b5-447d-8be9-daa5f4abf232</t>
  </si>
  <si>
    <t>8fee49ef-dcdd-4a6e-9070-5596734b89c8</t>
  </si>
  <si>
    <t>cdc0227c-3402-4e34-ab8e-617eba6f737f</t>
  </si>
  <si>
    <t>829e73ff-d855-463e-849b-fc2801618c47</t>
  </si>
  <si>
    <t>d7858329-ae03-4d42-b55e-a2a82cd28f15</t>
  </si>
  <si>
    <t>edc95455-c6ba-4305-b2c6-2981f2bd8fb7</t>
  </si>
  <si>
    <t>6440ef80-3d78-402d-a50f-479832de5d2f</t>
  </si>
  <si>
    <t>12de8987-036a-440e-ab92-04e7842024eb</t>
  </si>
  <si>
    <t>5925756f-e5d7-438e-bcfc-2ed70c27591b</t>
  </si>
  <si>
    <t>df723902-6ab3-4055-bab3-514ab728f724</t>
  </si>
  <si>
    <t>1991</t>
  </si>
  <si>
    <t>0a075b99-0bd4-41c2-aa34-16c70e16d281</t>
  </si>
  <si>
    <t>661d4c0c-ea7e-461d-b4d0-61fe25f25f98</t>
  </si>
  <si>
    <t>c2507393-7847-499f-bf82-14ff55e2d593</t>
  </si>
  <si>
    <t>b33294d8-4e39-443c-b94b-f5d2632d5661</t>
  </si>
  <si>
    <t>6788bcbb-67b3-4fb2-960f-a7140759a8c2</t>
  </si>
  <si>
    <t>3dca987c-3b31-48b6-afc8-378db23e91c7</t>
  </si>
  <si>
    <t>3b0ed983-0edf-49da-bb4a-7c6f5e8d6d92</t>
  </si>
  <si>
    <t>1f0e21d5-a2a9-4947-a2bb-2eda7c9921c4</t>
  </si>
  <si>
    <t>73408f25-0fe7-44fd-b34b-ce82a1b78572</t>
  </si>
  <si>
    <t>e63e6df8-6f37-48f5-a696-72b9f9c149bb</t>
  </si>
  <si>
    <t>efe57e23-209b-4e94-9abf-f654dc924695</t>
  </si>
  <si>
    <t>9c4162e0-a64f-4453-a077-4211bc0618ae</t>
  </si>
  <si>
    <t>60221087-3e2e-4c58-8c01-64aa7f05e254</t>
  </si>
  <si>
    <t>1c5508ee-7818-47cc-94a0-a98a3e276860</t>
  </si>
  <si>
    <t>87c53be9-2936-4f33-a95d-355f4a9e7392</t>
  </si>
  <si>
    <t>dde4fdfb-0732-47f8-a73d-13ddc33c7204</t>
  </si>
  <si>
    <t>5907577e-a75a-4763-836d-6eaf0c66da13</t>
  </si>
  <si>
    <t>231269da-7cff-4d57-98e2-860174b285ef</t>
  </si>
  <si>
    <t>705c8968-65a8-4051-89d5-a36f5f67e678</t>
  </si>
  <si>
    <t>ac2c4df6-6600-43d5-ac5d-deb6f9222ed8</t>
  </si>
  <si>
    <t>2a036de5-579a-457c-af72-2cfd46b359a7</t>
  </si>
  <si>
    <t>6a12dd1b-5d8d-42d1-9224-c09b1e4f2ae7</t>
  </si>
  <si>
    <t>7a92abd5-0fce-4196-9468-f421adf9a6c7</t>
  </si>
  <si>
    <t>8e5b60a4-efa2-4502-80c0-de67864ee00d</t>
  </si>
  <si>
    <t>d703a650-d3cb-41a0-b861-8c6a37fe5531</t>
  </si>
  <si>
    <t>86a726a1-a33d-44a9-a605-68ce3f0f0082</t>
  </si>
  <si>
    <t>65bd0e1b-139b-42c8-baea-f957c19d3eda</t>
  </si>
  <si>
    <t>19c19e8e-31fd-4dda-8d3a-bf41d971c186</t>
  </si>
  <si>
    <t>5153481d-9960-414d-922b-716e2f10c233</t>
  </si>
  <si>
    <t>cc7e5c30-2e06-4756-9b09-21e7e9e45e78</t>
  </si>
  <si>
    <t>e8c59c64-57ca-4339-b2e0-24a156e3a9c7</t>
  </si>
  <si>
    <t>9d6dede4-233e-4444-9d5d-2648aa3ae597</t>
  </si>
  <si>
    <t>c42ce6ba-6647-4897-90ba-e88ba5d703c4</t>
  </si>
  <si>
    <t>33a89e76-5330-4226-a76b-2ab371b10045</t>
  </si>
  <si>
    <t>d0ae3805-74ef-4848-9e63-d9b5cb3507b6</t>
  </si>
  <si>
    <t>bc7e3d4f-bb49-41d7-a462-7ee5bf9e50ee</t>
  </si>
  <si>
    <t>31de93a7-574c-47d7-8a51-4a9c3e6a30bd</t>
  </si>
  <si>
    <t>040fab45-78e8-4515-a17c-5965565cbde4</t>
  </si>
  <si>
    <t>519861c4-68ba-4e9c-b2f7-5de066f31b2b</t>
  </si>
  <si>
    <t>9b28d2af-d29c-42d6-91e8-5b5b3fd29d42</t>
  </si>
  <si>
    <t>9d3061ba-4227-4334-86cb-b91645710c8e</t>
  </si>
  <si>
    <t>2394cce3-aedb-4d78-8801-885698586220</t>
  </si>
  <si>
    <t>68508b05-73a1-4f27-b245-d54f52cb62f0</t>
  </si>
  <si>
    <t>5de87c78-d9ff-4788-94a2-1b890c3deff8</t>
  </si>
  <si>
    <t>e45ffd83-309d-403d-9d1c-7470fe482a82</t>
  </si>
  <si>
    <t>36bc6450-ba65-4f6a-b5aa-1865680746c6</t>
  </si>
  <si>
    <t>6cba5f19-d6e5-48c5-8e68-4a7a02275e11</t>
  </si>
  <si>
    <t>d601c6a9-e8aa-4ea5-b089-2226d9fe334a</t>
  </si>
  <si>
    <t>2d4fff8a-fd5b-45dc-a9c8-4c0454ff813d</t>
  </si>
  <si>
    <t>0dc16e69-8462-4ee4-a471-301ccfb6306e</t>
  </si>
  <si>
    <t>dfd39812-9a1e-4458-a5e7-bbb6ac761e89</t>
  </si>
  <si>
    <t>3f02a407-4b64-4a9a-9696-ab8996f2f2b3</t>
  </si>
  <si>
    <t>aa087913-d31c-4acd-b270-83497a67b517</t>
  </si>
  <si>
    <t>90418c8f-5d31-4dc1-9db5-b38875b848d3</t>
  </si>
  <si>
    <t>ed1c189f-ab80-42b5-82f7-3750e458aa88</t>
  </si>
  <si>
    <t>6680e7d2-bb8f-4dd6-b9dc-b3ec06ec8afe</t>
  </si>
  <si>
    <t>7d338c36-5f5a-44ad-be9f-4d8534e36ddf</t>
  </si>
  <si>
    <t>30753613-20bc-4de6-af5f-d9ad74a7d220</t>
  </si>
  <si>
    <t>14898084-75ed-409b-987a-55d51f794c22</t>
  </si>
  <si>
    <t>95701be4-386e-422b-8e22-f4702c1c5278</t>
  </si>
  <si>
    <t>4037d50b-4ca6-4562-ad94-30e6898722e0</t>
  </si>
  <si>
    <t>cb1713f3-701a-4097-8af5-aead62722075</t>
  </si>
  <si>
    <t>60ab3d92-5b81-4504-ba07-e48c0e411c2b</t>
  </si>
  <si>
    <t>be766e09-cd5f-4d9f-9cfd-cd8fca0f0784</t>
  </si>
  <si>
    <t>03ea2cf0-bd59-4d05-b7ee-b981104ac415</t>
  </si>
  <si>
    <t>9689fc12-7955-4241-bed9-e5ad310cafd2</t>
  </si>
  <si>
    <t>38efa622-be8f-4197-9baf-785dd0975318</t>
  </si>
  <si>
    <t>489e646b-e177-4a6c-ba6d-db129f36d25d</t>
  </si>
  <si>
    <t>77e46bf1-9a28-4694-a60f-924368864e8a</t>
  </si>
  <si>
    <t>12253e9e-7972-4549-a43e-53cc6c8d1683</t>
  </si>
  <si>
    <t>f36f59d2-e2c9-42cd-a030-81b3f3f9ce48</t>
  </si>
  <si>
    <t>95441cd6-cd40-4538-a4a3-08365c9eb278</t>
  </si>
  <si>
    <t>c9230463-38ad-43f2-a75e-8e2864cac74f</t>
  </si>
  <si>
    <t>a0c4c030-8ecd-41db-bd46-be6979ef0ae3</t>
  </si>
  <si>
    <t>edae0ffb-cc5c-425c-be21-bcf148d337b6</t>
  </si>
  <si>
    <t>a3fdb418-e0e2-4865-8213-3d3366464398</t>
  </si>
  <si>
    <t>1658a6f5-7fa4-47eb-a9fb-efe90b41dd52</t>
  </si>
  <si>
    <t>db453368-beb8-4598-bebf-c42c2a2a301f</t>
  </si>
  <si>
    <t>05137af6-8328-4f20-9cad-0bb50e1815ed</t>
  </si>
  <si>
    <t>a3675cc2-c55f-4a8c-af1e-73f5afb793cb</t>
  </si>
  <si>
    <t>195ad273-9fab-4b4b-b1b5-a887f6239c4d</t>
  </si>
  <si>
    <t>a92fd608-cbff-464b-b6c4-e653ae56ce6f</t>
  </si>
  <si>
    <t>7c415337-1b0b-48cd-9b5e-cb117682cb70</t>
  </si>
  <si>
    <t>c7ad242b-04ea-4b0b-bfd8-6bd99e218916</t>
  </si>
  <si>
    <t>5be67416-9b56-4a36-957a-f5fbc2b3a022</t>
  </si>
  <si>
    <t>c3a181dd-af69-4a31-9d0f-e9bec0601aa0</t>
  </si>
  <si>
    <t>8968dab3-51b3-4a8b-b229-00fe45a2280d</t>
  </si>
  <si>
    <t>cd09601f-1cf3-4ae3-9130-dce2375ecde7</t>
  </si>
  <si>
    <t>08672c22-c47f-4e08-a456-a1bbda320946</t>
  </si>
  <si>
    <t>b74c4d3f-5372-4e0d-afa0-79caf62bd5a3</t>
  </si>
  <si>
    <t>862dac5e-8484-47f0-9fac-42c64f210e14</t>
  </si>
  <si>
    <t>080b0c3d-71a8-4b8b-8439-04a4dea2ab3f</t>
  </si>
  <si>
    <t>93b6baf8-19d7-4702-aeaa-1bcf3462bfeb</t>
  </si>
  <si>
    <t>27528a31-27ab-4a19-8b69-f6fab86b3a7d</t>
  </si>
  <si>
    <t>5e2d8009-72b5-47e4-9dd1-309f99a0c8e4</t>
  </si>
  <si>
    <t>d09e48f6-f4d7-466a-9ea6-7aaaf1af5e0d</t>
  </si>
  <si>
    <t>972a2923-252d-4750-aa57-7e4ffeaa3653</t>
  </si>
  <si>
    <t>47eac4c1-07dc-4164-a0d2-567f8ee65e0a</t>
  </si>
  <si>
    <t>8734712e-20c9-4240-9e54-1fd143a67fa6</t>
  </si>
  <si>
    <t>d64f2489-588b-4f98-9b5a-f0cfb8a1d25c</t>
  </si>
  <si>
    <t>e296113c-30c7-4c53-881e-571b2650e4e6</t>
  </si>
  <si>
    <t>ff866ec0-e19b-4f58-97c1-730a890097a4</t>
  </si>
  <si>
    <t>903dd040-2547-4d16-bef0-8a0085707a11</t>
  </si>
  <si>
    <t>41e46242-3196-49c5-a663-86cf98895fb9</t>
  </si>
  <si>
    <t>f5410fb2-31a9-4ad1-a451-0475922879ff</t>
  </si>
  <si>
    <t>9af35ae9-c4e5-4181-bbd9-8083641157df</t>
  </si>
  <si>
    <t>4b5dc5f1-ff95-4aa1-ba3f-cc23470b7fd8</t>
  </si>
  <si>
    <t>f1a00fa0-2df5-45c8-bcc9-9948a6a65b09</t>
  </si>
  <si>
    <t>e3a31e6e-f461-4e52-b7ff-0b5a54f4168c</t>
  </si>
  <si>
    <t>9ffffdfa-3ab6-42e0-a256-d5e7e295d018</t>
  </si>
  <si>
    <t>b2c31352-bc7e-4271-8f1c-0d521ac9985c</t>
  </si>
  <si>
    <t>98383b31-fc6d-4f37-bde0-435c825c422d</t>
  </si>
  <si>
    <t>725efb8c-af30-46c5-b22d-332be7181bc7</t>
  </si>
  <si>
    <t>21ffb5c3-a91e-4dc7-a5e6-46a110c289fc</t>
  </si>
  <si>
    <t>2245d418-0ee0-4f6c-829e-dec5a61c75f6</t>
  </si>
  <si>
    <t>7d4c7e9b-ddbd-4d94-959c-5ff254b00fc0</t>
  </si>
  <si>
    <t>9c7611c9-32dd-4503-8d38-67aaa8c62d1d</t>
  </si>
  <si>
    <t>35678510-1bb2-4e85-819a-f94c1b25bff5</t>
  </si>
  <si>
    <t>b2cddb82-aa56-4eb3-a11a-dfd05eecbe4a</t>
  </si>
  <si>
    <t>5ad75949-dfed-4e39-80a3-3b5f74b021eb</t>
  </si>
  <si>
    <t>18285524-6cc5-48f2-b72c-1f84c75257b3</t>
  </si>
  <si>
    <t>cc470d85-f720-4560-a4fd-b4caa2c39352</t>
  </si>
  <si>
    <t>3bb969ec-6a30-4948-ae10-ae7c9380fcf5</t>
  </si>
  <si>
    <t>a322b9ae-ab7c-4d83-8f40-d36e2997adda</t>
  </si>
  <si>
    <t>8aec471a-0bfe-421d-9a8a-e7c8f8a03a7c</t>
  </si>
  <si>
    <t>ff32e01e-5e44-4239-b491-0043ec21d155</t>
  </si>
  <si>
    <t>c3d6eacd-2b88-4c34-a4a8-8df0977ebf36</t>
  </si>
  <si>
    <t>5207ff71-74d4-4b06-a8e1-32cedb0f62c6</t>
  </si>
  <si>
    <t>33f711f4-1fe1-43f4-888d-8849c4862d2a</t>
  </si>
  <si>
    <t>23563fea-29c0-40c8-beee-621d4b5e4f04</t>
  </si>
  <si>
    <t>3077f364-7a26-484c-bd3a-73986f399294</t>
  </si>
  <si>
    <t>ced8e74a-6336-4e05-a246-6baf6fb5c231</t>
  </si>
  <si>
    <t>f319baad-ab18-4cdc-a9df-864eadf22342</t>
  </si>
  <si>
    <t>67e37d74-30f4-4696-b291-c5f22bcf1379</t>
  </si>
  <si>
    <t>4ef0ea83-d71f-42f0-a653-2f7b303e7a41</t>
  </si>
  <si>
    <t>97cdf4fb-314f-442e-a443-b1b776520547</t>
  </si>
  <si>
    <t>15533680-aeab-4290-9b37-61482ecadcb6</t>
  </si>
  <si>
    <t>5896e4b0-652b-436b-9612-5629f0737a39</t>
  </si>
  <si>
    <t>57bded6a-df27-4a48-bc48-b54cda723347</t>
  </si>
  <si>
    <t>7b6b97c5-5a05-4221-b560-ce89fecee082</t>
  </si>
  <si>
    <t>7c1c1cdd-a30d-45c1-a748-5e338b740e11</t>
  </si>
  <si>
    <t>c22eff43-459a-42aa-ac0e-85c5729440c0</t>
  </si>
  <si>
    <t>5cdf543d-2512-405f-80aa-f8032732dc42</t>
  </si>
  <si>
    <t>eb09074d-41f6-468f-86dc-58d45220dc2d</t>
  </si>
  <si>
    <t>101e636a-5889-4872-a029-8b3975b242ee</t>
  </si>
  <si>
    <t>14ad597f-2701-43ef-8e40-e5d9daf74e43</t>
  </si>
  <si>
    <t>45882210-c781-491e-a48b-7c2e5ac7c740</t>
  </si>
  <si>
    <t>fdbb9d2b-1cea-4485-ae3e-3ad6ecedbd66</t>
  </si>
  <si>
    <t>9372c91f-9949-4da8-8abc-ad48ef9e02c3</t>
  </si>
  <si>
    <t>712a2608-61f4-4729-97cd-55429b9a6694</t>
  </si>
  <si>
    <t>c5d14a64-7dcb-4bc6-a9fc-c729bff3d603</t>
  </si>
  <si>
    <t>424fbc9a-fb49-433e-b653-ba0abcebee9e</t>
  </si>
  <si>
    <t>1b74e22a-c2b8-4517-9f95-a52fbb971be6</t>
  </si>
  <si>
    <t>36cc7c11-c4c4-4b8a-859a-c478116210ba</t>
  </si>
  <si>
    <t>fb8c7bc8-b4db-46ca-b50b-6deb37d0f3c1</t>
  </si>
  <si>
    <t>50f65c79-49df-4ab3-976f-ea6683cf3a83</t>
  </si>
  <si>
    <t>97b8f402-cb7e-491b-a59b-92f8aba0bd9d</t>
  </si>
  <si>
    <t>e035f7a4-fcdd-402a-a549-f987147b5bdc</t>
  </si>
  <si>
    <t>ead01396-ed55-40ec-908a-a131c620ba8d</t>
  </si>
  <si>
    <t>46fff460-f6d9-4d2f-a11f-4d5b98084c0d</t>
  </si>
  <si>
    <t>4c56464b-e89c-4839-a429-7a2228378298</t>
  </si>
  <si>
    <t>d6d8a221-2f02-4771-ae34-f8266c08ca8e</t>
  </si>
  <si>
    <t>c4b1ef75-8ad0-4a0d-afb9-9d6b4c32ca2a</t>
  </si>
  <si>
    <t>b4c562d7-058a-4d4b-a456-168073f9c4c3</t>
  </si>
  <si>
    <t>bcd10b8e-f235-4217-8d2d-87d03302c305</t>
  </si>
  <si>
    <t>e177d4a6-0383-414b-bd6b-d6a93a019c48</t>
  </si>
  <si>
    <t>39915ca5-44da-4a37-939e-45541aa0448b</t>
  </si>
  <si>
    <t>bf661974-575f-449f-9487-f4368d767ded</t>
  </si>
  <si>
    <t>130a4f9d-feda-4dc0-ae3d-05b515a6d402</t>
  </si>
  <si>
    <t>3887685f-52d3-4a6e-9c8e-ec4891c56db2</t>
  </si>
  <si>
    <t>6d9b3364-877b-4a8c-a35c-093788e709e4</t>
  </si>
  <si>
    <t>1fbb1338-5221-453c-86ab-1aed8fb58ba5</t>
  </si>
  <si>
    <t>e44c6246-0863-422c-91ea-81c51401eed1</t>
  </si>
  <si>
    <t>bc8431db-03fd-43e6-87db-894a2a2edb17</t>
  </si>
  <si>
    <t>ff144526-5180-477c-8af8-00303f068b8c</t>
  </si>
  <si>
    <t>4dd7f0d5-ab7a-40a0-bab5-6cbf994a0473</t>
  </si>
  <si>
    <t>73d5eedb-24b4-4f3d-be94-8a89ba470abc</t>
  </si>
  <si>
    <t>897679d5-5301-4154-8cc8-c91c209dbff8</t>
  </si>
  <si>
    <t>e7e31a0b-ca77-4df0-b358-821e4fadeca4</t>
  </si>
  <si>
    <t>0d94cdd5-c8e5-4ce3-a8c8-1d93b10fffe5</t>
  </si>
  <si>
    <t>c9326857-fdf2-4709-8e6e-25bef62ddd5a</t>
  </si>
  <si>
    <t>2b50dee6-aa58-40a1-aefb-37412b228d06</t>
  </si>
  <si>
    <t>718d1876-4411-4e6c-844f-606467c710ff</t>
  </si>
  <si>
    <t>ee7960f4-09f2-4a96-b3bd-b2892748351d</t>
  </si>
  <si>
    <t>c76af8cc-a04b-451a-9e25-42c430854668</t>
  </si>
  <si>
    <t>6706b04d-490d-4536-abe8-d7c4d258429a</t>
  </si>
  <si>
    <t>5ad4bc3d-c095-4405-854b-d0e98b58aacc</t>
  </si>
  <si>
    <t>5c1c7743-4581-48c5-9a61-0d8e50130204</t>
  </si>
  <si>
    <t>4f7bbe67-4a4d-45de-b46d-04a90e59a998</t>
  </si>
  <si>
    <t>493fdec5-3084-41c4-ba4f-8de934235fce</t>
  </si>
  <si>
    <t>4c79f513-64d6-44ae-9c43-833d2a9cc3e0</t>
  </si>
  <si>
    <t>ede2423c-4f03-4064-ad36-7f1cade598af</t>
  </si>
  <si>
    <t>6876d360-72ad-4a0a-92d9-82aea11cc686</t>
  </si>
  <si>
    <t>e78fa4d9-5af7-48ac-9886-ff83c9fbfbea</t>
  </si>
  <si>
    <t>1543e559-1483-41fd-a4de-a994559cbc52</t>
  </si>
  <si>
    <t>5fe8d665-7b0c-4df2-8db5-c0632e3fff69</t>
  </si>
  <si>
    <t>a1f892b4-0fa6-473b-8932-ce89117b9be3</t>
  </si>
  <si>
    <t>76d80fcf-1511-422b-a7d2-d8c3d8756115</t>
  </si>
  <si>
    <t>98978c2f-2b20-452e-92b8-ba33162cbbaf</t>
  </si>
  <si>
    <t>511b9ef7-6b06-4421-b4eb-3493e61d06ae</t>
  </si>
  <si>
    <t>481a475a-61c3-4531-9647-4685cfc83192</t>
  </si>
  <si>
    <t>8038fbec-54cf-448f-a5a8-1c0491dbee76</t>
  </si>
  <si>
    <t>6051a0a8-4b9e-42b3-9fd4-43ac940dda6e</t>
  </si>
  <si>
    <t>d7349c86-d409-461f-a9fe-a14952702606</t>
  </si>
  <si>
    <t>054bf9af-ea3b-4ff5-b00b-70c4c53a7e8b</t>
  </si>
  <si>
    <t>84bc6a3b-c6fa-4643-a894-b35ebe6703e2</t>
  </si>
  <si>
    <t>a2ccdf17-73e7-41fe-a26d-6216b66a5d49</t>
  </si>
  <si>
    <t>e8c640ae-0407-442f-9c5d-baa3bf7a70ed</t>
  </si>
  <si>
    <t>83b1a989-96c2-4c8f-8ae4-e9841b388945</t>
  </si>
  <si>
    <t>8b30c4d6-8927-4c65-90f8-bd1a1e7adbf2</t>
  </si>
  <si>
    <t>92f98fa3-bcaa-4149-b65c-6c064334a58d</t>
  </si>
  <si>
    <t>e0419629-f598-4daa-8c24-ee8cdf0cbef6</t>
  </si>
  <si>
    <t>5e5f6dd3-6dae-4ddb-b0e0-6cdfda6e9431</t>
  </si>
  <si>
    <t>0da88964-fa48-4223-a666-730ac3deb7d1</t>
  </si>
  <si>
    <t>9b8888a2-fbd2-47cc-8a6d-18d178b081c9</t>
  </si>
  <si>
    <t>ccd2d0db-3643-44a8-ba1d-643e4817a7fa</t>
  </si>
  <si>
    <t>4d2743ca-5596-4a22-a30e-d492d0f0e1b5</t>
  </si>
  <si>
    <t>2c61a9b4-0be4-4bb0-afbb-fe34cf0aa0b3</t>
  </si>
  <si>
    <t>3b5eb0a2-d3c5-4850-906c-39a10e1d0929</t>
  </si>
  <si>
    <t>4dff6fb2-b8db-4577-af13-0a8e485f09c6</t>
  </si>
  <si>
    <t>af05ed50-af47-44f9-aebb-9ce8e0632d39</t>
  </si>
  <si>
    <t>6046fd80-6d71-4337-bea9-cba52946b329</t>
  </si>
  <si>
    <t>8477d8c6-2307-40f6-8ee3-dd7d0b989e80</t>
  </si>
  <si>
    <t>b2e62b56-a0a9-4b4c-bed0-fe19e5d12bb5</t>
  </si>
  <si>
    <t>21eb2a99-cc02-47a3-af9c-31ac7d45246a</t>
  </si>
  <si>
    <t>5cc22de5-733d-4116-9220-e9f369219bd0</t>
  </si>
  <si>
    <t>d6423b65-46af-4e58-a5f6-00917399ac74</t>
  </si>
  <si>
    <t>75283afc-9704-4334-9ffb-8364ea27750a</t>
  </si>
  <si>
    <t>0bacb6cd-7352-43e3-802b-2512703c6258</t>
  </si>
  <si>
    <t>f96c9156-1a7d-4bae-a243-cdb3d68a33c9</t>
  </si>
  <si>
    <t>9d6c93b8-1a9d-4734-8ee3-816b762c2ab2</t>
  </si>
  <si>
    <t>93db98ed-0be2-42b6-99cb-3a9c6f2e22f7</t>
  </si>
  <si>
    <t>545788b3-ff62-481c-ac4e-61ef5ab28c7f</t>
  </si>
  <si>
    <t>e8a4d9cc-0d49-4afe-b04c-8b06d14fe3f3</t>
  </si>
  <si>
    <t>b697533d-e7f5-4839-a6d5-94a6d664420a</t>
  </si>
  <si>
    <t>f719401e-1be0-4bde-b2c8-9b35b86f4470</t>
  </si>
  <si>
    <t>1410253d-7875-46ef-b527-2e673b2d1a74</t>
  </si>
  <si>
    <t>8e0989a6-aeb0-4c7d-8a9a-6857bed43af1</t>
  </si>
  <si>
    <t>7dc85e8e-1cc8-4e10-8eff-a6693b874467</t>
  </si>
  <si>
    <t>34e7f908-7026-46db-bf5b-7296f09af154</t>
  </si>
  <si>
    <t>7722c8d2-541a-47b0-9391-fac16b919ddc</t>
  </si>
  <si>
    <t>f0a2f21e-34ed-4321-9167-e69b6608ea3e</t>
  </si>
  <si>
    <t>dc906e92-ac90-4f83-a746-f60e250d07af</t>
  </si>
  <si>
    <t>e1b4c1ea-d286-42ca-aabd-6c04c3f87cef</t>
  </si>
  <si>
    <t>780f3a3e-0c8b-4fb5-8d1d-bbe8a2a2cc24</t>
  </si>
  <si>
    <t>1aacc598-f208-4d0d-9f6e-0829848a909c</t>
  </si>
  <si>
    <t>4767e8f2-e15b-4ac2-9e98-cb6af4f36237</t>
  </si>
  <si>
    <t>40e37c17-fcf6-4891-b4e4-39385ac00137</t>
  </si>
  <si>
    <t>43e82ec9-4f2e-40bf-9a09-a34316733baf</t>
  </si>
  <si>
    <t>5ce004e4-dd74-49df-8b1d-46b5087a9397</t>
  </si>
  <si>
    <t>7b39872f-2db0-4f1d-a48a-2448f528ccb9</t>
  </si>
  <si>
    <t>bd941ff2-fe5d-4a2d-aa06-282a9225e1df</t>
  </si>
  <si>
    <t>410abbf0-15e7-45dc-846e-85981ff3a803</t>
  </si>
  <si>
    <t>ca6a00fc-dd1e-4b45-aaa8-13d29ddc1e29</t>
  </si>
  <si>
    <t>65d193ea-12a5-4746-83c0-c3ca6fed99f3</t>
  </si>
  <si>
    <t>bcd444a2-07c9-4b0a-8860-44e93cb47fa2</t>
  </si>
  <si>
    <t>11b33292-1382-45a8-9ca8-e819cfdfdea1</t>
  </si>
  <si>
    <t>d87a2075-e50d-4eb4-ae1c-b5e769e8ccf7</t>
  </si>
  <si>
    <t>123920cc-b948-498f-bcc6-dc6fa4e74c11</t>
  </si>
  <si>
    <t>a827062d-6a49-4178-85a2-a4b10ccc501b</t>
  </si>
  <si>
    <t>68afa7ed-496d-4daa-b40a-ab503cd19158</t>
  </si>
  <si>
    <t>1835a7a2-2e7e-4b43-82e6-e444ce12b6bb</t>
  </si>
  <si>
    <t>049e3cbd-f19c-4a28-85c3-ca2d811c5e74</t>
  </si>
  <si>
    <t>378ca1d3-f036-499c-8c20-e064b82bc09e</t>
  </si>
  <si>
    <t>a1835951-ba73-4c7f-acdf-09baf6aca6fa</t>
  </si>
  <si>
    <t>0e3132f8-1057-4735-a6c4-2a1b68fe3ac4</t>
  </si>
  <si>
    <t>ac5d59bf-f887-40a0-abb6-bd4bb876a9cd</t>
  </si>
  <si>
    <t>19462c85-4383-4305-bd01-a1af060694c0</t>
  </si>
  <si>
    <t>d86be817-82e8-4b30-82fa-997566f14235</t>
  </si>
  <si>
    <t>4cfe788c-aa3e-402d-bf87-f88b38539b0d</t>
  </si>
  <si>
    <t>f4406d86-ee3b-490c-819e-4144991e0cd6</t>
  </si>
  <si>
    <t>5c2ebf6b-059f-4ade-9942-76c8abf263be</t>
  </si>
  <si>
    <t>0fd7f7d0-748d-49cb-9186-0fdf40e06a4f</t>
  </si>
  <si>
    <t>83a6f667-e234-478c-af02-661256cdbe11</t>
  </si>
  <si>
    <t>cfd3cd36-a1dc-4b99-80b9-cb5222fc6597</t>
  </si>
  <si>
    <t>8867a392-c34b-4c49-93aa-e07d55e1fdf9</t>
  </si>
  <si>
    <t>5c55d0e7-8d52-4b1e-ae0f-08b9de001991</t>
  </si>
  <si>
    <t>6fefa36b-a119-490c-8e40-279bb7b90b45</t>
  </si>
  <si>
    <t>284873e3-a8d8-4039-a260-92d1a2e4f233</t>
  </si>
  <si>
    <t>4ea5add3-4cc3-4693-aa86-b0774fd2ef2c</t>
  </si>
  <si>
    <t>9bdca79c-377d-45d7-b5d4-c2b48be83ee3</t>
  </si>
  <si>
    <t>f196007b-b642-4640-a447-fb0ae5ae60ca</t>
  </si>
  <si>
    <t>a44bf1c3-735f-4e98-9aff-07d9f5fcb18f</t>
  </si>
  <si>
    <t>d89d5b4c-43c4-4d49-ab1c-6dc0324e25e8</t>
  </si>
  <si>
    <t>1d5d7ad7-4348-40c6-bdfd-ff7c204b3cca</t>
  </si>
  <si>
    <t>6a4e2572-c9b8-4e6b-bf2d-d32b18601f82</t>
  </si>
  <si>
    <t>86448f8f-c38e-4d55-9440-b80d64b95c33</t>
  </si>
  <si>
    <t>6a7e3528-638c-4369-9392-bf7375c25c6a</t>
  </si>
  <si>
    <t>1c02d58f-48c9-45a6-9740-89eaf814daf2</t>
  </si>
  <si>
    <t>d500fb8f-bcbc-4a41-b2fa-e7d2ff27e941</t>
  </si>
  <si>
    <t>27e3361b-e17d-4af4-80f7-e251ec7194ac</t>
  </si>
  <si>
    <t>5def4b16-7448-4cba-bcd7-3c299af753c5</t>
  </si>
  <si>
    <t>b3a4a9c9-3093-4286-96b1-a9640b71b229</t>
  </si>
  <si>
    <t>5da4bb02-df34-44dc-be80-0563ccdcdefa</t>
  </si>
  <si>
    <t>1d786d67-0ebe-4cdd-adec-64746dc2a250</t>
  </si>
  <si>
    <t>8427370b-35b5-44f9-9ed0-2da664e64dca</t>
  </si>
  <si>
    <t>fc1e924f-1157-45ab-bac3-6bc49434a8bd</t>
  </si>
  <si>
    <t>7e310112-b78b-44b8-acda-cea65d33cc63</t>
  </si>
  <si>
    <t>dab0f5d7-2c5e-48f3-be29-a65b9e2ac591</t>
  </si>
  <si>
    <t>a27d2555-ac11-4013-91e5-db9e5557a021</t>
  </si>
  <si>
    <t>902463a1-1537-4cc8-82ea-d763cd07a268</t>
  </si>
  <si>
    <t>5a7c7280-e4fa-43fa-83ab-6979467534a9</t>
  </si>
  <si>
    <t>19a077e6-12d9-44d2-b360-f05d2c581404</t>
  </si>
  <si>
    <t>1361165a-7533-4575-a751-b87110e8e722</t>
  </si>
  <si>
    <t>dade9c44-de8f-4020-b523-2316df2ed321</t>
  </si>
  <si>
    <t>3dc7ba9e-03ee-424a-a995-3146a7ad813a</t>
  </si>
  <si>
    <t>305f932f-fc1a-4750-bc0c-3f1cd140a427</t>
  </si>
  <si>
    <t>bbbac2e8-56bd-4af8-85de-992e872218ba</t>
  </si>
  <si>
    <t>53b2571e-b290-446a-a3a7-6be9b74ad850</t>
  </si>
  <si>
    <t>19540f84-2734-4735-b1c0-2783e812829c</t>
  </si>
  <si>
    <t>a7ef9cdb-e5ac-4a1b-bd0b-ee936aea7618</t>
  </si>
  <si>
    <t>fdbbba42-73ad-4329-a370-5eb90778f45d</t>
  </si>
  <si>
    <t>7d926d38-cea9-483a-a921-495a362a4ccf</t>
  </si>
  <si>
    <t>5d053b40-af16-4858-a894-4435c0545d85</t>
  </si>
  <si>
    <t>71f5c72c-8057-4a43-b3f4-a0f0495a86d3</t>
  </si>
  <si>
    <t>eeab7850-987f-4b09-9170-79d2117fa828</t>
  </si>
  <si>
    <t>17f04d49-3a05-4a0c-a772-dbd8c4fd3ea5</t>
  </si>
  <si>
    <t>6e945b96-e91c-41d4-8160-fdfd4df80c52</t>
  </si>
  <si>
    <t>a09faa50-554b-4637-83cb-5c6bd623db88</t>
  </si>
  <si>
    <t>9cb7fad2-8210-4b4f-a34b-c3f33bba1f65</t>
  </si>
  <si>
    <t>596d34d9-f001-4c89-9b91-2da22d4abffe</t>
  </si>
  <si>
    <t>7f79ff18-14b6-4fd5-9f47-088c5220981f</t>
  </si>
  <si>
    <t>78653cf1-13a9-422e-b5aa-2eba1a293e63</t>
  </si>
  <si>
    <t>f200e24d-ff2b-4928-906a-38100df3897a</t>
  </si>
  <si>
    <t>04edc114-111f-495c-8316-65bc74ffb4aa</t>
  </si>
  <si>
    <t>a959b00d-3efc-46d7-8ea4-df2277e3357c</t>
  </si>
  <si>
    <t>5678069a-7987-4524-92e7-d0f391de8b84</t>
  </si>
  <si>
    <t>3e3811a6-df30-4fbf-8344-cdf1712ab19c</t>
  </si>
  <si>
    <t>ed045189-fc08-487f-ba73-e849014ed829</t>
  </si>
  <si>
    <t>778e9874-e0bf-411d-bce5-a0eb52a530e0</t>
  </si>
  <si>
    <t>166c4129-ecec-4943-a8cb-286b467cd160</t>
  </si>
  <si>
    <t>3e2ee649-49ca-4237-89c5-d76356930c5e</t>
  </si>
  <si>
    <t>1dc42fae-4a1a-44b9-969f-c0af10042c09</t>
  </si>
  <si>
    <t>e33c3851-fefa-42e3-b5d0-023323efeef8</t>
  </si>
  <si>
    <t>c60a22c1-26d6-4466-b1b0-08aff979d7ad</t>
  </si>
  <si>
    <t>bc137299-2eb1-4397-9266-dfe6a39457f9</t>
  </si>
  <si>
    <t>9ad2c61d-3ee2-4d9b-b662-7d4efab4911a</t>
  </si>
  <si>
    <t>7770e5f5-cae9-4bf2-b112-161c02712bce</t>
  </si>
  <si>
    <t>21748f85-ef41-44e4-bdfd-a30bf66e0434</t>
  </si>
  <si>
    <t>ee55e08a-a58f-48a4-9c3e-d7f28c93b5d0</t>
  </si>
  <si>
    <t>1ba2b472-2edc-4fd8-ab91-ff8d1ad45209</t>
  </si>
  <si>
    <t>85ae06fc-cd69-4c89-a58a-b992eda926db</t>
  </si>
  <si>
    <t>8c5b945b-82ab-45ae-8120-e69bc6649558</t>
  </si>
  <si>
    <t>a34ff2ef-16cd-48f4-89b9-d593df4bc256</t>
  </si>
  <si>
    <t>7d511f1f-d194-4ba6-911b-e712a8c1fb82</t>
  </si>
  <si>
    <t>34b95197-0f84-45dc-87c9-c89dec11321a</t>
  </si>
  <si>
    <t>b85b0296-59ba-4e32-b1a0-897e789d9ab0</t>
  </si>
  <si>
    <t>163faedd-070c-4d6c-bfa2-0ee7b710b541</t>
  </si>
  <si>
    <t>16d6dd01-f7cd-47a1-bfc0-27ad236e0d71</t>
  </si>
  <si>
    <t>cb722979-a9fa-4ab7-8455-2dbbb1f44c07</t>
  </si>
  <si>
    <t>06844e6e-1d4b-4ced-85c1-b9fa19eba2a3</t>
  </si>
  <si>
    <t>989f628d-ee79-4da9-a1a6-1b70cad8e3d2</t>
  </si>
  <si>
    <t>01f21a9f-8762-4466-b98a-75bb3c673b80</t>
  </si>
  <si>
    <t>a4ed7a35-35e8-4427-9eed-7a0674793c14</t>
  </si>
  <si>
    <t>3e5e2cb7-49a8-4b34-b7af-dd0a13cdf12e</t>
  </si>
  <si>
    <t>03a84886-93a0-4b3d-91eb-a8509ff1187f</t>
  </si>
  <si>
    <t>22af602e-323a-49d4-acb0-acbe0f7f4722</t>
  </si>
  <si>
    <t>b53a10ec-5c2d-4182-93c3-8e28d900ac9d</t>
  </si>
  <si>
    <t>ffd39eee-9f65-4509-9830-f560f59ddf3c</t>
  </si>
  <si>
    <t>605da638-45ae-4211-bb8e-c8d6a8fe7ff5</t>
  </si>
  <si>
    <t>550fa05b-b78a-4e48-bb3d-a97e6ed09de1</t>
  </si>
  <si>
    <t>60829c53-2588-44aa-a6e2-991cefeb1084</t>
  </si>
  <si>
    <t>3c187880-9d12-46eb-b8fd-14f1d78e23f5</t>
  </si>
  <si>
    <t>eb0df89a-0dd1-438e-8a5e-0a3a470ebaba</t>
  </si>
  <si>
    <t>4214d72f-044e-4066-b641-29acdf37d159</t>
  </si>
  <si>
    <t>bc814baa-5493-4151-9d84-cb3d07c58cd7</t>
  </si>
  <si>
    <t>3b57771f-3322-474a-a9f1-8e05f0ae4c61</t>
  </si>
  <si>
    <t>95277397-10bf-4599-aaa4-538499c715b8</t>
  </si>
  <si>
    <t>1998</t>
  </si>
  <si>
    <t>30bc4031-4345-4b9e-94b9-77f399e1b269</t>
  </si>
  <si>
    <t>c090eeed-9276-4ded-8df9-6531de7f820a</t>
  </si>
  <si>
    <t>220a3da6-0e24-4916-b715-946171d4ffa4</t>
  </si>
  <si>
    <t>940e5f70-59e5-4b61-b088-885e0b7756c5</t>
  </si>
  <si>
    <t>7f646065-fd20-4284-a16d-dd188772fb2f</t>
  </si>
  <si>
    <t>a9896fc2-6cdf-430a-917b-e42022cfe3ed</t>
  </si>
  <si>
    <t>c69a21ff-0f11-4e6e-a537-62ea136c743a</t>
  </si>
  <si>
    <t>60b7d5ec-4857-49b5-bbdb-2324f15fcd39</t>
  </si>
  <si>
    <t>05dc7a3c-cfe3-42fb-a209-320f9bec9bb2</t>
  </si>
  <si>
    <t>34d4105d-e182-4137-a85b-03f92e59c845</t>
  </si>
  <si>
    <t>c663b24c-23f0-4668-b103-4c8688f96cfb</t>
  </si>
  <si>
    <t>cba19fe1-ed60-4873-a079-6aafe05e4403</t>
  </si>
  <si>
    <t>68f90e5d-d7c9-4559-ac88-0cb961db8b0e</t>
  </si>
  <si>
    <t>1c1aed16-7586-4fff-a577-9e683e8f0983</t>
  </si>
  <si>
    <t>c248e566-e654-4877-8398-efb20f03c375</t>
  </si>
  <si>
    <t>505f6ddd-34d5-4afa-b04e-c25de8718352</t>
  </si>
  <si>
    <t>f043d27f-65ea-4cdf-8679-fc9572cdbf70</t>
  </si>
  <si>
    <t>52dda6f3-bf28-4123-b8ba-139acb060be8</t>
  </si>
  <si>
    <t>9a1903dd-ca57-4491-83e8-338b31ad81d1</t>
  </si>
  <si>
    <t>4e67b7b1-e277-4311-9bfd-104641f1d26b</t>
  </si>
  <si>
    <t>25513f62-f2e4-4b5e-8d44-03fcdd7e6cd2</t>
  </si>
  <si>
    <t>55faaf17-d065-46a9-b66e-29ca458534cf</t>
  </si>
  <si>
    <t>75f31ef0-e287-4201-9c99-a367eb1a17b8</t>
  </si>
  <si>
    <t>0ba0bedf-199f-434f-9f0e-b87602ebdfc6</t>
  </si>
  <si>
    <t>e5f7971f-f0b0-4c4b-9bb2-ff5221876446</t>
  </si>
  <si>
    <t>e900401c-9259-4c95-b1eb-76fc5fd9443d</t>
  </si>
  <si>
    <t>ea2377df-c124-45f0-a9a3-67a9f31edd61</t>
  </si>
  <si>
    <t>4d4f5c75-f36c-4fd2-b7e6-4ff777287f88</t>
  </si>
  <si>
    <t>16547026-a7cd-4fb3-9a2b-50f4459a60bb</t>
  </si>
  <si>
    <t>bb06bc33-aa04-4cd3-a788-97628ad47aa2</t>
  </si>
  <si>
    <t>b95210dc-cfd4-4093-ac40-932ad35e88e3</t>
  </si>
  <si>
    <t>02eddc40-96ec-4383-b8f8-ec23580073b2</t>
  </si>
  <si>
    <t>e38b716c-6e93-413c-85ff-4dd92a606b12</t>
  </si>
  <si>
    <t>d44c0c87-da30-4fd3-a140-ac7b8186b9c6</t>
  </si>
  <si>
    <t>379466d0-5dbb-49da-b00b-8bdbe819b2a0</t>
  </si>
  <si>
    <t>25c7b20e-35c0-4cb6-a688-907316782535</t>
  </si>
  <si>
    <t>73ea364b-89ba-4fb5-a028-dbadba009106</t>
  </si>
  <si>
    <t>a732504d-acbd-46b3-a0de-1060b41707d0</t>
  </si>
  <si>
    <t>2defcfbf-6acb-40d9-a9af-f7d6e34b9bd5</t>
  </si>
  <si>
    <t>4ebccea5-47ac-40e8-9161-ad9fdee88d70</t>
  </si>
  <si>
    <t>fdfd06e2-b83f-414d-a0ca-ee8043f20964</t>
  </si>
  <si>
    <t>f4f6475f-0ff4-47b7-b5f3-717debd08202</t>
  </si>
  <si>
    <t>634ce679-3f67-4881-babb-96d8dbb58f00</t>
  </si>
  <si>
    <t>991d9980-a7ce-4b36-bd31-415bc45f9bd1</t>
  </si>
  <si>
    <t>84ec9a53-489b-4c27-bfc4-3382eba2b8cd</t>
  </si>
  <si>
    <t>5e3abb46-2594-4c21-8a6d-7c5dd5f6cf63</t>
  </si>
  <si>
    <t>f2e325c7-ddcf-43be-81b5-ac8a29f52297</t>
  </si>
  <si>
    <t>cf159067-f55e-4fec-a306-5c921b6c1697</t>
  </si>
  <si>
    <t>814cc06a-4eb2-4592-9a37-5c06ca295640</t>
  </si>
  <si>
    <t>6abc5813-9817-4a89-9fb3-4c4293dc81fb</t>
  </si>
  <si>
    <t>dc010889-41ec-427b-96bc-1696f01e7789</t>
  </si>
  <si>
    <t>4f4dbd4b-b4e5-4588-bfa1-31f8dfb16dde</t>
  </si>
  <si>
    <t>f924c0be-cbfe-494b-ac2e-6a974c1aaf27</t>
  </si>
  <si>
    <t>68561265-c9a8-48a4-bbfb-39231904414a</t>
  </si>
  <si>
    <t>6f85377a-8ddb-466d-b7b9-cdbd724b3ffd</t>
  </si>
  <si>
    <t>f1dda492-027f-43bb-b7bb-d7ede41b2733</t>
  </si>
  <si>
    <t>196de93d-6554-47c3-8801-a88ec6564260</t>
  </si>
  <si>
    <t>2977054b-2d64-4f95-84c1-964751e1bae0</t>
  </si>
  <si>
    <t>d793572c-a1c5-45d1-a3cf-1397ce456d37</t>
  </si>
  <si>
    <t>adb38306-35b0-4780-b431-09b0f79ca2d3</t>
  </si>
  <si>
    <t>585d90bb-b807-4074-bc72-e4d6779882df</t>
  </si>
  <si>
    <t>809d56d3-0332-43ae-aa76-9ef624abe961</t>
  </si>
  <si>
    <t>42aa5deb-f65c-4056-8668-70418a489d68</t>
  </si>
  <si>
    <t>5c9ce99a-0391-4755-8cb2-7d3b8bae5207</t>
  </si>
  <si>
    <t>7c5713d1-9323-4549-8b87-b011d97f932c</t>
  </si>
  <si>
    <t>2489ae2d-39c9-46e9-8c98-09bcb0210982</t>
  </si>
  <si>
    <t>e652bfcc-654a-4051-a78a-f0b18b696bb7</t>
  </si>
  <si>
    <t>ceb8c374-b2fd-4790-aa64-1a5f75cadecd</t>
  </si>
  <si>
    <t>af440bec-baa3-47ea-aba9-486f70543161</t>
  </si>
  <si>
    <t>2ce02225-f35b-4e63-9975-0d558bf824bf</t>
  </si>
  <si>
    <t>086352e7-5457-4634-b308-94121e95915a</t>
  </si>
  <si>
    <t>da419c09-0f4f-45e8-b180-a99f62bf20b1</t>
  </si>
  <si>
    <t>0680da0a-9f9f-4538-a7d3-7549244d2a44</t>
  </si>
  <si>
    <t>576bb2b3-eff8-4828-9dcb-9bbedbdc9493</t>
  </si>
  <si>
    <t>cf2aa2ab-98e0-4fad-bd30-7eb650c5f13e</t>
  </si>
  <si>
    <t>7e916b3f-a3c2-4ec4-b41f-9a6858247b9f</t>
  </si>
  <si>
    <t>053d6b3b-bf7c-4bad-9bb8-0d1dd9e4ed5e</t>
  </si>
  <si>
    <t>ce2c8fa5-a207-4302-be24-188a447b9628</t>
  </si>
  <si>
    <t>19c60b30-7d31-44c1-9680-26d460bc9e0d</t>
  </si>
  <si>
    <t>b2b0a546-f904-42c2-852b-707be02fe86d</t>
  </si>
  <si>
    <t>ed2f556b-c390-4122-a60b-97e7a19c3604</t>
  </si>
  <si>
    <t>ad72451a-3a16-4016-8983-aa0e53b58fd8</t>
  </si>
  <si>
    <t>186055ee-672f-4e4b-8525-07f482b90463</t>
  </si>
  <si>
    <t>642d9f4b-4685-4a97-84ed-5ca8a1c36997</t>
  </si>
  <si>
    <t>72d359b2-efb4-4502-a8c0-c574720f2c7f</t>
  </si>
  <si>
    <t>5aff10f7-3fad-4f7e-8c56-182e40b59c2b</t>
  </si>
  <si>
    <t>afaecfdc-7754-478a-b564-de545963026b</t>
  </si>
  <si>
    <t>f01bb937-71a6-4810-bd96-e6051dfbd143</t>
  </si>
  <si>
    <t>849c5b1b-91d8-4d52-9f72-46632f780f9d</t>
  </si>
  <si>
    <t>ffae46c9-a14b-4aa0-ba80-5c4a21ad1900</t>
  </si>
  <si>
    <t>f907caa4-4c87-44ab-81a9-16546dc8144c</t>
  </si>
  <si>
    <t>94d7e488-cb1a-4468-8cc6-49685265708c</t>
  </si>
  <si>
    <t>c758c3b4-0a25-456f-84e4-e223f02eec5a</t>
  </si>
  <si>
    <t>32d28729-2d6e-45a0-a5b8-7095276ea349</t>
  </si>
  <si>
    <t>ff73b177-2aa0-4191-ae8d-ca6459c666e9</t>
  </si>
  <si>
    <t>c58f92a5-7483-414d-9c3d-05f477c1b4b9</t>
  </si>
  <si>
    <t>2956b759-007a-4014-9ce9-ed3b57ba35ad</t>
  </si>
  <si>
    <t>69341ad9-f9cb-4883-9e5a-4a4b43e3d867</t>
  </si>
  <si>
    <t>8be7bb4a-7f54-4a46-b0ef-2f4842e6efee</t>
  </si>
  <si>
    <t>b66c89cf-d472-4721-8340-60a7db352212</t>
  </si>
  <si>
    <t>5b6cc3e1-dc65-4e6a-9004-196f0057d561</t>
  </si>
  <si>
    <t>61fb1e8d-ee4f-437e-98e6-4c6b42cb3638</t>
  </si>
  <si>
    <t>178980e7-e981-43b8-b62b-6d8f0843b395</t>
  </si>
  <si>
    <t>49ed67f7-10b9-4ffc-95f4-964c293faa5b</t>
  </si>
  <si>
    <t>5cc7bc97-d49f-4da9-8b45-f2ed7992ea34</t>
  </si>
  <si>
    <t>b616a189-6e66-4ea8-a062-5f5be5403a9b</t>
  </si>
  <si>
    <t>0e6149b1-8165-4a2c-a140-e69811e6f272</t>
  </si>
  <si>
    <t>7acec9ae-ee81-4a28-b6b9-7594392bbc4b</t>
  </si>
  <si>
    <t>ae375575-56d2-4916-9c9a-ffdb01956ea7</t>
  </si>
  <si>
    <t>9d622086-e2e7-469f-9f23-0ffb1d533104</t>
  </si>
  <si>
    <t>1ef61095-d917-4f33-9e5c-fae03cae7129</t>
  </si>
  <si>
    <t>a51e1e63-9c84-493d-bfc8-d6a7b921fd6f</t>
  </si>
  <si>
    <t>dcd2d9cd-c965-4a4f-81d9-f86de9476818</t>
  </si>
  <si>
    <t>f3502197-7c78-47d0-8c4f-b2f2a315f789</t>
  </si>
  <si>
    <t>c8db02ba-e462-4bdb-a072-a825f14c5c49</t>
  </si>
  <si>
    <t>7adcd607-3551-44b2-90ca-b0c36c6bbf38</t>
  </si>
  <si>
    <t>f098c861-8eb5-4441-9215-741e068cc220</t>
  </si>
  <si>
    <t>5c85ea6a-510f-41d6-8d9c-1c6d897ba618</t>
  </si>
  <si>
    <t>68846ce7-49b9-4795-9d2f-6943b5107531</t>
  </si>
  <si>
    <t>1fd4e21e-8e13-4b05-b932-ac7eb494fd38</t>
  </si>
  <si>
    <t>5bf319d6-7c58-418e-a09d-e4751603a472</t>
  </si>
  <si>
    <t>c62b58fe-4176-46c9-98b0-f3eab3c033b2</t>
  </si>
  <si>
    <t>63e3992e-15fd-4650-b902-eebd2398ab14</t>
  </si>
  <si>
    <t>e6291316-cfcf-4fe4-957b-b98b99a00398</t>
  </si>
  <si>
    <t>847aaf10-e53b-436b-a138-60b3a0cc5d12</t>
  </si>
  <si>
    <t>c6d7418b-ad3f-4d05-93e0-b7becfb00972</t>
  </si>
  <si>
    <t>d4f8c365-c46b-4ccf-af58-6d5136e4c622</t>
  </si>
  <si>
    <t>7caa2113-4e03-4916-8693-e31f14f68566</t>
  </si>
  <si>
    <t>c24af6fe-dc3d-4205-b5c2-862c20016527</t>
  </si>
  <si>
    <t>78672ea9-9fb8-4a77-a124-729ff2b9e8ac</t>
  </si>
  <si>
    <t>b15de397-4318-44a0-aac6-e11b67b371f8</t>
  </si>
  <si>
    <t>817693e5-7d40-4168-b743-b64139a0d94d</t>
  </si>
  <si>
    <t>9312f381-5168-4f9b-9d43-bbe1cccf968d</t>
  </si>
  <si>
    <t>a1a1993f-4e7e-425b-9b96-24bfbc561767</t>
  </si>
  <si>
    <t>b7f5557f-a74e-46b9-89db-1e0a6b056af3</t>
  </si>
  <si>
    <t>44ce0902-9568-4aa7-ad9f-3af9112877c1</t>
  </si>
  <si>
    <t>6d54c556-0d69-488f-8591-a8709203c7d9</t>
  </si>
  <si>
    <t>1088a14a-4416-404b-87a9-65963527f6fb</t>
  </si>
  <si>
    <t>9f94a4c5-0937-4f6d-9d1f-860b5893e85b</t>
  </si>
  <si>
    <t>618af1a1-837c-41d5-849d-a4789fe361a5</t>
  </si>
  <si>
    <t>3f1f99a2-9932-4e3a-8b88-8b6c360b6282</t>
  </si>
  <si>
    <t>3b92f26c-986a-4c9f-980b-f768bef6ba1e</t>
  </si>
  <si>
    <t>7b54d44c-f1b1-4f6e-baa2-671a7e1dcf07</t>
  </si>
  <si>
    <t>dba9a020-0e99-46dc-94ec-9cf21f602902</t>
  </si>
  <si>
    <t>9d5abb75-25a7-49f1-ab52-c67cc0c4437a</t>
  </si>
  <si>
    <t>aa44bcf5-c3ec-4218-ad54-3233e03dcf5e</t>
  </si>
  <si>
    <t>53233685-52a2-4915-b28a-8371347ff096</t>
  </si>
  <si>
    <t>430b05f0-cd69-43ee-af13-9bc58f5cfe6f</t>
  </si>
  <si>
    <t>dd1313ef-f974-41ed-b79d-f6a2a1451032</t>
  </si>
  <si>
    <t>f40ede24-403e-45c5-adac-39c2f8f63901</t>
  </si>
  <si>
    <t>0620c2e4-1ccc-47f1-b6ef-a21fd2c2e6c4</t>
  </si>
  <si>
    <t>09ba3885-c5f4-4537-b7cf-442f9f784569</t>
  </si>
  <si>
    <t>d6db1885-a4c0-4292-9dfa-5351271b1893</t>
  </si>
  <si>
    <t>fb18b66f-255f-4378-8fdd-daaeaa422d28</t>
  </si>
  <si>
    <t>fe99a847-b612-4401-a94d-759002110d05</t>
  </si>
  <si>
    <t>99825f24-411f-4a22-a17c-15826d6805f3</t>
  </si>
  <si>
    <t>dd5c3350-a393-4667-b1f5-b3af3d4b4af7</t>
  </si>
  <si>
    <t>3e838fab-917a-4887-81e5-2a06678612a2</t>
  </si>
  <si>
    <t>8556c548-6adc-4ea8-bb44-f202d4dea7a3</t>
  </si>
  <si>
    <t>b43cc80e-e0d7-4078-b16a-0e2c78b6509a</t>
  </si>
  <si>
    <t>931d801b-6e61-45d9-8541-83758c900d60</t>
  </si>
  <si>
    <t>30fb7af3-4b30-4e44-9ea4-c7ba3ea79a75</t>
  </si>
  <si>
    <t>cbafdf1a-efc3-4bde-b83f-663f5756f3c4</t>
  </si>
  <si>
    <t>d1211904-edd9-4450-a085-876caa88c865</t>
  </si>
  <si>
    <t>ed8166ad-acac-4e58-80cd-9a5b6049e206</t>
  </si>
  <si>
    <t>005ba875-ca39-4d88-b784-21f582610a51</t>
  </si>
  <si>
    <t>93a6254c-737c-4de2-9705-98e3a4126f04</t>
  </si>
  <si>
    <t>06e4f6cf-473a-471c-8b86-70084bc67991</t>
  </si>
  <si>
    <t>cbf36bd9-8de7-45d1-9a71-710f7a145882</t>
  </si>
  <si>
    <t>b1d57d1c-ce3f-499a-a389-3ce249df4663</t>
  </si>
  <si>
    <t>d3b76f7a-cac8-472d-a35e-075830945cee</t>
  </si>
  <si>
    <t>e0eca347-9edc-4978-8bfa-902eb1527518</t>
  </si>
  <si>
    <t>a2bf1fa0-e083-48c5-83f7-d75bf074f3fb</t>
  </si>
  <si>
    <t>ccbaee1f-e75b-49c4-9842-7bc568444bb9</t>
  </si>
  <si>
    <t>212a03a1-5391-490a-afb5-9fb30b501bb2</t>
  </si>
  <si>
    <t>44cc0a74-0f91-46c9-a824-2d990d3b2f10</t>
  </si>
  <si>
    <t>8b4e11d9-1bce-45ca-aa1d-3c34594d7a2a</t>
  </si>
  <si>
    <t>756ea841-d410-42d5-85e2-06b95c4668f4</t>
  </si>
  <si>
    <t>6d2df0ab-e1c6-458c-8d76-954427b4cb7d</t>
  </si>
  <si>
    <t>296f9cff-0341-4f26-a2a3-a05a1d77d82b</t>
  </si>
  <si>
    <t>2e7c2f60-b9c9-48c5-bfb2-b584b1f57b8c</t>
  </si>
  <si>
    <t>e00d8927-879c-4f80-b242-663a09d533e2</t>
  </si>
  <si>
    <t>2780a65d-9522-4a4b-ab19-a9c65f0cbfad</t>
  </si>
  <si>
    <t>43243dfc-f70f-4f3e-9922-fb1513d1084f</t>
  </si>
  <si>
    <t>8ea42ea6-a341-4418-9595-9effc560c431</t>
  </si>
  <si>
    <t>2f45b87f-9b38-4ccf-9506-48b30fb04829</t>
  </si>
  <si>
    <t>cf6252bc-60d7-44e1-83a5-cea9d84cec24</t>
  </si>
  <si>
    <t>ebfa3f8f-d340-406b-9b13-a3ae2a4810db</t>
  </si>
  <si>
    <t>fdd1292c-1e85-4e69-a108-251fff2403a8</t>
  </si>
  <si>
    <t>7ffcc440-9c95-4759-8b9e-fdf8e44fefda</t>
  </si>
  <si>
    <t>08adafc8-1dce-44ad-980d-945a46200cd4</t>
  </si>
  <si>
    <t>3a35ad39-259e-41a1-bb1a-8d8dc400dcc6</t>
  </si>
  <si>
    <t>0f0827a4-4040-4f8d-af8f-a6f11396a02c</t>
  </si>
  <si>
    <t>a0856950-57a3-4f44-9410-08fe9b96e95d</t>
  </si>
  <si>
    <t>e6fff53a-10df-47fe-9c93-8a2b72e40da6</t>
  </si>
  <si>
    <t>b6f03bec-22b0-46a9-89aa-bc2ddee2ff7d</t>
  </si>
  <si>
    <t>365b2371-7cf7-4534-b916-8b6a0fdd944a</t>
  </si>
  <si>
    <t>003ee040-2f6b-4534-9dee-c8fe941d0df7</t>
  </si>
  <si>
    <t>a6a287e7-2216-4e1e-92e2-d0c7bf3ac2c2</t>
  </si>
  <si>
    <t>bb8c0543-2afd-42a9-b662-d0ce9352f947</t>
  </si>
  <si>
    <t>992bdbb8-c4b6-4863-aca4-9ac4a0832700</t>
  </si>
  <si>
    <t>0e3036e0-08d8-42d9-be2d-1a40fd66ccfb</t>
  </si>
  <si>
    <t>276cc931-71db-4bd0-9689-e447c7e65324</t>
  </si>
  <si>
    <t>08e0251e-a91f-43e9-a1d7-d3ad51d986e1</t>
  </si>
  <si>
    <t>571ed67e-5f7d-4fbb-988b-866cc53fb3e5</t>
  </si>
  <si>
    <t>976f3c2c-ac1a-404e-ac12-e4e2fc4dfcd1</t>
  </si>
  <si>
    <t>68af7b36-5250-4219-84a9-26cc208c8c08</t>
  </si>
  <si>
    <t>caefabe8-0f42-49eb-b446-152a2778888e</t>
  </si>
  <si>
    <t>c82786d0-ca64-4512-888e-42a52a1b13ef</t>
  </si>
  <si>
    <t>f0f7392c-12bd-4eae-a46b-dd725c41c580</t>
  </si>
  <si>
    <t>1e8393e1-bc8f-4d97-bd75-089bb70e213f</t>
  </si>
  <si>
    <t>c426fbcd-53e7-4d6c-b077-9d351be9e607</t>
  </si>
  <si>
    <t>ebbc865e-5e3f-4d4d-bb68-2c7d5d9b7781</t>
  </si>
  <si>
    <t>efbe9161-4fb7-47d0-9c69-e2153fb87ce5</t>
  </si>
  <si>
    <t>55964c79-970a-45be-9924-dfcca00a68fc</t>
  </si>
  <si>
    <t>6ae1fb4e-23f3-4856-99ca-8bf6aec82a04</t>
  </si>
  <si>
    <t>7d9ffbb5-1e7a-4bb2-bd11-a0e8653800d0</t>
  </si>
  <si>
    <t>f1ec1fb6-17ec-40a7-a743-022307998b08</t>
  </si>
  <si>
    <t>cad18f3c-cf67-4480-8c00-6678fe147a39</t>
  </si>
  <si>
    <t>033a7646-1b15-43ee-8c05-72dfc54228a2</t>
  </si>
  <si>
    <t>f5286c22-3915-4667-a7a5-a445f6b6ef04</t>
  </si>
  <si>
    <t>b1536527-c894-430f-aad2-d80364e80cc0</t>
  </si>
  <si>
    <t>b7a4da74-5525-4991-8442-3db926e03521</t>
  </si>
  <si>
    <t>4dc0b96f-b084-4ae7-a44e-ca8ebdbcba51</t>
  </si>
  <si>
    <t>20e6dbe5-3150-477e-8179-a44ab980f690</t>
  </si>
  <si>
    <t>7f8b8f64-6df0-41dd-a000-8b481e51db7a</t>
  </si>
  <si>
    <t>76e43347-039a-4a54-9de6-f6ba870e1155</t>
  </si>
  <si>
    <t>28d96772-8cb5-4f66-961f-fe79144bd715</t>
  </si>
  <si>
    <t>a4487437-1f8a-48e9-9028-0d6ca29cb082</t>
  </si>
  <si>
    <t>d628dbc9-5cee-43ec-aec6-5a040687c966</t>
  </si>
  <si>
    <t>46526dd8-715e-4a04-9a48-07f0f385a519</t>
  </si>
  <si>
    <t>255d124a-e758-4ba8-8d4f-60f1c19e1a22</t>
  </si>
  <si>
    <t>75f4ca21-9500-4623-bf62-d1e688b25a7a</t>
  </si>
  <si>
    <t>b0a04405-ddde-4623-ab5c-2feb7bacc176</t>
  </si>
  <si>
    <t>1cdb3712-118b-4d1e-a82b-66a7d43c418e</t>
  </si>
  <si>
    <t>a2b8016e-82d8-4d9e-b815-de6806574f71</t>
  </si>
  <si>
    <t>2d384383-1143-4d0a-82f4-17a7d3d8a704</t>
  </si>
  <si>
    <t>ef573099-4a50-4165-b810-3737b4da74cb</t>
  </si>
  <si>
    <t>8016e5d5-898a-4189-8c4d-f8c643805a81</t>
  </si>
  <si>
    <t>a047a382-61cd-4f3b-a3a7-b42752a7a2ce</t>
  </si>
  <si>
    <t>9ec7e22f-9f9e-42f3-aeaf-f8b1fc495e8e</t>
  </si>
  <si>
    <t>0a544824-a7e7-4786-87e0-bca7c1694c82</t>
  </si>
  <si>
    <t>00b59961-9b65-452d-8d2e-d6ee73ae7f07</t>
  </si>
  <si>
    <t>18fb2334-6d48-4354-9f15-ffc97334239a</t>
  </si>
  <si>
    <t>93a54153-ba1b-4053-af61-20dfdb177857</t>
  </si>
  <si>
    <t>f3b58eac-e7c6-40c2-931f-39858c364623</t>
  </si>
  <si>
    <t>57f20ac5-3855-405b-bd6d-2e2cfafa39f4</t>
  </si>
  <si>
    <t>df314cbf-be09-41c5-9b1e-aaf8ea5b1154</t>
  </si>
  <si>
    <t>f57be394-61b4-470f-97f4-eb833ffcf5a1</t>
  </si>
  <si>
    <t>d7c2c3e4-49b9-4e79-a0d2-2269629fdcc1</t>
  </si>
  <si>
    <t>cca51090-e619-4287-969e-1ced82867ceb</t>
  </si>
  <si>
    <t>a9582f1a-ea79-496b-97a5-0f776e50f411</t>
  </si>
  <si>
    <t>a5510115-4741-445f-a6a6-7abdfb6f5a18</t>
  </si>
  <si>
    <t>7b6a7e31-3cb9-4a0a-96e6-6b4107422f3c</t>
  </si>
  <si>
    <t>0703f4c4-46cf-42b9-aa91-afa48afe2ed9</t>
  </si>
  <si>
    <t>7709d746-746c-4f06-bd69-3c6d34f59321</t>
  </si>
  <si>
    <t>975122a1-443e-47e1-b62e-0a50288e50fb</t>
  </si>
  <si>
    <t>c2816215-9d0a-46f5-83d9-406afb368a76</t>
  </si>
  <si>
    <t>453d4d3b-97df-4710-81c3-d1aef2356776</t>
  </si>
  <si>
    <t>aaeb11ee-f5a7-4bf9-86b9-03beedc674be</t>
  </si>
  <si>
    <t>b1922c40-3aa4-436d-a331-437508049068</t>
  </si>
  <si>
    <t>067e6e12-8e74-4109-87c8-5bb0474f6392</t>
  </si>
  <si>
    <t>ff0aa5c0-d100-4ec1-875c-f27843ac3495</t>
  </si>
  <si>
    <t>491ee79a-71a2-4d85-917d-5d01cb227e39</t>
  </si>
  <si>
    <t>c8e3e0c7-4783-4ab1-9a9b-d53fe7cd8694</t>
  </si>
  <si>
    <t>167b9f83-d0aa-4f73-860e-7ea97d719e0d</t>
  </si>
  <si>
    <t>9d930e51-5884-4a37-8f73-0d11342b45a7</t>
  </si>
  <si>
    <t>b043e337-1ebd-4f44-b501-dbc062d8a97c</t>
  </si>
  <si>
    <t>7349844a-1799-4cd5-bd62-00899888beba</t>
  </si>
  <si>
    <t>73ee973e-868d-467e-ac89-de766022a73c</t>
  </si>
  <si>
    <t>c60fc472-3242-43f5-9e41-ea82330a94ca</t>
  </si>
  <si>
    <t>063e7fd4-7d98-464d-af71-67caa9d5144d</t>
  </si>
  <si>
    <t>062f5c06-bccb-4ee7-b275-ef6f5c4bbf65</t>
  </si>
  <si>
    <t>3d2ade66-0aae-440e-973e-73f7821e8cab</t>
  </si>
  <si>
    <t>394c0459-16ce-4961-94c3-65182ec7cb72</t>
  </si>
  <si>
    <t>65272412-ea5d-4bf3-82f3-79bf3a0a229e</t>
  </si>
  <si>
    <t>f2c7d66b-a8e4-4d35-bcb9-5f080232937e</t>
  </si>
  <si>
    <t>d238659e-39c9-4246-801b-5ce534176fa5</t>
  </si>
  <si>
    <t>6cf5303c-33d7-4f53-ad93-cd5a623f412e</t>
  </si>
  <si>
    <t>e5d6ffeb-a5a3-402d-a462-25b54a17e491</t>
  </si>
  <si>
    <t>b1e1e310-14c6-48cd-99e3-92e5fc1619fd</t>
  </si>
  <si>
    <t>e88f4360-c3c9-4c93-83a5-4e8e39ce6bc9</t>
  </si>
  <si>
    <t>83c71e0e-6b63-499d-9d0d-8503b72657a6</t>
  </si>
  <si>
    <t>9c0cf0d4-9f97-4457-a7c9-597d84da4a3e</t>
  </si>
  <si>
    <t>253b1388-e5a7-41fe-a806-05ef743a9a97</t>
  </si>
  <si>
    <t>0e4d3611-1f6b-445c-9755-1ba1e15fddcc</t>
  </si>
  <si>
    <t>8b26db3d-83f8-4074-b9f8-8a4be2ae6819</t>
  </si>
  <si>
    <t>31931fb4-8e3f-431c-bc70-39a0b67e0e46</t>
  </si>
  <si>
    <t>c9e4039f-609a-4e2f-93ec-66d6881324db</t>
  </si>
  <si>
    <t>538357f8-e60e-4b9e-929c-ced05902e6d7</t>
  </si>
  <si>
    <t>f3fc7c57-e055-4418-afb0-fb60110d4c1c</t>
  </si>
  <si>
    <t>57086b4f-da6f-48ff-9dbb-0de2fb377882</t>
  </si>
  <si>
    <t>0de3b9b8-9e1b-4999-a4b2-e385d140fb98</t>
  </si>
  <si>
    <t>40642227-6970-403d-ab58-81d23d7c5b46</t>
  </si>
  <si>
    <t>c8e912ae-39a9-4345-b225-a55092ea2106</t>
  </si>
  <si>
    <t>1c818923-1dc6-4496-a22a-725800cde1e8</t>
  </si>
  <si>
    <t>549e73ff-672a-4158-b42b-57eeaeab22fd</t>
  </si>
  <si>
    <t>d49d7a0c-36db-491e-9baa-5f5e3c81060a</t>
  </si>
  <si>
    <t>a11bf7f1-9730-4a0c-93b0-fe0c9def958f</t>
  </si>
  <si>
    <t>6a46e3ad-53de-4936-b6a3-27b01a9051b7</t>
  </si>
  <si>
    <t>f9fd3269-a144-4888-8b8a-093be426c416</t>
  </si>
  <si>
    <t>9401a383-cff2-479f-8cbe-2093d5748311</t>
  </si>
  <si>
    <t>93f41fe7-32ec-4959-931c-ced1c622c34b</t>
  </si>
  <si>
    <t>84360c47-df3f-4acf-8b3d-b7257b552895</t>
  </si>
  <si>
    <t>0d9823d7-ffe1-48b1-b85e-5402be05bb96</t>
  </si>
  <si>
    <t>538b9b10-ca0c-49bf-8a3c-1e6160bfbbfc</t>
  </si>
  <si>
    <t>90c37d29-ef6b-47cd-a95c-5f07c92287b1</t>
  </si>
  <si>
    <t>80e8aa73-9c7a-4ccb-a478-167e998964c3</t>
  </si>
  <si>
    <t>7df72062-ae30-4754-867e-807c846e6dc2</t>
  </si>
  <si>
    <t>2059f6c4-472f-4f7d-af20-e3e28640bf5f</t>
  </si>
  <si>
    <t>8386cebe-48a2-4abc-ac07-ace64709ae35</t>
  </si>
  <si>
    <t>75cb1c23-383f-444c-bfa2-89f9147ed255</t>
  </si>
  <si>
    <t>2af42bf1-cea9-4102-a290-8351c0951ac8</t>
  </si>
  <si>
    <t>058bc77a-4e9b-4703-b106-665749d28634</t>
  </si>
  <si>
    <t>2188aa99-c816-41a0-9393-b8a7e054b00d</t>
  </si>
  <si>
    <t>2d810105-6c84-4fde-a834-8a9fa0a62cbd</t>
  </si>
  <si>
    <t>0193a532-149f-4217-a7dd-4b058c94f01f</t>
  </si>
  <si>
    <t>0b94f9ab-387c-429f-9da0-6de2ea7d68d8</t>
  </si>
  <si>
    <t>758d7124-5c26-487f-9777-112860b61e86</t>
  </si>
  <si>
    <t>63f6523c-8ba5-4f76-9612-176c5bcfc9fc</t>
  </si>
  <si>
    <t>85c13412-bf33-4dce-8681-8a7597418d29</t>
  </si>
  <si>
    <t>97b2a698-c757-46f6-b38f-6966dc86f2fc</t>
  </si>
  <si>
    <t>7955be28-bbdd-480e-843a-06058f389709</t>
  </si>
  <si>
    <t>71201797-0a62-4883-937b-9c9c628a2610</t>
  </si>
  <si>
    <t>677da450-e54a-487d-b5ea-22a476f29f3e</t>
  </si>
  <si>
    <t>db534b5f-b2f2-4c29-b8ce-27322ace8343</t>
  </si>
  <si>
    <t>50ea08cd-560c-48b2-abe0-cffaf0fdd44a</t>
  </si>
  <si>
    <t>ffcd5bed-cd79-47b2-826f-de9dde5c6a29</t>
  </si>
  <si>
    <t>c347ce85-7f64-4565-9186-a0c7fb65d674</t>
  </si>
  <si>
    <t>5c6a8a35-20ea-482f-97a5-15bff3747da0</t>
  </si>
  <si>
    <t>ac9b6004-638c-44cc-ab50-65931449a84f</t>
  </si>
  <si>
    <t>15f943ec-f306-412f-a544-ef3837d2516f</t>
  </si>
  <si>
    <t>cc2e12c6-d044-408a-907e-aea226de5290</t>
  </si>
  <si>
    <t>448b465d-bce4-4b32-8b2f-8d36d00ced72</t>
  </si>
  <si>
    <t>c6457fba-d960-488a-ac48-974b48e710be</t>
  </si>
  <si>
    <t>e8c3b201-8004-4f37-818d-124774244751</t>
  </si>
  <si>
    <t>ae166f1f-7488-47f5-ad17-2db2ebef1e69</t>
  </si>
  <si>
    <t>04d4caa6-fef1-41d1-a381-e783e11c425d</t>
  </si>
  <si>
    <t>e1286bd9-ec44-402f-80e1-87c91a71354e</t>
  </si>
  <si>
    <t>16e9afcb-1bda-48b9-8187-ae1b93a9da40</t>
  </si>
  <si>
    <t>7fe11303-7876-481b-89a4-851fd76e6bde</t>
  </si>
  <si>
    <t>ab553ae7-7d4d-4266-9f59-6fafb4c6691f</t>
  </si>
  <si>
    <t>ab855787-4ac8-48e6-abc5-91dcc4d4b969</t>
  </si>
  <si>
    <t>8386b9e6-ceed-4934-b584-33f0d1488df0</t>
  </si>
  <si>
    <t>74ae1cc6-b4cf-407b-ab2f-086b8603cb57</t>
  </si>
  <si>
    <t>db5eddad-aa56-4c71-8fb4-beac53552ce6</t>
  </si>
  <si>
    <t>a388c0f9-a912-4272-baeb-443fe499789e</t>
  </si>
  <si>
    <t>017dfaed-c28d-48b0-b16f-236eb5c59a89</t>
  </si>
  <si>
    <t>6f1ebd81-09c6-4722-b6ac-b9cc75032d22</t>
  </si>
  <si>
    <t>4ab0926d-6c68-4dea-9da7-06f6c89c455b</t>
  </si>
  <si>
    <t>610a803e-72c5-493b-9a7d-04df5c5b6afd</t>
  </si>
  <si>
    <t>d3b270a1-cdde-4d07-8027-c6788196b60f</t>
  </si>
  <si>
    <t>f1dbb402-dc26-4e78-8ecf-e9e1e93e0497</t>
  </si>
  <si>
    <t>fdd16ccd-e61e-4927-8119-61bdf5e79e96</t>
  </si>
  <si>
    <t>b1813413-aa5f-4779-a96f-367ef3680cc9</t>
  </si>
  <si>
    <t>72f8273c-317c-4a00-9d02-92805a8599f1</t>
  </si>
  <si>
    <t>db140862-daa2-4aaa-bf8a-3e497bdf754b</t>
  </si>
  <si>
    <t>cc0c1083-11a9-4d1b-ae93-a060c9905812</t>
  </si>
  <si>
    <t>eb89481a-c9ef-4883-a170-befddb4e4b4f</t>
  </si>
  <si>
    <t>79ad774b-82fb-4e72-a21f-59d8efd2800a</t>
  </si>
  <si>
    <t>5a67597e-6896-4e5b-ae96-9e92a128ffe0</t>
  </si>
  <si>
    <t>c3cd8460-eef9-4f2a-b2e3-9efe233eb57f</t>
  </si>
  <si>
    <t>61ab1d1c-cd03-4e9f-8557-ca738bbb16ad</t>
  </si>
  <si>
    <t>aa7ebf08-d1a4-484b-8e4c-515b585d3fd1</t>
  </si>
  <si>
    <t>60e554b0-cb71-4e0b-b3c5-4b674e58724c</t>
  </si>
  <si>
    <t>36d8dd06-f7da-4fa9-868d-626b5df05cf1</t>
  </si>
  <si>
    <t>df3f7ec1-5b8a-4f8b-919a-70a5d1a26468</t>
  </si>
  <si>
    <t>cf251c2b-faec-4945-a8b8-423b9de6689f</t>
  </si>
  <si>
    <t>639b5a9e-4267-4965-86a4-bf9eff772951</t>
  </si>
  <si>
    <t>3951b8ed-ebbd-4354-9988-9030ab6c02f0</t>
  </si>
  <si>
    <t>c3f8f8c5-5010-4bcb-a5c7-0cfb606747c6</t>
  </si>
  <si>
    <t>f0b4ba15-b905-4c72-ab19-8cd9447d1881</t>
  </si>
  <si>
    <t>58f740b6-a22e-433d-862a-74120aa41186</t>
  </si>
  <si>
    <t>accbce0d-7321-47ad-9866-f07fd55e140b</t>
  </si>
  <si>
    <t>0bf26285-eb38-4344-b4b1-c5f094ac6e71</t>
  </si>
  <si>
    <t>e9dc093f-aac3-4f2b-be29-90bbc22a116b</t>
  </si>
  <si>
    <t>e19bb248-0e37-4c7a-ab51-b914781f7ffa</t>
  </si>
  <si>
    <t>3ebc7a9a-8c77-48d5-bd8f-2c505c543445</t>
  </si>
  <si>
    <t>4310c06a-4fc8-4420-8cf1-87ae36d803e9</t>
  </si>
  <si>
    <t>0edc1a9b-6929-4c7e-b6f6-e904c8a35296</t>
  </si>
  <si>
    <t>14cf7964-b410-479e-8213-b924004282aa</t>
  </si>
  <si>
    <t>ae48f7bf-abf6-456c-8e2b-0d1c1c5880cc</t>
  </si>
  <si>
    <t>c070e15a-42ff-4f06-8867-fdca1a591a85</t>
  </si>
  <si>
    <t>e1a880c6-2e0f-4a7c-a997-94343b782e3a</t>
  </si>
  <si>
    <t>0cfd287c-520e-4348-b371-3577e19ed44c</t>
  </si>
  <si>
    <t>f1f5ceff-56a5-4819-9cb8-8322b183cf03</t>
  </si>
  <si>
    <t>8a81d2c3-de20-48d5-952d-f3fdbe1ecb80</t>
  </si>
  <si>
    <t>7aa44601-a3bb-4709-b9a5-15fcf38d8494</t>
  </si>
  <si>
    <t>d9199a7d-b8f9-4102-a706-3e397401e012</t>
  </si>
  <si>
    <t>1f4d2550-65ae-4a96-bbc8-98ab83c78b35</t>
  </si>
  <si>
    <t>89d4d64d-4111-4e6b-9e93-c6340391e951</t>
  </si>
  <si>
    <t>99c27e8e-f515-4fea-9c26-26ccc2759086</t>
  </si>
  <si>
    <t>eb177d02-0bf7-41a5-9a78-8dec0d855ea4</t>
  </si>
  <si>
    <t>99d05575-eecb-46c6-a6a2-8c1fcc77732b</t>
  </si>
  <si>
    <t>f80ad689-1036-4406-bebc-c6f90c3a5258</t>
  </si>
  <si>
    <t>9c546938-9b2a-4298-a574-29bd52259c94</t>
  </si>
  <si>
    <t>18b13010-931c-41e5-8973-43e024d93310</t>
  </si>
  <si>
    <t>eaf9c221-d59c-48c9-a36c-f0e6218f2692</t>
  </si>
  <si>
    <t>46f4cc55-bc1f-4c60-89db-2dd3aa26f438</t>
  </si>
  <si>
    <t>9426c26c-7fa7-4955-a37c-73b98cb129e9</t>
  </si>
  <si>
    <t>30f9367f-11da-4a38-b24e-8ec5f39ad971</t>
  </si>
  <si>
    <t>2f38fcb0-1ed2-4f05-92bb-73fe4fd62ff5</t>
  </si>
  <si>
    <t>b677b0a6-46e0-43c1-91cd-ddb110ce4c61</t>
  </si>
  <si>
    <t>2d44a73f-3c6d-41c4-829b-183bc7ccce52</t>
  </si>
  <si>
    <t>d422fa28-6d82-4825-8954-6e794ce8117e</t>
  </si>
  <si>
    <t>73fcaf1f-80d4-49a4-b320-b84db3874c4a</t>
  </si>
  <si>
    <t>e6f906da-faeb-4c82-a907-985e96d8cf75</t>
  </si>
  <si>
    <t>c3d839e9-e1cc-4c52-9edf-ceadc467983e</t>
  </si>
  <si>
    <t>aa8892ed-7a6e-4a75-9797-09f18c0b2a09</t>
  </si>
  <si>
    <t>5d3f01b6-ed0f-4382-b2ae-be2276d1c3df</t>
  </si>
  <si>
    <t>c9b0fae6-2e8b-4a17-9ebd-1d29b2992a76</t>
  </si>
  <si>
    <t>3b7a490a-acdc-41a4-bca6-74e6a5648a62</t>
  </si>
  <si>
    <t>6c0595eb-2264-49bc-87b5-4450fef0b043</t>
  </si>
  <si>
    <t>57df3cbb-a614-415a-9759-b8ba953eac1d</t>
  </si>
  <si>
    <t>203e327b-8837-47bf-916b-7dee8bca0b4c</t>
  </si>
  <si>
    <t>1f9adfef-5649-4307-9afc-10269de3184b</t>
  </si>
  <si>
    <t>1ffe5b5d-8420-4ce2-bcdd-d5f51d04de2b</t>
  </si>
  <si>
    <t>295e4894-d2f1-45a6-a939-d485d9473c25</t>
  </si>
  <si>
    <t>caced889-1ca1-4eee-aa94-32551319cd4f</t>
  </si>
  <si>
    <t>7edc7c7e-6c28-448d-b766-7e5047626b63</t>
  </si>
  <si>
    <t>ae939aae-2795-4a8a-85bf-cb2f3d532e39</t>
  </si>
  <si>
    <t>fa35a31a-3dec-4c60-88fe-538e21cc0c23</t>
  </si>
  <si>
    <t>972ffdaf-2c8f-412f-b2d2-5a61616cf877</t>
  </si>
  <si>
    <t>053fcaa5-b955-4468-8ed3-70bf2db0c93d</t>
  </si>
  <si>
    <t>b6154a47-0d1d-4ceb-949d-12df226e5784</t>
  </si>
  <si>
    <t>3e7c612d-5a34-4cbe-97f0-99074699bbb0</t>
  </si>
  <si>
    <t>f388e719-962a-4a7e-8ad8-d016834ca8e4</t>
  </si>
  <si>
    <t>1ea8749f-4f55-4597-b2db-3c28abaa446e</t>
  </si>
  <si>
    <t>c8fc054f-dc4e-4f51-81ba-cbab6e48b210</t>
  </si>
  <si>
    <t>734f5567-c256-4efc-bc26-fa37c645edeb</t>
  </si>
  <si>
    <t>b352aab4-254d-40f4-a3f9-e1317ea09195</t>
  </si>
  <si>
    <t>46c76246-e0b0-4cdf-9028-46d2e7b8c079</t>
  </si>
  <si>
    <t>f5dc1c5c-cc64-4b35-8ca0-5f75d47ab472</t>
  </si>
  <si>
    <t>2b1a28b0-4da7-4846-8966-60fd8cbce03e</t>
  </si>
  <si>
    <t>76a79790-d416-4369-b4cf-236f670ce8f5</t>
  </si>
  <si>
    <t>8cd68b22-67bd-40a8-96e8-6ddf5df4424a</t>
  </si>
  <si>
    <t>2bdcbf08-8431-4757-9b1e-76304fe93710</t>
  </si>
  <si>
    <t>15d10c52-b35c-4469-a3be-df7e45d4e3a5</t>
  </si>
  <si>
    <t>5a130245-b9e8-46ee-93dd-db7b2c76b731</t>
  </si>
  <si>
    <t>04d4cbc7-75b0-4afd-b334-234b774f530e</t>
  </si>
  <si>
    <t>f62498e0-c0eb-4d69-bb73-3b413223adbc</t>
  </si>
  <si>
    <t>a88920b3-6dff-4219-bc77-0c2055c51a8b</t>
  </si>
  <si>
    <t>ef096a64-d91e-44df-897e-27739b51aee8</t>
  </si>
  <si>
    <t>4fc7accf-d733-42b7-aa25-70689aa6e3c2</t>
  </si>
  <si>
    <t>1c043191-efd5-4d93-914a-e4ccd3736648</t>
  </si>
  <si>
    <t>9f2b56ca-cdc0-4a93-a49f-6d697e8dd742</t>
  </si>
  <si>
    <t>e068651f-0ddb-47ca-8dde-67f23494f2e8</t>
  </si>
  <si>
    <t>ca308493-e8dc-4cdc-ba10-beaba9b16801</t>
  </si>
  <si>
    <t>8d1ff002-08f9-4278-a24f-b3d9e633ba4b</t>
  </si>
  <si>
    <t>766b6299-8308-4036-a5d6-eacdcf12c55d</t>
  </si>
  <si>
    <t>57197405-4370-4ffa-ad24-90915bccb761</t>
  </si>
  <si>
    <t>61d85658-b154-4c18-9842-8d98b678fefd</t>
  </si>
  <si>
    <t>54398a68-1e8f-4ad0-9c14-74887e01823f</t>
  </si>
  <si>
    <t>b5648851-8d41-422f-8b67-11a0c6a207ec</t>
  </si>
  <si>
    <t>446858e0-2877-41d2-aad5-573f41eb2a9a</t>
  </si>
  <si>
    <t>9e4760b8-7a00-4400-b42e-d1d265305ca5</t>
  </si>
  <si>
    <t>31acb22f-4e18-434a-b2a4-85af444e2354</t>
  </si>
  <si>
    <t>27148be1-49e1-4b42-aa9a-c581d7c2b148</t>
  </si>
  <si>
    <t>bbf8b28d-1766-45f7-8eeb-0c2411520555</t>
  </si>
  <si>
    <t>5b3f1aba-d3d0-4c1b-af94-ea27b708c845</t>
  </si>
  <si>
    <t>a8342bb7-81ad-49a6-90c0-23bf46fa1ead</t>
  </si>
  <si>
    <t>f67b15e2-4ebc-4c93-8a3e-bf4728b9a397</t>
  </si>
  <si>
    <t>588b2431-8f37-430f-9b58-4e74c0f00314</t>
  </si>
  <si>
    <t>bddde30d-40d7-48c0-a6eb-1cc9208e8b3e</t>
  </si>
  <si>
    <t>b8822b85-dedb-4fd6-9c4c-3f5e7e4b0a4d</t>
  </si>
  <si>
    <t>5a87c9f7-570d-471a-ba32-3bbdda223723</t>
  </si>
  <si>
    <t>ca8bd4a3-3528-4152-87e3-7d16c5fea947</t>
  </si>
  <si>
    <t>5fc29356-6732-41a5-a4b0-c4ac1f723de5</t>
  </si>
  <si>
    <t>1cb1b13e-6ff7-4547-8cae-f2ddda9b18fd</t>
  </si>
  <si>
    <t>38e75448-4a8c-427f-b0ad-f94ec193a1e6</t>
  </si>
  <si>
    <t>6172b785-f800-48c8-a7b3-2a73a418b3dc</t>
  </si>
  <si>
    <t>1d499b82-1e20-44e2-a864-c4399f039ae6</t>
  </si>
  <si>
    <t>ec44cd58-7171-47cb-9814-0f31a7fcb8ae</t>
  </si>
  <si>
    <t>1ba5743e-0aec-4921-a6db-acdb4bd6d339</t>
  </si>
  <si>
    <t>98bafdf2-8622-4269-a642-f6743b5beee6</t>
  </si>
  <si>
    <t>ea4d63ec-af4a-4b12-ab4f-3b50532b620c</t>
  </si>
  <si>
    <t>71e9a883-a927-42df-84b6-cebff8fc52f5</t>
  </si>
  <si>
    <t>d83b9ab9-25d3-4cb3-95d4-0928d561df9c</t>
  </si>
  <si>
    <t>d4141a13-c5e7-4f4a-ad5c-49bf9a64d70f</t>
  </si>
  <si>
    <t>9d29fde2-bb07-4932-939a-458c23ede49c</t>
  </si>
  <si>
    <t>e4892110-a2c7-4902-af14-6eb136cd2b2c</t>
  </si>
  <si>
    <t>61cb2068-c05c-44bf-bbe8-ca23ac9b5b03</t>
  </si>
  <si>
    <t>f1a4557c-0b91-49f4-bf39-a80525452c95</t>
  </si>
  <si>
    <t>d3111485-859e-47ac-a79a-969000ddcab6</t>
  </si>
  <si>
    <t>e9b63921-2f8e-4497-96ec-edf2cf9fa5ce</t>
  </si>
  <si>
    <t>92a1693e-b0ca-4b8a-bff6-f046be76fb2a</t>
  </si>
  <si>
    <t>832e306a-4fe1-40b6-9f65-c5e4bf708fce</t>
  </si>
  <si>
    <t>1e6a2fd0-d481-44e2-849b-2b6aa794b846</t>
  </si>
  <si>
    <t>d9d4ef31-056f-4422-add1-e6b517f50d79</t>
  </si>
  <si>
    <t>3eabf6fd-c110-4a45-b29e-2c6f07ad4244</t>
  </si>
  <si>
    <t>4d6e92d8-5bd5-4fb2-9049-52bfb3bf3658</t>
  </si>
  <si>
    <t>227eb120-52c6-4c5d-821a-8ee1c1898699</t>
  </si>
  <si>
    <t>a73a0e65-ff5c-48ea-83fe-1237ed81537a</t>
  </si>
  <si>
    <t>21068a3a-4f16-43a2-9a23-3f89142ed35a</t>
  </si>
  <si>
    <t>584bd316-4f5a-47be-939a-f1d038143744</t>
  </si>
  <si>
    <t>ca788a54-5ae7-4167-8034-bfe5ad3aeb90</t>
  </si>
  <si>
    <t>7c7cca04-ec2f-48f6-a870-d1ec05456a6f</t>
  </si>
  <si>
    <t>37adcefb-45e2-421b-a3dc-8ff34104a61e</t>
  </si>
  <si>
    <t>b73a3204-4c95-4b1c-8c29-94d66d11fa1d</t>
  </si>
  <si>
    <t>c22c8a09-4e6a-470a-86e3-6422482eca66</t>
  </si>
  <si>
    <t>62848b7a-a695-495f-8aa1-d314a30fd5df</t>
  </si>
  <si>
    <t>57704a1f-33d8-4383-97d5-d9b935e4910f</t>
  </si>
  <si>
    <t>8d34328b-aea1-4189-9c86-a1817aaf7004</t>
  </si>
  <si>
    <t>f5396d6d-5b92-413f-a007-2627a565ac07</t>
  </si>
  <si>
    <t>e9ba2280-6c4e-4b29-b93f-3a723bc7f868</t>
  </si>
  <si>
    <t>3164c087-0e8b-4bcc-b7f6-8b977b373388</t>
  </si>
  <si>
    <t>a9740720-93e7-428a-be7b-61412969b612</t>
  </si>
  <si>
    <t>38fa9493-aa7f-4f11-835d-e30d614bec64</t>
  </si>
  <si>
    <t>1f555f41-e209-4f83-a68c-209ccf6bf01f</t>
  </si>
  <si>
    <t>ab799e88-863e-4dec-8059-12933ff4c928</t>
  </si>
  <si>
    <t>4770f093-830f-48f6-8161-212b64f8faf0</t>
  </si>
  <si>
    <t>282a8a8c-fc14-42e8-956f-c8c801ad34ba</t>
  </si>
  <si>
    <t>0b8ad221-d0c1-46e2-8349-123224fa84c3</t>
  </si>
  <si>
    <t>104f7842-2b6e-49e6-8949-20f480363cbd</t>
  </si>
  <si>
    <t>e8a7be6b-3a73-4268-8ea7-66b85ce92b59</t>
  </si>
  <si>
    <t>46601d74-758e-4d31-a5b0-7b9fd2988d92</t>
  </si>
  <si>
    <t>e3315a1c-bac5-4bef-acbb-f7b6b89fc630</t>
  </si>
  <si>
    <t>51d8d3d2-542c-4317-82ad-36bacaf6f935</t>
  </si>
  <si>
    <t>a63f0a7f-b6ce-4465-a381-4657b4cccb46</t>
  </si>
  <si>
    <t>107d7ddd-75bd-4d72-86fc-03db7b7d15e7</t>
  </si>
  <si>
    <t>ef249dab-86c4-43c4-b56e-5853a5f3ac06</t>
  </si>
  <si>
    <t>22b4ba38-b6fb-4336-98cf-485d51f5a770</t>
  </si>
  <si>
    <t>5bb02074-3a1a-4f88-84bc-c3f82389e6e6</t>
  </si>
  <si>
    <t>d8da7edd-3c6c-4744-8728-e547d5f99de7</t>
  </si>
  <si>
    <t>10f45c53-c56a-4757-ac84-9efd842ad7ab</t>
  </si>
  <si>
    <t>afb253a2-52cc-4ae3-aaef-4991d40eb3e9</t>
  </si>
  <si>
    <t>94c6709d-55bb-4d33-b9fb-6c1fd29b3eb3</t>
  </si>
  <si>
    <t>9cde1ff0-42d1-4e72-9daf-6655fa24ee11</t>
  </si>
  <si>
    <t>39f046df-109a-4958-95f6-1f280bb619a0</t>
  </si>
  <si>
    <t>16b8d43b-90d6-4b1a-91d1-bfae7d34a928</t>
  </si>
  <si>
    <t>3835e5b6-1ab5-4b35-8435-5b99ebf9f7c6</t>
  </si>
  <si>
    <t>c6923503-c230-4d36-92c7-434d359d6ed8</t>
  </si>
  <si>
    <t>287da58a-4132-4c4b-88e2-748e431929ef</t>
  </si>
  <si>
    <t>2c323515-37fb-42db-b29f-3f9649e0b0d3</t>
  </si>
  <si>
    <t>ff08d345-e6f2-46e3-9fe3-b8bb27cab16e</t>
  </si>
  <si>
    <t>4a662fea-835e-4fe7-a32f-1904f7418678</t>
  </si>
  <si>
    <t>d6688a38-14cd-479a-b682-abc242ce78c2</t>
  </si>
  <si>
    <t>a313c8bb-056b-4129-ac93-5293a8f8ba6d</t>
  </si>
  <si>
    <t>62a65eac-aba3-48ca-bb6e-ecf49090ce00</t>
  </si>
  <si>
    <t>058d5ef5-4a0a-45af-a999-a83c0a908c18</t>
  </si>
  <si>
    <t>8a36ef18-9081-4028-9e58-ed272ee642ee</t>
  </si>
  <si>
    <t>de3bcaf1-9b68-4a2b-bc1f-41502089b675</t>
  </si>
  <si>
    <t>d9ca7d77-f826-46fb-9911-436d3dbde735</t>
  </si>
  <si>
    <t>0314ec06-f8de-442d-9231-9b4e1db213ce</t>
  </si>
  <si>
    <t>f9e4f1f0-9a22-46b9-a3a5-2cdfd56938d9</t>
  </si>
  <si>
    <t>77c3e13d-4ea6-45f3-a788-7b8fae4df419</t>
  </si>
  <si>
    <t>663a86f3-975e-4130-b320-d3696f6e0565</t>
  </si>
  <si>
    <t>2fcb21c8-053b-410f-8ef4-0cd08c14defd</t>
  </si>
  <si>
    <t>0db35753-fcd1-469d-8764-2143001fa7e2</t>
  </si>
  <si>
    <t>753c7c47-197e-40a6-b517-6f947dbc359b</t>
  </si>
  <si>
    <t>051bc77d-786b-4af8-8bef-3b19405fa253</t>
  </si>
  <si>
    <t>52c19fbd-286a-4ca4-888a-2fb456e3f100</t>
  </si>
  <si>
    <t>cd29f588-f6f7-41ff-8426-8bc2b40e9003</t>
  </si>
  <si>
    <t>18cedabf-2184-4b15-9146-56b88b6c00b2</t>
  </si>
  <si>
    <t>dcb3de59-048b-45a9-956f-5028ae8c609b</t>
  </si>
  <si>
    <t>c1dc1ab4-f664-4307-abe5-dd2119a5d10c</t>
  </si>
  <si>
    <t>80813a5a-400e-4a71-bf31-107a2ec5dcc6</t>
  </si>
  <si>
    <t>188260bd-13c9-4ddf-bef9-952ffb2b976f</t>
  </si>
  <si>
    <t>58dbd286-bfe2-4cfb-a923-b61203083a43</t>
  </si>
  <si>
    <t>99d6d356-2611-47f6-ab05-e0ddf09218a3</t>
  </si>
  <si>
    <t>3eb466c4-b084-4dc1-9d1a-b6450ab7c28a</t>
  </si>
  <si>
    <t>33220e02-ff13-4b6c-8bf1-8de8fcccea09</t>
  </si>
  <si>
    <t>73daacb3-9c5b-4ea5-97ce-cbb790891e6f</t>
  </si>
  <si>
    <t>06359455-71fe-4298-973d-7c00d84ea9f6</t>
  </si>
  <si>
    <t>b1f7eab3-192f-4f17-bf6f-5f8b32614ee1</t>
  </si>
  <si>
    <t>6733e01e-0835-4b6b-aeb4-a189aa8b974a</t>
  </si>
  <si>
    <t>ac66bac9-38b1-4705-af37-baa254a38b73</t>
  </si>
  <si>
    <t>d1d9e6ef-6a45-4445-9a59-08b20cf78e32</t>
  </si>
  <si>
    <t>5b6629ca-3662-42da-89f2-6b8da31b92f4</t>
  </si>
  <si>
    <t>a8a96e2b-4355-4f00-9b88-81f5e43ed2c0</t>
  </si>
  <si>
    <t>20d23cac-7865-4a49-bd58-7cf948e32ea1</t>
  </si>
  <si>
    <t>8af99c4e-5391-486c-ac1e-65473c7149d0</t>
  </si>
  <si>
    <t>dbec523f-5ba9-4625-8e6c-1dd087ec721c</t>
  </si>
  <si>
    <t>49a80a99-f42c-4577-a1ab-50a342d7e3de</t>
  </si>
  <si>
    <t>5f867291-b6d6-4bc8-85c0-d26e8e02c594</t>
  </si>
  <si>
    <t>c776dbb6-e6cb-4d09-a871-c9772be568a9</t>
  </si>
  <si>
    <t>557510ed-8639-4b1c-acc7-495e9b769080</t>
  </si>
  <si>
    <t>ea3351c9-0163-4744-864e-a9d1fae54e0f</t>
  </si>
  <si>
    <t>b61ee5b2-be57-491d-88cc-41a6961f2186</t>
  </si>
  <si>
    <t>04f37739-9842-493b-be1c-924f81cbb925</t>
  </si>
  <si>
    <t>e754ad13-0d6a-44a2-9955-1157a011923c</t>
  </si>
  <si>
    <t>b89f742e-f2a1-4b18-9dfe-988d414b4197</t>
  </si>
  <si>
    <t>775a29d3-fbd3-409b-b130-9a8cfe93888d</t>
  </si>
  <si>
    <t>685266c3-5613-4c59-ae65-dce955bb75aa</t>
  </si>
  <si>
    <t>999d897e-9c3f-47a6-b36c-0f23ca41b281</t>
  </si>
  <si>
    <t>c268b0f4-5454-47df-9f49-4c0da9d23a17</t>
  </si>
  <si>
    <t>789ab58f-9529-4f5e-8800-98fa9c404c1e</t>
  </si>
  <si>
    <t>3c6994bd-a201-435e-958c-52ac802b08be</t>
  </si>
  <si>
    <t>9d3b2444-d268-4930-92df-bc9269bb91aa</t>
  </si>
  <si>
    <t>fd906ca5-50ce-4751-8adb-e4dc843b5d9f</t>
  </si>
  <si>
    <t>f9888a13-0f90-4a21-83b1-2f5525b53526</t>
  </si>
  <si>
    <t>007d5e50-26a8-435d-90f3-1ba73ebbb7d1</t>
  </si>
  <si>
    <t>b0f2c72d-5b6a-4acc-bf95-f98dc2c40ecc</t>
  </si>
  <si>
    <t>348a2b40-7d28-4fc7-a633-44e37dcdc52b</t>
  </si>
  <si>
    <t>7295a452-bee0-4d42-a0db-3bd6d4744512</t>
  </si>
  <si>
    <t>0f756556-200e-4210-be02-1cbfe1bd12dd</t>
  </si>
  <si>
    <t>d76e4661-2525-4553-89cb-06642e9564d8</t>
  </si>
  <si>
    <t>8be9446c-2875-48c5-8648-f3a0f64ad3ed</t>
  </si>
  <si>
    <t>34d079bc-5cda-4180-bbca-7a50a418fd54</t>
  </si>
  <si>
    <t>bdc0939b-6ec1-49aa-813c-00827300cc20</t>
  </si>
  <si>
    <t>2e78413e-1d60-4168-ac50-71d33853b1f4</t>
  </si>
  <si>
    <t>db80c72f-f45f-4ecd-bf79-6c1692b1d80b</t>
  </si>
  <si>
    <t>f5611f1d-0160-46e9-a3d1-f0435f1a3be5</t>
  </si>
  <si>
    <t>1f2483de-fc4f-4217-ad59-40be25123511</t>
  </si>
  <si>
    <t>43617ea7-82c3-4484-b152-331f39f13c94</t>
  </si>
  <si>
    <t>98a6b8d6-75a2-4b5f-ab8e-c1365a6a204b</t>
  </si>
  <si>
    <t>3658e07e-349a-41b4-93a9-e67fcf0edb01</t>
  </si>
  <si>
    <t>b76d7cae-c700-4c4f-939e-be0a6b9e5164</t>
  </si>
  <si>
    <t>d0b2d2a7-fd05-4f79-bc89-73bff199fe34</t>
  </si>
  <si>
    <t>a5213d10-8d34-4c8c-b592-ca72ce1df2c5</t>
  </si>
  <si>
    <t>68b3a6c3-f259-4c3e-8289-34af54fbc9b0</t>
  </si>
  <si>
    <t>bdb4162f-17dc-4862-8e00-1e89a4c9e88e</t>
  </si>
  <si>
    <t>83b85a98-0ce9-430b-8823-0d5277b762bf</t>
  </si>
  <si>
    <t>dd6f806d-d953-4fcb-a5ff-96d91ed06c5d</t>
  </si>
  <si>
    <t>ecc98162-dcf7-4a98-80dc-e316187250a9</t>
  </si>
  <si>
    <t>43c3f655-73ee-4b85-b1a8-e0cccda5ed75</t>
  </si>
  <si>
    <t>e44a2b12-8a09-4585-96b4-cf6f7f8e6f31</t>
  </si>
  <si>
    <t>fd720845-d332-4a17-8d4a-c578b9b79a70</t>
  </si>
  <si>
    <t>0fa8111b-1db9-4bba-a40a-dbaa05de9e38</t>
  </si>
  <si>
    <t>abb929a1-8740-40ee-ac12-9161d22323e0</t>
  </si>
  <si>
    <t>daf32ace-7ddd-49fe-832b-d5dcd0378c9d</t>
  </si>
  <si>
    <t>ea788f96-6ed3-41a2-923d-74ebb24b1dd1</t>
  </si>
  <si>
    <t>071dc038-1b08-4438-8135-d85a70efd23d</t>
  </si>
  <si>
    <t>0c80b7fb-3c9a-463d-93f8-03f644776ddf</t>
  </si>
  <si>
    <t>a0fcea12-147a-4778-bfee-62ad064f943b</t>
  </si>
  <si>
    <t>70ab574b-d3f8-4be1-b10c-87aba355870e</t>
  </si>
  <si>
    <t>1f7c131b-793e-4ae7-9a6c-229d6d3a5d47</t>
  </si>
  <si>
    <t>8063d5d4-22ef-4ebd-9b1a-d80de95a476b</t>
  </si>
  <si>
    <t>e2b2f3ba-0354-45ed-91b2-56ff45648f4a</t>
  </si>
  <si>
    <t>5accd829-e20e-46a8-a452-5965ec68fb6f</t>
  </si>
  <si>
    <t>80a4df2f-cf36-4884-8488-1f68b403ff86</t>
  </si>
  <si>
    <t>c208acec-bddf-4b05-a374-0d5f162c7ae8</t>
  </si>
  <si>
    <t>6c624217-5d5a-495b-a687-db6c6c81752c</t>
  </si>
  <si>
    <t>2fcaf72a-f2da-4cf7-bcfb-7d96f3b34edb</t>
  </si>
  <si>
    <t>8d957da3-c572-40cd-ae5c-aa4cd9657fe0</t>
  </si>
  <si>
    <t>3a8f923b-03c1-4d68-9631-f321a9e176f3</t>
  </si>
  <si>
    <t>2fb4f9ac-e11c-43a2-8aef-ae23d839f4ed</t>
  </si>
  <si>
    <t>fc773538-6bd9-4ffc-99e8-49dda98129ea</t>
  </si>
  <si>
    <t>3241c059-7f77-499c-b113-cdea1c37a6b1</t>
  </si>
  <si>
    <t>3cb839b3-0302-4a12-9b97-0fe3ba57a0c7</t>
  </si>
  <si>
    <t>8b1f5481-0376-49cb-b9a0-5aa9c2028a65</t>
  </si>
  <si>
    <t>b249beed-1b9a-4646-9f0f-0244cd6caba8</t>
  </si>
  <si>
    <t>4f6c2449-0b4e-4cc1-9bb1-f495fbbca47c</t>
  </si>
  <si>
    <t>d3e724e6-a103-4a11-b4ba-a0497d548cf1</t>
  </si>
  <si>
    <t>76db915b-0441-48f7-b93d-3cb4c57a00fe</t>
  </si>
  <si>
    <t>1459183e-dcaa-4694-b213-aec3515f0d24</t>
  </si>
  <si>
    <t>a2dcf1e1-8383-47ee-9805-2c81148bc711</t>
  </si>
  <si>
    <t>91861f6d-1691-416c-af23-e8fa71e9208e</t>
  </si>
  <si>
    <t>2004</t>
  </si>
  <si>
    <t>f95c1eb1-1c16-4417-8db6-338d029a2315</t>
  </si>
  <si>
    <t>e934151c-6485-40b8-9c69-73c2a1e6b793</t>
  </si>
  <si>
    <t>46106260-34fc-4378-a12c-1429490aed88</t>
  </si>
  <si>
    <t>99f7e57e-9c5c-4af3-8f98-96414279a901</t>
  </si>
  <si>
    <t>bd8afd58-1d58-480d-a64f-398adffa1dd8</t>
  </si>
  <si>
    <t>bcef7699-a526-40db-a805-6aac5f0d7422</t>
  </si>
  <si>
    <t>3b10f9a6-8b65-4c16-a3fb-739bfc349e1b</t>
  </si>
  <si>
    <t>325718f3-ce74-4289-ba8e-56bd033cd075</t>
  </si>
  <si>
    <t>5127a9a3-7aca-467d-ab3f-09179f7fd1e7</t>
  </si>
  <si>
    <t>7cf784c7-087c-4159-b77d-43df03ffe51f</t>
  </si>
  <si>
    <t>b6da2a4b-abe3-40e5-b862-139f0e1ef646</t>
  </si>
  <si>
    <t>4dd21afb-830c-4206-9a72-20ab791a8d4a</t>
  </si>
  <si>
    <t>679213f4-2540-4f82-ab48-1985b3a9eff3</t>
  </si>
  <si>
    <t>01c6093c-af26-4f67-90d5-4dd32c0baae8</t>
  </si>
  <si>
    <t>b3cf3c14-0e10-42f0-b4a6-2acebf3dbda2</t>
  </si>
  <si>
    <t>949f4860-a3df-4dbe-a281-6d80dafe516f</t>
  </si>
  <si>
    <t>8af1e559-a9c4-419c-a8ac-1a1f70013106</t>
  </si>
  <si>
    <t>2f5987b9-9167-4296-a365-8ef565934e68</t>
  </si>
  <si>
    <t>d6a3996e-f2e7-4a2d-baec-63c5470035e4</t>
  </si>
  <si>
    <t>62d75d98-9464-490c-99e9-40459adc333b</t>
  </si>
  <si>
    <t>24f6b0f8-8ca6-44a0-ab8a-f994ed00da68</t>
  </si>
  <si>
    <t>1265e12f-9835-4458-bd81-56f32ab49c54</t>
  </si>
  <si>
    <t>fd835ea6-194b-40a5-85a2-045e1559e9e6</t>
  </si>
  <si>
    <t>1356c7f0-c639-46a1-83e4-75c6be0e7442</t>
  </si>
  <si>
    <t>fbad839c-d68c-4141-a57c-e8b38de303fd</t>
  </si>
  <si>
    <t>a565c45c-2313-4bf8-9d8f-922d597f2951</t>
  </si>
  <si>
    <t>ae76f8b9-f35f-4157-bb8a-fde12af23649</t>
  </si>
  <si>
    <t>174a09d2-da1d-4065-bb8e-c301a7bcb70e</t>
  </si>
  <si>
    <t>481cd4eb-5784-4d1b-afdc-b5e6c01bc577</t>
  </si>
  <si>
    <t>bcd83749-6b06-4d1a-9f5c-76e87d30d77a</t>
  </si>
  <si>
    <t>4086b7b4-b64f-40f6-a0c8-922f44ff2d4b</t>
  </si>
  <si>
    <t>77bce5fd-ac5c-41e1-b028-bcc48225b773</t>
  </si>
  <si>
    <t>639e7a9d-80c4-4606-99d5-f990dcece6ab</t>
  </si>
  <si>
    <t>4776a4d7-3d6c-4cac-929b-00379ad60d63</t>
  </si>
  <si>
    <t>d9356b14-e29e-43d3-a197-ad06f9b8628d</t>
  </si>
  <si>
    <t>ea7188d4-ab25-4142-80aa-fafe87cc8788</t>
  </si>
  <si>
    <t>c914ab97-2fb5-4770-9d54-b66d492a0ab1</t>
  </si>
  <si>
    <t>18aa3994-81f3-4e4b-81c2-1de5c62ac435</t>
  </si>
  <si>
    <t>45e752dc-cb0a-4b9f-afbb-930f832af986</t>
  </si>
  <si>
    <t>91f34350-0c50-4dae-8337-9f62813ede40</t>
  </si>
  <si>
    <t>5559ec60-4a30-4870-ac8e-1ca91d5edaf4</t>
  </si>
  <si>
    <t>2df47323-0453-41fb-a75d-eda91ee04b3b</t>
  </si>
  <si>
    <t>344a549e-ec39-45ab-bdd2-2957587d3fdb</t>
  </si>
  <si>
    <t>375d71ff-8ed7-4d11-bc49-4be669ebc283</t>
  </si>
  <si>
    <t>64c7a5b0-ca54-4196-b9eb-95aa5540418a</t>
  </si>
  <si>
    <t>b6ff0045-39e0-4b3d-b740-738b5fb1f7c4</t>
  </si>
  <si>
    <t>11a8abc4-e904-4f17-badb-333466ccfcbf</t>
  </si>
  <si>
    <t>c2dc918d-24c3-4c7c-8846-ba351754db95</t>
  </si>
  <si>
    <t>222b681b-d66f-4064-bfd0-ce7814c46341</t>
  </si>
  <si>
    <t>9c682920-9f01-4f4b-ab4e-cda104993728</t>
  </si>
  <si>
    <t>dbf897c6-ca21-467a-b3c9-b32e128938c1</t>
  </si>
  <si>
    <t>bdb48576-450d-4160-b932-8227c0dece78</t>
  </si>
  <si>
    <t>9102541d-867a-4a4d-ac4a-ce2ba327b13f</t>
  </si>
  <si>
    <t>887b9fbb-48be-437e-b415-0c688ae36122</t>
  </si>
  <si>
    <t>da121b25-72e5-4b0a-8acb-23f97962d9d0</t>
  </si>
  <si>
    <t>a4da7697-fad8-4d8f-b7f4-b50513d4303b</t>
  </si>
  <si>
    <t>4c0f0248-b3f6-40af-8c0b-f1d6eaec3948</t>
  </si>
  <si>
    <t>12db07a2-005d-4741-b10c-679411289405</t>
  </si>
  <si>
    <t>74f8cd9e-44f0-4b64-bf39-8ec2b731a4eb</t>
  </si>
  <si>
    <t>ae1988a5-badb-4045-83ff-4c705ab28bfb</t>
  </si>
  <si>
    <t>5366dc9a-b9f6-4dd8-a947-6f012deb40c6</t>
  </si>
  <si>
    <t>fd466a67-8024-4e97-8de1-15cff126eb93</t>
  </si>
  <si>
    <t>900b5253-b834-4647-9299-daec7155822b</t>
  </si>
  <si>
    <t>15a90679-868e-451a-ac2c-62e9f58a87b8</t>
  </si>
  <si>
    <t>3d784ad6-62c9-4ab9-a363-c2ad9852c3b5</t>
  </si>
  <si>
    <t>5420987e-c3f7-4121-b89b-e76fc13bf91f</t>
  </si>
  <si>
    <t>6cf911cf-a37a-4045-829b-08ca0fedf36a</t>
  </si>
  <si>
    <t>eab6dc56-3af8-435a-a410-540ff51995e3</t>
  </si>
  <si>
    <t>dcca8b44-081c-4c1b-9889-7f52174419e3</t>
  </si>
  <si>
    <t>12976bc6-1699-4293-a708-0a7ba9675f91</t>
  </si>
  <si>
    <t>86fc25d0-0b08-41d5-9403-cbf9d40eba54</t>
  </si>
  <si>
    <t>6a0a73ff-e876-4501-9c57-031e82b06841</t>
  </si>
  <si>
    <t>32feb698-2c72-40cd-9ead-c6114ffbe374</t>
  </si>
  <si>
    <t>d8f4073e-c581-4384-bdae-2667057c0db8</t>
  </si>
  <si>
    <t>5f202ade-866d-4ff0-b1a8-2389b4929730</t>
  </si>
  <si>
    <t>d67fd5ab-0c4c-441e-8431-ec804635f39c</t>
  </si>
  <si>
    <t>fb167e78-50a0-4aee-bc21-381d58d88e17</t>
  </si>
  <si>
    <t>062cdf24-966c-416b-a355-2244dd348efa</t>
  </si>
  <si>
    <t>73de65b8-fac7-473a-824f-62abadb0fb66</t>
  </si>
  <si>
    <t>29c49d59-5fae-4a64-8b16-2ddad7808b67</t>
  </si>
  <si>
    <t>21fbdf15-0914-4deb-908a-c3de84618782</t>
  </si>
  <si>
    <t>7897fa82-301b-49d8-a555-67c5e567f53a</t>
  </si>
  <si>
    <t>3e530085-8893-42b7-a100-fc5f150f3dd9</t>
  </si>
  <si>
    <t>f3558721-51c7-4909-93a8-51da826bc4d2</t>
  </si>
  <si>
    <t>10fa22fe-6d3b-4fab-bd3a-78be3d9cdf7e</t>
  </si>
  <si>
    <t>889749d1-efd4-4d10-b516-bf137237e971</t>
  </si>
  <si>
    <t>9bf0a12b-c751-4f9f-bae3-26021ae1d62b</t>
  </si>
  <si>
    <t>2bd66295-aa9a-464a-ae91-48e27b196a9e</t>
  </si>
  <si>
    <t>3805f586-5369-45d9-a0b1-56a715188e54</t>
  </si>
  <si>
    <t>0004e2d8-280c-4a75-aa3b-d1c69239e189</t>
  </si>
  <si>
    <t>605085e7-6906-4c41-acfa-fe627e3de590</t>
  </si>
  <si>
    <t>82b4f9c1-9a22-4712-ae40-8f9b146bb8d6</t>
  </si>
  <si>
    <t>af22e4c4-4cd3-4949-b8a7-94efc624e29d</t>
  </si>
  <si>
    <t>e0950bf4-d0b7-4ccb-a93c-40143be5ee11</t>
  </si>
  <si>
    <t>c553fcca-3a99-40d7-8ff0-6265be6f99a1</t>
  </si>
  <si>
    <t>f5fbfd50-b777-4866-966c-7393ade9eeb1</t>
  </si>
  <si>
    <t>4a387451-c32f-42a3-a686-27eb91463a4d</t>
  </si>
  <si>
    <t>7b93fff5-3093-48cc-b33d-93c5333b9bca</t>
  </si>
  <si>
    <t>423c1115-e23d-4abc-9a49-e21d8bce7cb3</t>
  </si>
  <si>
    <t>7f33b4ad-5246-4980-9e84-e314b58b41fc</t>
  </si>
  <si>
    <t>40253fe3-d6af-446e-a44f-fe1929d44ec5</t>
  </si>
  <si>
    <t>c9e64847-ce1c-4a99-9fd2-8780829d38e8</t>
  </si>
  <si>
    <t>cea2316e-5a85-4c12-9d4d-c5622e1aac30</t>
  </si>
  <si>
    <t>7f6a6ae3-bc11-4484-9dad-c1bfac4d3727</t>
  </si>
  <si>
    <t>faf51b4d-4be6-46dd-92f4-6eee260d22fa</t>
  </si>
  <si>
    <t>8cd9fd51-38be-4389-8629-1caafc571d41</t>
  </si>
  <si>
    <t>4fa6e08e-653e-427e-bc12-215d0d3696c1</t>
  </si>
  <si>
    <t>29f284d5-8cc6-4559-a086-6e4576ea8dfe</t>
  </si>
  <si>
    <t>c9dc17d2-85d1-4e9d-a905-ddb39d9caf48</t>
  </si>
  <si>
    <t>f968fb7f-da90-4d46-bb8a-0aba433cb98f</t>
  </si>
  <si>
    <t>142210e7-8813-45f1-ab91-c169ebcc44fd</t>
  </si>
  <si>
    <t>820d3730-50a5-4738-8d07-9675c6817982</t>
  </si>
  <si>
    <t>db03de8f-aa8b-4fc2-aa79-3766d2d5cfbe</t>
  </si>
  <si>
    <t>d68c6781-8d0d-4daa-85c8-61482e142263</t>
  </si>
  <si>
    <t>c6208e8a-2df8-434f-8475-a41bab440eaa</t>
  </si>
  <si>
    <t>cd4f7082-8b42-42f6-b224-48c796c7e25f</t>
  </si>
  <si>
    <t>033cc4be-aa19-4b83-962b-f43eca88d885</t>
  </si>
  <si>
    <t>456410b4-1595-4c34-8fde-f6cf7951d073</t>
  </si>
  <si>
    <t>6cd98f31-c610-4dae-b382-9dd387ce4a04</t>
  </si>
  <si>
    <t>efd1007e-1ad0-43b9-ac75-0dd24c36592f</t>
  </si>
  <si>
    <t>83ae6cf7-2498-4bc4-8570-13af7d434eda</t>
  </si>
  <si>
    <t>8d2d5eef-4c69-41b6-a0e6-40133067d8c8</t>
  </si>
  <si>
    <t>2e1b7d96-6a53-4f10-b33e-b627cec43b74</t>
  </si>
  <si>
    <t>826023ea-456c-4123-bed8-1a606b3fbec3</t>
  </si>
  <si>
    <t>9d4bb7ba-81ef-489a-a842-8c00d57ca13d</t>
  </si>
  <si>
    <t>2ac55cd8-4fe9-44ef-8850-5317c4d0bde4</t>
  </si>
  <si>
    <t>bd3bc556-1700-4c71-9774-c78f52de36d2</t>
  </si>
  <si>
    <t>cc7b0530-becf-4399-9b5c-b6915b4adf03</t>
  </si>
  <si>
    <t>320b4d7c-3543-4dac-904e-c97f6a7381de</t>
  </si>
  <si>
    <t>455d1060-45f5-4dea-8143-1372479c0d61</t>
  </si>
  <si>
    <t>ac30285c-b7c1-4327-a942-0625a696cc1a</t>
  </si>
  <si>
    <t>cd1280b6-165f-4b82-b15c-40317328aaa9</t>
  </si>
  <si>
    <t>a9d85de6-8129-4173-ac37-70f43ddfa45b</t>
  </si>
  <si>
    <t>39d1b083-0dd0-4efd-ab05-be7c219b7d13</t>
  </si>
  <si>
    <t>7e3c3071-5a44-4b0e-ae59-fe12f3fdc2ec</t>
  </si>
  <si>
    <t>ccf872c3-d9ae-48ab-847d-b08c7dd8705a</t>
  </si>
  <si>
    <t>460c40e7-fb64-434d-b98d-4b8d4d6a55bf</t>
  </si>
  <si>
    <t>83d55309-e243-48cf-be54-c85f041644f5</t>
  </si>
  <si>
    <t>b7247b5f-867f-4ce6-b031-ff5bdffca1d9</t>
  </si>
  <si>
    <t>04acb59b-403b-443c-9cdc-f39e03c484b5</t>
  </si>
  <si>
    <t>0991fe8e-fc6f-46d8-a884-682ba50dd5e5</t>
  </si>
  <si>
    <t>e98b31b2-39e8-4425-9d9e-cf7d1d455294</t>
  </si>
  <si>
    <t>d9ed1f6e-c202-40a0-bce3-402d63e71955</t>
  </si>
  <si>
    <t>a3383c19-fc44-4db1-b012-d6e6e9f800cc</t>
  </si>
  <si>
    <t>9e8bbe29-7b03-423f-a258-b4dd7c4700fa</t>
  </si>
  <si>
    <t>4dd47166-cf43-43c9-bd0b-ed7d1a876dbf</t>
  </si>
  <si>
    <t>406a27cf-39cd-4ce0-9ee6-1a45de075255</t>
  </si>
  <si>
    <t>b2158655-ab6c-46ac-ab13-d3ca311e9a0e</t>
  </si>
  <si>
    <t>db0c5e6f-5d22-465a-a658-1a2029dedf41</t>
  </si>
  <si>
    <t>b8a32040-b9ee-4130-bc2e-e42b7da5c5ba</t>
  </si>
  <si>
    <t>c7f0ea89-5e93-4ddc-acb1-2f105c9ce0bd</t>
  </si>
  <si>
    <t>499b6b01-4b45-4769-9db8-c46ee3eca815</t>
  </si>
  <si>
    <t>123cfc86-4c20-4d31-a83f-7d9dd2b9f621</t>
  </si>
  <si>
    <t>a996b9ef-7cf5-4f88-8470-47a196b3df04</t>
  </si>
  <si>
    <t>c47ded4b-a9e6-43e7-89fe-0e99ca50db8e</t>
  </si>
  <si>
    <t>ba6e14c2-2694-4af7-a128-e9ef62c59b44</t>
  </si>
  <si>
    <t>8e650cd6-508d-4388-ac99-a90763acf367</t>
  </si>
  <si>
    <t>f5f30668-ded8-490f-89b8-fc3ba3042431</t>
  </si>
  <si>
    <t>6343301a-9293-416c-bba6-ca51ff780334</t>
  </si>
  <si>
    <t>b663b484-ed84-44fb-b01d-3937b1f5d31a</t>
  </si>
  <si>
    <t>5decc08d-9717-47d1-8462-2fc6ec9dea1f</t>
  </si>
  <si>
    <t>2fa0d2e8-77a2-4477-9a68-878174eea66c</t>
  </si>
  <si>
    <t>fc83e96c-901b-4e5b-8bd2-9f4645932ccd</t>
  </si>
  <si>
    <t>77f5aaef-bf97-4836-847d-da5accd898a1</t>
  </si>
  <si>
    <t>f93e5235-6cd2-4fe4-8b30-b53e9f6e0efb</t>
  </si>
  <si>
    <t>6b66f103-70ad-4c07-abf4-8cb6c85091cd</t>
  </si>
  <si>
    <t>fb772784-f667-4a28-bcf7-72ade23647fd</t>
  </si>
  <si>
    <t>9522be03-091e-4509-94c5-9f7581b87a0f</t>
  </si>
  <si>
    <t>052b6bd3-e380-486a-8930-c930ca714b5d</t>
  </si>
  <si>
    <t>bacb2669-c16a-422a-9107-0767085da448</t>
  </si>
  <si>
    <t>42599ac8-0153-49ef-bae9-f24133293ce2</t>
  </si>
  <si>
    <t>adb5991f-05f3-451b-82d9-b03c09909a63</t>
  </si>
  <si>
    <t>714fa701-2cc0-46c3-99cf-60476ba01122</t>
  </si>
  <si>
    <t>6c53d1ac-8069-4717-bcff-cfe45747446f</t>
  </si>
  <si>
    <t>0c14975c-f799-4a72-9fe8-573450bb427d</t>
  </si>
  <si>
    <t>f3059b65-3094-4f56-8416-29890ccbcc0f</t>
  </si>
  <si>
    <t>4398b1d3-1d1f-40dd-8e45-d60eea071c81</t>
  </si>
  <si>
    <t>6a0dfeea-68c0-4e37-a9dc-51533ebd3d7b</t>
  </si>
  <si>
    <t>ca77f73e-72e3-4446-9510-c0a401bad8de</t>
  </si>
  <si>
    <t>584e73ce-a529-4a88-94a2-6ec8d4b6ccc6</t>
  </si>
  <si>
    <t>a7d3b198-9618-4812-8567-4a0cb54f6d7e</t>
  </si>
  <si>
    <t>cfdc62e7-3a74-4b38-85cc-5f668733dfae</t>
  </si>
  <si>
    <t>60010f63-b7a7-4862-8fa1-5dda896fe82d</t>
  </si>
  <si>
    <t>aa0273e1-a804-4384-a79a-96b424ebcd86</t>
  </si>
  <si>
    <t>992d219f-eb97-4a67-bdd7-fa378e590fdf</t>
  </si>
  <si>
    <t>9f70bc2a-1690-415e-af8f-f181d13d8997</t>
  </si>
  <si>
    <t>43a486a5-2ec0-49de-8dbd-9d6c11c50de3</t>
  </si>
  <si>
    <t>4100e8ba-0600-4642-b2de-0a1a41580c30</t>
  </si>
  <si>
    <t>a41300a5-4622-4614-a760-7d0b6ae809ee</t>
  </si>
  <si>
    <t>8f00e51f-7760-4dd6-8381-39d61e5af452</t>
  </si>
  <si>
    <t>4bb28184-3986-464b-9e35-ded73709124b</t>
  </si>
  <si>
    <t>0ec07a5a-7b14-44ee-854b-895ecb749a1f</t>
  </si>
  <si>
    <t>38fc1566-07eb-4ad1-84c3-cebbd49dd17b</t>
  </si>
  <si>
    <t>a67743d2-7991-437a-aa9d-5f71f018edfc</t>
  </si>
  <si>
    <t>dce151d5-0557-4f53-8743-712ce80d7e66</t>
  </si>
  <si>
    <t>228fa231-d020-46ae-a799-a992ac8354d3</t>
  </si>
  <si>
    <t>c897839c-e767-44e5-8467-12573f15c046</t>
  </si>
  <si>
    <t>380a1967-4843-4f33-b947-0ccf75fea9c5</t>
  </si>
  <si>
    <t>c77113f1-327d-4fb6-8647-ef1bdd6c60a4</t>
  </si>
  <si>
    <t>2f636c66-e348-47a8-8af8-57f18ff56b66</t>
  </si>
  <si>
    <t>9515d386-ecb1-4f16-bfdc-fa20678640a0</t>
  </si>
  <si>
    <t>997c5890-7de9-48bc-82f8-9f3f2858eed3</t>
  </si>
  <si>
    <t>a91eb68c-f9af-426f-a9e5-e29c377ef38e</t>
  </si>
  <si>
    <t>f1d0fcf0-48c6-4eaa-8054-d775522f961b</t>
  </si>
  <si>
    <t>22953606-00f4-4114-bacd-01a56d3403c9</t>
  </si>
  <si>
    <t>5e7d8f05-1a48-480b-9fdb-4b4660f9b01a</t>
  </si>
  <si>
    <t>fa484f85-51df-43c4-b280-bd82797e9ab9</t>
  </si>
  <si>
    <t>1456ffaa-677d-435a-afbf-e8c9d612c317</t>
  </si>
  <si>
    <t>f70f6979-57bc-4da0-af65-acde4725d37b</t>
  </si>
  <si>
    <t>ea6fa48d-e3d2-4ab7-b930-c4f10c4234e9</t>
  </si>
  <si>
    <t>ffd92c86-d3d6-490a-9bb3-82e904eaffa0</t>
  </si>
  <si>
    <t>7729209a-65fb-4670-a4c3-fc9afa78feba</t>
  </si>
  <si>
    <t>a4fc9158-127e-4174-95cf-4061b825115c</t>
  </si>
  <si>
    <t>441d387b-277d-40b4-b994-2afa3485f5a9</t>
  </si>
  <si>
    <t>cc6c2d24-eaf3-47fb-a255-1026889ab26c</t>
  </si>
  <si>
    <t>586dd3f0-ca54-4a49-ac54-491429c19675</t>
  </si>
  <si>
    <t>e7b4641c-ba3e-45a4-9bc7-162051a314db</t>
  </si>
  <si>
    <t>2596e6c0-8f04-4993-a2e9-f5c110da3703</t>
  </si>
  <si>
    <t>46307ea9-685a-4403-98c4-d25599d47204</t>
  </si>
  <si>
    <t>b8a77bbb-2ba9-4e7c-9ee0-18bf1e2ec27a</t>
  </si>
  <si>
    <t>f238b817-0acb-4b53-8eb7-6af2b8c7518e</t>
  </si>
  <si>
    <t>1036d238-347a-401d-803c-0de509207439</t>
  </si>
  <si>
    <t>fcb8c6f7-6b4c-4598-ab84-bba8d957fcb2</t>
  </si>
  <si>
    <t>3dbf4e22-0ab1-4a66-bf22-4cb8dae48186</t>
  </si>
  <si>
    <t>b3683cd6-2e01-4494-9547-a3d1635cc28c</t>
  </si>
  <si>
    <t>9ef06c4f-bd88-4a9a-8173-a424a4ab65f7</t>
  </si>
  <si>
    <t>1c5fb37a-46a8-479d-91b3-1e2c6b383a9e</t>
  </si>
  <si>
    <t>c3205a5e-5454-4f89-b529-98b2928607d0</t>
  </si>
  <si>
    <t>2cbe529e-26a9-44c8-81e1-b403f492bb1a</t>
  </si>
  <si>
    <t>798bea9b-e665-4cc0-a31d-6488a1f2a36a</t>
  </si>
  <si>
    <t>b212406a-dfa7-483c-ac73-bfb176d29441</t>
  </si>
  <si>
    <t>603a17e8-a176-4f50-b372-f97773f73048</t>
  </si>
  <si>
    <t>ae93203e-187a-4cac-97b0-87a764d50abd</t>
  </si>
  <si>
    <t>893a0743-40d3-4ce6-a266-6318849f2ed8</t>
  </si>
  <si>
    <t>3da3b1e9-4dba-4074-8211-afe2f7993208</t>
  </si>
  <si>
    <t>717e6514-874d-4275-8aa6-4f494836feb4</t>
  </si>
  <si>
    <t>17a0960a-2d4e-4409-b868-840683250073</t>
  </si>
  <si>
    <t>cd9e37ee-6f3c-4d04-8f3d-88b2ce29c902</t>
  </si>
  <si>
    <t>AVERAGE з Середній результат</t>
  </si>
  <si>
    <t>AVERAGE з Українська мова</t>
  </si>
  <si>
    <t>AVERAGE з Історія</t>
  </si>
  <si>
    <t>AVERAGE з Математика</t>
  </si>
  <si>
    <t>6f4e3208-5429-4380-8b80-dba3d6dd55a6</t>
  </si>
  <si>
    <t>73877b66-7d94-4f22-8dc0-64d2afe7bef7</t>
  </si>
  <si>
    <t>e25ea6b7-e765-4965-a30d-c733814096c1</t>
  </si>
  <si>
    <t>a0601a45-2efc-4695-b0f5-9f3fbbe5ba07</t>
  </si>
  <si>
    <t>339b4db5-e22e-4d73-bd2f-4cf4bef5717c</t>
  </si>
  <si>
    <t>987c242c-10be-4ebd-a0b0-c488ea0314d3</t>
  </si>
  <si>
    <t>d9144a95-4403-4619-b85d-790100b7e597</t>
  </si>
  <si>
    <t>67d07679-6c05-43c4-8ba5-23caf7ecffca</t>
  </si>
  <si>
    <t>1a2088a0-a070-4927-b61b-6ea5dc37b42e</t>
  </si>
  <si>
    <t>3602106b-6a9e-47f4-b9b1-458b3bae1dd5</t>
  </si>
  <si>
    <t>8c8263bb-c580-4c5c-a9a4-e61f623106ba</t>
  </si>
  <si>
    <t>5913bc06-52b9-47e1-8f3b-9644aab6b24b</t>
  </si>
  <si>
    <t>2d4e63e1-455c-4f29-954c-4ccf0ff73662</t>
  </si>
  <si>
    <t>d8e0a2ea-eb78-4368-9b45-136add602c55</t>
  </si>
  <si>
    <t>d7a2c9d9-b7e7-4cb4-85f4-369a30d63a9e</t>
  </si>
  <si>
    <t>29fcbfa7-63e7-4b65-b38b-33c685d0abb6</t>
  </si>
  <si>
    <t>695e14df-b41e-454d-a0db-947ccefaea5c</t>
  </si>
  <si>
    <t>d67ef8e9-9bb9-47a1-941c-487140008890</t>
  </si>
  <si>
    <t>db7dff4c-1383-435a-9d54-622eff2f799d</t>
  </si>
  <si>
    <t>b2a21d8c-19e2-4566-92db-02b9be829268</t>
  </si>
  <si>
    <t>a7d6b1a3-73f4-4e79-8758-455c0e547535</t>
  </si>
  <si>
    <t>beb0385f-ab4f-4e89-a5e6-cea02c0042cf</t>
  </si>
  <si>
    <t>1c5354ad-e58e-459e-84cd-7859f193dee0</t>
  </si>
  <si>
    <t>84f3a301-1c85-4daf-9b11-6737df46e40a</t>
  </si>
  <si>
    <t>4e04e562-9893-4da2-99fa-980588b496f4</t>
  </si>
  <si>
    <t>579cbb97-31ff-4110-9dfd-b4e798b778be</t>
  </si>
  <si>
    <t>20af9c58-fb38-4247-b839-5a0d24f16a9f</t>
  </si>
  <si>
    <t>49816ceb-75b0-40d0-b331-7b385901edd7</t>
  </si>
  <si>
    <t>f0403c77-6581-4fe5-aeca-2d4b2936c3cf</t>
  </si>
  <si>
    <t>8b4b9fde-ef8f-46e4-ad9c-a9273658c736</t>
  </si>
  <si>
    <t>1b376290-bb42-4d83-be29-26a47751ab78</t>
  </si>
  <si>
    <t>fc94648e-4bd8-470b-9c6c-013f13274a54</t>
  </si>
  <si>
    <t>af4f3f64-6e3b-4864-bbb4-3dc1b75a55c1</t>
  </si>
  <si>
    <t>b3bbd093-028e-4397-9161-f4a03dbc6210</t>
  </si>
  <si>
    <t>2d630078-10fa-4d19-bd1a-8a54733efecc</t>
  </si>
  <si>
    <t>7e31a342-5fcd-4202-b673-cb082f3b416d</t>
  </si>
  <si>
    <t>0e484dd9-6700-4664-8c3e-04b8c8f92b03</t>
  </si>
  <si>
    <t>6fc21da5-641e-41b5-b440-dd30e4d9e2d8</t>
  </si>
  <si>
    <t>191e2c5f-8632-400f-8024-4a6b289202f8</t>
  </si>
  <si>
    <t>5ea5e123-55ff-40c5-b9f4-7a3ca577a931</t>
  </si>
  <si>
    <t>ca4e50f7-6117-4251-bd76-81570c40e23a</t>
  </si>
  <si>
    <t>be391d4c-7d0b-4dd5-a15c-a8d057d01889</t>
  </si>
  <si>
    <t>e7fbdee4-2aaa-4898-92e7-764fd479e1b5</t>
  </si>
  <si>
    <t>7c39eebc-c4c4-45ef-851d-fde1dd8b9350</t>
  </si>
  <si>
    <t>5037a3d6-9f5e-45f1-b6c6-1480af5eab16</t>
  </si>
  <si>
    <t>e8d0d65f-b4e1-43ee-96cf-d9cdee31ed92</t>
  </si>
  <si>
    <t>ce895207-abbe-40f5-ab9a-f80547de1ac5</t>
  </si>
  <si>
    <t>3e4afd45-069d-4b0e-b9ed-c3f8243d74c9</t>
  </si>
  <si>
    <t>05e258fe-3ac5-47d9-bcad-b1c9dc90bede</t>
  </si>
  <si>
    <t>356cb7f0-6fd8-4780-8df1-55bff9653ef6</t>
  </si>
  <si>
    <t>b207ef0c-c1cf-4c46-8e40-599912febfff</t>
  </si>
  <si>
    <t>4c0834af-7b26-447b-8038-e5d56ddf8bb2</t>
  </si>
  <si>
    <t>8cff9c22-2b81-443e-b231-a2d5f945407b</t>
  </si>
  <si>
    <t>124a11ad-fa1f-41a5-9c80-4ee35934fa0d</t>
  </si>
  <si>
    <t>6649724f-1dc7-4d21-8c3e-a4271101fa7e</t>
  </si>
  <si>
    <t>a6e701dd-d4f6-462e-abd7-819f094dfc2f</t>
  </si>
  <si>
    <t>fccbbd49-3a78-4381-92f8-482676c6f68d</t>
  </si>
  <si>
    <t>943c6340-7277-4ab3-b528-5e10d21a4389</t>
  </si>
  <si>
    <t>0727839d-901e-4f45-8ec1-27a8d2e36881</t>
  </si>
  <si>
    <t>c4388867-e9a0-48d8-a6f3-42ee7fff8bfc</t>
  </si>
  <si>
    <t>3f85f002-ba90-4f28-b220-e2398df80fd3</t>
  </si>
  <si>
    <t>d0a39d4e-288c-406e-84e1-fb9790a3d540</t>
  </si>
  <si>
    <t>aa111205-eab1-4397-948c-8ec9ffc2d6ab</t>
  </si>
  <si>
    <t>7f9d6c53-ad34-4cf4-9ca7-dd815e5697b1</t>
  </si>
  <si>
    <t>ae68a2c1-6eaf-496f-a433-718ac2865a64</t>
  </si>
  <si>
    <t>4ad95885-e3ea-415b-9021-4446741d7ca7</t>
  </si>
  <si>
    <t>1999</t>
  </si>
  <si>
    <t>ac7f58a2-aa8e-4a57-94f2-469c890bc035</t>
  </si>
  <si>
    <t>abc6c628-f94d-485a-bbe0-7cd96defd8fe</t>
  </si>
  <si>
    <t>380a2ee2-3c71-480c-945e-35a581fa1619</t>
  </si>
  <si>
    <t>7d869f96-69a5-4c21-abbb-f531cd98661c</t>
  </si>
  <si>
    <t>50c6a794-6985-4b67-ac9b-62f832b1a9ac</t>
  </si>
  <si>
    <t>74ec251f-b0e8-4a59-86d5-14f2ae5ba1e5</t>
  </si>
  <si>
    <t>a180d180-1559-4d66-90ea-641b636c97c4</t>
  </si>
  <si>
    <t>f8790fd1-111a-498a-aa07-d9e6801be8c1</t>
  </si>
  <si>
    <t>f534910a-e31a-4f8c-843c-b48704b6395e</t>
  </si>
  <si>
    <t>1588aa5f-a0f1-48c6-aecf-848afc947e4a</t>
  </si>
  <si>
    <t>1739a708-5330-49d8-b30c-e5fda3f5255b</t>
  </si>
  <si>
    <t>e136e749-56ef-4162-bac8-1ee4275a9846</t>
  </si>
  <si>
    <t>0dea25ba-d771-4f8b-9b8e-4d64aca52faa</t>
  </si>
  <si>
    <t>5c24bdf3-b022-41a3-9ebb-21cd2a56f711</t>
  </si>
  <si>
    <t>6cc11518-37e8-429e-ba65-83479aabf944</t>
  </si>
  <si>
    <t>32b02046-fe24-4402-b8c5-2eed2df601e3</t>
  </si>
  <si>
    <t>8e08ecb4-7f03-45a8-92bc-c627976c464e</t>
  </si>
  <si>
    <t>89cdebce-cfc2-4519-896e-32173e31e9be</t>
  </si>
  <si>
    <t>bacfa4cf-5c1f-4dc1-9932-582f370e684a</t>
  </si>
  <si>
    <t>d9568d93-3885-4ea5-bb5b-e93672160c53</t>
  </si>
  <si>
    <t>316ea7b1-4496-40a0-95ff-09b74865a075</t>
  </si>
  <si>
    <t>0bb4cbd2-af7c-4d2b-8212-4aa75893802c</t>
  </si>
  <si>
    <t>72508679-d38f-46d1-8266-3eca64919ce6</t>
  </si>
  <si>
    <t>32d37507-4884-4444-bc90-8f8d2650cbe6</t>
  </si>
  <si>
    <t>4ea18d38-27a4-4e67-9ed5-5f68d605e015</t>
  </si>
  <si>
    <t>9f75ae80-6ce7-46ab-bc47-99971c463b7c</t>
  </si>
  <si>
    <t>d69e9434-adeb-47a0-86a8-b0c82c622143</t>
  </si>
  <si>
    <t>b17c8c27-2eed-4a54-9e6b-be3059beefc4</t>
  </si>
  <si>
    <t>069d68da-3d72-4292-a9e2-7e2740062a1f</t>
  </si>
  <si>
    <t>51dcdd5e-5e60-43f5-8bb6-6ed3e9a7cd9c</t>
  </si>
  <si>
    <t>9eea25b6-c63b-463f-91aa-3733dac03b73</t>
  </si>
  <si>
    <t>a4ec7222-090d-4e6d-b54f-246369a68ffe</t>
  </si>
  <si>
    <t>59d43ce2-99f0-4493-98a7-7da412be35ae</t>
  </si>
  <si>
    <t>8e916154-0d68-4a20-8c2b-1fd4015e487e</t>
  </si>
  <si>
    <t>fabf002a-9025-4e59-a90a-532688aaf3ea</t>
  </si>
  <si>
    <t>7ff64729-ede8-4a29-ab02-aed4d3de36e0</t>
  </si>
  <si>
    <t>31e77ede-a398-4950-9efa-c0e33b7ba457</t>
  </si>
  <si>
    <t>9ed4b004-0567-48c3-bfaa-c21b35e3fceb</t>
  </si>
  <si>
    <t>4e7ee91b-cf48-4d70-8e29-b23a05f11dc4</t>
  </si>
  <si>
    <t>35cdcde0-351e-400f-bdcb-511b134b849a</t>
  </si>
  <si>
    <t>11075adf-4c34-409e-aeba-7f31dd52170c</t>
  </si>
  <si>
    <t>5f825414-615b-48a0-a007-f50cbec8b3d4</t>
  </si>
  <si>
    <t>2da9fd49-d03b-4b9d-899e-baa907acd353</t>
  </si>
  <si>
    <t>5de75ee2-5894-496e-8a60-77e1c9beea0b</t>
  </si>
  <si>
    <t>17ea8a77-51e2-4d58-ba4a-0193e1659d67</t>
  </si>
  <si>
    <t>6539ac9a-ceb7-478c-8d3a-6eb33b4b5cba</t>
  </si>
  <si>
    <t>26ae96e6-f171-4452-bf78-076d563d709c</t>
  </si>
  <si>
    <t>afbd3265-4b8b-4b46-a6e9-0ae490d2b5e0</t>
  </si>
  <si>
    <t>2b78a1de-41e1-4eaa-8c12-4bb0bc769b43</t>
  </si>
  <si>
    <t>1f2e3d50-a696-4b3d-9e21-d5ca5ffd2a7c</t>
  </si>
  <si>
    <t>6717bb8d-c7f3-432f-960b-b579400474f7</t>
  </si>
  <si>
    <t>b59cf2fb-4212-4537-bd02-8b580ebb9738</t>
  </si>
  <si>
    <t>6cd6dcf3-7a52-4836-9755-8a931f30fc11</t>
  </si>
  <si>
    <t>c41c6bad-057f-4718-aef2-f663e35ee79c</t>
  </si>
  <si>
    <t>c97a1ae4-4672-4c97-8e9b-2e463bc4a737</t>
  </si>
  <si>
    <t>86d054e9-0995-4a64-b081-b20f6fecda25</t>
  </si>
  <si>
    <t>00c9b67f-90ee-47b3-b2ff-76e241087ea4</t>
  </si>
  <si>
    <t>c74f9e79-a0dc-44f0-ae8f-6f8413b9dfcd</t>
  </si>
  <si>
    <t>831fc20e-756e-40f6-9796-1053e7e1a515</t>
  </si>
  <si>
    <t>01d4bc56-044e-4b93-ab1a-4fba5f2f5b3f</t>
  </si>
  <si>
    <t>4d48ebcc-ea1b-4900-a068-2da2b0643354</t>
  </si>
  <si>
    <t>69ddd980-1bb4-4200-9278-3c6c0b987b1f</t>
  </si>
  <si>
    <t>f31f8f05-0916-4800-b6fd-cb71dc13880b</t>
  </si>
  <si>
    <t>e89c7721-e386-45b7-91d4-b2c08d2672e6</t>
  </si>
  <si>
    <t>c432225b-bb05-4be7-b908-03c84f1c04af</t>
  </si>
  <si>
    <t>d096c995-da5e-4741-8756-8e06139e2f5f</t>
  </si>
  <si>
    <t>32dc9f7c-3afe-4ca4-9923-e92f8feed8a1</t>
  </si>
  <si>
    <t>b33bd3c9-c9f2-44eb-98ef-49d25e7f0c6a</t>
  </si>
  <si>
    <t>5972cfa1-53f4-4c7c-b3ce-49786e377e23</t>
  </si>
  <si>
    <t>3f65e37f-ceef-41e4-818c-80f01bc1c0ec</t>
  </si>
  <si>
    <t>c67e0c46-8abd-4308-8156-90df586b295b</t>
  </si>
  <si>
    <t>352c3d3e-cb73-4255-a929-23019576246f</t>
  </si>
  <si>
    <t>5b47f0e0-9a90-414f-a052-f76e87dc6cc6</t>
  </si>
  <si>
    <t>958f988f-8491-424a-8bd9-d9fb8ddb1b43</t>
  </si>
  <si>
    <t>16eb786d-adbb-4fc7-a0a7-722688709c56</t>
  </si>
  <si>
    <t>0b4906dd-fcd8-42eb-be8d-ced75d03efe9</t>
  </si>
  <si>
    <t>8ce9c6c6-6770-4850-a3c0-24e95abc7aea</t>
  </si>
  <si>
    <t>5e2aebf0-5869-4822-b416-cecd7aac4a1c</t>
  </si>
  <si>
    <t>5de315e3-d820-4cd6-af9d-03a883f4d198</t>
  </si>
  <si>
    <t>86d9fcc6-58e8-462f-84cc-e22f7befde7e</t>
  </si>
  <si>
    <t>ae9620f9-b640-4ea2-acdf-353e01f6c45d</t>
  </si>
  <si>
    <t>1f7ddf31-eb7b-4adc-8d10-d9f9e3e5ee63</t>
  </si>
  <si>
    <t>847200a7-3d53-4ea9-9196-5d63203103d7</t>
  </si>
  <si>
    <t>3f061032-4878-4b44-bca0-5c2b0110990c</t>
  </si>
  <si>
    <t>Загальний результат</t>
  </si>
  <si>
    <t>2598b11e-0efd-4278-9f50-1a313cdb6ce7</t>
  </si>
  <si>
    <t>9daf68b9-2893-4170-9f16-061255534634</t>
  </si>
  <si>
    <t>497088be-19cc-4a9c-8f35-ed3974b5dcf2</t>
  </si>
  <si>
    <t>d7a7a74b-4ae6-4015-995b-589ce0589cd2</t>
  </si>
  <si>
    <t>506a378e-5aa1-4d66-aba9-d9f983c362a2</t>
  </si>
  <si>
    <t>486fe40e-5dea-4eed-9a96-2e040aeb1c5e</t>
  </si>
  <si>
    <t>2929ce65-5ee1-4bdb-aaed-bb9aea3f5753</t>
  </si>
  <si>
    <t>e8e4eb63-755e-440b-b803-19aa41729fcf</t>
  </si>
  <si>
    <t>e0db12c3-d71c-4038-9524-b4b67bc45057</t>
  </si>
  <si>
    <t>8905a2bd-5dcb-4b8b-b903-5eef3eeda3b0</t>
  </si>
  <si>
    <t>df525a42-cf81-4d75-a505-9253dd9fe6cc</t>
  </si>
  <si>
    <t>8935b8f7-c6e1-47ce-adae-789597e6a392</t>
  </si>
  <si>
    <t>7bc792ae-724f-490c-9fd5-0e2e3eef9863</t>
  </si>
  <si>
    <t>a5abbafb-22f2-4012-87b8-ca80c2ea5100</t>
  </si>
  <si>
    <t>5893ac37-a638-481e-85b8-616dd349664d</t>
  </si>
  <si>
    <t>4e1bc7ab-4cc7-4326-8be4-e329a482fe34</t>
  </si>
  <si>
    <t>be692f57-5149-4de8-8333-63d6794b9a35</t>
  </si>
  <si>
    <t>287ac43f-ab5b-489e-a36f-cd7791e2b8f2</t>
  </si>
  <si>
    <t>f3a5f997-6a22-4341-a924-fb9e10f5388e</t>
  </si>
  <si>
    <t>ae8827bf-0474-4542-a8f8-df3e6f957ac8</t>
  </si>
  <si>
    <t>0b961f6f-64f9-4298-86ad-056bd8a39f82</t>
  </si>
  <si>
    <t>2c034418-3884-4763-b72d-558c19d1b985</t>
  </si>
  <si>
    <t>4bc90937-9deb-4f7a-99c8-b7ea743aa969</t>
  </si>
  <si>
    <t>0ff9ccd7-4f15-496c-b0bb-dac5644f4cd5</t>
  </si>
  <si>
    <t>7d5dccc5-8818-4ea4-b259-77dd0c164238</t>
  </si>
  <si>
    <t>b2d4db19-db55-4a56-b270-6d34847dcc2a</t>
  </si>
  <si>
    <t>cbbe619c-6593-4614-beb9-2e6cd366e333</t>
  </si>
  <si>
    <t>423bde2f-6642-4296-8431-83a7390d154b</t>
  </si>
  <si>
    <t>10ab4400-2d62-4095-8346-0917e3e26f73</t>
  </si>
  <si>
    <t>a931a946-305e-416c-8c71-bb89294d751b</t>
  </si>
  <si>
    <t>9207cca3-dbf7-4802-8566-c5b846ab3134</t>
  </si>
  <si>
    <t>9c4a03f8-76e4-4f64-85d5-0bbeb98b2017</t>
  </si>
  <si>
    <t>728671b5-c96a-4e02-ba95-1c055cdb6bc4</t>
  </si>
  <si>
    <t>86c9f752-4add-422e-9b61-1597714eb30b</t>
  </si>
  <si>
    <t>a5f7779d-ccf9-4a13-a89d-abcc6906c2c6</t>
  </si>
  <si>
    <t>22e08662-5c6f-4e0c-8d99-bb104612b970</t>
  </si>
  <si>
    <t>c727b25f-f1cc-4df8-b1e9-6496a7ec4938</t>
  </si>
  <si>
    <t>d2076641-769b-4cc3-a819-86233a5c1310</t>
  </si>
  <si>
    <t>7460f02a-d486-4ee5-8045-ded7fc53756b</t>
  </si>
  <si>
    <t>f3227556-997f-4961-a5f5-ed62c8a770b3</t>
  </si>
  <si>
    <t>362ef912-8947-4c45-b4e0-79acc0ed5dbb</t>
  </si>
  <si>
    <t>b8939a2d-e93a-4f98-9921-593d48adac5f</t>
  </si>
  <si>
    <t>c9c8ef57-f66d-4511-ad21-b85d1d962e15</t>
  </si>
  <si>
    <t>cc221280-7237-4f39-b7a7-a69c15882b25</t>
  </si>
  <si>
    <t>dfb81c9f-3f55-40e7-9e6f-ea7c4dce260a</t>
  </si>
  <si>
    <t>27176b40-563c-421d-83f9-ee195fd1c041</t>
  </si>
  <si>
    <t>0cb17d35-efed-47fb-bbc3-2408130f2442</t>
  </si>
  <si>
    <t>f1d65986-fb30-4cf3-ab9e-350ba311e17c</t>
  </si>
  <si>
    <t>5bfc1641-81be-4820-8fb2-2e9956ee8241</t>
  </si>
  <si>
    <t>e553d06e-012c-4457-b0e8-c0c7783f924f</t>
  </si>
  <si>
    <t>b9f4e2f3-bb12-4c04-9254-528447f0fb8f</t>
  </si>
  <si>
    <t>fac83198-4ea6-4fbd-9fdd-187e423faafd</t>
  </si>
  <si>
    <t>953fc3ce-91d7-4f81-b8c1-5caa3e425c2f</t>
  </si>
  <si>
    <t>0db4e3a5-f960-4447-b165-2ebf31044429</t>
  </si>
  <si>
    <t>7b7a49c4-2579-4b0f-8e93-8aaa5c754079</t>
  </si>
  <si>
    <t>3f43725c-7cb1-4037-a613-df93d197bcf3</t>
  </si>
  <si>
    <t>5252b3cf-f6e7-4f91-9314-f9039e86d493</t>
  </si>
  <si>
    <t>6af3a5c6-f5c2-4a00-a4f5-f14c833b36aa</t>
  </si>
  <si>
    <t>39878797-817d-4b8e-9a62-93dae2b8b1c1</t>
  </si>
  <si>
    <t>59427501-58b3-439e-a4cf-c27c791c7ecc</t>
  </si>
  <si>
    <t>b9b02377-f4a5-4e41-a674-1d200fac8b73</t>
  </si>
  <si>
    <t>92888e64-0953-4ed6-9ba4-9fff9f563994</t>
  </si>
  <si>
    <t>3da82bdc-cba5-4d40-a562-62aa943c02f5</t>
  </si>
  <si>
    <t>ef70b59b-4b24-44ca-8b5a-7080782bcf05</t>
  </si>
  <si>
    <t>f492bac6-b824-49cc-85c6-79c349a1c116</t>
  </si>
  <si>
    <t>8de167eb-c7fb-4567-b031-4458b7ae4df5</t>
  </si>
  <si>
    <t>57d0aa24-75ca-4a5e-ae00-24c6a609fdc0</t>
  </si>
  <si>
    <t>fdc900f2-a4f7-4599-93d5-1017c18f7ae3</t>
  </si>
  <si>
    <t>cf3a0847-7112-4790-b895-220041e1e58e</t>
  </si>
  <si>
    <t>ffbeccf6-32d2-45ae-a8d0-bc85bdcd1543</t>
  </si>
  <si>
    <t>3cb46009-4a14-4232-b102-a9978389bb1e</t>
  </si>
  <si>
    <t>e166f5b1-d783-47d9-910c-c5e8322dc5b3</t>
  </si>
  <si>
    <t>94867faf-f040-4aea-81c1-966d67f39468</t>
  </si>
  <si>
    <t>904c784d-882c-4ebf-b595-de40330d3f0b</t>
  </si>
  <si>
    <t>24eb67a3-dca8-4a03-85a4-568fe46a2772</t>
  </si>
  <si>
    <t>88bac2ff-7d4b-42ec-8497-6a839c8c2e7b</t>
  </si>
  <si>
    <t>1d2fa8f9-9bfd-46ff-859b-956191f8ee99</t>
  </si>
  <si>
    <t>d45a7fac-1fb7-43c7-8484-a1723a244b76</t>
  </si>
  <si>
    <t>ca6542b6-0b0c-4dd2-a3b6-c05dc96d2260</t>
  </si>
  <si>
    <t>a32c9a72-13ff-4746-a775-82b33212e679</t>
  </si>
  <si>
    <t>1365ee45-d0ba-42b4-a258-2c51e08dd5fb</t>
  </si>
  <si>
    <t>16000ae7-e544-4f18-aa28-870fe04294ee</t>
  </si>
  <si>
    <t>f8c426dd-a44e-4fb8-a61e-dabbdedd555d</t>
  </si>
  <si>
    <t>f53b3ef0-4a28-44d6-96b9-6ac72d6e2970</t>
  </si>
  <si>
    <t>967599db-a7f7-4455-a3a9-3b7bc2071bb0</t>
  </si>
  <si>
    <t>0e732f9b-274d-4428-baeb-de085bd444aa</t>
  </si>
  <si>
    <t>1547e96f-6b4f-475e-83eb-397824477bdb</t>
  </si>
  <si>
    <t>8ab8e45a-f97b-4e39-8f16-21f0610e531b</t>
  </si>
  <si>
    <t>bd2e4ade-caba-4a2f-8f5f-f069f7caf5d2</t>
  </si>
  <si>
    <t>f0d46f3f-58dc-41c4-b26c-3b93c1656d16</t>
  </si>
  <si>
    <t>2c6e60f3-b0e7-40d5-8dbb-bee9c8284611</t>
  </si>
  <si>
    <t>a83045d5-6ced-4f36-a919-16d40fbb6217</t>
  </si>
  <si>
    <t>e3f47b00-a2d9-444a-886f-1c364e91b0ee</t>
  </si>
  <si>
    <t>e3be0af0-a8da-426e-a159-ba057d015b2c</t>
  </si>
  <si>
    <t>7598fe57-a5e7-4456-9ead-7bcad7d4b83e</t>
  </si>
  <si>
    <t>3734435e-8031-4281-b718-832e6db62ca0</t>
  </si>
  <si>
    <t>dd8995bc-cb6c-43f5-95f0-8b15fab09bdc</t>
  </si>
  <si>
    <t>6f38bf95-e92b-46f0-b52d-b89c1a542491</t>
  </si>
  <si>
    <t>9d37ab51-9f6a-4f42-a7f8-6fcda8af85ad</t>
  </si>
  <si>
    <t>c456d7d9-a889-435e-9d79-e49f46c1d047</t>
  </si>
  <si>
    <t>0d6e74a3-b4ba-4cf1-87ee-940e19fc203a</t>
  </si>
  <si>
    <t>d5218eee-5433-4174-b2c4-6aff63a8a68f</t>
  </si>
  <si>
    <t>81006ea8-be61-421d-9667-77e980b0cafc</t>
  </si>
  <si>
    <t>6a1d3a42-f1b6-48e5-8775-8a7784f4277a</t>
  </si>
  <si>
    <t>204eb251-a656-49a7-8014-02790d61c797</t>
  </si>
  <si>
    <t>4f43b738-40a1-4cef-818f-369673d3a7da</t>
  </si>
  <si>
    <t>cb37663a-e0f4-4fe9-a955-32102243649d</t>
  </si>
  <si>
    <t>7f82a9b5-3aaa-47b1-a718-c6f9ea26afb7</t>
  </si>
  <si>
    <t>c6d044b1-ffa6-4eee-bba8-8606f6a44595</t>
  </si>
  <si>
    <t>8b1d6f59-6d9c-4b55-85b1-8af3b45cf5da</t>
  </si>
  <si>
    <t>a8be6f31-d84e-415f-aa91-ceb92fe7872b</t>
  </si>
  <si>
    <t>daeeda4c-54cd-4bd4-a743-ca7e6af39253</t>
  </si>
  <si>
    <t>2f6a2807-1360-4fd8-a32f-86b26107f935</t>
  </si>
  <si>
    <t>fd33ce44-a3cd-49d3-a913-2d819c3278e3</t>
  </si>
  <si>
    <t>6f9c5ece-34b5-4673-8041-7dff5e90dd50</t>
  </si>
  <si>
    <t>abb6ec4b-106d-4736-8453-31058d3fe414</t>
  </si>
  <si>
    <t>ac25a685-4b3c-471c-a423-c61063b64c8b</t>
  </si>
  <si>
    <t>5478df96-9a81-421f-b920-fc1a5a0e87c0</t>
  </si>
  <si>
    <t>820f7ef9-ee8a-488b-afba-7f62eb1624ad</t>
  </si>
  <si>
    <t>90eebc31-8490-492e-964a-c2e06df3fb6f</t>
  </si>
  <si>
    <t>215956f7-f981-43e1-8eb0-3aaef3152a37</t>
  </si>
  <si>
    <t>70e288c9-91fb-40da-8bb4-ad8204dd2e05</t>
  </si>
  <si>
    <t>272dfe1f-18cc-42e9-bc5f-12ecabece647</t>
  </si>
  <si>
    <t>2ec34fc0-31ee-4a44-a864-bddeacb7beba</t>
  </si>
  <si>
    <t>69f11c0d-9b68-4a28-9efc-0f999b4998da</t>
  </si>
  <si>
    <t>932d48c1-9a08-42cb-94e0-96325e01525b</t>
  </si>
  <si>
    <t>71128cd4-439b-409d-a0fc-cef9395fa745</t>
  </si>
  <si>
    <t>1666ae5b-3ca0-4f98-b9bd-c71aa3cb4987</t>
  </si>
  <si>
    <t>279e5a82-00b0-4154-94e1-d22cd3bf8e5c</t>
  </si>
  <si>
    <t>5f62f519-c8ce-459f-8102-cc5483bce3b1</t>
  </si>
  <si>
    <t>7a7096bc-03be-4ae9-8e9f-1d667ced690a</t>
  </si>
  <si>
    <t>e346d152-3eda-4cb8-8e45-8550fae376f3</t>
  </si>
  <si>
    <t>6e3937b3-d307-4357-9704-33243a1b9612</t>
  </si>
  <si>
    <t>f9549ddd-4688-4b0b-ae4f-f2353e8fac80</t>
  </si>
  <si>
    <t>2d7e3660-577f-4c95-b632-e1646cc0f568</t>
  </si>
  <si>
    <t>baf7c266-2f96-4923-b64f-0ba687e88dc2</t>
  </si>
  <si>
    <t>f947761b-3af7-46b3-99b0-e2875dabc56b</t>
  </si>
  <si>
    <t>baa087b2-38e6-4695-96a5-8f2d37c88135</t>
  </si>
  <si>
    <t>ec8de3e0-6de6-4cca-9884-13b0931d9c50</t>
  </si>
  <si>
    <t>6c5963ac-975e-4643-b034-3098848695d7</t>
  </si>
  <si>
    <t>ef5daad7-0bc1-4b3a-9d31-35b41f302259</t>
  </si>
  <si>
    <t>bfaf4665-01a9-4812-bf6e-3975db0ef344</t>
  </si>
  <si>
    <t>630c0b62-9694-4804-bf4f-15ebba011e5d</t>
  </si>
  <si>
    <t>2f1a2727-3691-487c-8306-cd74607d87ce</t>
  </si>
  <si>
    <t>18e6b2f1-168e-4ca8-8feb-dd5cb4ab4a90</t>
  </si>
  <si>
    <t>63747c75-5827-4bad-af63-828bee8f6e9e</t>
  </si>
  <si>
    <t>5f8d1330-ef82-4bef-9390-45506167e19a</t>
  </si>
  <si>
    <t>f9bd97e7-acff-461e-bafd-23156f2e8ad2</t>
  </si>
  <si>
    <t>6d6701ab-4089-4063-b2c3-b5ad3b2dc462</t>
  </si>
  <si>
    <t>24f444a7-1fb6-4678-8dfe-94d5f7cdb4b6</t>
  </si>
  <si>
    <t>7e78747a-b2cb-4a5e-9ea5-000ce51b4bfd</t>
  </si>
  <si>
    <t>1d11373a-8d0a-4a5c-beb1-1731f161f55e</t>
  </si>
  <si>
    <t>2b18f864-7d67-4cdf-95b6-02a3ba2a2245</t>
  </si>
  <si>
    <t>407d562a-1663-4457-8969-d96c0b19854a</t>
  </si>
  <si>
    <t>07c44998-4e30-4561-b54f-7e199aa7cb24</t>
  </si>
  <si>
    <t>c0b3e186-c226-42ba-ac3e-c17ac4a43158</t>
  </si>
  <si>
    <t>70978152-332e-49a7-8dca-ff82252ec762</t>
  </si>
  <si>
    <t>2dd48ae4-e57f-459a-8fd4-aff4e1485675</t>
  </si>
  <si>
    <t>65032b0d-d26e-4309-93b0-92da6a781665</t>
  </si>
  <si>
    <t>cf1a5b86-0cc1-4481-9c29-d7b7b6c77820</t>
  </si>
  <si>
    <t>45a98c03-d0ca-41dd-bca4-411a7b95c8dc</t>
  </si>
  <si>
    <t>dcde1233-9d48-4f62-9fe1-8217d4572e1c</t>
  </si>
  <si>
    <t>481af8ac-e341-4e8a-838b-8b6d7fcaea3a</t>
  </si>
  <si>
    <t>fb5638fe-aa33-456a-b4a3-78e5a9285193</t>
  </si>
  <si>
    <t>aadb3a87-6f75-4ece-98df-c6437875a8b7</t>
  </si>
  <si>
    <t>a79944bc-d9e7-47d7-ac46-8ede148559cd</t>
  </si>
  <si>
    <t>ffdb8139-9c11-4341-8237-9037ca46cd72</t>
  </si>
  <si>
    <t>db7289b0-276a-448c-be61-723229a40887</t>
  </si>
  <si>
    <t>f03e6274-8b90-46ac-89f4-dfe3fadf5f9d</t>
  </si>
  <si>
    <t>abf2ce88-bde0-4e1d-baf4-a9e2536ed64d</t>
  </si>
  <si>
    <t>40fd317a-770c-4700-84de-cdcce373131c</t>
  </si>
  <si>
    <t>bf5e9e91-6b16-409b-8509-d57fa0d9e71b</t>
  </si>
  <si>
    <t>1fff4a3e-b203-465c-9293-874796ba34c6</t>
  </si>
  <si>
    <t>802798ae-e906-49de-819d-6638583b6c36</t>
  </si>
  <si>
    <t>2f58baf2-6a77-4194-95cf-04f65af1bcf9</t>
  </si>
  <si>
    <t>2a628897-d99e-483a-b56b-ff77a094a9cc</t>
  </si>
  <si>
    <t>8f39219f-f52c-483c-804f-e77e68f9896d</t>
  </si>
  <si>
    <t>7def36c6-c103-4f9f-88b0-de9ca06db8ce</t>
  </si>
  <si>
    <t>77347826-a540-4780-ae10-030ca9cf25b6</t>
  </si>
  <si>
    <t>09bf2df0-3e57-4688-a077-488764e110c8</t>
  </si>
  <si>
    <t>eec9f43f-ae37-499d-80ba-16b8cb2fab4f</t>
  </si>
  <si>
    <t>04639dce-64ab-4d59-8531-965f11633f95</t>
  </si>
  <si>
    <t>22a6c61b-9105-4763-9e9e-f9431863161d</t>
  </si>
  <si>
    <t>a2a0b1d0-88d9-4630-b657-8e1f31591e84</t>
  </si>
  <si>
    <t>c83f04c3-9b09-4828-bfdf-8fbd7b2bf229</t>
  </si>
  <si>
    <t>257e417d-3c74-4d09-ace3-1d59955dc54b</t>
  </si>
  <si>
    <t>e324d45c-3daa-410d-a5da-f365103814ca</t>
  </si>
  <si>
    <t>c234d8d1-39de-4ea7-8bd6-ae81f79d73e4</t>
  </si>
  <si>
    <t>78fc18dc-ea60-4db0-9e30-4946e8f80b7c</t>
  </si>
  <si>
    <t>57aec346-ede0-463d-a75b-0e66c80b32d3</t>
  </si>
  <si>
    <t>8346204a-0491-408b-a70f-324863aadacd</t>
  </si>
  <si>
    <t>387cec01-fd87-4de9-9dfc-cca1dcb42171</t>
  </si>
  <si>
    <t>ac722164-795a-461a-920c-a83daaacb00d</t>
  </si>
  <si>
    <t>faa94173-33a7-4a21-850a-db69fe38edd1</t>
  </si>
  <si>
    <t>77a7f29c-7e18-4981-989f-1aae878e4803</t>
  </si>
  <si>
    <t>62505591-b36c-4948-9f52-f38ab6007348</t>
  </si>
  <si>
    <t>2be4e359-14ea-4314-9632-e6f106c7f0f8</t>
  </si>
  <si>
    <t>e65d1798-ec3e-4911-96b9-c22d05079fc7</t>
  </si>
  <si>
    <t>86db092b-22c7-41e4-a2ac-82c296181075</t>
  </si>
  <si>
    <t>be5a104b-9077-4133-8acd-80b5bbd9dd70</t>
  </si>
  <si>
    <t>9edd7035-c049-4d6e-9924-04ce71e3541c</t>
  </si>
  <si>
    <t>223ad9f2-4030-4a2e-b121-1380771b6f42</t>
  </si>
  <si>
    <t>8512db81-268d-4cf9-9318-7b2b652c0483</t>
  </si>
  <si>
    <t>b510f720-f14f-40b2-a043-fd5203feece1</t>
  </si>
  <si>
    <t>2ac31711-96df-440f-abcc-6fa50af2bf1d</t>
  </si>
  <si>
    <t>31ed7c6d-32ad-4621-91d8-acec7b7de5cb</t>
  </si>
  <si>
    <t>a047a8fc-2c07-4a75-8710-9ddfeaaaf45c</t>
  </si>
  <si>
    <t>2a480acf-563e-46a7-bed3-01b36f921150</t>
  </si>
  <si>
    <t>875a8a15-8f1e-4e28-b318-dba63d8734e4</t>
  </si>
  <si>
    <t>9216c388-4ff3-416f-af7a-18a4819f7885</t>
  </si>
  <si>
    <t>ef4d117e-13eb-42f1-be33-3817f749a98f</t>
  </si>
  <si>
    <t>f2514a25-c663-4138-866a-f1d7245d6824</t>
  </si>
  <si>
    <t>b950abab-ca2f-4c40-94e9-ae611e171b56</t>
  </si>
  <si>
    <t>67f18ad0-ca78-4ad0-9ee7-d83b029cc28a</t>
  </si>
  <si>
    <t>fb96054f-dfb2-4234-a36c-b0129fb09404</t>
  </si>
  <si>
    <t>5b6f22ef-2887-4b2a-be58-8e8fe74eb3aa</t>
  </si>
  <si>
    <t>0c01d10b-e398-43b6-b0d4-8382eab6a158</t>
  </si>
  <si>
    <t>4b186f52-5bb8-4a12-a1b5-7eb777872965</t>
  </si>
  <si>
    <t>0904aa89-e97d-481a-a677-d69d7a2a8186</t>
  </si>
  <si>
    <t>518fd19c-395f-4211-9de0-68bec47d9511</t>
  </si>
  <si>
    <t>8ac734a5-526f-4205-b16d-5b1648fd5921</t>
  </si>
  <si>
    <t>7443bb5d-a3e5-406d-b6fc-7dfc0b2d38b7</t>
  </si>
  <si>
    <t>08984177-4ac0-4941-8044-35f0c522b0f1</t>
  </si>
  <si>
    <t>32e823c1-7325-4978-8749-404551ef1ef4</t>
  </si>
  <si>
    <t>cd485353-1774-4e28-8eb0-16f6c7a189b9</t>
  </si>
  <si>
    <t>a80ed037-b1e9-44d9-87b0-19d3f93fc808</t>
  </si>
  <si>
    <t>bba911dd-2907-49db-8ea4-22b0e713a18b</t>
  </si>
  <si>
    <t>b333b2d4-c413-42de-af60-32c25afb70b8</t>
  </si>
  <si>
    <t>fa1b3148-db5f-466e-a6cd-c3960ed5ba20</t>
  </si>
  <si>
    <t>ed89046b-3268-4f31-a630-b9ce9b777c5a</t>
  </si>
  <si>
    <t>116b6434-c6de-4ea7-b7c8-1fee40964888</t>
  </si>
  <si>
    <t>66535fe2-d709-4647-97b4-d8105ad59b29</t>
  </si>
  <si>
    <t>9639dda7-3690-4a4a-9499-ff7bc5581c0b</t>
  </si>
  <si>
    <t>f0eae410-8228-43d5-bd03-da08f1a1e733</t>
  </si>
  <si>
    <t>bd50966c-1c03-4a42-85d0-43a7cd362cf4</t>
  </si>
  <si>
    <t>12aa1501-2978-47ef-931f-c65f6d1eb3ce</t>
  </si>
  <si>
    <t>1e5e9ab0-09a5-4d96-a964-11bdd386b06c</t>
  </si>
  <si>
    <t>2654e7de-5ee1-4fc2-a043-69256f5bcd2b</t>
  </si>
  <si>
    <t>11300073-fb8e-40fa-b57f-cc171c11e60c</t>
  </si>
  <si>
    <t>7b92b7fc-508c-41ff-acd2-33bfff918718</t>
  </si>
  <si>
    <t>b1330874-e62b-446a-9ae6-eba53b58f24c</t>
  </si>
  <si>
    <t>644ed407-8d13-488c-af1b-00085e85e226</t>
  </si>
  <si>
    <t>2476b515-13eb-4a0a-a324-e8de9db12f48</t>
  </si>
  <si>
    <t>18ac0ab5-28c9-456d-a058-fc1f6ab5b050</t>
  </si>
  <si>
    <t>a19e6fd1-cf01-4e33-9df9-8a25063cc16b</t>
  </si>
  <si>
    <t>41b82d7e-0342-461c-b67b-f3371075dc13</t>
  </si>
  <si>
    <t>bca73f72-13df-468d-95a4-0e18f9d039d5</t>
  </si>
  <si>
    <t>4e92363b-02a4-481c-a00a-f04194e4052f</t>
  </si>
  <si>
    <t>f94bcd3a-49c7-4894-a63e-fd5867ef66ed</t>
  </si>
  <si>
    <t>952e72fe-fde1-45b2-ac27-b9346ed8dd1c</t>
  </si>
  <si>
    <t>32ba3466-1840-4c82-9b1a-b362fe31a9ef</t>
  </si>
  <si>
    <t>ca0e8e8d-f29b-4279-ad6f-7b5a80aada69</t>
  </si>
  <si>
    <t>dfecf31a-ccc3-415c-bc41-a051fc1111eb</t>
  </si>
  <si>
    <t>3ade691a-0178-44c2-aeb2-db4732ece7f0</t>
  </si>
  <si>
    <t>f683bf54-481c-4806-b98b-2aaa75b235ed</t>
  </si>
  <si>
    <t>eedd4a2f-9584-4a65-8a0d-1b8431cd23aa</t>
  </si>
  <si>
    <t>2ade390b-9303-4469-af81-af001197f4f6</t>
  </si>
  <si>
    <t>f9eb4227-7252-41f6-a4f4-7a6586a28c2b</t>
  </si>
  <si>
    <t>869dc639-2a61-48f8-b558-35d975045b65</t>
  </si>
  <si>
    <t>e76fdd9d-84d2-4ffd-9ef6-bf4fa5ebd0fc</t>
  </si>
  <si>
    <t>619ea304-33fb-4df4-bec5-51b317e59400</t>
  </si>
  <si>
    <t>64eace03-e9fa-4049-be91-8421f5acefe1</t>
  </si>
  <si>
    <t>bcdb5877-c1bf-4e4d-80bc-1656d349359e</t>
  </si>
  <si>
    <t>63576039-3b8a-43f2-90a2-c040bfc0dffe</t>
  </si>
  <si>
    <t>9e60a366-5190-4560-9eec-ff3f7235c871</t>
  </si>
  <si>
    <t>b46e76d7-6a5f-417a-a2b0-6c93860af78e</t>
  </si>
  <si>
    <t>63820870-d2e4-4c44-be76-28cc86506469</t>
  </si>
  <si>
    <t>1986</t>
  </si>
  <si>
    <t>5fc44e3f-e048-46d0-8865-20b097617de3</t>
  </si>
  <si>
    <t>0b0804c8-9f3c-4aa7-b88f-da5a9cb72b8b</t>
  </si>
  <si>
    <t>e3e7702d-81f1-4648-a5cb-805f97dcac9a</t>
  </si>
  <si>
    <t>720e57fe-16cc-42e8-8ff9-cbf959959f2e</t>
  </si>
  <si>
    <t>cf2ebcbd-bafd-4450-9287-1d359547e76e</t>
  </si>
  <si>
    <t>4a08e1ed-5058-45e1-b312-3ee5c830cb50</t>
  </si>
  <si>
    <t>2cb9bd63-141c-47e4-8bbb-ee8ee5f031e5</t>
  </si>
  <si>
    <t>102f8cae-434a-4e5d-90c9-697f972c60df</t>
  </si>
  <si>
    <t>505dc780-5790-4a0a-9b18-2a473839b533</t>
  </si>
  <si>
    <t>8f2e922f-0bb8-47ad-8725-5a2518fe95c5</t>
  </si>
  <si>
    <t>6233e56f-b8e3-4b06-9d27-8bae8d99b50e</t>
  </si>
  <si>
    <t>37938e7f-73db-4861-a93e-ea4bd8e58703</t>
  </si>
  <si>
    <t>a728838e-1821-4855-9a3a-762b07dfcaec</t>
  </si>
  <si>
    <t>5c54b1f9-4d74-4327-8d7c-00107bea65d6</t>
  </si>
  <si>
    <t>05162d51-5fb4-427f-bcea-06d90b4ac448</t>
  </si>
  <si>
    <t>32d27847-a34a-418e-8bf0-e70f762f7860</t>
  </si>
  <si>
    <t>938c4229-3c46-4d2c-b8ba-e446c50f5e91</t>
  </si>
  <si>
    <t>749f8a6e-4435-4e22-a354-32e9e39fbd71</t>
  </si>
  <si>
    <t>9482d7a9-2abf-4655-b430-a872d7688987</t>
  </si>
  <si>
    <t>399beb57-5347-41e5-9370-5696961ac2f5</t>
  </si>
  <si>
    <t>41997ad4-8a5b-4204-8b9e-035557773a66</t>
  </si>
  <si>
    <t>f54c5bc6-dae5-4f11-9348-1836da561aed</t>
  </si>
  <si>
    <t>e362907f-c1f7-46e4-a54b-f69acaa03795</t>
  </si>
  <si>
    <t>c119a2e0-39af-4e09-a01b-8ef957a02bf5</t>
  </si>
  <si>
    <t>7ed14e31-e435-4241-8e58-e86161371633</t>
  </si>
  <si>
    <t>2c5587ea-beaa-4a4b-a04a-7c072c10317d</t>
  </si>
  <si>
    <t>863370d6-727b-4bd9-be5f-6aa12ac2fddb</t>
  </si>
  <si>
    <t>225205b7-4202-4266-82ec-ceb6bc0d2ab7</t>
  </si>
  <si>
    <t>e188d78b-aaa0-4992-96e2-3b8b06890bda</t>
  </si>
  <si>
    <t>659446ef-bf7b-442a-bf49-f7f61ab1e39d</t>
  </si>
  <si>
    <t>850e1f5f-ec87-4efa-b716-3db471f3ac8b</t>
  </si>
  <si>
    <t>a3ed0943-1595-4b7f-b731-6ab3c7a70264</t>
  </si>
  <si>
    <t>b868f351-3e4d-40f7-973e-52432964a8a4</t>
  </si>
  <si>
    <t>55bbb95d-803b-4a5d-bc1b-cf55839cc166</t>
  </si>
  <si>
    <t>24e37ee5-f316-4bc5-9dbb-c03071fbfad1</t>
  </si>
  <si>
    <t>37eceaa8-fa63-46a1-bbf9-4a449ba79800</t>
  </si>
  <si>
    <t>1c8e1b55-3ecf-47fe-870d-07af675d8f1f</t>
  </si>
  <si>
    <t>78aff97e-b1ed-42de-a5f9-a8d3eed9ed70</t>
  </si>
  <si>
    <t>d4deb174-0b44-4512-a41f-e8e9126292c6</t>
  </si>
  <si>
    <t>3b4c97ef-c3e2-4df0-bb98-cf952fd3f363</t>
  </si>
  <si>
    <t>9413e6b8-37e1-4219-bdf8-6f4e6812d21f</t>
  </si>
  <si>
    <t>290a9f86-9a85-415f-a5a2-f855d4459444</t>
  </si>
  <si>
    <t>f8e108fd-359a-4691-b48d-18bdd6e2be86</t>
  </si>
  <si>
    <t>b7dd0afb-deab-45c7-b94f-466ec3a24a3e</t>
  </si>
  <si>
    <t>8e24875e-b5c1-4f2a-ad6b-70b060dcb2c6</t>
  </si>
  <si>
    <t>605ab612-8e52-4239-847c-5de658240dc7</t>
  </si>
  <si>
    <t>0483777d-1298-4044-84d5-4dfa9c86219d</t>
  </si>
  <si>
    <t>a709538e-765c-419b-8209-8c6671273670</t>
  </si>
  <si>
    <t>5ada0e5d-e34f-4af7-87a1-2122dbee9ada</t>
  </si>
  <si>
    <t>859e8959-4a24-482f-9343-63d1f2fac601</t>
  </si>
  <si>
    <t>91c46074-dee5-40f5-87ab-b937282fc512</t>
  </si>
  <si>
    <t>19f901c5-2001-4a12-b622-4f266860e635</t>
  </si>
  <si>
    <t>0ce9c92a-f2f6-4dac-b1a3-f8178a843f86</t>
  </si>
  <si>
    <t>5951938e-b225-433f-857e-af5dbaf13f1c</t>
  </si>
  <si>
    <t>72d1a5bd-75ce-4bc2-a06f-70cc9046e6c1</t>
  </si>
  <si>
    <t>08728fa2-458c-4d96-ad07-523520a8608a</t>
  </si>
  <si>
    <t>9e23f8a8-ed9c-4c00-a54e-86d031bdd501</t>
  </si>
  <si>
    <t>d6b06ea1-6db7-473c-b742-abd7e30cfb11</t>
  </si>
  <si>
    <t>e7f4f1ec-9629-4ffe-abf8-c0cbca90bcaa</t>
  </si>
  <si>
    <t>163e2977-e621-4060-9fe8-a46a83f864d5</t>
  </si>
  <si>
    <t>3c238886-362d-4901-905f-43496a0c5185</t>
  </si>
  <si>
    <t>13ef484c-86e0-43fc-a54e-b3449907c940</t>
  </si>
  <si>
    <t>8ef5e50e-9a24-4d66-9dab-2f77d860b5c7</t>
  </si>
  <si>
    <t>f8d41f27-cb69-4583-8cf4-648cd74c5b17</t>
  </si>
  <si>
    <t>32df0c0a-de42-45f6-ad86-93cfaee706f8</t>
  </si>
  <si>
    <t>002a526b-6daf-431b-9bfb-da45d5fa4eb6</t>
  </si>
  <si>
    <t>983eb417-fd29-44dd-b9e5-78ca8be3d42f</t>
  </si>
  <si>
    <t>9b821932-a40f-4b60-8300-6e6cdd5eaf80</t>
  </si>
  <si>
    <t>f8aaa47e-2759-47f4-9641-e1d36d6dbc21</t>
  </si>
  <si>
    <t>bd7a3a4d-a1f5-48cb-a09f-0f02a5bac631</t>
  </si>
  <si>
    <t>383139e4-0545-4327-a62f-6babfce888a7</t>
  </si>
  <si>
    <t>bd9a615b-35d5-4e22-8451-73f75990bd0c</t>
  </si>
  <si>
    <t>64a7204c-3df6-4e8e-b5cd-cd86d1760a0c</t>
  </si>
  <si>
    <t>06f57c47-d077-4f7a-affa-9b72066840e6</t>
  </si>
  <si>
    <t>240cecdb-28f1-4c7e-a61e-7cfc9ff891be</t>
  </si>
  <si>
    <t>cf789095-7de8-4f77-b62a-cc6050fed6f6</t>
  </si>
  <si>
    <t>48952788-f5e0-445f-ad29-8717bec95eed</t>
  </si>
  <si>
    <t>2c4bbd37-5bbb-4ce7-ade3-b6cf15386191</t>
  </si>
  <si>
    <t>fefa6415-16ad-4f0b-8493-c100d2682c31</t>
  </si>
  <si>
    <t>71a1dba5-fcda-4e01-89fc-721571fa4dc1</t>
  </si>
  <si>
    <t>1ce55fff-b4f6-407a-ab89-f3631558bf31</t>
  </si>
  <si>
    <t>83634646-fe88-4984-90da-904fd12c1bfd</t>
  </si>
  <si>
    <t>89a52ebb-9a7d-484b-8085-77539ba4d552</t>
  </si>
  <si>
    <t>26cefcb8-7ac5-4e16-94a6-72f5bbd4a1ac</t>
  </si>
  <si>
    <t>f0b2faa5-d6ea-4609-a604-a26e91200668</t>
  </si>
  <si>
    <t>363e1fbc-d558-473c-b770-c8f67f8fa23b</t>
  </si>
  <si>
    <t>8ae84446-2904-4637-98e6-5fc15b2f5df5</t>
  </si>
  <si>
    <t>9a3afd72-6554-435b-89a1-5f01dc500ed6</t>
  </si>
  <si>
    <t>82242761-8ff7-4e44-89a1-d8cc894d9f8c</t>
  </si>
  <si>
    <t>9fb266ee-fe79-4280-9718-e4aefd779bb1</t>
  </si>
  <si>
    <t>e5cb2cfe-097f-4759-a483-bb0c2dd86996</t>
  </si>
  <si>
    <t>c5828701-305b-407d-bf71-16ee216589f1</t>
  </si>
  <si>
    <t>95967b19-bb5c-4c51-a328-385ca06e5b61</t>
  </si>
  <si>
    <t>6ef0f382-6a1b-49df-a953-f2b83fe57470</t>
  </si>
  <si>
    <t>a0012337-5c89-4b8a-9bcf-55c5061774a8</t>
  </si>
  <si>
    <t>1981</t>
  </si>
  <si>
    <t>6c3c9469-4ae0-4527-8269-747b42a8f38e</t>
  </si>
  <si>
    <t>f4dad3d7-ac94-4b66-9d3c-6d1702e47e0b</t>
  </si>
  <si>
    <t>4de494ec-52fc-444f-b7af-2818eef2a6ba</t>
  </si>
  <si>
    <t>f27b0483-2ad9-4645-8b7f-1d3d2167ebbd</t>
  </si>
  <si>
    <t>852cdfba-d2af-47c4-abb7-c4421c41d706</t>
  </si>
  <si>
    <t>9e1ecae2-e658-403f-8b5b-478a9b09c9e2</t>
  </si>
  <si>
    <t>5bf23358-be9a-4569-a2ce-5849d236434d</t>
  </si>
  <si>
    <t>c5311e75-89c9-4e24-9b35-539a2637777e</t>
  </si>
  <si>
    <t>54ae6712-490f-405b-8802-b45f639e1d59</t>
  </si>
  <si>
    <t>247f5635-baf2-4afc-b5bd-ae0523016627</t>
  </si>
  <si>
    <t>b4786dfa-ca3c-4578-b335-034272e2e3e5</t>
  </si>
  <si>
    <t>1b67d6f5-6225-4613-8848-852df7cc8816</t>
  </si>
  <si>
    <t>6af33551-ea63-4d33-9470-0d1d4c884fa8</t>
  </si>
  <si>
    <t>98493829-c874-4d39-b622-79bfc02d6d95</t>
  </si>
  <si>
    <t>972619da-7ede-4731-9f23-c836391a63e7</t>
  </si>
  <si>
    <t>c05ff1de-6959-44ec-85ff-5488f5aeae71</t>
  </si>
  <si>
    <t>3cb7d2cf-b334-4510-8ce1-2db4c963866f</t>
  </si>
  <si>
    <t>84a67ae2-731c-4a9e-8bba-47d94a27b80d</t>
  </si>
  <si>
    <t>3f6cd66d-9408-42ee-b0c6-2a5fa2a62d13</t>
  </si>
  <si>
    <t>6f56bb06-8497-4fba-a8ae-ee6ec1b13fe5</t>
  </si>
  <si>
    <t>b62695d2-25f7-4fad-9047-5ea808988ccc</t>
  </si>
  <si>
    <t>ac88f977-3c9c-4eac-9875-ef5513969df1</t>
  </si>
  <si>
    <t>c8e835b5-1cac-4a13-b904-4d2c90b72a52</t>
  </si>
  <si>
    <t>9843d6d9-813d-4232-8e9e-16470d88621a</t>
  </si>
  <si>
    <t>2a90e69d-4051-4cde-abb3-a4cfebc98ed1</t>
  </si>
  <si>
    <t>315fcb6a-a232-4270-b2f5-15af7a0c62ca</t>
  </si>
  <si>
    <t>82e189b3-6ba3-4c12-950e-37f1ff0e2881</t>
  </si>
  <si>
    <t>7c7f4f76-10ea-49c5-9ef3-1525956277e2</t>
  </si>
  <si>
    <t>3098ab5c-2cf4-4572-a6f1-7d8fcac4c3f2</t>
  </si>
  <si>
    <t>2aa17813-ef4e-4a73-b90b-46affc8193a5</t>
  </si>
  <si>
    <t>2eb6a6f1-0a47-411b-b009-f6ec4d4a5b80</t>
  </si>
  <si>
    <t>57117bf4-b6cf-48a8-aa72-dda89a7edb05</t>
  </si>
  <si>
    <t>4b8686ff-1f65-4cee-ba3e-ea87b28e38ab</t>
  </si>
  <si>
    <t>cbe2c047-e519-4155-b7e3-5c8f148460c8</t>
  </si>
  <si>
    <t>a1f0cb8c-c03f-4c81-82fb-5e4a8f5b311d</t>
  </si>
  <si>
    <t>70b3f66f-214f-4a91-a333-f65f9e2f674d</t>
  </si>
  <si>
    <t>a60d2aca-b12f-4c88-bfeb-3ed72cd8950f</t>
  </si>
  <si>
    <t>e1f4d980-030e-4569-8ff6-5c9d4a783441</t>
  </si>
  <si>
    <t>94401a9b-17f2-46a0-90d3-c138a831519d</t>
  </si>
  <si>
    <t>940ee9a5-183d-42d9-aa1a-060a36a661c5</t>
  </si>
  <si>
    <t>772dc938-959c-4240-8cb4-df0e921da3d7</t>
  </si>
  <si>
    <t>1b7ebb4d-a809-424e-9b4a-ee974a518d32</t>
  </si>
  <si>
    <t>5ed224bf-dc86-47a7-97cf-cd76ab52e25a</t>
  </si>
  <si>
    <t>0791d9ff-60be-45f0-83c5-9830f2b221ac</t>
  </si>
  <si>
    <t>2ff79ebf-1588-4721-a5ab-6848432ac140</t>
  </si>
  <si>
    <t>93bfa604-6975-46f0-86ef-49a7f4a01b75</t>
  </si>
  <si>
    <t>e0829e9d-54ed-48e6-8490-da6cfd9ca059</t>
  </si>
  <si>
    <t>fa02cb46-64fc-4ef4-94d4-2f0f5a8ceed7</t>
  </si>
  <si>
    <t>d6194f85-f375-4b54-98d6-b6e26a1185f9</t>
  </si>
  <si>
    <t>58e44e34-d6b1-4c6d-b6cc-96aba04203a2</t>
  </si>
  <si>
    <t>1108a948-51b2-46ec-8f43-ac5472641989</t>
  </si>
  <si>
    <t>f02f30a6-e918-4631-a52d-8a2fc2392e69</t>
  </si>
  <si>
    <t>6f4c1026-aae8-4929-813e-22b0c0f4400e</t>
  </si>
  <si>
    <t>5d94267f-ca13-4930-9c38-ffd768cf25b2</t>
  </si>
  <si>
    <t>b0ae7a26-b8b3-4015-9a43-0526835bab8c</t>
  </si>
  <si>
    <t>7cdc0d0a-768e-403a-88de-e22ca530e88c</t>
  </si>
  <si>
    <t>eaceb5cf-dedc-4379-b751-c021beca3cfc</t>
  </si>
  <si>
    <t>1c0a2708-e9b0-4722-b976-6fda19f71565</t>
  </si>
  <si>
    <t>2ee7cb8d-4bde-4026-9528-9d11e1e09fe7</t>
  </si>
  <si>
    <t>a8e501ca-7305-4115-8ff8-8d1db775ddd2</t>
  </si>
  <si>
    <t>2fc34d13-2e71-422e-b46f-9c3ada6f751e</t>
  </si>
  <si>
    <t>1ca6f336-9119-4d73-a26a-d77f03ae4048</t>
  </si>
  <si>
    <t>4d87b499-7f9a-4f5c-9935-04acf8b6756d</t>
  </si>
  <si>
    <t>fa0dfbf5-ed6b-4b6b-bd7f-ff0389311211</t>
  </si>
  <si>
    <t>5325d401-b5fa-48c3-84ee-fce7e7a49d5f</t>
  </si>
  <si>
    <t>ff03ceb5-989b-405c-953f-803a98ef344c</t>
  </si>
  <si>
    <t>ad4da3b6-87dd-42b7-a39e-5964c409021a</t>
  </si>
  <si>
    <t>026ee317-f209-4e34-bafa-9c1638557251</t>
  </si>
  <si>
    <t>7df7d04d-5248-4324-b332-26a196e79083</t>
  </si>
  <si>
    <t>5dd25d1c-e4ef-4b45-b85e-2b8cb241b5ff</t>
  </si>
  <si>
    <t>7ef6f48f-b547-47fa-b339-dea2868677de</t>
  </si>
  <si>
    <t>9645c18e-ec7d-4983-872c-ece39ad38d6b</t>
  </si>
  <si>
    <t>28369272-b2c7-4d41-8d51-b8ac6fa26b6a</t>
  </si>
  <si>
    <t>47e3cbd9-3d4f-4f3f-add9-dbe9547efff1</t>
  </si>
  <si>
    <t>3da473a7-9db4-4f99-8912-d5ed57d4315a</t>
  </si>
  <si>
    <t>091fa25e-d203-4763-84d2-85d54142cd94</t>
  </si>
  <si>
    <t>e642ace9-2833-4b63-b261-17a5daef216c</t>
  </si>
  <si>
    <t>3179d06e-0490-40cb-b60e-7481444ad690</t>
  </si>
  <si>
    <t>860780e0-9081-46f1-a6d9-4845e324bff0</t>
  </si>
  <si>
    <t>3371e229-109c-4636-a54d-4e11480c39eb</t>
  </si>
  <si>
    <t>664b218e-6285-41ea-8f75-d48dda79f9c7</t>
  </si>
  <si>
    <t>b1fa29e1-f45b-4e4b-89e3-b4092a172ff0</t>
  </si>
  <si>
    <t>920ee78e-3efc-4a7e-96a7-f78170c6962c</t>
  </si>
  <si>
    <t>f33f9de5-05d3-43d2-86ef-a67ec4178b33</t>
  </si>
  <si>
    <t>578f1453-5f85-44f7-8721-1cb663465dcf</t>
  </si>
  <si>
    <t>93d995f9-5765-4023-a7ec-607ccbccdc60</t>
  </si>
  <si>
    <t>6b329def-82f4-488d-a9f0-ab7b8c5358fb</t>
  </si>
  <si>
    <t>0c55a8d3-51c3-4c28-8c01-e3dba17dffd5</t>
  </si>
  <si>
    <t>c41a0674-654b-47cc-8c3e-b51b047139e9</t>
  </si>
  <si>
    <t>0381dbca-247d-4c61-b57d-265ccb5f285e</t>
  </si>
  <si>
    <t>da636182-fdd4-45f0-ad17-f19a4bfd4377</t>
  </si>
  <si>
    <t>da93148c-188f-44c1-a687-93c46ffb9e89</t>
  </si>
  <si>
    <t>de926018-36f5-43f0-8997-a240bd328afd</t>
  </si>
  <si>
    <t>b1740f32-2d7d-434a-baf5-801c866d34e5</t>
  </si>
  <si>
    <t>efb9974a-3b66-4983-abd0-7c3c87d4d0b2</t>
  </si>
  <si>
    <t>3c97adcb-483c-452e-b7dc-0c21966b3c2f</t>
  </si>
  <si>
    <t>181f1a9b-d0ec-4c67-94f5-f64debeea0a5</t>
  </si>
  <si>
    <t>66c2bf37-1a5e-4612-bc26-a0de1f841242</t>
  </si>
  <si>
    <t>459995a7-30e8-466f-9b2e-f9e51f2d5779</t>
  </si>
  <si>
    <t>adb69fe9-37d5-4634-a097-cfe4778b9885</t>
  </si>
  <si>
    <t>a1953c96-6de2-4910-a030-f1656fd5ba21</t>
  </si>
  <si>
    <t>0f9299d9-5842-41cd-bbdb-b56c1fc89cd3</t>
  </si>
  <si>
    <t>4994b175-f38c-4e5f-abc1-8a0e05840c56</t>
  </si>
  <si>
    <t>c2036d3d-2261-4f95-9b75-5b28e9523de3</t>
  </si>
  <si>
    <t>3f75940c-c18e-4e7d-96e3-75a8e1179b1a</t>
  </si>
  <si>
    <t>ae6b38a6-dcc2-43b6-a427-740d741669c6</t>
  </si>
  <si>
    <t>bbce2586-db59-4009-879e-6eb3833a59b3</t>
  </si>
  <si>
    <t>e029f97a-084f-41bd-8959-ad3db21809f6</t>
  </si>
  <si>
    <t>9a037866-d318-4b52-aa32-58a1e3b9399a</t>
  </si>
  <si>
    <t>f910c9d1-c507-4f5f-ba00-8b125dcfac7b</t>
  </si>
  <si>
    <t>d5507280-b7fe-4701-bd85-614fe04c72c8</t>
  </si>
  <si>
    <t>fa5efa0e-35af-4695-9ff1-3cd68704b775</t>
  </si>
  <si>
    <t>3ac53c05-b453-40b0-8027-11a1dd1dd3e8</t>
  </si>
  <si>
    <t>d1098235-d049-4fff-80bb-b395da5973bf</t>
  </si>
  <si>
    <t>3cf1f734-7dfc-4e6c-bfdb-b92ecc57f11c</t>
  </si>
  <si>
    <t>a875391f-2ee1-4b46-b3a0-a0b70c117658</t>
  </si>
  <si>
    <t>2f2e5df1-e34e-4c6e-b192-2ac28c843263</t>
  </si>
  <si>
    <t>f1ba7eac-5232-4632-8fb2-9aeae053e07e</t>
  </si>
  <si>
    <t>9d92af76-d0e3-4a30-9295-08512b05f354</t>
  </si>
  <si>
    <t>5f8ef79b-862e-468c-b118-4ecd7666654c</t>
  </si>
  <si>
    <t>137922eb-c2c2-4532-89bd-2ed13c635347</t>
  </si>
  <si>
    <t>aaf57389-a963-4bef-b93a-0b16505ff931</t>
  </si>
  <si>
    <t>837b0428-9d78-48ba-a00a-e03aa56cb768</t>
  </si>
  <si>
    <t>fcde075d-0202-4a96-815a-0870b6f1a5c6</t>
  </si>
  <si>
    <t>e774ccf5-af7f-42b2-8f60-6053af4ee21d</t>
  </si>
  <si>
    <t>9f7896cb-72bd-4292-bd1b-c4c61b84b673</t>
  </si>
  <si>
    <t>b3af3b91-dce6-4ce9-9d22-1d06f9483f83</t>
  </si>
  <si>
    <t>f64f2f5c-7c33-4c91-9e66-683d778eba97</t>
  </si>
  <si>
    <t>26fafb40-db86-45d5-bf02-6d12d91fe432</t>
  </si>
  <si>
    <t>36a5df91-e57a-458e-9e68-dc58ca0173b7</t>
  </si>
  <si>
    <t>e52c6426-2fd9-456e-b030-b6d9dcb7e12e</t>
  </si>
  <si>
    <t>3db1bbc8-7806-4f57-8118-6ac6c074f573</t>
  </si>
  <si>
    <t>accd3fcf-ab49-4de6-a696-2b99bf5634fa</t>
  </si>
  <si>
    <t>2d080e4a-5283-4f94-9123-a973b994ef7b</t>
  </si>
  <si>
    <t>29e95e85-82f1-4207-8338-795d61586656</t>
  </si>
  <si>
    <t>abab6ae6-ecbd-4008-94c4-d3e06db7f8db</t>
  </si>
  <si>
    <t>2c9f76cd-1fff-428d-ac13-3bc8def1827c</t>
  </si>
  <si>
    <t>43d308f0-9194-41e1-af1b-f18ca6583e09</t>
  </si>
  <si>
    <t>4a8e3ebf-5762-4fab-acf6-256c54045d9b</t>
  </si>
  <si>
    <t>693aaa52-141c-43ec-a71c-699494e405b4</t>
  </si>
  <si>
    <t>0d02ac9d-9161-4833-be2e-fc07c7c8cc1c</t>
  </si>
  <si>
    <t>266fe2c2-89ae-4292-b761-704013629b93</t>
  </si>
  <si>
    <t>a14b6a9e-8bdd-44e5-b8c4-9aa87e10438a</t>
  </si>
  <si>
    <t>71cb57f5-d6b6-4eb1-b16e-2c7c868af85e</t>
  </si>
  <si>
    <t>3c0946e2-7028-42eb-acd0-c3fe77f7d1f0</t>
  </si>
  <si>
    <t>b2408e9f-65dd-4074-a1df-ab677a4b2ea5</t>
  </si>
  <si>
    <t>63b1a39f-ed73-4443-b74a-f817c20fe4fe</t>
  </si>
  <si>
    <t>4fc03b70-2ace-44ac-9e99-df4fcc5e02e0</t>
  </si>
  <si>
    <t>6f2e3c6d-9ea8-42d3-97ed-3d653ca2b130</t>
  </si>
  <si>
    <t>6eebb7a1-6120-4c58-a7b1-30c1553f32aa</t>
  </si>
  <si>
    <t>ec3e2d0e-e523-4e9c-ac50-d1c79b86d321</t>
  </si>
  <si>
    <t>3cca8310-aff6-4eae-bb7a-8d961ced6e31</t>
  </si>
  <si>
    <t>4e15ff34-36d9-4455-a2a5-73e2f2d6efab</t>
  </si>
  <si>
    <t>b61e47f1-ff77-4ec7-a30f-de6fcbd47360</t>
  </si>
  <si>
    <t>8bf6d2bd-28cd-43e5-ad8e-311aa8be9a6c</t>
  </si>
  <si>
    <t>1b148a82-90c1-4202-b227-e5b2da0d1356</t>
  </si>
  <si>
    <t>d0bb491e-790c-4417-9b8e-1a301a356a1f</t>
  </si>
  <si>
    <t>150891ef-2c70-4cdb-adfd-952b62e7e7c6</t>
  </si>
  <si>
    <t>02e171ee-3777-46dd-a342-aa05470f9fe1</t>
  </si>
  <si>
    <t>8f48caa6-b3ad-4580-8dde-d6ebd052d982</t>
  </si>
  <si>
    <t>3a60339b-c175-468f-972e-3c065a2ae2dd</t>
  </si>
  <si>
    <t>6b6d6a2a-b550-495c-960e-6af5bf309671</t>
  </si>
  <si>
    <t>fb4c02f9-4074-4d6c-a3f5-d454055ebb87</t>
  </si>
  <si>
    <t>d2e41ea4-5944-4ec7-8013-0786a6972e3c</t>
  </si>
  <si>
    <t>b9d130e4-7105-493d-a71f-cc3374b51519</t>
  </si>
  <si>
    <t>192cac8a-7c54-4de1-a7c7-e8a98b7d9647</t>
  </si>
  <si>
    <t>0636277e-2edc-430d-a13b-e75e6588d2a7</t>
  </si>
  <si>
    <t>99ca5561-a380-4631-b5c7-04018d485c07</t>
  </si>
  <si>
    <t>d2adb2f1-1c60-4fa2-9689-532801009909</t>
  </si>
  <si>
    <t>690a7497-593d-4783-9cf2-7b07bae20fff</t>
  </si>
  <si>
    <t>3fd934bc-38ef-417f-93b0-23a75e260b25</t>
  </si>
  <si>
    <t>718d4d9e-202f-40f2-9250-369ad8b0feef</t>
  </si>
  <si>
    <t>b4f5f8d1-18db-451d-aac9-5c182a1bfaaf</t>
  </si>
  <si>
    <t>3e252fbd-caec-4a78-b9e9-c61fcac0a059</t>
  </si>
  <si>
    <t>f4e61cef-d167-46d2-b75c-d10848df0e98</t>
  </si>
  <si>
    <t>ebca5ae1-1589-48d7-a1ed-45c7fa02ddd3</t>
  </si>
  <si>
    <t>23308e93-01aa-4c29-bda8-e20a1bbdaf5e</t>
  </si>
  <si>
    <t>9b8df297-6f8d-4762-be45-ebbb2ee75eda</t>
  </si>
  <si>
    <t>57d6d776-45d5-45ac-908b-fbb65cf1aed5</t>
  </si>
  <si>
    <t>6394a20f-343c-4ef0-a470-2ad2d3f1ff64</t>
  </si>
  <si>
    <t>a1a9b8e5-8930-4cf9-b513-b38e774d07ca</t>
  </si>
  <si>
    <t>37fb25ff-e0bc-4507-9f74-c7943ca1fcff</t>
  </si>
  <si>
    <t>9cb9b91a-376a-44c7-a73b-966db9f40d49</t>
  </si>
  <si>
    <t>13cc0a1d-f71c-45a5-b9a3-ed5512ffe50c</t>
  </si>
  <si>
    <t>8918b906-ebbe-4159-b982-0a70a39c34b9</t>
  </si>
  <si>
    <t>439caf61-20ec-49d7-b956-c18612f46fe0</t>
  </si>
  <si>
    <t>d439307a-5ca2-4545-9e26-6421d0098f92</t>
  </si>
  <si>
    <t>a98570b1-f3bc-4387-ab18-7e3385df03c2</t>
  </si>
  <si>
    <t>fe879d2d-f984-4c09-90cb-50362cc787bc</t>
  </si>
  <si>
    <t>3ae73efb-e494-4c7b-b5db-35a85c003b62</t>
  </si>
  <si>
    <t>59eae2f8-c105-427b-849f-9b796a61c10d</t>
  </si>
  <si>
    <t>6996c6e9-5d34-410a-ab6d-93611fffc76a</t>
  </si>
  <si>
    <t>8cd25f05-4068-4983-be14-f7f35368b30c</t>
  </si>
  <si>
    <t>14643760-57a2-45e4-9d52-416e7f73973a</t>
  </si>
  <si>
    <t>b57377f3-18df-4e7d-a5ba-d38f347be050</t>
  </si>
  <si>
    <t>9407f689-d06f-4b22-9910-551b69eda0e8</t>
  </si>
  <si>
    <t>5db80029-6e80-402e-b945-6002810ab505</t>
  </si>
  <si>
    <t>141dad5d-edec-4f1c-b7c3-3710736a3f9c</t>
  </si>
  <si>
    <t>cf47e34c-e39d-47df-8485-a1e6d2e76350</t>
  </si>
  <si>
    <t>4615410b-f032-4751-8116-3406f191ef55</t>
  </si>
  <si>
    <t>6c8f2b43-4061-44cb-8e2a-6cb317dc91b0</t>
  </si>
  <si>
    <t>3662916f-ca0b-4f2c-9c07-38f8bc7f565d</t>
  </si>
  <si>
    <t>2ef2ee19-e654-49f6-9b64-fa67b284bb08</t>
  </si>
  <si>
    <t>3fbb6aef-face-4d35-999d-7c348f3178ba</t>
  </si>
  <si>
    <t>68d69db8-bb19-4b50-ad31-b2b7b6105105</t>
  </si>
  <si>
    <t>bc05f618-d184-4673-83f8-71003364d32a</t>
  </si>
  <si>
    <t>b9c4d12c-21eb-4778-9711-12e8c5f961e0</t>
  </si>
  <si>
    <t>7c61ceed-6103-46f3-b129-f7f4c7654734</t>
  </si>
  <si>
    <t>02d3e439-645b-4e8e-9f6f-5f8249058cab</t>
  </si>
  <si>
    <t>e1d7c612-3bb0-4e1c-b0b8-57b410e65722</t>
  </si>
  <si>
    <t>67abdf87-709d-45a3-98bc-601b3deb2372</t>
  </si>
  <si>
    <t>3d2914f3-4435-4c1b-b115-6d81d6e3a8e9</t>
  </si>
  <si>
    <t>cf263079-4a04-4e19-972b-0f5be6eac104</t>
  </si>
  <si>
    <t>d51aab0a-ef4d-4ae1-941a-37efa7e916f0</t>
  </si>
  <si>
    <t>1b882378-79fc-4c9e-a604-7a62eb66e3c2</t>
  </si>
  <si>
    <t>0b296835-0400-4e3a-865a-c4f6f218c79f</t>
  </si>
  <si>
    <t>718e5cc0-b3c1-44f8-91ab-9664a0ad1de6</t>
  </si>
  <si>
    <t>4d352b90-c686-4e8b-a781-19f9b04fbcde</t>
  </si>
  <si>
    <t>f3c953c8-c60f-4388-a7b8-5169be440241</t>
  </si>
  <si>
    <t>b683b68a-d93a-4aff-83e3-a4ef8608cb9c</t>
  </si>
  <si>
    <t>c1c2cb80-741f-46d7-a0ea-9abe1695d347</t>
  </si>
  <si>
    <t>b802d6a4-f6fa-4397-99f2-967e1b27a265</t>
  </si>
  <si>
    <t>d17a7ab1-5229-4837-9206-0dc1754c1740</t>
  </si>
  <si>
    <t>4078424c-52fd-467b-bbbb-79d7d0024511</t>
  </si>
  <si>
    <t>1c0ca37a-3550-4128-9253-d735ea394b25</t>
  </si>
  <si>
    <t>09ee8012-d766-4a7a-b809-d72c27e258c6</t>
  </si>
  <si>
    <t>72d6b094-e85c-49c6-9a4c-2dece208f887</t>
  </si>
  <si>
    <t>72cef8b5-35ec-46c6-924c-0db8e302334d</t>
  </si>
  <si>
    <t>72471dc5-af6e-403a-8aaa-67687a092064</t>
  </si>
  <si>
    <t>ec83ba8e-7672-4dee-a6c0-d0e51d4f9cc8</t>
  </si>
  <si>
    <t>10c8a332-abcf-4915-a9a5-06e82f348ca6</t>
  </si>
  <si>
    <t>4679a4d1-788e-43f5-a2dc-1d213bda6a20</t>
  </si>
  <si>
    <t>6ae1e48e-e178-403f-b472-cf8365a4134d</t>
  </si>
  <si>
    <t>7fa6083d-550c-4c05-b7cf-c215b9863709</t>
  </si>
  <si>
    <t>03b84ee8-bfc6-4312-ad07-9f580f504de3</t>
  </si>
  <si>
    <t>3cbedb01-9e92-4d2a-9c8e-108ec79959c7</t>
  </si>
  <si>
    <t>f3d65384-4372-4be6-9afb-9c3f06345bb8</t>
  </si>
  <si>
    <t>ea3c5fcd-fb1a-4893-b077-5d5796f508b3</t>
  </si>
  <si>
    <t>d4fc7337-37eb-4a84-bf77-7c2e181381fe</t>
  </si>
  <si>
    <t>ed2aa34b-80db-4579-b9db-9cb5948937d3</t>
  </si>
  <si>
    <t>95fd3553-1513-4763-8d63-45c45f492c66</t>
  </si>
  <si>
    <t>b0a2ade9-f56a-4523-aa72-fb0983273bdc</t>
  </si>
  <si>
    <t>935e12e3-720c-4c6b-a0c2-1917cf432472</t>
  </si>
  <si>
    <t>f0679f13-85fe-4e2e-815d-54e4a4110f05</t>
  </si>
  <si>
    <t>97a96648-c10a-4bef-8fc3-0a091272626f</t>
  </si>
  <si>
    <t>ac16cc6f-1232-4ac5-b343-89d5b4a6a390</t>
  </si>
  <si>
    <t>45f04a9b-503c-47bb-bbf4-5b3fb5af3ee6</t>
  </si>
  <si>
    <t>fbd85ad9-0318-4b88-adc0-1663c0d1c642</t>
  </si>
  <si>
    <t>8f022cec-a2a3-47a0-b8d3-32882615cb8d</t>
  </si>
  <si>
    <t>b258957a-1878-4735-8192-fcf2bac6ebe2</t>
  </si>
  <si>
    <t>cdb7948f-ad66-44e8-9f61-50a9fa52b78d</t>
  </si>
  <si>
    <t>de7cc8db-70f0-4c74-925f-e0c18ede111c</t>
  </si>
  <si>
    <t>c5c55865-4fb7-4a66-a65a-134ac2b2d58e</t>
  </si>
  <si>
    <t>5fa1dcc4-119c-48f0-9175-54907bcca840</t>
  </si>
  <si>
    <t>40b84a47-6937-4a0f-90ba-46ceca1963b0</t>
  </si>
  <si>
    <t>8676ea42-017d-4dfc-88a1-19a5f31cf72f</t>
  </si>
  <si>
    <t>2ea47d1a-0729-4929-b4dd-25eab5d027bd</t>
  </si>
  <si>
    <t>76838297-b352-4aae-a75f-51243c850813</t>
  </si>
  <si>
    <t>01fcc5b0-526e-48f6-83ea-dc2bc42283b3</t>
  </si>
  <si>
    <t>1f19bdac-0733-4842-addb-23bb97ea87ef</t>
  </si>
  <si>
    <t>db31cd26-76d1-4b4a-9023-49b290b88081</t>
  </si>
  <si>
    <t>b24518c1-2332-44ee-8098-fd9ae572bb4e</t>
  </si>
  <si>
    <t>f8a4e56e-c728-4e82-a38e-9e6ee7bb42e9</t>
  </si>
  <si>
    <t>185edba8-4603-4318-9fa9-63cf62bf3cf7</t>
  </si>
  <si>
    <t>e9b3c1c6-6a03-4e27-bef7-4b57b069671d</t>
  </si>
  <si>
    <t>4267934a-5a0d-4201-99ce-d08064a52cab</t>
  </si>
  <si>
    <t>44ba4c55-977b-4545-967a-633606d07488</t>
  </si>
  <si>
    <t>6d361dfa-4151-480d-8b68-524fc2174c96</t>
  </si>
  <si>
    <t>e914db95-91c6-4e11-aa98-d0c9f4f6ae6a</t>
  </si>
  <si>
    <t>1d1f1d3a-27b2-48d0-b8be-e2c448baccb6</t>
  </si>
  <si>
    <t>7b89db3c-a122-4885-a1f7-daf7d77f364a</t>
  </si>
  <si>
    <t>5760a7eb-9da4-4672-9251-952b23de34ab</t>
  </si>
  <si>
    <t>22316882-e932-4fad-87ea-86209bc86026</t>
  </si>
  <si>
    <t>1b4a48df-c0d6-477a-afeb-898db9e478c7</t>
  </si>
  <si>
    <t>7d681296-6b02-44c9-b224-8df624d689cd</t>
  </si>
  <si>
    <t>54c0cfa6-efb4-46f1-8fa7-3919abede5be</t>
  </si>
  <si>
    <t>97e19bd1-d1fc-44df-9522-d13ed12b94a0</t>
  </si>
  <si>
    <t>2321e54d-d254-4b08-8045-0a9ddaf07760</t>
  </si>
  <si>
    <t>49c6a621-1636-430e-ad31-f901d9248aa3</t>
  </si>
  <si>
    <t>6fcf750d-40f7-43d1-a40a-369e8f169eea</t>
  </si>
  <si>
    <t>a251194f-e2d4-4692-9652-393deccd8f40</t>
  </si>
  <si>
    <t>c874f6ff-5d35-4fe0-8e49-a00f43aef229</t>
  </si>
  <si>
    <t>1fe857dc-fd96-4752-9c94-c4196f60d35d</t>
  </si>
  <si>
    <t>89f69c3e-c6f6-4f30-8f83-e5ba12cab3a2</t>
  </si>
  <si>
    <t>b3d8ca0a-6db4-4163-8de7-4a538731b980</t>
  </si>
  <si>
    <t>11fd9758-0e08-4447-82ac-9dfd9f03eb33</t>
  </si>
  <si>
    <t>8aef7e48-8f4b-4725-87cc-ac14cd3a1000</t>
  </si>
  <si>
    <t>50406317-25db-4e36-8b1d-ea13209c09a9</t>
  </si>
  <si>
    <t>0bab6909-a0bb-4cbf-9a7d-a0df5b3470f9</t>
  </si>
  <si>
    <t>24edf6b5-87ec-4127-aee5-4c2469ce9c50</t>
  </si>
  <si>
    <t>52daee5b-cb9d-47d3-9348-856f9c146279</t>
  </si>
  <si>
    <t>a091d8a7-269b-4941-80fd-fc8ea0631171</t>
  </si>
  <si>
    <t>93201eb9-01d8-4e2c-9787-3daa150ed7ad</t>
  </si>
  <si>
    <t>fcc8b819-2f14-454a-9969-bb9480e495f6</t>
  </si>
  <si>
    <t>4fca9e79-c860-4451-a5b4-b9d5a32c38e1</t>
  </si>
  <si>
    <t>4340703c-ff7b-400a-81a7-a537502fedc8</t>
  </si>
  <si>
    <t>71f08f14-4f40-49c7-935e-87c7d2461862</t>
  </si>
  <si>
    <t>bcc7f0dd-6f5f-44ee-a092-64735b02030e</t>
  </si>
  <si>
    <t>bb377817-6f4f-4844-b1a3-aa1efedbaad0</t>
  </si>
  <si>
    <t>f27b8e5d-8dd1-40d6-9288-baaad96a4aa8</t>
  </si>
  <si>
    <t>f1d05ec5-6d03-4917-a621-749ed78ea9bf</t>
  </si>
  <si>
    <t>bc0f05ea-0122-43b5-a359-7e38e875f473</t>
  </si>
  <si>
    <t>08f912e5-ce0b-4903-bea4-ca1f9648de69</t>
  </si>
  <si>
    <t>9ccafc6a-5d81-4559-ae5c-8a0f05095b78</t>
  </si>
  <si>
    <t>a4bd5a95-99fe-4707-9042-7fa2f6c3ed23</t>
  </si>
  <si>
    <t>cf95026a-78df-48e8-ba43-8d3750627673</t>
  </si>
  <si>
    <t>a01c3db0-6d5f-44a2-a7da-53cdd1edcee1</t>
  </si>
  <si>
    <t>ea321681-ad72-4044-86d8-41eda8980877</t>
  </si>
  <si>
    <t>74bdfdb3-7fc6-4a80-8256-d138739d6d30</t>
  </si>
  <si>
    <t>948847c7-6fa5-45e5-af97-155099798ab9</t>
  </si>
  <si>
    <t>d6932c49-e1c2-4957-a733-ded0715c4b43</t>
  </si>
  <si>
    <t>f0295acd-adb3-49e8-9eb0-70ebb4914f4b</t>
  </si>
  <si>
    <t>54c97d4d-6db2-43bd-afb1-61a4c77e67dc</t>
  </si>
  <si>
    <t>e9aad280-2a51-4ae7-8a9f-c6140df8924f</t>
  </si>
  <si>
    <t>32c5440f-c834-4df1-9b9e-2062fb62ffd8</t>
  </si>
  <si>
    <t>52b0bcf6-2ed6-4c87-8adb-ac8339ee9d86</t>
  </si>
  <si>
    <t>5ea9ae70-6223-462b-aac1-1b8fbf44d0cc</t>
  </si>
  <si>
    <t>3a425a66-7183-40f5-81d3-fedea48b2e02</t>
  </si>
  <si>
    <t>9a9ca6ec-96f1-42be-9c5e-e6c56ad661bd</t>
  </si>
  <si>
    <t>ca2442d6-2eb0-4d40-9973-ff97e209127e</t>
  </si>
  <si>
    <t>925484f5-231a-4df1-bab2-81ea26944bf9</t>
  </si>
  <si>
    <t>72518843-6e02-4587-88ee-052b79cbf2be</t>
  </si>
  <si>
    <t>1f0b22e8-181d-4786-bc0b-b0c82ffa3f42</t>
  </si>
  <si>
    <t>ea2e43c8-1796-479d-9abc-5a140648d157</t>
  </si>
  <si>
    <t>8271817a-7d0d-4e97-9dba-d8117d9332c3</t>
  </si>
  <si>
    <t>d1c6068b-53fd-470a-8614-308b4973f1da</t>
  </si>
  <si>
    <t>40164894-a1ba-42e7-aa80-ef91afe434df</t>
  </si>
  <si>
    <t>6844c4fb-d861-41a5-b697-e65e4fa92c8b</t>
  </si>
  <si>
    <t>8b041f18-6e4b-4b17-9d6c-3be2c1c876af</t>
  </si>
  <si>
    <t>51b2dd5c-89b2-45ef-b493-f72d61a9e5ca</t>
  </si>
  <si>
    <t>df92979b-be65-4701-b643-de809b77e473</t>
  </si>
  <si>
    <t>6b934390-9f60-420e-8e44-6ab97f78308b</t>
  </si>
  <si>
    <t>b6cbf61e-4466-44b1-8d23-138e5d53f960</t>
  </si>
  <si>
    <t>edf26403-0b4e-4f2c-89f2-bde25034a584</t>
  </si>
  <si>
    <t>4a2def55-2a8a-4619-a600-5fecbfad0104</t>
  </si>
  <si>
    <t>28e27b68-25c7-45a5-83b3-3dc86e06e05b</t>
  </si>
  <si>
    <t>f4998c28-f9a6-4b80-ba29-f134f684c4d0</t>
  </si>
  <si>
    <t>ff555324-d633-49a5-b7bd-4fd8ec5dd7d5</t>
  </si>
  <si>
    <t>aa5f2fee-649a-4f35-ab68-c4b722183966</t>
  </si>
  <si>
    <t>ad463264-7f8c-4128-98f7-d60136dbbb1d</t>
  </si>
  <si>
    <t>51840514-d256-480d-b069-c14efa4d286d</t>
  </si>
  <si>
    <t>035ea849-de45-4f76-8675-901126d3d005</t>
  </si>
  <si>
    <t>ba4af94c-d132-4711-8b12-710f4d38eb7d</t>
  </si>
  <si>
    <t>44387a81-b1d7-4aaf-8a31-bfc3c9458b58</t>
  </si>
  <si>
    <t>27aec7fe-bbb4-44af-b893-8931d586ddd3</t>
  </si>
  <si>
    <t>fd09770e-6f76-4b0d-983e-91c1a3c8dbfb</t>
  </si>
  <si>
    <t>8d8e4497-4c1e-41c0-9ca3-8ee337c2055e</t>
  </si>
  <si>
    <t>e09307c7-6a67-492e-9d43-2ffada4aeb9f</t>
  </si>
  <si>
    <t>c82a1fdb-1c81-4c31-862b-d7b879fa7daa</t>
  </si>
  <si>
    <t>67c3eb12-7305-4cac-b7b2-50a05fe3548c</t>
  </si>
  <si>
    <t>dcffd483-3de5-4425-9b5d-074d72f903ab</t>
  </si>
  <si>
    <t>0408d650-f5ae-47ef-a6f1-91c116fea64f</t>
  </si>
  <si>
    <t>d3812aee-26c6-4c7e-8f04-612550239e29</t>
  </si>
  <si>
    <t>9a081728-6bea-40de-9ce1-7493753831f5</t>
  </si>
  <si>
    <t>2e100742-9e4f-4a53-8999-2e8209ed2b6c</t>
  </si>
  <si>
    <t>0e009834-904a-4233-a8db-f7a617376b25</t>
  </si>
  <si>
    <t>77560d1c-a6af-4cc3-b74d-18ceed1027bc</t>
  </si>
  <si>
    <t>caedabe9-a976-4348-8772-b0bc6dc845cb</t>
  </si>
  <si>
    <t>93be9f85-c8c7-4e8b-91fb-9fa3a056e26f</t>
  </si>
  <si>
    <t>8b97a5fb-530c-4278-96b8-6068974a1ff2</t>
  </si>
  <si>
    <t>25ff48f1-2555-4501-a2d5-fabdfb4aebc9</t>
  </si>
  <si>
    <t>9bfc0219-2247-4d34-87c1-e99a90062004</t>
  </si>
  <si>
    <t>ec57e0dd-9787-4e3d-b714-947a4f531cc6</t>
  </si>
  <si>
    <t>1b940852-da4c-4dd4-a528-ac252d75a161</t>
  </si>
  <si>
    <t>35d4f6e4-6dc2-4e1e-b852-f942a795ee74</t>
  </si>
  <si>
    <t>1b78976a-15c6-494f-8898-5ef7566a35c2</t>
  </si>
  <si>
    <t>eb05c94f-cb66-4ce1-8194-8cae01370dc6</t>
  </si>
  <si>
    <t>a9c5cc0e-c862-410e-90e7-7453642a72d1</t>
  </si>
  <si>
    <t>f4130060-7d73-4e71-b4de-79c342fd8171</t>
  </si>
  <si>
    <t>ff10e206-3514-4334-b89a-f338fc4518b0</t>
  </si>
  <si>
    <t>018b35a1-bf56-424e-a1bf-4f53750a876a</t>
  </si>
  <si>
    <t>027e8bce-2840-4906-a680-37bc79dd5d7b</t>
  </si>
  <si>
    <t>03618a99-9a7e-4688-bc5c-65be37f8432c</t>
  </si>
  <si>
    <t>f884715e-8a37-466c-bc48-4a8da7632bcd</t>
  </si>
  <si>
    <t>a84db588-bba6-4f33-a971-ea85ff3982ec</t>
  </si>
  <si>
    <t>e386a2b1-7f9e-41c2-a662-6ee4b3b6961a</t>
  </si>
  <si>
    <t>5c5f0514-1dd0-4b0c-a3ec-7dca222c8b30</t>
  </si>
  <si>
    <t>8f6c9a62-c335-406e-b940-22a23cc0d447</t>
  </si>
  <si>
    <t>db3c998c-2397-4e91-bee3-3bb7bf541815</t>
  </si>
  <si>
    <t>f6704564-883c-406e-99e6-191b2b5cfec7</t>
  </si>
  <si>
    <t>e1c857a6-c2c9-48c9-8a95-387ac32b8767</t>
  </si>
  <si>
    <t>532603b1-5a1c-4b2a-8434-b699420dcf47</t>
  </si>
  <si>
    <t>61e29354-97a4-43fc-b7ee-97988cb20279</t>
  </si>
  <si>
    <t>1de00486-a26c-432b-a826-d9cdcbeee218</t>
  </si>
  <si>
    <t>9abf5169-6db8-417f-b5c9-813d4665a3ba</t>
  </si>
  <si>
    <t>279a6f29-3a3a-410f-a071-f3b0f18de94a</t>
  </si>
  <si>
    <t>acdc2f99-32ca-4633-8aca-c1d4cb87a2f6</t>
  </si>
  <si>
    <t>6bb6c544-8f1c-4a80-a509-a20d370078d3</t>
  </si>
  <si>
    <t>cbfa0f73-f19a-4edf-b562-abb4b984632d</t>
  </si>
  <si>
    <t>f502c5a5-19d8-4236-ac85-d37272216dbb</t>
  </si>
  <si>
    <t>53606477-33b1-4e56-a60e-9f440d4c6889</t>
  </si>
  <si>
    <t>0b07eace-f310-43bf-960a-0667b5e4bc14</t>
  </si>
  <si>
    <t>eb689b69-4260-440d-8a47-178c56466901</t>
  </si>
  <si>
    <t>1163c6b9-99e6-473c-ad1c-34538a2468bc</t>
  </si>
  <si>
    <t>e893b10e-a7ad-4874-b0d1-772300dd7dac</t>
  </si>
  <si>
    <t>e08a92e7-3e57-425c-b3ec-554fd920a9cf</t>
  </si>
  <si>
    <t>5ca66f3a-48e7-467e-852a-402808a3d7eb</t>
  </si>
  <si>
    <t>b4dd7e29-29ae-4b06-ab1f-7442f2f40821</t>
  </si>
  <si>
    <t>73577d61-80a1-4f29-878c-93ae8e73039b</t>
  </si>
  <si>
    <t>4a48ec35-c7c3-480e-be5a-761f75fa8f89</t>
  </si>
  <si>
    <t>42175446-5cb8-4c8e-98a7-6e11dab92dcf</t>
  </si>
  <si>
    <t>99faed1b-2aad-4cad-94be-b13e2ed8bc20</t>
  </si>
  <si>
    <t>a9d73c3a-7da3-4784-8ec8-be7008f9731d</t>
  </si>
  <si>
    <t>c2a04318-36bc-425e-91f2-4bea655dccec</t>
  </si>
  <si>
    <t>ac4aa6b4-7767-46f5-9a5b-2e5170ddf134</t>
  </si>
  <si>
    <t>b9faeedc-f6f5-4753-b973-0d4f1fbe2a76</t>
  </si>
  <si>
    <t>16584ac4-5406-4c1d-a275-21c99ed80015</t>
  </si>
  <si>
    <t>fa58d56c-f63f-4d9c-af24-20fc5fc321e0</t>
  </si>
  <si>
    <t>54398f41-cb0e-4e79-8f3b-4e40dc6a68a2</t>
  </si>
  <si>
    <t>a1b602a1-7df3-4131-a45d-83b6552b237f</t>
  </si>
  <si>
    <t>a5342dac-f5e6-44a6-a7fc-8543f33a5113</t>
  </si>
  <si>
    <t>6c4fc1f1-a728-4b46-b389-602eead020d0</t>
  </si>
  <si>
    <t>6af6b80b-397a-4a30-be00-0cd3510f2940</t>
  </si>
  <si>
    <t>c4612e51-699c-43d7-9493-64d0f37d273a</t>
  </si>
  <si>
    <t>3ac716dc-f7e7-4e94-a89b-68dbb15f5930</t>
  </si>
  <si>
    <t>e7517e9d-b1d6-4694-af90-c5096e7ec24c</t>
  </si>
  <si>
    <t>66bad00b-6560-4371-9568-d84e0fd229b5</t>
  </si>
  <si>
    <t>fb1674e4-a170-465b-9aeb-acb6f2b8afd5</t>
  </si>
  <si>
    <t>773352f6-3c45-46ad-83f8-605313ea9cd7</t>
  </si>
  <si>
    <t>793e137b-f721-4f4c-8d1c-279842e2c8fb</t>
  </si>
  <si>
    <t>78871191-c9fb-46e9-87f0-8293d99aa4a6</t>
  </si>
  <si>
    <t>33977a06-b646-46ce-a612-1bb727de4cc8</t>
  </si>
  <si>
    <t>743cae6a-bf30-4c03-b4a4-9cb41b1d0c03</t>
  </si>
  <si>
    <t>1b59b8a3-05ee-4dc6-a658-20ac44a22603</t>
  </si>
  <si>
    <t>b4ffb034-7fda-4315-8127-1a78c4529a61</t>
  </si>
  <si>
    <t>45102d6d-9234-45e8-b352-919afad3da84</t>
  </si>
  <si>
    <t>4b8a8e69-d72e-46f2-8faa-63e7b23ca7fd</t>
  </si>
  <si>
    <t>30eef6fe-8986-460d-b939-aa20c7dcd06b</t>
  </si>
  <si>
    <t>6635d14a-fc24-4172-9cfa-0fb82159102c</t>
  </si>
  <si>
    <t>6c3815bd-fa6e-442a-b2c6-717eb10f165a</t>
  </si>
  <si>
    <t>cf907487-9d09-44ec-815c-bd2107f739aa</t>
  </si>
  <si>
    <t>8df14783-1bfc-4cf4-b1bb-92c2b54c2d37</t>
  </si>
  <si>
    <t>a9cdc4f3-10cd-4399-9731-862e866c725d</t>
  </si>
  <si>
    <t>23ff4c68-c8d2-420f-8564-0a11e9e69d33</t>
  </si>
  <si>
    <t>0b118acc-e28b-4256-bd93-dc9be5f9df0f</t>
  </si>
  <si>
    <t>a30fd2c7-9b8e-4db8-b053-5d2b8d9d8b56</t>
  </si>
  <si>
    <t>f4c5710e-8b32-41d9-a62a-ce0ba5f12625</t>
  </si>
  <si>
    <t>1afe80cb-799c-4970-ba4d-4cc8ccbedff7</t>
  </si>
  <si>
    <t>bc8b84ef-1c8f-4a7c-9e8e-a8587b49b00a</t>
  </si>
  <si>
    <t>b845f88f-9cf1-4913-8446-c97da5124fb1</t>
  </si>
  <si>
    <t>4bca3558-ebe0-4935-ac67-3c1afeded372</t>
  </si>
  <si>
    <t>1996</t>
  </si>
  <si>
    <t>bc75b6e1-93ae-4b8e-abae-620b43b3d850</t>
  </si>
  <si>
    <t>7bfb5235-4a73-4060-93b3-d204742dd6e4</t>
  </si>
  <si>
    <t>745f6c2d-18d6-4f91-9b0c-f844a3698927</t>
  </si>
  <si>
    <t>9343a6fb-2a36-428d-aac8-7d8030379eed</t>
  </si>
  <si>
    <t>d69fac5e-ec80-40b8-a9f1-9517247caf77</t>
  </si>
  <si>
    <t>add02587-ef2b-4b70-b8fb-eb18233c986e</t>
  </si>
  <si>
    <t>2b456197-6628-4be6-a5ff-384fc3f9fe7b</t>
  </si>
  <si>
    <t>daa574d4-5abc-4d03-a628-f5f2d811955e</t>
  </si>
  <si>
    <t>901405a7-1b53-4e26-ae46-3f687fb0f54f</t>
  </si>
  <si>
    <t>f54e70b1-afaa-4dea-ab80-81740ec18af5</t>
  </si>
  <si>
    <t>638ad48f-b913-4214-8804-ce8dfc4479cd</t>
  </si>
  <si>
    <t>851afc52-c23c-4e5e-9ae8-f9cf49e7b4a8</t>
  </si>
  <si>
    <t>f97fa525-333a-4f73-9677-9c75b6dc826c</t>
  </si>
  <si>
    <t>9b1849ff-9a41-45af-9720-33359fb5a360</t>
  </si>
  <si>
    <t>1bb6b215-d209-4170-b211-8f7ae92b174e</t>
  </si>
  <si>
    <t>7a573ce8-f8db-484c-8f16-a5ae5211dabe</t>
  </si>
  <si>
    <t>8c80209b-fbdd-4f41-8454-9e5d6f73c710</t>
  </si>
  <si>
    <t>60957be3-632c-4a8c-8950-a95b9566b153</t>
  </si>
  <si>
    <t>5c13619f-acb8-46c2-a59b-5232d46688d3</t>
  </si>
  <si>
    <t>3a9a2421-cba6-4185-979d-d3f434aafdfb</t>
  </si>
  <si>
    <t>93ff1403-515f-4fc8-a856-2ba1a3765c61</t>
  </si>
  <si>
    <t>dc51f31c-7839-4890-9be8-4e91452d14fe</t>
  </si>
  <si>
    <t>96776428-87b4-4665-baad-c47769f74ab4</t>
  </si>
  <si>
    <t>d9a7e4a7-77da-4148-8edf-ace27541a0ae</t>
  </si>
  <si>
    <t>229dee4e-3edd-4e5d-b75e-578a73bbe01e</t>
  </si>
  <si>
    <t>0a15ad82-2ffb-4d32-8501-695042d5f4b9</t>
  </si>
  <si>
    <t>526ac434-dad0-4c95-b237-9b88bc298482</t>
  </si>
  <si>
    <t>cff29868-8eb3-4f05-994c-6d594eddca18</t>
  </si>
  <si>
    <t>f12f640c-02a9-44b1-8e69-1dda0cdae860</t>
  </si>
  <si>
    <t>5a1af0c1-60b4-4aa7-bac9-25bf1b9704d7</t>
  </si>
  <si>
    <t>d570b1ec-1349-45d5-88f6-282c7e606b55</t>
  </si>
  <si>
    <t>d71205ac-bb0f-4ac7-adca-b9af5ab10d8a</t>
  </si>
  <si>
    <t>eec17138-2a9b-45f8-a31a-86f95883afc6</t>
  </si>
  <si>
    <t>75975356-4e08-4c7b-999d-1b923fa17c50</t>
  </si>
  <si>
    <t>2cc6af76-f5a0-48dc-9bf6-4b511cea568b</t>
  </si>
  <si>
    <t>b41feea0-c19f-42bd-95f5-d51c9b3aa6ed</t>
  </si>
  <si>
    <t>1e19fda2-9594-41a4-bae2-151f047bb832</t>
  </si>
  <si>
    <t>2b41ff8c-3c70-4c25-b622-31e5b0ff9fce</t>
  </si>
  <si>
    <t>b010e14d-22aa-4654-8e2f-7d913a5c86fd</t>
  </si>
  <si>
    <t>ae162862-8235-4831-b721-eb9115175a4b</t>
  </si>
  <si>
    <t>2edc4fe4-cae5-40e3-9227-639962faeca2</t>
  </si>
  <si>
    <t>31af8eef-1c1d-4334-8cc9-0df3b3a59699</t>
  </si>
  <si>
    <t>4e85dff0-92de-4453-9600-e7018d211f67</t>
  </si>
  <si>
    <t>852d834d-e52a-4996-9a0a-6f70b2247d93</t>
  </si>
  <si>
    <t>a85cd6e3-e331-419c-bef4-1efe8cce683b</t>
  </si>
  <si>
    <t>3caa15b1-9182-46ef-9898-2ce029e81e30</t>
  </si>
  <si>
    <t>beb12aab-ea54-4b58-9033-b87937d340d6</t>
  </si>
  <si>
    <t>4f710e0a-082e-4b32-8c23-f74e6796f801</t>
  </si>
  <si>
    <t>94310029-3815-4c55-a8f3-eec9a0559e47</t>
  </si>
  <si>
    <t>936e73d6-15aa-4dff-b82b-f54038dec538</t>
  </si>
  <si>
    <t>8f673b20-c225-4860-92bd-295b8b14f1a3</t>
  </si>
  <si>
    <t>db52955b-a3dd-437e-9201-4d1da77918aa</t>
  </si>
  <si>
    <t>3fcd2214-688c-41f1-bf3a-623eb7f17067</t>
  </si>
  <si>
    <t>bbb65c66-e585-4365-b538-12b8d62180fb</t>
  </si>
  <si>
    <t>3a16a340-5bb1-439b-88df-d6b2102ba19f</t>
  </si>
  <si>
    <t>ff903e48-b1b6-4bd9-a599-1da2bb393337</t>
  </si>
  <si>
    <t>3887fc3c-ff72-4646-9fe2-1a8f26d826fa</t>
  </si>
  <si>
    <t>3653e975-a90c-404a-bc82-59a219710f0e</t>
  </si>
  <si>
    <t>5ede9096-12ef-43a4-a0b0-08eda40cad92</t>
  </si>
  <si>
    <t>09987be3-353d-4920-bec5-6c9ec11ed63e</t>
  </si>
  <si>
    <t>61c31e90-a059-42d0-a3c0-632ac368027c</t>
  </si>
  <si>
    <t>390e381f-6db4-4a88-b392-15d070fffd24</t>
  </si>
  <si>
    <t>80134913-231b-49aa-946e-9c8d23604ff9</t>
  </si>
  <si>
    <t>8fc353d7-f0f4-463f-9f4d-828e17ad7df4</t>
  </si>
  <si>
    <t>6b77647c-84ad-4d47-a75c-025d53a831a8</t>
  </si>
  <si>
    <t>30c6657a-8b57-480c-bc13-7a7c88b05091</t>
  </si>
  <si>
    <t>f4185f44-1ed5-4f3a-8e4e-a05d5bbf50cb</t>
  </si>
  <si>
    <t>75d177ae-0ee6-4b80-98ae-5e4afb5b1c93</t>
  </si>
  <si>
    <t>cf1e56bf-deff-4def-828c-755922fe9dea</t>
  </si>
  <si>
    <t>d494fa57-803c-4672-bf1b-f65c25a83526</t>
  </si>
  <si>
    <t>fb09a189-cfe1-490b-ba75-203dd0d635de</t>
  </si>
  <si>
    <t>a199eac0-fb3c-4610-b96d-79223db64ba4</t>
  </si>
  <si>
    <t>69bed96c-289d-4319-b533-17197c575907</t>
  </si>
  <si>
    <t>2195e9d2-3bc2-475d-82bf-3c0cc8c1d868</t>
  </si>
  <si>
    <t>168bf8b8-5818-46f8-83ea-c36882ab6c89</t>
  </si>
  <si>
    <t>bd8f0613-b4de-47df-b022-e15243cb4aef</t>
  </si>
  <si>
    <t>1557dd65-4bc6-4ba2-9908-b00f0fb2e88e</t>
  </si>
  <si>
    <t>2c9ab20b-d37c-43ed-abfa-a9634d6a6575</t>
  </si>
  <si>
    <t>3eff60c3-8cb6-47e6-80a9-fadee2f8bf19</t>
  </si>
  <si>
    <t>887650be-5f74-4ac5-a699-55ab00540f98</t>
  </si>
  <si>
    <t>83e9bed2-ccea-449d-85a0-27597bf49e82</t>
  </si>
  <si>
    <t>fd0b1df6-9e60-44a6-bd66-6067ab939428</t>
  </si>
  <si>
    <t>2e123a7a-f7ee-4251-8c5f-75c5d7f94c9a</t>
  </si>
  <si>
    <t>104c1386-d97a-4d40-88b2-5938fd35dcd4</t>
  </si>
  <si>
    <t>fb591137-569e-4420-8a89-8494eab291ff</t>
  </si>
  <si>
    <t>172be745-d1c2-445c-9c08-d0339a0c2834</t>
  </si>
  <si>
    <t>eb41d992-25b6-4605-b63a-efd3aad3c699</t>
  </si>
  <si>
    <t>58e155ff-f5c0-421a-a730-a3a080708cd2</t>
  </si>
  <si>
    <t>d83c1135-330b-4f19-aefa-249aa2ad9d87</t>
  </si>
  <si>
    <t>1989</t>
  </si>
  <si>
    <t>c7f25cd7-f92e-494b-8f11-93b1515005db</t>
  </si>
  <si>
    <t>85652c27-da46-42ad-aa53-3a10c78daa48</t>
  </si>
  <si>
    <t>e414b7ca-f126-45f0-ac19-a5b62cf3873c</t>
  </si>
  <si>
    <t>7a3b9b0c-cb5e-4d76-9467-12239565e302</t>
  </si>
  <si>
    <t>f12d9220-4c70-4be9-b87d-f039594d67de</t>
  </si>
  <si>
    <t>5c1ff115-eb04-4236-9ebf-b62f92be8f9c</t>
  </si>
  <si>
    <t>cfe3dbbb-25d9-4488-85d8-75c205a3d02b</t>
  </si>
  <si>
    <t>1bd2e972-3f3a-42d2-bbe1-932fbb742e53</t>
  </si>
  <si>
    <t>3d477866-b5a5-440b-91c0-499a2e2484ed</t>
  </si>
  <si>
    <t>3ed56bcd-34df-440f-ab7a-740c2bca0826</t>
  </si>
  <si>
    <t>fb7b8fb6-3f31-4f4b-b180-a3a6748ee496</t>
  </si>
  <si>
    <t>48217156-e43a-4749-b92d-33e3c9c9c082</t>
  </si>
  <si>
    <t>ea224154-c79e-4e95-8881-fee3ddc5d2e3</t>
  </si>
  <si>
    <t>7cfd957e-6ec9-41f0-a66c-9df9bef2db6a</t>
  </si>
  <si>
    <t>82360013-acd9-464c-a2ae-c222e176faf9</t>
  </si>
  <si>
    <t>45a389f8-309e-429a-84da-1822370fcfa9</t>
  </si>
  <si>
    <t>573bdd92-ad62-4c80-b956-3e2868489c38</t>
  </si>
  <si>
    <t>68d2c4d1-0638-40f5-913d-05bac6d7a559</t>
  </si>
  <si>
    <t>21ac26e1-5294-4a36-8f6d-6b2183e848d8</t>
  </si>
  <si>
    <t>34a339c7-3747-4c9d-93ee-024057d78c9b</t>
  </si>
  <si>
    <t>310627e8-e5c3-4fa0-9a42-aab38d8b5290</t>
  </si>
  <si>
    <t>51c035b3-9339-490c-bea6-751584262bc5</t>
  </si>
  <si>
    <t>3bb6e1f7-733f-42fb-9e3c-93ec1f28fdc6</t>
  </si>
  <si>
    <t>0c290a3e-f472-4679-be75-a404a183c17e</t>
  </si>
  <si>
    <t>f78990cb-537f-44f2-b121-b99415aa54e5</t>
  </si>
  <si>
    <t>381a32b2-28b8-4aab-8e50-1b7a5ede595a</t>
  </si>
  <si>
    <t>2a6324bb-411b-4c48-9c06-977cf2e9c263</t>
  </si>
  <si>
    <t>85fdbe41-e532-40e0-b4cf-409539cfc417</t>
  </si>
  <si>
    <t>b796e696-1f13-40b2-aef9-32296f73dacc</t>
  </si>
  <si>
    <t>9f781e5d-231c-4b79-9507-9e9a6213329c</t>
  </si>
  <si>
    <t>d969c9cd-5c07-4f98-86a1-c2a7e48bf6f2</t>
  </si>
  <si>
    <t>497cd208-4958-4216-bd81-b1face8fe35e</t>
  </si>
  <si>
    <t>e227af76-8077-4cb3-9362-c804acd5db72</t>
  </si>
  <si>
    <t>c6859d6c-0b24-41c0-83c2-f537d05a421b</t>
  </si>
  <si>
    <t>00752ecf-517c-4f50-938d-520aae62f339</t>
  </si>
  <si>
    <t>63f43517-f39b-4e8b-b567-eda476eefbf0</t>
  </si>
  <si>
    <t>8cd43211-daae-4351-b7ea-9b79e40e2f7a</t>
  </si>
  <si>
    <t>a1b567b3-13af-4c55-9653-90b91afc4794</t>
  </si>
  <si>
    <t>14e05ef1-bd2a-472c-9f23-0eeeb3b299b7</t>
  </si>
  <si>
    <t>507f3e7f-6ca3-44b0-bb51-720e23d38b3e</t>
  </si>
  <si>
    <t>734b9bba-1aff-407b-bc15-1bdb4f5fa8ad</t>
  </si>
  <si>
    <t>cd4c59c4-3d39-4c46-9cfc-38b78f152cbd</t>
  </si>
  <si>
    <t>4a681906-be7a-4b9e-a161-51e7cf6500dd</t>
  </si>
  <si>
    <t>2d962ab2-0d0d-4f96-9dca-86deafb4ea66</t>
  </si>
  <si>
    <t>dc01069b-0b65-4ca6-81f6-b1ef54a59a34</t>
  </si>
  <si>
    <t>8b8844ce-c069-4254-863a-3dc125cf88c2</t>
  </si>
  <si>
    <t>f8544e1b-e1d4-49d3-a384-372f85b6f9c9</t>
  </si>
  <si>
    <t>d8a18e3b-3877-49ca-a1ee-8a4791508b87</t>
  </si>
  <si>
    <t>97aaf8c7-78af-41e4-b009-f7413c9050f6</t>
  </si>
  <si>
    <t>c208afdf-cb38-4d1b-ae6d-9f4206a5c6f2</t>
  </si>
  <si>
    <t>a7ae5f3a-21cd-4a20-9f2c-a91a99862bf7</t>
  </si>
  <si>
    <t>e9167178-5f87-4c91-86b0-703c5ebe9642</t>
  </si>
  <si>
    <t>e867fc19-e21b-47a0-a8e6-abcf0e2e0ce6</t>
  </si>
  <si>
    <t>b2fab242-b97a-4e98-8cb2-72a66e8bde3e</t>
  </si>
  <si>
    <t>0625c695-19cc-4457-be60-073fda03075e</t>
  </si>
  <si>
    <t>bd6a30e3-45d6-4308-a0d2-81bbccbbc318</t>
  </si>
  <si>
    <t>9dd1b62c-b8fb-4e76-afb1-48b24b89b417</t>
  </si>
  <si>
    <t>49b02bba-9265-4e6a-ae57-a64391c4c6f4</t>
  </si>
  <si>
    <t>23fc8565-9051-4339-841d-3b04ef293b35</t>
  </si>
  <si>
    <t>ff6d9b42-2210-4c67-b457-602761959a2c</t>
  </si>
  <si>
    <t>13182f0b-4928-497f-8fae-c70e33bcd462</t>
  </si>
  <si>
    <t>4cf7e723-9c56-48d2-9adf-06c284d08056</t>
  </si>
  <si>
    <t>179e8078-084c-43c0-ae35-f6caf4c3431d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</si>
</sst>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0.0"/>
      <color rgb="FF000000"/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left" shrinkToFit="0" vertical="top" wrapText="1"/>
    </xf>
    <xf borderId="0" fillId="0" fontId="2" numFmtId="4" xfId="0" applyAlignment="1" applyFont="1" applyNumberFormat="1">
      <alignment horizontal="left" shrinkToFit="0" vertical="top" wrapText="1"/>
    </xf>
    <xf borderId="0" fillId="2" fontId="2" numFmtId="0" xfId="0" applyAlignment="1" applyFill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quotePrefix="1" borderId="0" fillId="0" fontId="1" numFmtId="0" xfId="0" applyAlignment="1" applyFont="1">
      <alignment horizontal="left" vertical="top"/>
    </xf>
    <xf borderId="0" fillId="0" fontId="1" numFmtId="4" xfId="0" applyAlignment="1" applyFont="1" applyNumberFormat="1">
      <alignment horizontal="left" vertical="top"/>
    </xf>
    <xf borderId="0" fillId="0" fontId="3" numFmtId="0" xfId="0" applyAlignment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2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horizontal="left" vertical="top"/>
    </xf>
    <xf borderId="0" fillId="0" fontId="0" numFmtId="1" xfId="0" applyAlignment="1" applyFont="1" applyNumberFormat="1">
      <alignment horizontal="left" readingOrder="0" vertical="top"/>
    </xf>
    <xf borderId="0" fillId="0" fontId="0" numFmtId="1" xfId="0" applyAlignment="1" applyFont="1" applyNumberFormat="1">
      <alignment horizontal="left" vertical="top"/>
    </xf>
    <xf borderId="0" fillId="0" fontId="0" numFmtId="9" xfId="0" applyAlignment="1" applyFont="1" applyNumberFormat="1">
      <alignment horizontal="left" vertical="top"/>
    </xf>
    <xf borderId="0" fillId="0" fontId="0" numFmtId="3" xfId="0" applyAlignment="1" applyFont="1" applyNumberFormat="1">
      <alignment horizontal="left" vertical="top"/>
    </xf>
    <xf borderId="0" fillId="0" fontId="0" numFmtId="4" xfId="0" applyAlignment="1" applyFont="1" applyNumberFormat="1">
      <alignment horizontal="left" vertical="top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Видатки на 1 учня (2018 тис. грн.)/Середній бал ЗНО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'Школи'!$R$1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'Школи'!$E$2:$E$1000</c:f>
            </c:numRef>
          </c:xVal>
          <c:yVal>
            <c:numRef>
              <c:f>'Школи'!$R$2:$R$1000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671525"/>
        <c:axId val="1518623749"/>
      </c:scatterChart>
      <c:valAx>
        <c:axId val="17226715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Середній бал ЗНО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623749"/>
      </c:valAx>
      <c:valAx>
        <c:axId val="1518623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Видатки на 1 учня (2018 тис. грн.)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671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Частка пед. працівників пенсійного віку у структурі, %/Середній бал ЗНО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'Школи'!$L$1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'Школи'!$E$2:$E$1000</c:f>
            </c:numRef>
          </c:xVal>
          <c:yVal>
            <c:numRef>
              <c:f>'Школи'!$L$2:$L$1000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29801"/>
        <c:axId val="1539196582"/>
      </c:scatterChart>
      <c:valAx>
        <c:axId val="616629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Середній бал ЗНО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196582"/>
      </c:valAx>
      <c:valAx>
        <c:axId val="1539196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Частка пед. працівників пенсійного віку у структурі,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629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1009650</xdr:colOff>
      <xdr:row>9</xdr:row>
      <xdr:rowOff>114300</xdr:rowOff>
    </xdr:from>
    <xdr:ext cx="5715000" cy="3533775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247650</xdr:colOff>
      <xdr:row>55</xdr:row>
      <xdr:rowOff>114300</xdr:rowOff>
    </xdr:from>
    <xdr:ext cx="5715000" cy="3533775"/>
    <xdr:graphicFrame>
      <xdr:nvGraphicFramePr>
        <xdr:cNvPr id="2" name="Chart 2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6786" sheet="ЗНО"/>
  </cacheSource>
  <cacheFields>
    <cacheField name="ID" numFmtId="0">
      <sharedItems>
        <s v="fc00d6ec-9726-4842-95bb-058144e7bb96"/>
        <s v="bca451ff-8301-439f-b608-bc860e3409e3"/>
        <s v="3d2aafc5-de9a-488d-a7d1-a18e4b2c7061"/>
        <s v="58b6e763-cf93-40fd-93bd-314bca9a235b"/>
        <s v="d6d8078f-fc5f-4a57-8263-9ad8b6f2c699"/>
        <s v="678e1e87-90f9-40ac-9f3f-727097373d0a"/>
        <s v="9088b3a6-f455-4cb4-b91e-c65c7ea43bcf"/>
        <s v="6a3952aa-fe9c-4486-a47e-58e34ccdec34"/>
        <s v="7ca15b96-2e40-43c3-a41a-36fb007d5fe8"/>
        <s v="5640884d-0028-4431-91e4-c506bf036550"/>
        <s v="15d561d5-3a74-4a88-baf3-428b38d1f3f2"/>
        <s v="e37cd15f-6d97-440b-a192-21e953cfe2a1"/>
        <s v="95ea23c4-c11e-464f-a8e9-6617c89e71de"/>
        <s v="d7f2afc8-e2af-4e75-84b6-0f0b873d8c87"/>
        <s v="d14170c1-47d4-45be-aab7-9f5f8cbc2ab3"/>
        <s v="8b9f0e00-74f5-4607-a1e9-17d5754fd257"/>
        <s v="cda44e82-4c44-4878-8e6e-918c707eebbf"/>
        <s v="dae89cbe-7c93-4ca9-aa0e-42a13c016e7d"/>
        <s v="6b0ecc55-dec3-4460-bc03-4733e6361ae5"/>
        <s v="c4620169-8817-49d5-941e-2566a18566ce"/>
        <s v="c33d8d57-160c-4ebc-92f2-3b4f16769c3f"/>
        <s v="c320a5ba-98fe-4c0b-9187-c826f5ce2ae4"/>
        <s v="ec6dae6c-2de1-430a-9d3f-02ee25bf7007"/>
        <s v="1af15b52-3d93-4545-a66d-0274629f4aaa"/>
        <s v="d1e0485e-b7cf-4e4f-8c83-cf357d392502"/>
        <s v="60a9bcd6-2310-4188-974d-a7cc9e1e63a3"/>
        <s v="8cf20b44-60b2-4d48-9824-7c956145ca04"/>
        <s v="1a994d6e-4f61-45d1-92da-f2e77697efb2"/>
        <s v="aaf3831d-f09c-41a9-ad46-71a88b8a185e"/>
        <s v="28a86abb-d76a-4781-b910-4fe34574d238"/>
        <s v="db68338c-430e-4db6-b6a1-beb08799b5ab"/>
        <s v="a26b6af1-b39e-47d6-9d40-a577df7474fe"/>
        <s v="fff38550-2186-42ac-989a-8ba125947459"/>
        <s v="a604e0f1-d612-4021-ae2a-ecc776efac09"/>
        <s v="f619af47-dfcd-4adf-b548-c50b7eea801f"/>
        <s v="bb6479a8-db86-43a0-b60f-254bee72e7c2"/>
        <s v="fa68db1b-53f1-452d-ab23-b2368256c649"/>
        <s v="b836e246-39e0-4ae6-83fa-91be374bdceb"/>
        <s v="58b472f0-72b9-4f21-befc-f86172554580"/>
        <s v="c9e91357-0304-4d9e-960b-db9c2685807d"/>
        <s v="6b1efd52-b1e9-4e9e-875b-7277be6d53b4"/>
        <s v="462f84bb-64f9-457e-a204-2590474fb781"/>
        <s v="5edee735-466f-4acf-85e9-600922f8c497"/>
        <s v="c2c500bb-875a-48f7-b62c-7d5509186e4d"/>
        <s v="f5b775d5-a9a0-4a2b-a230-96bab4bb87f0"/>
        <s v="e4b2bb4a-6ce0-48c2-b066-f4b43d03436b"/>
        <s v="8f78667a-dcf1-4d72-ab48-8d4e749096f9"/>
        <s v="e3d0f90d-d70c-4155-b377-4d9a24c74aca"/>
        <s v="dde6ee47-1e2a-4d3d-9357-54e2c2994362"/>
        <s v="d86dc91b-1b2f-4492-b8ed-161c2adc133b"/>
        <s v="a9bb0fe0-9487-41d3-a441-2308e4bca1b0"/>
        <s v="534f5cb6-3ec7-4033-9d8a-65f6b0c41fc0"/>
        <s v="cc728deb-5f92-4b94-88df-14c8d4c19a13"/>
        <s v="1e8326d9-1bf0-4f0f-b755-fa1f3c888da3"/>
        <s v="05df9fba-2a92-4d59-879b-c9b71787693b"/>
        <s v="8c00f47b-6448-4afd-ae75-1f0dc65ab79a"/>
        <s v="cfcd3300-6c8c-4096-be8d-83513912035d"/>
        <s v="08c958d3-b484-4d11-a4a0-e374ca9968ca"/>
        <s v="2d43a74c-8854-4ebf-8de5-c6313c7144c1"/>
        <s v="072f3cc0-18de-414c-ac2d-63a82eeb9b38"/>
        <s v="dc57bfdd-2950-44ea-888b-6ea9287a65e9"/>
        <s v="9ee6a17f-ed41-4272-8372-8c5e6ae66517"/>
        <s v="7458ebbb-855b-43c7-9aea-ba80bc94b1f3"/>
        <s v="810c005f-5c9d-4e2b-bd50-86222e7a9ef1"/>
        <s v="cbba0ffd-af7c-4e64-97f8-8360927b7a60"/>
        <s v="cce649ff-6585-41c8-be20-6788e37b3cd0"/>
        <s v="ed076b14-1399-4552-9c6d-fd62ba9419fc"/>
        <s v="e9718367-f364-4567-be35-336dc0be7384"/>
        <s v="631baf84-c8aa-423c-bd65-bcf48d29648f"/>
        <s v="dbee1f87-e91a-455e-825c-8435f5a6f5ec"/>
        <s v="67fda683-ee6b-448b-8dea-ec01bbaab404"/>
        <s v="ba3dd80f-086b-46c6-ac69-b47a75ffb369"/>
        <s v="ecabd77a-42bc-481d-98a3-1acf4169fae3"/>
        <s v="8dd22ee4-2877-435a-a94d-44a076211260"/>
        <s v="cdf26928-ffc0-4d57-819f-25c3f85a1df0"/>
        <s v="803e11e3-c239-4501-984b-cf9a7199685b"/>
        <s v="ff3953a7-5bc9-4c88-b54f-149824f4248d"/>
        <s v="30feaa6c-691c-4283-ab32-ea90da762b3a"/>
        <s v="7ccb82aa-c697-4599-b21c-c0731c603cab"/>
        <s v="317a7823-68ee-4f2a-a0a3-23c04f5b47a8"/>
        <s v="acdb648a-35ec-4974-b3f8-002400cadb82"/>
        <s v="be28d875-a634-493a-88f0-3bf5d1ad49fb"/>
        <s v="589930cc-528b-4f68-a636-50c9c16355ba"/>
        <s v="9146f795-10a3-46ae-989b-9a2464d62ba1"/>
        <s v="544aa4f7-5249-4d55-b47c-de3a06762316"/>
        <s v="2af9a064-44c1-4d4b-b07a-32f3e05983d1"/>
        <s v="71822602-d3f6-4324-bdd2-32a3f8da49c5"/>
        <s v="5a1f4254-1917-4fa3-bf55-ce341e50d0e0"/>
        <s v="095a2a18-8f88-42f4-8c39-c33fb8647c74"/>
        <s v="da4e8375-a1e9-49be-a62a-54801bb6283e"/>
        <s v="051fa396-ac71-49f5-8f44-20d2f7f17d5f"/>
        <s v="6173fd43-e7a7-42ea-b918-a8dda67c13b1"/>
        <s v="a5d40f10-2579-4fd3-a782-e48605332449"/>
        <s v="e25176b6-8ea5-481a-bb38-c41a102cb5b5"/>
        <s v="41bebe3d-6a87-436c-ac18-10b9d6da89d5"/>
        <s v="d1cc6a7c-448e-45c3-a7ec-9004b9f47242"/>
        <s v="19eea7a0-7c38-417f-b0a6-b13913109612"/>
        <s v="c6731f82-877b-4aba-9361-00ed4a6abcaa"/>
        <s v="d1102f52-9a49-4008-ac84-6fc302aa8fa1"/>
        <s v="20a68558-4f89-4d47-9846-f92476bd8bd4"/>
        <s v="f826faf9-1147-4199-bf71-5d461bb166cb"/>
        <s v="1e29f54f-707d-4087-a274-05ccfd468eb0"/>
        <s v="df966919-47f5-4d29-93a0-5b6784f96222"/>
        <s v="a486ff08-51e8-4e19-b107-7ae2494cab47"/>
        <s v="4a4f1303-fe96-4476-9f1c-09e460c27055"/>
        <s v="1cba0c39-e7c3-4a22-8219-5c14c457f92c"/>
        <s v="3993f954-5ad8-43c0-9e76-e12bc25cd460"/>
        <s v="aad98ac4-2a28-4307-a7bc-6d967587736a"/>
        <s v="eac5a86e-3ddf-42ba-9bb1-0ace7dca360a"/>
        <s v="00158163-7929-49bf-a276-739335f66cb2"/>
        <s v="6922c9dc-26d8-42cf-a52b-b4e1cf3663dd"/>
        <s v="c1891f4f-bd22-4b4a-8f90-16c0fb36e0af"/>
        <s v="1d53fd11-32c5-45bb-9703-c075c187e56c"/>
        <s v="98776a78-7519-4d7a-aef3-d2e5586ab472"/>
        <s v="9d7bdc61-86c5-4ca3-977d-ec3319d37d40"/>
        <s v="1502f0f1-95c0-4b22-ad2a-ac88208e05de"/>
        <s v="45014a3e-a9b1-4f39-a437-c2e8f01cae2e"/>
        <s v="0a44448a-1968-46d1-9c51-d2acb9972cc6"/>
        <s v="7eff5def-12a3-46c9-8117-6d0ae4a7fe08"/>
        <s v="bbeb4120-160f-48af-b308-7aa799c076e2"/>
        <s v="7b6ec56d-ff89-4cdc-9932-b797fcd7e52b"/>
        <s v="3b2da1d7-892f-4835-a2ce-1c9dfa181a51"/>
        <s v="444aaeaf-8831-482f-8e8f-96226d69d890"/>
        <s v="3b6e9ce3-0499-4c61-bbf9-f65a8304af1b"/>
        <s v="66c251d1-da64-4e90-8bd7-e09113a3f1b5"/>
        <s v="3a098bce-c6df-4254-b85d-58f07ee4db34"/>
        <s v="52a3c101-891d-45a2-a69b-f6b1461de796"/>
        <s v="be3f6740-ae3d-42b0-9c6a-7930358d0dfc"/>
        <s v="c8f4c4cb-d789-4091-9bc4-43c6bf688508"/>
        <s v="6e81f799-b426-4655-9162-05c472f98e0d"/>
        <s v="c624f844-53d3-44d8-92b3-e1abfb1cc187"/>
        <s v="d9101f4f-af15-486a-980d-e91892c27b33"/>
        <s v="cfc5514f-faef-4801-9bb6-5ccc5effe8b3"/>
        <s v="4bd8af3f-8b83-4543-ab36-4687363d6479"/>
        <s v="f49a6000-be89-42e7-8a1a-90f427dbb8e0"/>
        <s v="b2e3a572-0596-4dd5-abe6-080c48dfa9c6"/>
        <s v="2d261c53-efe0-4289-902c-6c778005dc10"/>
        <s v="7b89303d-c8ed-47f0-8ec1-a28975b88ed3"/>
        <s v="b763ad7f-0372-421c-b6bc-e949ccc27216"/>
        <s v="d0851836-9c69-49d0-aed8-90aa9cd79a6c"/>
        <s v="3a693c40-f6a6-44ea-9150-e56e5de30bb8"/>
        <s v="b65a450d-2816-46ec-a27c-85f01458f04f"/>
        <s v="fd682939-c37d-4f3d-a96d-e46c092afd94"/>
        <s v="f33a63a2-4cd1-455a-9c14-dcdbc2933643"/>
        <s v="597bb6f8-9eba-4124-b808-005ed553fd88"/>
        <s v="95c49368-46de-4a95-a0ac-a4fd9cdcfbc0"/>
        <s v="b1731df7-9e6e-41e8-baff-c27b4dd17af7"/>
        <s v="b7d2fc34-1bb1-4427-8a91-94c5bb50ad21"/>
        <s v="3bc44357-f354-4d37-bab3-3cd36071eeee"/>
        <s v="0b467994-bfc9-43a5-8ce8-f209f5eda66d"/>
        <s v="e73beb68-05de-4ab8-bf41-38b23485c218"/>
        <s v="3053ec5f-0512-47e0-8172-5e48454778ac"/>
        <s v="83ce2f6c-8110-4b47-a15c-032e073269bd"/>
        <s v="38ba2887-4db8-4712-9cc2-2ad6f517d3db"/>
        <s v="a5aa00ec-c93d-4fdf-a0da-b9b6cd42a482"/>
        <s v="06d2ca9b-0725-49dd-b165-1c1f651a4ead"/>
        <s v="b0a34e0b-1c37-46ce-98aa-2448c5765048"/>
        <s v="1042beb4-7edf-40cc-b166-44ef02b2439e"/>
        <s v="1d918416-9e55-4074-a13e-f865dac31bd6"/>
        <s v="88f130b9-175b-41be-95e7-8e048037ab54"/>
        <s v="f53d8b1a-8737-4ae8-8581-226a53569f46"/>
        <s v="810ce9f3-ba5e-4f21-a44d-620e087b5102"/>
        <s v="6821f3fe-97d3-4613-9f53-5c8053a193e6"/>
        <s v="a1b686d6-a9c0-4ee5-aa2c-a4863e2309cd"/>
        <s v="8386dd26-9b1f-46bf-b10e-fed6054ec62a"/>
        <s v="67726373-c47b-4098-9979-ecfc6a474238"/>
        <s v="40ae4b16-a19b-4478-9ae1-f68a845ddece"/>
        <s v="675661c1-f0ef-4c24-b751-2f9c4be9ae6d"/>
        <s v="0f6a21d9-b594-44bb-ad2c-4614dce87def"/>
        <s v="59825c22-7e42-406d-bf44-9fdc849eaac4"/>
        <s v="34cb4740-32fe-46e3-b46a-9483d10351aa"/>
        <s v="f814f85e-eeec-4393-b35e-20c9eda4d82c"/>
        <s v="3465a78c-928c-4708-8005-e40956856e4a"/>
        <s v="d74bdeef-b341-400e-b25c-4d4aca0de8c0"/>
        <s v="5d32874f-ee0c-463b-ac0d-1ad5dbc54fda"/>
        <s v="e89c7cd1-8410-4c35-ab1e-0495dfeec48c"/>
        <s v="4d299bba-0d0d-41a4-92ca-b3414f4adeb4"/>
        <s v="454cf62d-e8ce-4284-9b5c-d116d57e495e"/>
        <s v="96759618-d30d-4b63-a636-c6e9e5a04b13"/>
        <s v="2e3ada70-502b-4214-b170-001abc1125e8"/>
        <s v="7f1c8c79-f7ab-455b-90ed-aa57866b7eaa"/>
        <s v="fe00e367-7010-4a09-9bfd-d8d0576c8c96"/>
        <s v="c22e0d0d-fe48-43d5-89b9-55b42c179615"/>
        <s v="81b10894-b96a-4d94-bd9a-08e4a1f8fa85"/>
        <s v="31efe23d-2078-4c64-8fac-711e21f266aa"/>
        <s v="5caa30b9-4663-4ea4-b156-2326c2a303e2"/>
        <s v="f1fb0522-c9a2-43bb-8875-60c24a62814d"/>
        <s v="8313995c-868b-418b-a755-9cf7c7a66fc9"/>
        <s v="8aa4a8fa-20cb-4e6f-b73a-5c6ce801afd0"/>
        <s v="2a3afc11-0ad3-4063-ae64-188df2ce3ede"/>
        <s v="27559abf-0336-49a0-8932-01bc5cb248fb"/>
        <s v="ba46b8c0-61be-48b1-b36a-419055ba5ad3"/>
        <s v="76c358bc-6570-4214-bc9e-1984dd1437f5"/>
        <s v="4577a6af-0b4b-47e1-888d-22f0861cdd10"/>
        <s v="e601fd30-7cd1-4376-85a8-16b3400107ef"/>
        <s v="4f117d63-9402-419c-98e8-3ac3bb395b81"/>
        <s v="0826b6ce-ab5a-4367-ab4b-cf1a7e2ab4f0"/>
        <s v="03879493-48fc-46ef-acb0-91363d70a45d"/>
        <s v="2d4bcf43-694a-4c29-b644-91338903102b"/>
        <s v="089c9196-365a-419d-8f6a-7f31fcec3e50"/>
        <s v="90e896a3-1900-47f6-a5b7-e08b210efcfc"/>
        <s v="616d2124-bfb4-4043-8cd5-0febcb038c30"/>
        <s v="0c979b65-3f26-4803-acd2-35825ee7dafa"/>
        <s v="8f7d6aeb-615e-446d-9767-d8eea9da9e9f"/>
        <s v="f2df4b05-3c68-4f1e-8614-add1799b2fed"/>
        <s v="e8bde656-aac2-4d09-9250-63e5d464e20a"/>
        <s v="487c1e9f-7ad7-40a9-9987-f01483d7459a"/>
        <s v="3cbe6ef4-ea8b-4c76-b2dc-d5c07917d61f"/>
        <s v="ad2fe929-a70c-47f4-a025-dc4bfc79cfa5"/>
        <s v="7f5b73c2-8f63-4018-b2f1-a142d1bc218b"/>
        <s v="00dd155a-dfca-46d7-8c1c-799629e51571"/>
        <s v="a9972d24-f21a-4fee-82c8-af120e66f770"/>
        <s v="4a04392f-441f-4a17-ab02-1bcab1b1c3f3"/>
        <s v="2c2899f4-d084-4a16-82c6-a0008afb492e"/>
        <s v="98282762-1c9f-4022-9516-c760cf778c76"/>
        <s v="17719b9f-5985-43d3-995b-1ddf2162764c"/>
        <s v="65ab5dde-4baf-42e5-a8f6-17ef8acf6a53"/>
        <s v="64c59c86-0d6f-4b78-b36f-dd3a3b174c95"/>
        <s v="3239c714-f402-4aa0-b0f9-4368d1c39d2b"/>
        <s v="dd136793-e405-4d7a-a08b-94981cde176a"/>
        <s v="fb429c98-7799-4a08-a359-2a6ded0c4bed"/>
        <s v="516b0e77-0f45-4e06-bd22-fe2012ef05f1"/>
        <s v="21676946-58a1-43b5-83d1-3053c99a9bab"/>
        <s v="8e187bf7-fa46-4092-9789-cc46cc2977de"/>
        <s v="c352e534-d8ab-4639-bb38-61da46d11e11"/>
        <s v="5ac13f55-5699-40de-8ea3-87221078d72a"/>
        <s v="022260c7-0beb-45dd-b593-b938a32a6daa"/>
        <s v="f1eef717-8bec-4ca3-8afe-5c25673631fa"/>
        <s v="d5603463-3657-49bd-9991-0c13e08f3fc1"/>
        <s v="4cbe44f9-6e50-4583-83a7-64fdcdb12245"/>
        <s v="b58159a7-e068-4313-a3ac-bd75049909f9"/>
        <s v="298e8dab-37ec-4f6f-bd73-f934bd97e726"/>
        <s v="45b60be9-534b-4954-9cba-3da51102a58b"/>
        <s v="52fa47af-6211-4f6b-bf1d-e8e45c44ad8d"/>
        <s v="69fc627d-7a01-412d-bc49-148f618baeea"/>
        <s v="765f0f4e-e209-4285-9917-3b08a78a86af"/>
        <s v="f1908690-70b0-4c4a-a5c0-29c72b756a03"/>
        <s v="40219dbd-15d4-474e-8ba8-b1a0760c34f5"/>
        <s v="1309357e-b2a7-42bc-9a2b-5e8f4533823c"/>
        <s v="1ecf4985-8600-41a0-a424-546a5e95f4a4"/>
        <s v="30c51183-9189-4257-8229-527e00d1a8e8"/>
        <s v="378613fb-751f-4b47-8911-363765447cfb"/>
        <s v="5fd312c2-42d9-4f2c-ad7b-7d79dcd4d846"/>
        <s v="ac3f9a86-3740-4034-a537-dfc1797748e6"/>
        <s v="79c85d82-8a23-4351-99db-fb00a8c2a35a"/>
        <s v="0a82d378-e698-4af1-8abd-99feafa37c57"/>
        <s v="e2652fdd-380a-4a51-a6c3-949acf3a5e26"/>
        <s v="b3f0d81b-6d62-4631-bfcd-3035b1b007e7"/>
        <s v="20cc3156-a42f-48d4-b2e6-e1501e4b3f6c"/>
        <s v="8710b527-cf2e-4791-b972-3cea66e87eb5"/>
        <s v="f8f9744a-4e92-46cf-9538-1500eec903fd"/>
        <s v="87e34bb8-671d-4bc8-b0ed-a69354c05b9f"/>
        <s v="39932ca5-0ce9-4611-8e5c-2218aab6ec23"/>
        <s v="5f894bac-575d-4b03-91d8-14ee079dc5e4"/>
        <s v="d424251e-3f46-4e29-a54d-3ee89e76a510"/>
        <s v="8eb700d8-cbad-456e-9d8c-c57f85f8af90"/>
        <s v="7208f4c3-bd39-461d-8288-0c5d74cec522"/>
        <s v="c1b5e135-5a27-4491-bf42-a5dc78696db8"/>
        <s v="1d650343-eca7-445c-8e90-137034a00ace"/>
        <s v="62a66c86-25c0-47a9-9cb7-0f348dae9ec5"/>
        <s v="125d7e04-5aa6-444a-a176-5f7df1575d27"/>
        <s v="a6da7cad-e54b-416a-8d58-bd1cf17ad1e2"/>
        <s v="9d48d3ec-4d67-4a79-aa65-9ac0bbbf4459"/>
        <s v="15d5a479-6aad-4a8c-b93d-7809f7d56d14"/>
        <s v="0c6695d9-04a8-45cf-9ce5-a0092dc60b52"/>
        <s v="34437345-ef0d-4c7f-8070-c1addc780195"/>
        <s v="e3e8f9c8-ef30-46ca-bdc0-780df97a63cd"/>
        <s v="21d93921-6c04-4627-8105-0af1646f34ea"/>
        <s v="b9ce9e58-6a9b-4527-8cb4-330da03c09d7"/>
        <s v="4ca04e38-acfb-43a9-a062-f6059b05ad8e"/>
        <s v="c7bd4bd9-fb13-498e-ae08-129cce04eff3"/>
        <s v="fede0371-9fb6-40f3-9c50-61d880df8e31"/>
        <s v="2801c5f6-9b6a-40a1-90a0-5915d3ba24a2"/>
        <s v="7b34a20a-2b0d-4383-9c7d-6ee0235a2d65"/>
        <s v="a73e9bd0-7803-4344-8ce9-7f6320a0ae62"/>
        <s v="0d0374e2-53b9-40eb-add7-c59fb3073fe4"/>
        <s v="0cfa820e-475f-4d67-b767-9b9107fb3cd7"/>
        <s v="0d57cc94-700b-46ff-adae-373b79fc370c"/>
        <s v="8cecc32e-abc1-48fe-afe0-b9100c670f50"/>
        <s v="a603bbff-42c5-4e28-9e79-73e5621641c6"/>
        <s v="3756019b-e71b-43c3-9a67-0701056f8ad1"/>
        <s v="f63daad8-7839-4f70-9ac3-db922a0c0793"/>
        <s v="80a6628b-0717-41e4-a0d5-99ac2dab23e4"/>
        <s v="5edf0fc7-16a8-4389-b071-cd32277fab36"/>
        <s v="c6d2f73c-6fa4-49a1-9650-3dd7ecae36f1"/>
        <s v="d107b017-ac27-4788-b3a0-5b2f85f3fbb4"/>
        <s v="dd2e6a99-456d-4550-8cae-a60fca7a8e17"/>
        <s v="70224909-5bf8-4541-b5bd-77c0c3ac5c6a"/>
        <s v="2987d3eb-86f0-4c44-ba9d-c40e5213906b"/>
        <s v="4d23cf71-e265-4a64-bf3d-9b94b3d013ab"/>
        <s v="3b5d60bb-e76e-42e7-b13e-a3d32e3993b4"/>
        <s v="42fe1e27-4684-4d91-b7d2-3a588c3e75da"/>
        <s v="80af3028-8a5a-4f1e-9942-cc8503477028"/>
        <s v="3fc8d3ee-5a13-4804-a9c4-e5ca9e8cd6b5"/>
        <s v="79cdde64-3096-4a1a-bc05-672e7559d5a8"/>
        <s v="dd8d6a1d-8668-453c-a5c2-a05053738f3f"/>
        <s v="adecd909-caf9-4f58-a2e4-a1ecc3189dcf"/>
        <s v="c545829b-4d1c-4ed8-9152-39e9aa8c581c"/>
        <s v="fd529602-3766-4838-87d7-d025d406913c"/>
        <s v="1143f17e-8049-402f-b733-baafdc637ace"/>
        <s v="59f13d2b-884e-41a9-a039-495c7d464292"/>
        <s v="f26ed155-95e5-475a-97c9-067dde316110"/>
        <s v="b409074b-b85f-48a4-a8c4-69bc7aeef331"/>
        <s v="a0ae6d7e-bbe7-4168-bd07-9c6e1b1ce077"/>
        <s v="5f5fef46-4812-4537-9a06-acab5657a229"/>
        <s v="d11c0c25-8c04-4956-bdaa-245f6f32ca3c"/>
        <s v="91e224ec-3927-4f25-b9b9-19197a4bf5a4"/>
        <s v="f7ab5c8d-fdcf-488c-8c58-9a8a926b4b29"/>
        <s v="57bebb94-6c53-4ae9-b3da-ee412b6269c6"/>
        <s v="1a19bafd-1fb7-4387-91b6-c5dae90f838a"/>
        <s v="dceaf044-9648-4817-9654-efb953271f49"/>
        <s v="f9150c87-73fb-49e2-ab9c-272c44f2dd64"/>
        <s v="b8bb10da-ece2-4e95-a77f-435a8bcf07e5"/>
        <s v="c29c0414-c945-4c02-a0cf-223f125c0509"/>
        <s v="02073f0f-cc32-46b4-bf64-b034ac5b3eab"/>
        <s v="e9afb3c5-28ab-4005-8f8c-e458ab68ab1d"/>
        <s v="e8b9729a-9e45-47dd-8459-acbf00f2b389"/>
        <s v="04ac36ef-4071-4763-a435-87393defd768"/>
        <s v="dbb5e27f-fcff-4ec8-9b0e-f4ed07a9b58b"/>
        <s v="af214cdb-76d6-4079-b687-608552d05cb5"/>
        <s v="e383e75b-a715-4da4-9925-cddbf460e2b5"/>
        <s v="f9d38f30-7d03-47bc-867e-aa8633b93616"/>
        <s v="16347e39-62fa-4c3a-a65a-724eeb9ebea3"/>
        <s v="14d3ee6b-78cd-48e1-a359-92adac4d54ad"/>
        <s v="fed78692-9dac-4f1e-bd44-7fc4120c85f8"/>
        <s v="769053e2-785d-4557-8526-5bb48a53cb71"/>
        <s v="5b9e59ec-a27d-4cbe-98b8-940086b610f4"/>
        <s v="74a02922-6a6b-481f-863e-9ba7f6a4d56f"/>
        <s v="2bb2b7d5-1f4c-457c-bd79-927da8df2dfc"/>
        <s v="10544b92-bfeb-442b-ae64-e017782ff56c"/>
        <s v="f19fae6d-32c9-401e-8cbe-5ac4253e8209"/>
        <s v="e4bd1544-3445-4cad-b741-f5692f0560f3"/>
        <s v="c6dd7042-94bc-4b10-a237-02664f058a45"/>
        <s v="ffa21b51-8f33-472f-82f8-c1cf999903b3"/>
        <s v="62f5cce9-88fc-48ed-acb0-77718097a15e"/>
        <s v="4345b8e6-b557-40e2-9fb3-7826c55e2517"/>
        <s v="ccda2711-243a-46fd-a8e4-af1597253748"/>
        <s v="ecdf127f-5d16-49ae-92cf-e953a33fad97"/>
        <s v="4ac9861a-a91a-4d2e-89a9-fe00e4e3187d"/>
        <s v="a449fc13-6533-45c8-a9a1-aba4b4bfc437"/>
        <s v="5a7a8244-6cd6-465b-8cab-8de5190ae84a"/>
        <s v="03db0aab-14ef-45fd-8f86-ea9f099d6a15"/>
        <s v="704745a0-910f-4814-bc4d-4d64b3acb709"/>
        <s v="392493d3-06b1-4f9c-9196-6b2a22de200c"/>
        <s v="254f393f-9e91-4c47-aae8-f60b81afe4d6"/>
        <s v="1277017b-4ee4-40d9-8ea6-f9f9b6bf03d5"/>
        <s v="6f404208-8593-4d2f-8c79-5bc5d2f8fd9d"/>
        <s v="a4af299c-098c-4779-a86e-7eea81f410c1"/>
        <s v="78256361-3f06-47a8-88ff-874706c007c9"/>
        <s v="1ff8a650-97c0-43a1-95a4-17afa237973b"/>
        <s v="ade29a2d-185f-47a5-add3-fd693cf80c07"/>
        <s v="c2ce435b-22c6-4f18-9868-df6117b77975"/>
        <s v="5bd3dd97-6763-4daa-b8af-aeec4e307097"/>
        <s v="6b3c7f19-e9bf-4566-82f2-2f9927837fde"/>
        <s v="2381079c-aba5-4fa1-84b6-966f339c7e86"/>
        <s v="f4554ced-58cb-4c75-8a77-e8f5e5128520"/>
        <s v="8916de47-32db-4227-a6d5-990212af30be"/>
        <s v="ad4fa484-de05-4c14-97f6-8b59e752715c"/>
        <s v="962df991-321d-4637-911c-3ea84a49d51e"/>
        <s v="4b065b72-b160-4e1c-93e6-1a101d7c43bf"/>
        <s v="10cfcc2b-8d8d-4a66-b5fe-0312bd5cf766"/>
        <s v="aebd5135-8cd1-42a4-b9e9-2b64b19737bb"/>
        <s v="9d6ceb70-2fbd-4cad-90b5-d9c72fae740b"/>
        <s v="21cb130a-2a02-4128-868d-d460f1160988"/>
        <s v="51058f44-2f62-4476-b6e1-53209427bd7e"/>
        <s v="f9513ab5-fd9a-42c9-908a-4260a5e3ce07"/>
        <s v="54540442-3330-4821-b32b-acaea0f49518"/>
        <s v="ea795bb0-582e-4db5-b602-f1ba3cb90604"/>
        <s v="0c1f8158-b9fc-4b24-9223-bf53a315beae"/>
        <s v="42914a5d-9cef-4288-a962-748c35dc5175"/>
        <s v="0c72287e-41c1-4c8a-bb4b-a1768fb3fc0f"/>
        <s v="1ea30b31-bf36-4376-b52e-de65784dc53a"/>
        <s v="126757d3-e57c-4521-9814-a27fbdd3f536"/>
        <s v="51c7f067-6750-4db7-81b7-05521cdc1067"/>
        <s v="6550a502-76c5-4015-b851-c0c9191985e4"/>
        <s v="58502051-9499-4855-8a72-7638eb1d6686"/>
        <s v="79ce499e-8602-442b-8359-6477e047d536"/>
        <s v="c717945f-ebc6-4702-8a2f-01e81360d701"/>
        <s v="94717ce0-33ab-455b-81c3-b8f5ab60af49"/>
        <s v="3620eb24-22bc-4bbf-b2a5-3aef452b42e5"/>
        <s v="af738641-6a6e-4d81-aa09-20d399f4c454"/>
        <s v="39d7288d-2ed6-4f92-ac63-76a0076a312f"/>
        <s v="90034b48-2a4b-44a6-8827-7564b1a31399"/>
        <s v="39774c1d-fa15-4f2f-b417-380f526230f8"/>
        <s v="1850ede5-c255-46a5-a95d-6a00bae1103e"/>
        <s v="480c593e-173e-4d05-9d30-3e25ca21e106"/>
        <s v="c1403532-55d3-4428-858d-5087c037e91f"/>
        <s v="3dfda63e-62d6-436e-bb13-4c1c5f93c632"/>
        <s v="f9c20919-f53e-423e-bfde-1912cb73b8a0"/>
        <s v="fa17ef1a-a928-4ad9-bad8-bcda04ec507d"/>
        <s v="60bcdb7b-8588-4639-bf80-ea4c336631a9"/>
        <s v="add0e04e-e3e0-49d3-9028-1dd23de99af8"/>
        <s v="7d385e12-6d86-4f98-a6a8-e48de9ea9de6"/>
        <s v="734834e0-9c9b-44d5-a07f-c571fb0bffbb"/>
        <s v="cb63556c-6b24-4e65-9c46-82592485f8a7"/>
        <s v="c6a307d2-b861-4021-b7f5-3379176a27fc"/>
        <s v="604bf8f4-4349-48cc-9bf3-2d38c8220445"/>
        <s v="bbd4132b-838b-43e3-bb82-cdfca3735db5"/>
        <s v="4de790c5-3bac-43e2-ab84-b0d7eb4708bc"/>
        <s v="710dab54-9d04-4048-981a-7be831da4edb"/>
        <s v="bde4e26c-3461-45fe-9a07-2fc19dcc39e7"/>
        <s v="208bfef6-e507-4eff-84b9-aa9136d2f3e7"/>
        <s v="2b963244-d0d4-4b77-9538-bd4c93b89a0c"/>
        <s v="55e2221e-c0b0-4b8d-acc6-c439185d45e2"/>
        <s v="4406f634-16e5-4e97-b305-69159555a170"/>
        <s v="b5e04330-1d17-46d7-9f23-89ccdcfbf3a4"/>
        <s v="5ce2a412-a5b9-4547-866c-4772c3a8dc4f"/>
        <s v="eb67e84c-6d8f-4b8b-a694-4867144aa154"/>
        <s v="c331a237-1e90-4480-99f2-27bf91fe1c68"/>
        <s v="180c7e0f-8e88-43eb-8ef9-056e8dd78dd0"/>
        <s v="152f5be9-adc7-47d2-a856-b2fa5bdff7ea"/>
        <s v="f9f890c5-0519-4985-8005-8c5060a5917e"/>
        <s v="374a0719-7fcd-4aab-b993-1d19f2fceded"/>
        <s v="79efa9db-8566-434e-aff3-54fe6586ae16"/>
        <s v="b5c61c1d-4923-42a4-9d5f-949ed0fb560f"/>
        <s v="c0a75169-1d9a-459b-9618-de6507743171"/>
        <s v="2b04bf39-28f8-4df9-b0df-108e64ce7e76"/>
        <s v="7a1f1b16-015b-4c3c-97b3-78888d90b036"/>
        <s v="36694a13-8cb8-4ef7-be02-7fdbb8b7847f"/>
        <s v="fa60463a-4397-4378-8f0f-65acda9be765"/>
        <s v="2ff7af0d-d968-4d97-81a0-8fd7416eb791"/>
        <s v="a3e60420-75ef-4ca8-a106-bf79ab25deb7"/>
        <s v="70ce18ab-afe3-42ed-9293-d7b7a677a337"/>
        <s v="ef78efe6-d3b4-4725-a283-ebc37291dfa6"/>
        <s v="1cf8276c-27fb-43ce-a3fd-ee0183991f20"/>
        <s v="276ed49f-0411-478c-95b4-328f9a5daf6c"/>
        <s v="d43efdcd-2c01-4ced-a4b5-6c43854ce07a"/>
        <s v="5005cdd5-d7aa-4405-8f74-f1ec0a2652df"/>
        <s v="48c7259b-346b-4263-b0f2-74e55a9ce776"/>
        <s v="2fe3062b-ff91-473e-9abd-537700753ed9"/>
        <s v="28b98444-8fc0-4e3e-a196-a47eb824c47c"/>
        <s v="2ee2ab85-7118-4a10-966f-4f1069d08e02"/>
        <s v="44edda2e-e868-4586-bd8c-eae14cd7678d"/>
        <s v="9d6ee3c8-9694-4837-93f7-95a2dc6f543f"/>
        <s v="6a316252-6e0e-4a36-aa5f-8b920f3ec9a1"/>
        <s v="91722993-effb-4579-8d69-d6a6d65ccabb"/>
        <s v="da26089e-9d9c-4573-9f1a-333567921628"/>
        <s v="e2dd17b4-7f58-4281-8022-7695c7e38c1a"/>
        <s v="83a9463d-02dd-44a3-8c5c-9cf35f25c5f1"/>
        <s v="83db1868-7e0d-4f67-b77b-0491cfc726db"/>
        <s v="4e5493ed-bc4e-4bb8-93e9-2c09a58fdea1"/>
        <s v="a4db725e-2a61-4f5d-8699-ebdc909b5ca1"/>
        <s v="7d14bdb1-ad05-4e6d-b7a1-eb0ed8ed3a8a"/>
        <s v="361deb5e-1945-451c-bc57-575d6659a61a"/>
        <s v="ade6d80e-665b-411f-aaf3-2200d095456d"/>
        <s v="54bb6033-809c-4b28-ae71-493f3b66d65c"/>
        <s v="2eb08aeb-86e7-4f0c-925b-933fbb0a26ee"/>
        <s v="bcf40c13-e585-4480-81f2-2ad893a76512"/>
        <s v="5a13aa3b-1b1b-48a3-a13e-13bdc4251ee4"/>
        <s v="28654005-e95c-4ccc-9f1c-d6a7313e568e"/>
        <s v="3e0e88ea-455a-48f5-b5c6-90ef2e07e1aa"/>
        <s v="a5ce1d1e-9548-4d6e-ab5f-c6b14e2cd2c7"/>
        <s v="4b76cc1b-595d-4999-909e-08cdefb5c039"/>
        <s v="48f63033-111e-4ede-a42e-5a4ed6fc020d"/>
        <s v="66751513-2a05-4671-a830-a2fafd9d0054"/>
        <s v="70c26c2a-022a-4cce-adf2-eacfca2eb6c8"/>
        <s v="15b965cf-c129-4768-a4a5-5e7bb54eed7c"/>
        <s v="ff602903-2250-4713-baaf-28224ec8688a"/>
        <s v="0b618e1b-8b1b-4dfb-9928-3fdb486b866d"/>
        <s v="4e22c86d-1896-4f7c-8007-bff78a217fc9"/>
        <s v="0651312a-25d1-459b-bc10-169ce7d645f6"/>
        <s v="0e87827c-85aa-46cf-bd2e-90f41cb3f729"/>
        <s v="ed4d0f0c-774f-4729-bcb3-4b245a730e64"/>
        <s v="010fe4ee-51cc-44a0-bee7-8f22a1f72123"/>
        <s v="03392435-c768-47a0-8b9e-25d960b71217"/>
        <s v="944d8100-354a-498c-a9cc-6e5c13bb2ffe"/>
        <s v="e454fa0b-06ac-4fb2-b51d-515d990756f1"/>
        <s v="bdd8398d-e587-4cb6-856a-fcbf87a3d60d"/>
        <s v="b3b16a7e-9980-45da-99ec-c59f36f2827a"/>
        <s v="f5a175fb-eb38-414b-9f36-9ba133b7fd1c"/>
        <s v="4d1ef31f-41bf-44f8-a809-293670bf74d6"/>
        <s v="caab1cc9-06c6-494e-8511-4a15d9e9c8ec"/>
        <s v="d3be0f15-d58d-4b55-b808-5960ef583107"/>
        <s v="2296b270-5dd8-4b2b-8936-afcbb9249776"/>
        <s v="c1c64fbd-0666-43db-8adc-c3ac24fc9507"/>
        <s v="56ddb327-a3e4-4ac2-a855-e2e04244ce2a"/>
        <s v="c3c9a1e1-22b9-4aa5-85a3-98f93dbf825b"/>
        <s v="dae0f54c-762d-4682-8bba-8831b8f1a551"/>
        <s v="490662a2-2deb-45c9-a7fd-564fb1475eec"/>
        <s v="f9f3cb08-c73a-4bca-b7d9-7f5fd57a417e"/>
        <s v="5e3fdae7-1541-4623-9148-3ae6cda6f575"/>
        <s v="f8ec4e05-f958-4331-865f-34a1a14f92af"/>
        <s v="c9a6fe19-1a6f-44e9-aafe-2730268d1e47"/>
        <s v="05307ca4-01a0-4456-a041-68b38299e64c"/>
        <s v="134dd1b5-f458-4898-9e7d-5b8bdf9162c4"/>
        <s v="4e48499a-448f-43ad-9b49-37c8fb74b20c"/>
        <s v="302a84bd-189c-4bc0-b609-bdf622b8f2cb"/>
        <s v="4cb204a4-52c8-44bf-96e1-c2800930df4f"/>
        <s v="63ca8edc-7c79-469d-af01-ea2490544f93"/>
        <s v="bdc14087-681a-412d-9590-88465cf59293"/>
        <s v="de468576-2bf1-4e02-8980-ca2a35875f63"/>
        <s v="2f8370c6-12d0-46db-b44a-00c492af7d5e"/>
        <s v="37888a48-808c-4016-91df-fa4e6decbb31"/>
        <s v="5d291ac2-4b8f-40ae-89f0-fa1c24167544"/>
        <s v="9e4f8ab4-b474-49f6-bf7e-5f8edfa27e2c"/>
        <s v="dc063c45-7d1b-4603-a995-7330104dac08"/>
        <s v="a0b4e6ee-5cd7-4b99-94b9-fbea9cbd8bca"/>
        <s v="c5deec71-6239-4be7-889d-5472b4f466dd"/>
        <s v="e6c804ab-9ed1-46ac-abce-69539fa50a6b"/>
        <s v="9c7c9b48-9b96-4272-be39-7ca31d22642d"/>
        <s v="febad0f2-8bce-42e9-8496-41e14edd3d05"/>
        <s v="f4d3cdc2-7af2-47d4-9d0e-508c0f83a2ac"/>
        <s v="90a2d9fc-569b-43d6-be22-9e80c6bcc9ff"/>
        <s v="76082b54-3cef-44f5-9f55-ca6f14713581"/>
        <s v="86643c09-9676-40a8-84d8-45f29e6dbfc7"/>
        <s v="aee2e589-5eed-4513-9c59-abe67ffc696b"/>
        <s v="40d2a916-27c1-4052-aba8-317df78cbfe0"/>
        <s v="ae431564-cbe6-4408-9eaa-eaac7415727c"/>
        <s v="b9639762-162d-4ccb-9864-b5c684f8c661"/>
        <s v="24b0771a-ffec-4300-adf5-03a494bdb49f"/>
        <s v="3b9e8822-e893-4735-82e5-c549e6ae1ef3"/>
        <s v="da80f548-0c60-4ece-8155-583973423352"/>
        <s v="e7722865-29b2-4bb5-8190-4ee0d4bdfee6"/>
        <s v="c064db5b-2f45-4c9b-bccd-b5d96f528322"/>
        <s v="36ca906a-7f48-4284-9362-e926d3e01b53"/>
        <s v="915fecda-3afd-4982-a14f-d1faa71b935e"/>
        <s v="c1b4493f-34fa-48bc-a1f7-619ad2390fc7"/>
        <s v="eca0be6e-06a3-444d-a6ec-596871f3dc53"/>
        <s v="feb604ec-287a-434d-879d-9364308d95b5"/>
        <s v="689c389d-8bce-4909-b453-9e23050d8cae"/>
        <s v="9bc8a43a-e533-4ab9-a305-5427a0bb0641"/>
        <s v="dba0b3fd-ae76-4799-9eac-f76cfeef7e68"/>
        <s v="eecd57e3-079d-4de1-8ac8-db67db1ea0de"/>
        <s v="bb8723e8-4bc8-4011-8e0a-f5fa9566e8c5"/>
        <s v="5289d6d2-8563-4aac-99b1-3ba9119e6db0"/>
        <s v="58bef2cf-7fb6-455a-96b0-066466b5a24b"/>
        <s v="8ae0d26f-afd7-4c09-ae17-49809fb1fa35"/>
        <s v="58c398af-ba80-499f-9496-ef5c28127188"/>
        <s v="e023ca4d-fd2f-4215-9375-356148fefe03"/>
        <s v="9877dcf2-d6ec-4fda-a20a-8bd3b1aded1e"/>
        <s v="0ce09281-2a71-46b7-94c2-a7a6ca1b83e0"/>
        <s v="cde55e70-78b2-483b-96fd-e5e689c06623"/>
        <s v="77662fae-aa1e-4f76-adb2-a05f604f4e2a"/>
        <s v="1410989f-64b5-4401-ae7d-f38dab29d84c"/>
        <s v="5ce86448-498a-4cb9-adaf-d75996b9cd82"/>
        <s v="a440269e-178b-4498-9fd5-c9a37daf19f3"/>
        <s v="2ed48c23-0802-4bf6-9cd3-a6d73dd6b4a0"/>
        <s v="e38e71ba-ad9d-4b1b-93d5-9871b7e92f3e"/>
        <s v="25823b25-f335-4e8a-9ad8-a73f5f290157"/>
        <s v="1c758a6f-1173-4d0b-89c8-48a39fb80984"/>
        <s v="cb1d330d-0c84-49e8-a3b2-8593d69d4194"/>
        <s v="796dd958-914a-4e10-9b54-933021e111ea"/>
        <s v="a58b82b9-dc4d-49cc-bbe8-3175a4a0eeee"/>
        <s v="39882dee-20a3-4ce0-b364-9deb83271eed"/>
        <s v="5df3a7ef-22a8-4b68-9968-1e15cb116afa"/>
        <s v="5fb2816b-002d-480b-a9f6-62ec5692ef5a"/>
        <s v="c88ef4c5-021f-4d1f-8541-2e07e0eb67d2"/>
        <s v="f9afde4a-d716-4d80-8466-9db24dd5830a"/>
        <s v="20775506-e302-4d22-84b5-8d7279b1dc7b"/>
        <s v="3eb3bd76-bbeb-416d-8317-13113d163e2d"/>
        <s v="f993d712-4d8f-4780-8b19-4d844264ffa0"/>
        <s v="075c2d27-9bdd-49f6-b493-8796dfdca94b"/>
        <s v="afd8e3ff-82e4-4b77-80b4-b0943bd0e3ad"/>
        <s v="2ac3eda0-1090-4194-b66e-07bea80fdaf2"/>
        <s v="75375096-0d2b-4f3f-9a5d-165bd143610d"/>
        <s v="c2f8d96a-27cb-4cdd-a4bd-d39d57e7f782"/>
        <s v="4e1b7a2f-e2eb-4706-bfb4-b3febf7f03fd"/>
        <s v="d5d4bbca-62b4-4373-b327-ea374a8dc2a0"/>
        <s v="9deb1337-badf-4d77-84f2-8de485c2c107"/>
        <s v="ed4baf3e-4065-4466-9e1d-42a291bbb4e5"/>
        <s v="b3d03d87-2fdd-4c16-9721-11d2a85dc6cf"/>
        <s v="f33bc293-8372-4e9f-9f5e-5e5a048fd9bd"/>
        <s v="8219465a-b34b-40c3-b14c-10d8ec4de475"/>
        <s v="ae0feb7f-d2e6-4d7b-bb71-cf54fab53a94"/>
        <s v="1bb0dc1c-98be-4264-bb51-2bfc47f6c11d"/>
        <s v="16e1d9b4-c24f-4c69-8f2e-280731826d63"/>
        <s v="d1132d99-1863-4084-9c26-65cbcf175bbc"/>
        <s v="d8e8dd9b-1dca-4a0e-82dc-25cb6a5d99f7"/>
        <s v="98207e97-af0a-46a9-8ca0-c3587417a77a"/>
        <s v="c2d9edd5-cae5-4cd4-8ea7-cf5aa1496003"/>
        <s v="c2b7d18b-cc58-4fd2-a8f9-263f4c102379"/>
        <s v="aea6ee7c-da89-4629-a509-d7c6b98dd5de"/>
        <s v="4c98b6e2-c0d8-4cfd-990a-5410c017e997"/>
        <s v="1490ef83-c98d-4404-a94e-b96248d9c863"/>
        <s v="a2f0d95f-39bc-4696-a148-1772567c606d"/>
        <s v="7080caf4-a825-4f18-8d38-f8acac4cba2c"/>
        <s v="aeee971d-3b3b-4910-8aa6-650637132b32"/>
        <s v="f2a6619c-7796-4ee8-bea1-cb5d35088189"/>
        <s v="060256a9-9c43-4d97-8373-ecd75a8f1f2f"/>
        <s v="0834968d-aadc-4204-a13e-b0da5b0374d4"/>
        <s v="264a603f-ed2f-4ab6-963f-b836ef52148b"/>
        <s v="ed394451-4d3d-4fb4-a9f1-1be0872a4cd9"/>
        <s v="ec9e4a92-f9cf-415b-b1db-e4a50a003695"/>
        <s v="8565ed70-9d09-4faa-8776-900a4b6f868d"/>
        <s v="ec262394-bfbd-4d74-b0c7-37357a1ecc69"/>
        <s v="fc47f104-8dd0-4192-9f40-0d46be7c239d"/>
        <s v="dbf742f4-5f86-4ac0-8caa-3be9ae276f75"/>
        <s v="a4ec1a9a-ffa6-415a-8574-b659748b41e3"/>
        <s v="5d215baf-5b1a-4bfa-878b-53d7d508517b"/>
        <s v="369a6f6e-abd6-4070-9d38-cc3c4374d09f"/>
        <s v="19f9ce3c-3bb9-4146-af72-8732ab27ccad"/>
        <s v="a3805f2f-7cf0-4347-bf2b-0c73edee6d39"/>
        <s v="0945e860-b24e-4785-b729-968c287e9d69"/>
        <s v="f6357237-742c-4cb1-a4b6-498bffd5a40a"/>
        <s v="c17e2b4e-a681-43b2-95b0-b5993148916a"/>
        <s v="347c8ff8-30aa-4c89-af11-3ac67137f744"/>
        <s v="a229393d-2663-4e0f-88bd-4ef4d203477e"/>
        <s v="9516eaab-eff6-457f-89e6-acac5fca2a39"/>
        <s v="882a7cab-6564-4b7f-8350-b7f968835a2b"/>
        <s v="86fd5b20-5f9d-4077-881d-132a691baf44"/>
        <s v="a09db007-dd0b-48ce-b328-784eec237558"/>
        <s v="dbfb8334-21d1-48d5-a78f-176dc1fd92c4"/>
        <s v="2d255f56-e405-45e3-9906-86057a5073dc"/>
        <s v="4a219788-baf4-43be-8506-0e6740d1bf82"/>
        <s v="04ba2eae-cb83-4c3f-b43b-87a7d057f755"/>
        <s v="3bfd6f46-70d9-47af-9620-9d98d200fde0"/>
        <s v="aef994c7-af72-4901-9b48-6b6bf06be942"/>
        <s v="e866676e-e7f3-4456-9f33-edcd024340ee"/>
        <s v="413bdbee-5778-4d65-be8f-c0c549d65227"/>
        <s v="970fbd14-3868-4602-9e70-0eaf9f9ec121"/>
        <s v="c9ffcac9-37bc-441b-ae49-dd3abab46b48"/>
        <s v="188ec405-07a3-494a-90f6-731fe73612d4"/>
        <s v="697a5353-082e-41b0-891e-be2cf33458ce"/>
        <s v="bfb4ad12-c77a-4377-aea1-03a8b8bd0c8a"/>
        <s v="d3c349ee-24a2-4a6c-91c2-b0b33734eb53"/>
        <s v="4430dd70-33fd-4bcc-a090-39acb7d7c023"/>
        <s v="180dc3e3-bc39-4155-ac6f-d8e90be89628"/>
        <s v="a1b8251c-7574-4c86-aeec-722f0502b97f"/>
        <s v="cf3807b2-2570-456b-9247-e92f508fab71"/>
        <s v="bde8f5b7-a0f4-4135-b5ec-eb92623ce8d6"/>
        <s v="23463b75-751e-4a76-a367-9c8026d2ecab"/>
        <s v="78e9cbfe-5a81-4212-8254-399f5cb790de"/>
        <s v="c9c475e1-e3f8-49a9-b7d6-f937aaa8341c"/>
        <s v="379d6d54-66e2-4298-bc57-b7065e07f85b"/>
        <s v="70f8252a-a014-4d61-afbf-2f2019390fef"/>
        <s v="eb87941d-bd7f-4af3-aa86-d0c33ede4b6f"/>
        <s v="ea45dac8-1a38-405f-b917-2b5f8f9b7684"/>
        <s v="0d04d1c2-2967-4334-9e0f-c9970b4ea9bf"/>
        <s v="da2b4381-5ed8-4552-92b8-29348ab08697"/>
        <s v="17aa3868-080a-4645-8567-0fc19a44a27a"/>
        <s v="7e6c1d88-d604-403f-bf14-a3a3cc9ae479"/>
        <s v="5863aa06-e642-407b-8ad7-a9b405369db0"/>
        <s v="9d6d7b96-b17a-40b3-9aa6-55966e440fe3"/>
        <s v="a8c7ce37-5128-465d-8ebe-b0bc75c3682f"/>
        <s v="6b3ceba0-d4f2-4bd7-b548-ed6db933e5b0"/>
        <s v="443e72eb-910b-42b6-a101-2a1a5720f1e1"/>
        <s v="f32d97a5-6f9a-4130-9607-c6b2be39a26f"/>
        <s v="8269684b-24df-4c32-b5d8-567d3a3b0b91"/>
        <s v="e643ae9e-7821-439a-b727-a1c6a79127b0"/>
        <s v="63198a8e-3aff-4454-9a0b-decd4dec8fec"/>
        <s v="df87c873-74f8-48c4-b2f7-83a1ac40b8e7"/>
        <s v="9832f47e-c5a7-4f26-b6a0-32b9ef1aa6cd"/>
        <s v="73c4c3a4-306e-43c3-992a-d10ab28b1ad5"/>
        <s v="7a293068-eb06-4b39-8c5e-1b72d6e691d7"/>
        <s v="011e3a32-d93c-4dc1-9a69-78c659a9a58b"/>
        <s v="6afd2f8d-8e05-40c0-8f27-763dfc6ba5cb"/>
        <s v="e0c7877f-b7be-4924-b078-c887b282375a"/>
        <s v="ce81608b-5970-4086-9f1f-0dd8797c5325"/>
        <s v="934671d1-534d-4cc0-84da-94bb40d043bc"/>
        <s v="4b533a71-8611-4daf-b612-e0048ec62f0e"/>
        <s v="d92d9d73-d149-475c-80f6-73b69d9e4bdc"/>
        <s v="3c59c1d0-519f-4c6b-a88e-d2736c954ab1"/>
        <s v="6bc269e5-c892-4f30-9d04-aca651000e8e"/>
        <s v="1af2f505-759d-460d-bd9a-688f1df079d3"/>
        <s v="ec8faa02-0a63-418e-b758-39df41d651b8"/>
        <s v="608dbbb1-c266-47e3-ac74-e03a8ce71b99"/>
        <s v="ebf648b1-dad5-4b1c-892a-e5a854458483"/>
        <s v="4c6123ae-66be-4b42-aa3e-b02dc3f66f4a"/>
        <s v="51688278-a25b-41c9-8e4e-da71ff434c95"/>
        <s v="d59ec925-c824-4653-87c7-67929c895dce"/>
        <s v="e57cda74-28b1-4108-b04c-228ec21387e9"/>
        <s v="94c78397-0c4b-4782-8a24-1e6fa57db912"/>
        <s v="52fb3aa5-1929-4266-9003-6394b60d2c06"/>
        <s v="c0c0150b-a09c-417b-8110-96cd45f736d3"/>
        <s v="812bbccf-62b7-4f9a-af51-0c72ef1ed4ad"/>
        <s v="6956b9f8-1590-4bac-b2a2-16a69204f97c"/>
        <s v="08875500-008f-473c-90b3-5c7a3f932a6e"/>
        <s v="1bd697bc-4ca0-4460-b246-5749132b993c"/>
        <s v="e0049e8e-46fa-4a85-b908-6e2cfaf920fc"/>
        <s v="c5c4fdc6-4200-4e46-b942-4fb798e7e385"/>
        <s v="227bcd37-e272-45bf-9473-ad0c4c0ee235"/>
        <s v="7216a884-979a-453e-969b-ad974f6172c5"/>
        <s v="5349e545-67aa-44c8-bfba-a04c3fa6df43"/>
        <s v="2d30971f-025f-4185-988b-66fee094ff9c"/>
        <s v="2063c7bb-ced4-45bf-abbd-6f48de8ae9d3"/>
        <s v="d2b38285-446d-45fc-aa4c-b483a3ecb792"/>
        <s v="f9ab9437-8000-4423-9333-5ad79f508b82"/>
        <s v="c5be0cf2-2f27-4823-81cd-a9d40da8dcfb"/>
        <s v="7d160676-8938-46f8-90ec-934aa773f98c"/>
        <s v="6cfe9188-918a-4b17-82fd-04ddb6ab90e6"/>
        <s v="58d391bb-4668-48a6-a2a6-42b8b84263d6"/>
        <s v="74f6c46f-f809-4d9c-a023-88622119f164"/>
        <s v="d9783fbd-d7c6-471b-9b55-0abc86a57bc1"/>
        <s v="afedb932-2e2e-47fa-a110-5539dee184d1"/>
        <s v="e793e829-ac97-4f2c-aca1-65d2c18d60b0"/>
        <s v="ab7de948-dd3c-4b79-a267-37f6cfd9a5e2"/>
        <s v="f5d1b650-bcfb-495d-8452-5a25283ea10b"/>
        <s v="18d2d21b-afec-4e5d-9104-a247fac65175"/>
        <s v="2d156455-5f1b-4977-aed7-bcbb4b4775f7"/>
        <s v="d7623adc-4ff8-4cf1-86ec-72eaee025886"/>
        <s v="25b0b355-7e48-48a3-a3f8-e18c5c9e3b8b"/>
        <s v="458c1c0c-3c48-4254-ae3c-961dd75e5b4c"/>
        <s v="9544ac30-25c8-4fef-a637-e6a37fac6afd"/>
        <s v="77e69c23-7034-4a5a-ada5-0c79d298dd1b"/>
        <s v="2bfe8b06-27e8-472e-bd68-4e391323fa71"/>
        <s v="977fbe8b-c5a3-4b25-b9e2-a554b243e6d7"/>
        <s v="4940cf62-2217-4a26-9aa9-fd2fd023a38e"/>
        <s v="3e23f86e-cd45-4608-96ef-dff0af59db50"/>
        <s v="edfef43d-55eb-4f0b-9fee-5f6a1ee97dea"/>
        <s v="5269c4f4-d8db-4844-bc4b-3555daa0fc8e"/>
        <s v="3d4be32f-009f-434b-aff4-3b993f172912"/>
        <s v="a75ca04d-fc7f-42b8-8efb-fd13ca2a6c2d"/>
        <s v="42ce8e7e-8913-4713-a39a-adddd452830d"/>
        <s v="7907a2be-fdb9-4770-9171-3b7bf0c748c1"/>
        <s v="df898dfd-3cef-4283-a936-930d2dcf6735"/>
        <s v="353830c4-185e-4476-9257-ec14e2b8117a"/>
        <s v="0c6b01bf-3c3e-449f-bd00-1c285bdbb6f8"/>
        <s v="fc71b009-72a9-43fc-a03a-732f417f2d30"/>
        <s v="c1b71574-5a4e-4712-9710-422166c87350"/>
        <s v="18abf8e9-0788-4c1f-9efe-18d817bb3802"/>
        <s v="e3e5a393-199b-44f5-9380-e817defcb581"/>
        <s v="4bbc390b-a1f0-49a6-83c5-a3ee4bd2f74c"/>
        <s v="eb51870f-25eb-4c90-b166-7a66fc13c33e"/>
        <s v="f1e74dc1-0154-4797-a47a-711539bd7d82"/>
        <s v="89882bb3-c97c-4ac7-a87d-eba25272a176"/>
        <s v="6be53e13-4c60-4e13-844d-99986a5f7b1b"/>
        <s v="96599696-b751-4b20-bd80-0a438cc802b6"/>
        <s v="202fe080-02e2-4ea2-b9d8-f20aa2389614"/>
        <s v="95c1516b-f79a-4f66-982d-a8c79c339882"/>
        <s v="f93a55e1-209f-4a15-9289-f3fa5c4401ae"/>
        <s v="2529bedc-4127-4d98-a70e-00c8449a9fef"/>
        <s v="4d5e6005-63d9-48c3-a9ab-b46c0da06931"/>
        <s v="fc724d83-8f55-4c0b-b32f-4b6276ea13aa"/>
        <s v="4f11fa65-7225-4a94-90bf-82c851684eac"/>
        <s v="9ce853f2-12c3-4fc5-aabb-6caec5c994cb"/>
        <s v="13544ec0-0c3c-4878-ac16-96a9b71631ef"/>
        <s v="a963eace-5ab5-41b4-81ff-594f96cf7c4e"/>
        <s v="331b4bff-5a2b-4cf6-8c77-937add460f9d"/>
        <s v="a2126b5f-4963-43d6-a8e9-f8c8f81ebd7e"/>
        <s v="b1da5ca2-4fd6-4010-b1ae-985f298fa576"/>
        <s v="eb4ebe60-aa30-42af-bbbc-771fd1465c50"/>
        <s v="839aa370-d4e3-4ffd-b237-d19325c3c6b5"/>
        <s v="e7c7eb6d-53bd-4838-bc35-23eb402ecf93"/>
        <s v="02e11bf9-d514-45ce-9c97-6f4714c3cda5"/>
        <s v="d9c926d7-2a62-403b-b08a-a6aa909033cf"/>
        <s v="be1f89a7-6fcb-475e-8ca0-4d07344c60f7"/>
        <s v="2a5cbee5-f39f-4171-9846-fb5956faabf7"/>
        <s v="9fab2a34-78ff-46cb-8944-fadd0698865b"/>
        <s v="66a2a5e5-4d79-4575-99bf-ad74b5e45594"/>
        <s v="6a2d648a-0a5b-4a24-a679-7bfc313cb6f7"/>
        <s v="5cee830c-3c3d-4ba6-8432-5ec4722665d5"/>
        <s v="93fdaf4b-9e03-4313-8d8d-204968d3a0e5"/>
        <s v="6a575a9f-7051-43aa-96c4-6db71ad9518d"/>
        <s v="5681aa90-1d95-47e3-b316-7d784779f9be"/>
        <s v="588d4a7d-e2ca-46ef-b79e-80dd2bf9573e"/>
        <s v="110ad38a-123c-4c27-bb3d-b418dae54e29"/>
        <s v="6137bd0e-b556-4952-8baa-fa67e6d2ced0"/>
        <s v="d25a60fb-54b2-4e7b-9ca0-2b6ba322c45a"/>
        <s v="35616b62-5fa5-4088-8016-2882e159ea39"/>
        <s v="1dea93e9-95f5-45d7-9de4-03eeafb99f10"/>
        <s v="3368c792-2c16-4721-9f4e-88efb4925442"/>
        <s v="81653c3d-9fde-47d3-a802-5ce65d5631e8"/>
        <s v="590fd854-873a-4be9-b479-6701808bfdf6"/>
        <s v="4c4c0601-82c6-490a-904e-68395fbf565c"/>
        <s v="bf563af2-480a-44b1-99c9-5239bd6b3d0b"/>
        <s v="91c7e426-b310-465a-8541-0de764604a93"/>
        <s v="1deeccb4-e07a-4ef8-8c99-76ee9e7bbeda"/>
        <s v="6d870f98-4b90-4e8e-b54e-bc0dc4e0b1c2"/>
        <s v="3391843d-34b2-42b9-ad12-0e507704e1ed"/>
        <s v="1d690b4a-5931-413e-9633-7a30ebb04e64"/>
        <s v="f229137e-4caf-4fef-978b-55eb0986c220"/>
        <s v="8ee350d2-24d5-45cb-9396-29a4ac93be95"/>
        <s v="dc37697f-3cdd-432d-93e0-0aa665f8db0f"/>
        <s v="336d225a-48b3-4583-bde1-a843abe0b8e3"/>
        <s v="350cedcc-236f-4613-a8d6-464837f9042a"/>
        <s v="42b62c74-00b4-47f4-bcb0-73299d402832"/>
        <s v="8a5a8c20-15ce-46c5-a639-dba3f41b8042"/>
        <s v="a6b7929e-993a-4ed3-b01e-d8775329b078"/>
        <s v="9d2e9853-71ec-4040-bcc2-713dca33a0e5"/>
        <s v="4778f966-33f1-4b2e-89c3-42abf71994d6"/>
        <s v="db25f445-af85-441f-ae02-4298666d5a13"/>
        <s v="04a6b144-e8ed-48c8-bcf5-9ed747976cce"/>
        <s v="facd35fc-978c-4453-9cef-881dc410a766"/>
        <s v="cf75abbd-c170-4e1e-91f2-d56098b28a79"/>
        <s v="08b5206e-3026-4b79-acb7-8bf01907c3b0"/>
        <s v="1478e68e-936a-437b-a59f-0e1f57afcc19"/>
        <s v="66b22119-57ef-47c7-a4e9-02f237b7472a"/>
        <s v="36bfecf0-357d-405c-a09c-cb8e10a8bdfc"/>
        <s v="3ccda8b3-2bb7-4520-96c9-4a2e4eebd825"/>
        <s v="2005bd1a-fefa-493b-8072-c33478c32aa3"/>
        <s v="1b6c4b5b-30f5-47a4-80a6-5c10967009d0"/>
        <s v="f8d4deec-c190-4c0b-945e-e084a2f5df2c"/>
        <s v="8f90f9cf-c748-46dd-a243-2f17e3a9f299"/>
        <s v="170ea9ea-573f-4b2c-af71-0ffa9f32c370"/>
        <s v="0dbdb210-9045-4b26-b33b-f1aefd766708"/>
        <s v="0e865278-e111-476e-9184-41603675df16"/>
        <s v="2cbdf000-e2b1-4d11-855f-c30f1cf02d1c"/>
        <s v="aee6acf9-b443-4342-8a9a-55d988e93a84"/>
        <s v="e2db758a-eed4-421e-97a2-dc9979321203"/>
        <s v="f61182d0-7816-4365-b0f9-6cbb17e85d7d"/>
        <s v="1aa55930-5125-4d7e-8c9d-409105903474"/>
        <s v="a5e58bb4-90f0-40be-b62f-8f97520b0c89"/>
        <s v="2242d19e-ef9d-4f60-9e08-5de7c6acab9b"/>
        <s v="00db6816-b18e-44c1-bb2c-484f03deeb85"/>
        <s v="bfcbd004-29f5-4641-89c9-d9368b45de29"/>
        <s v="2fd7a6dd-76fc-4d9f-a158-b31d659376d8"/>
        <s v="d464801c-b7a4-4ebd-a724-3e90f4a084f2"/>
        <s v="8cdd0375-bad4-470d-9640-a07139c0778f"/>
        <s v="44b7630d-1859-4763-8872-c117db890e16"/>
        <s v="f3cdfcc9-91f8-4a5d-9a09-1de7ea87874a"/>
        <s v="ca2c4005-5c57-49d1-a57e-0bd818079f5a"/>
        <s v="eff1fbb3-a276-4276-be0a-415ae66e94d6"/>
        <s v="41e289f3-eafc-4358-8d90-8bf7f14cfb9d"/>
        <s v="60e9af9e-f8af-4dba-af22-5a965ff4abff"/>
        <s v="2ae2390e-ca06-4b6c-886b-5e3e3dd61f33"/>
        <s v="d3b2bbc8-c620-4802-a8a1-05a0cd4b5f59"/>
        <s v="d99f9ace-6b45-44df-85a9-23672c3503da"/>
        <s v="9d7e418c-ba5d-4452-bc14-2aad82b713ed"/>
        <s v="a6e4cae6-f7de-42b1-99f2-ab8420217d28"/>
        <s v="7539abf9-3da2-48e8-bcce-7bbf7da0d6d0"/>
        <s v="ea0a6fc8-a167-4a8b-9f70-ef6b18aeb989"/>
        <s v="cc025dd3-b1ca-4132-929f-93f79ee1add9"/>
        <s v="5d8e13e9-a35b-459a-8209-46e2494213e3"/>
        <s v="a6a278cf-4a5d-4bed-9128-eb65c40f566b"/>
        <s v="ad07ab87-6b99-4e6d-9cf4-eedd6796462b"/>
        <s v="da12846d-e5eb-42a9-b839-209d09653976"/>
        <s v="01d15030-ffcc-428e-aac6-0bf276c62f6d"/>
        <s v="91e1fef8-8c0e-4f7e-9d73-02edc7bec364"/>
        <s v="9a45f58c-3f88-4055-a052-0b649bdf5d2f"/>
        <s v="2a16f034-3a25-48a5-9f81-e6071d45097c"/>
        <s v="12a42661-c9e6-4f8b-b987-404ac3782a73"/>
        <s v="6c775999-c0d0-4289-8436-cb7572e426b4"/>
        <s v="a1c2f405-c0a8-4ebb-b2dc-0c12c54d84f0"/>
        <s v="92f865e8-254e-43bf-8927-49b64a4f519a"/>
        <s v="248f3738-6124-43e0-8016-1e64cc3db317"/>
        <s v="08a80b49-48d2-43f2-a829-a53ced0f3122"/>
        <s v="75c222a7-96cf-45ec-855e-9daa1c83a0b2"/>
        <s v="6364355f-7af3-4053-82da-2cd68e98ffe1"/>
        <s v="90122a30-9e9a-48c1-a8d4-11c202cd7001"/>
        <s v="92c1a35d-214f-412d-87b7-27b21efeb3b9"/>
        <s v="547c1b44-1db2-4c4d-93aa-34660c9c9d6c"/>
        <s v="c2000399-7c18-4cce-9bfd-ef0beb4c6734"/>
        <s v="bab15d70-ec08-46ec-a7dd-abb62c608c91"/>
        <s v="3b5d0658-3723-412f-8775-f5b04bf0f3e5"/>
        <s v="d0548c29-d62f-488c-b210-cd07dba812f3"/>
        <s v="709e2266-e344-4efc-8cde-dfa691d244b1"/>
        <s v="542de254-1af0-49da-9776-8a63dc7e3aa0"/>
        <s v="1f8097d6-e94c-4eae-97bd-60eb39422854"/>
        <s v="70214d5e-9b47-4dba-acf0-1412cbc7364e"/>
        <s v="f3863ea8-548e-4790-b6be-2a67480b9cb7"/>
        <s v="964b8cc1-ddbc-49d7-9ea6-5321f3becebb"/>
        <s v="ea4b38a4-5a48-417d-b7a0-ebda7e7b3ce0"/>
        <s v="2499818b-9e2c-4559-94e0-c4d646eecee6"/>
        <s v="d86e4e66-4ff2-4dd6-b642-fbd522348517"/>
        <s v="10a3342a-1ef4-40be-a94e-ffdce27a0883"/>
        <s v="9e41ecea-3f14-47fc-943d-85e8df89195d"/>
        <s v="16ecc5a6-f585-40df-a7a0-c7dd39de7472"/>
        <s v="9cd129f3-11ee-4a00-9ce7-0bf091ed0d0a"/>
        <s v="88e6b0b5-f2e0-4775-9869-6472b37f0da7"/>
        <s v="198bb609-4e7f-4e07-ae04-4a34f3bb4e59"/>
        <s v="ec0ac226-da07-4c3b-b4a6-2718d22f015f"/>
        <s v="86544ce0-1f88-4d91-b6f7-8d50512feec7"/>
        <s v="45c93874-3467-4385-ab0a-738ac4467a2e"/>
        <s v="88b73a8b-fb43-4e9d-8cf4-a95f182b26a3"/>
        <s v="5dc49206-2edf-4b0b-8654-6db41a3ef35e"/>
        <s v="269656fa-6437-4a75-a47c-827c9c7ad803"/>
        <s v="c7a0414b-bc12-4f39-b29b-94e1556a6903"/>
        <s v="63fd84c9-22da-44d3-b67a-7daa64a947b5"/>
        <s v="9ae76b13-7848-4ea2-ad44-65fa0ffc2db3"/>
        <s v="8b964704-57b1-435a-9258-5d2c784a7300"/>
        <s v="ded7cc46-ecd5-44e4-83d7-32ba3a6d64f7"/>
        <s v="13c14385-1fc2-443e-9c5e-bcbfdcd643c9"/>
        <s v="553cc6ef-8020-4eb7-a01e-4665cfab935f"/>
        <s v="2ef96ce5-220f-44a7-8b4c-f4360a2dd25e"/>
        <s v="2eb8968a-c924-4fbe-ae3f-28d2d881acc0"/>
        <s v="9ad0cf23-4eb1-400f-97c7-60b7ef2542a9"/>
        <s v="0e7c8dc7-03c6-4d1b-a604-2d3897cc2a85"/>
        <s v="100c31b6-d9dd-41ff-9868-e79eff75148c"/>
        <s v="f1dc2947-daaf-4529-bdba-5b6038517c5d"/>
        <s v="95ba9408-50f1-442e-990d-2cb76740930c"/>
        <s v="edb16704-d35b-4c86-8da3-8dfd36f968b3"/>
        <s v="11137f73-c8c8-471e-a0e0-eff78408b5e8"/>
        <s v="e0fba40d-252b-4064-a082-02e28e4e947a"/>
        <s v="686a7131-c020-41e6-9090-863f7447218c"/>
        <s v="ca49400e-9c75-4598-bdd2-0fe7da161d91"/>
        <s v="6aab9d17-25d3-45b3-9a63-eb6caa154039"/>
        <s v="073ffd9b-6f7b-4c78-a267-7da650179d72"/>
        <s v="83f80f82-37b2-4be9-a7e5-77e039f5ae02"/>
        <s v="ba6ad9de-663e-4ae5-8415-a45b0984278d"/>
        <s v="def48246-557f-45f8-b666-2b9a6f040df0"/>
        <s v="d29ea723-b07a-4a0c-8e1a-f96936b32007"/>
        <s v="84b3e96f-8930-4812-970b-1f0bfe513319"/>
        <s v="efe9b962-4af9-4a61-a9c0-3bf0d70c0014"/>
        <s v="d6b18d18-38df-484d-82ce-9f4fe5835bf5"/>
        <s v="549d08db-9af0-4352-81e9-a504d979ecb3"/>
        <s v="9cdfdfd9-6442-4e39-b830-9f52ed84ed5d"/>
        <s v="589a3bbb-4002-48ba-a7d4-96704c4906ef"/>
        <s v="f404b6c8-7362-48b9-abd6-e6aa76252aa0"/>
        <s v="9c58670d-9be1-468c-a412-2a57c22f4765"/>
        <s v="ad6866a1-dd90-4b9b-8f2b-4786a937fc23"/>
        <s v="237af4dd-294a-4fe9-9e53-3cc2e4c9205f"/>
        <s v="e370ab19-9083-4bf6-8699-fd937445dff1"/>
        <s v="63d54d27-0b09-4c65-b9c1-9479d6e1e93e"/>
        <s v="dad41679-866f-46d8-b483-821307565ed8"/>
        <s v="755aaa80-9dea-41cf-a5f9-fdc5aea04e09"/>
        <s v="f5a8404a-a1ea-4ead-ba92-d24c6dd05abe"/>
        <s v="ba4c42b7-9934-491d-9a1b-fb73077e2fe1"/>
        <s v="a87786d2-72f5-4834-83f3-62842bd7b17a"/>
        <s v="968beda0-a59c-46f5-a2e7-eee4b41f1f15"/>
        <s v="5f18e678-dc4d-425c-a5a2-479ce2205d47"/>
        <s v="eee6986f-ccce-42f3-ad66-f1291daac526"/>
        <s v="a440d124-72d9-427b-a345-8ac34e38b8bd"/>
        <s v="188785d4-65e3-4a42-afe7-8d95e973d841"/>
        <s v="c51a428b-ef1c-4bc8-aa3b-26cecdf23cf2"/>
        <s v="3304d767-89f4-416a-8a09-e2f4057fee12"/>
        <s v="65fb673c-57f6-4d4c-9e3c-a34b39acfa6a"/>
        <s v="849f6ac3-d4cd-4ae8-b5d5-54ecaf4cb557"/>
        <s v="8dcdb7a5-7213-4959-b6aa-42d39b3ee33a"/>
        <s v="2fba841e-77d1-4332-8474-085cb1b7e0cf"/>
        <s v="0c1980a2-02d5-4ca2-942b-d3bee8274cab"/>
        <s v="642acbae-4582-4621-bf55-eb6bdaf03269"/>
        <s v="6319ba40-849f-4180-bf09-966ef0517d39"/>
        <s v="55c0b4ec-aedb-4f44-ba01-2a6052912faa"/>
        <s v="35841045-4f42-48d9-9b98-e18ddb7573d9"/>
        <s v="1208068f-4383-4483-b593-af9a939e8698"/>
        <s v="8878fdd2-1aba-4582-b325-612519056a07"/>
        <s v="c358845c-5882-453e-8852-715049088c4d"/>
        <s v="d3a6809d-f2e9-4141-a7db-1d1bd409feca"/>
        <s v="4102bbd0-b42c-4dee-89d5-0007d267f7b9"/>
        <s v="4380ff50-3f86-476e-83b9-69e4a67efa20"/>
        <s v="b4a21877-57df-428b-94b4-25270ad4930d"/>
        <s v="b2931380-7c49-4b86-a5f5-307d1af1da64"/>
        <s v="9b52b173-c165-433f-b46a-e6d64335708f"/>
        <s v="2852ad60-56a4-4b7e-b7eb-901c382e7761"/>
        <s v="8aef5541-0c7e-45aa-91b9-55fcb5f11b45"/>
        <s v="56f6a10b-e3b3-4019-86a1-08e5191a245e"/>
        <s v="39949f54-7ece-4a6c-96ab-76092cdc4296"/>
        <s v="6ce69be6-c417-4e06-861c-0b1b341393e6"/>
        <s v="194c5b26-6541-43a1-9f4c-86c2449d5027"/>
        <s v="9b27fbfa-37e9-45c3-8cf3-80e96454349b"/>
        <s v="adcc34c4-cd75-4960-84c4-b51142884fe1"/>
        <s v="5b957d3c-a8a9-4301-b24b-edbd6f6b5fdc"/>
        <s v="8f175a3e-8e38-4a42-80d8-4f8faf502bfc"/>
        <s v="349bdfa8-8b57-4cff-ad7d-ce8440e364c0"/>
        <s v="aaa39eb9-a6eb-45c3-8d99-d47fe7e8be45"/>
        <s v="0092c336-d43a-4bd8-990c-29e60fb6e723"/>
        <s v="cf892731-ac3f-4afc-a63b-f6c476af6297"/>
        <s v="6396d246-07f5-42c2-b907-c1cd7fc9b153"/>
        <s v="d8f00585-844f-412c-832a-d7f0d0ebf49c"/>
        <s v="3f8943e7-42c2-4075-9175-c8e15748a36c"/>
        <s v="aecfb6e5-2fa6-4a9f-a4aa-2dca024818bb"/>
        <s v="4fe70ea3-062a-4d2d-9477-cbdbb372127a"/>
        <s v="ac00b916-1b9f-42ac-a15f-755d75749c06"/>
        <s v="c386f59d-9b85-4426-bd74-561db0c45954"/>
        <s v="93b6ec5c-15ca-4f23-b1a4-f3c7f3940335"/>
        <s v="66071459-5779-4e04-a37d-08993cfd197e"/>
        <s v="b2ab50d3-a6c3-450f-acd1-8f2f56d063ae"/>
        <s v="87a58cac-1e02-4f01-b6e0-d9527e1d5cdd"/>
        <s v="0fba0d08-3eb2-40b1-8384-c60f53690178"/>
        <s v="01072233-368c-4276-9f0a-6966b9e33b9e"/>
        <s v="b5bfce3c-7783-4e67-9ff2-73f4e3b52c7a"/>
        <s v="e136b001-725b-416b-9bb5-bc467f31e971"/>
        <s v="d1263249-3111-4f6f-96ca-fa2964306cfc"/>
        <s v="4cba9e73-06b7-43a1-b515-f6abdf298ae1"/>
        <s v="834a5760-2930-4b77-afcd-9270ec2c61b6"/>
        <s v="45bbbe99-3986-4976-8a55-52a14dcfa1b0"/>
        <s v="8bd2f054-73f0-4d4a-b2f0-27b50000b71f"/>
        <s v="540bec3f-3ab6-4806-a9a0-703a8fbf623c"/>
        <s v="e00ce6ca-8787-4451-a048-9eea6fc00267"/>
        <s v="902c117c-8c36-482b-b818-42802305ae30"/>
        <s v="6b7b771b-110c-487a-8d5e-755f68ff9ce4"/>
        <s v="c28b7ad5-0b8d-49e7-b6ff-c91e85f71069"/>
        <s v="df23b2e1-ca86-48fc-951b-684d8769c43e"/>
        <s v="06607f6b-be40-4313-a971-33dc56b2eb66"/>
        <s v="7bd9ee75-5d15-41dd-b7b7-db4083083a72"/>
        <s v="08de448c-80ff-4a02-bfa1-977cbd60e88b"/>
        <s v="9704d37b-1c39-42d5-ab16-b937e905269f"/>
        <s v="dd89b1bd-139f-40e4-b27f-52a34dcc60bb"/>
        <s v="2043b43c-6193-49bf-8e17-7fff810f3eda"/>
        <s v="5c9a21b6-1bd1-427e-972c-9dfaa170c30c"/>
        <s v="97f7e45b-7041-448a-a62f-98a4ec2edbcf"/>
        <s v="57a88c5a-2ae9-43cb-9bec-9c50b7cbde7a"/>
        <s v="2d97b8c4-75f3-411b-9127-97b944ee5a04"/>
        <s v="3e31ee02-6eaf-41e1-8625-d8effb241440"/>
        <s v="e5f05160-4b43-4f5c-9ca4-7465e50cbc86"/>
        <s v="1370fe65-7cee-4548-ac33-6ca1f75b66cd"/>
        <s v="b6aa1c7e-9fde-42d2-beed-8c480be55d27"/>
        <s v="f2de7193-0c8c-4a00-81fa-74ed8c230759"/>
        <s v="3d97e652-abeb-453a-aea6-c6b7e910465d"/>
        <s v="9720bb12-7ca3-4325-ac58-cae56d339873"/>
        <s v="16adf93d-2716-40fe-a204-ef59ee11a580"/>
        <s v="1b4a3b4d-0354-428f-a1c1-67256d284a82"/>
        <s v="cad18f4c-976a-4cb2-b8d2-34a948ea4f2a"/>
        <s v="bf361beb-9711-486c-9d86-c24d53affe4c"/>
        <s v="2a481ce1-e3f4-4330-9af3-b21017cbb8ba"/>
        <s v="d5e4722e-13a5-41a8-9965-d6425d41d65f"/>
        <s v="e4e62537-169b-4ebb-8943-8d825b5128e0"/>
        <s v="ba1c84ad-3968-4bb0-9899-341d015a4077"/>
        <s v="767aa04c-e0f1-4d80-a0a4-3a556b0f2f05"/>
        <s v="1a4b4ec8-da7f-4f95-a49d-e4e09936146d"/>
        <s v="e8d8e87e-ff78-48aa-8df6-ac23b8ff7198"/>
        <s v="f8fab070-8e2d-40e1-a892-c788301c9c7f"/>
        <s v="c52f6c99-bf93-45e1-98cd-a97bbfff8f60"/>
        <s v="bfc1a612-e1af-4d68-bb67-75fdb8215c75"/>
        <s v="4a6da6c2-b222-4eef-8c09-83c971560291"/>
        <s v="d6b49b05-cea3-4e39-af63-0066ee80b249"/>
        <s v="bf877f58-a6bb-4b34-a302-fdd1ddf24dc3"/>
        <s v="02608ab1-e483-43e7-9c0a-9a0f642b013d"/>
        <s v="663545e1-1418-4bb8-8973-909f7fec9957"/>
        <s v="0ddb4e28-b356-4eac-9961-25d6f4e2ee8b"/>
        <s v="d2b72533-3378-4387-844e-df5d62218fb2"/>
        <s v="d0de78d4-d500-4936-a8bc-b0e2177b7252"/>
        <s v="c6fed319-d92a-4710-a988-473dfc813e55"/>
        <s v="db5d170f-7adf-4a64-8b0f-0e43fcf9b87f"/>
        <s v="614c32d6-fc80-442a-9255-94de5ffd4e32"/>
        <s v="3804f698-8541-4e3a-b743-fb750126afd3"/>
        <s v="74545856-ac68-4929-9934-11dbc9c70926"/>
        <s v="c261c4d0-2759-4033-9001-f60ed6dd05dd"/>
        <s v="20626eb2-74ac-4fdf-b86c-31bfa556f497"/>
        <s v="c9b3d019-9293-42f3-ba41-8e57b731000c"/>
        <s v="2a63d0fc-9af2-42d6-999a-4c1eb93c7345"/>
        <s v="3f5750f5-bad9-4616-b3ef-b5cca7edf79d"/>
        <s v="01db5144-29c4-43a1-b43e-5ece0f1f5591"/>
        <s v="eea15885-7522-471c-9f5c-6cd336626d70"/>
        <s v="4f16b5e2-95de-4ffa-a1d5-09f9da9434c4"/>
        <s v="fc8dc259-4be7-4770-aad5-61e7730c5b62"/>
        <s v="b4a040ff-bc46-4f8e-b817-6955a55f3fbf"/>
        <s v="7c79af14-e029-4075-8ed9-911a993041fd"/>
        <s v="63884d18-67b5-439e-896f-b93e58240244"/>
        <s v="f25345f2-f96b-4496-9d9a-ad4774334ed4"/>
        <s v="b7d18f8d-b5d4-47d7-b5b3-546962c3f89f"/>
        <s v="98f6f87d-1816-4962-b0f9-c846d638da3f"/>
        <s v="ffbb1acb-ec98-410e-bcdc-6a38531d03cb"/>
        <s v="2844e099-0854-4530-86ad-be2bfa1c11de"/>
        <s v="1c2fb5ca-0f31-4cea-a71d-845705520cc1"/>
        <s v="88907644-d626-4073-a5c1-da8c0ca0b6f5"/>
        <s v="8fa61ab4-3b1e-48f3-b494-431d848bde2d"/>
        <s v="6b700e05-0f7c-4885-b2f3-4e1f5ce489ca"/>
        <s v="076b8afc-9b7e-4087-9770-c4177b8a6496"/>
        <s v="cf050dcb-c33c-4770-ba63-a4a27e7f79a7"/>
        <s v="f946bb16-ed96-4f20-ae83-96807fec4b7c"/>
        <s v="efd52b2e-934a-4e95-8c84-38e03492e6f6"/>
        <s v="7f224414-e673-4dc9-8964-62b8ab02cbbd"/>
        <s v="b6cba80a-5040-4149-a6b3-5903973c2171"/>
        <s v="b7691287-4b52-4bdd-9636-7ac51dc56980"/>
        <s v="50425983-97a5-47dd-a83e-6f882d2bfee3"/>
        <s v="c7b96d4b-36b8-48c1-9dfc-eaf07a6c6b0d"/>
        <s v="07b649af-b020-4da0-a746-e240c5939bdb"/>
        <s v="ed4d1189-d256-4c44-8660-f82fdc35ec51"/>
        <s v="69860b4c-951b-4d98-af34-715ff8b43d84"/>
        <s v="ff9c7260-4b75-4c56-865c-4c9e0b43e645"/>
        <s v="d83d057e-57fb-4420-9458-4cb8f574028a"/>
        <s v="14bc60c4-2a33-41f9-a84e-dac9a6e7a2c6"/>
        <s v="f6420c24-8f34-446c-8ac2-db529320340d"/>
        <s v="6362b4c3-85df-466c-9028-228013067f07"/>
        <s v="6e33f9ac-2d22-458c-9d79-745b4ab8e0b6"/>
        <s v="73b34a5c-4024-46a7-a9cb-b4cfbdc00c62"/>
        <s v="b0539438-5969-49ff-8057-a0f0f1e39958"/>
        <s v="6d4d2163-f19c-422e-a6be-9101ba742fc9"/>
        <s v="45703141-5e91-4586-8bf1-f3cf586b60f8"/>
        <s v="dfbf5c4b-8247-4074-8e04-f925aa8d44c5"/>
        <s v="1426a4ed-b535-414f-a582-0f380a0598d2"/>
        <s v="9a226c52-b336-4585-8ff9-9b3fe612135a"/>
        <s v="849e4647-0526-43db-8fdc-5392a5f3782e"/>
        <s v="af9c6b79-ccf1-4303-be38-39db5e07b9f2"/>
        <s v="77a0698f-da01-48dd-96e7-1f95b8af1960"/>
        <s v="29d203f0-547f-4ccc-9098-d0836472b234"/>
        <s v="f99308d9-dda1-46fb-8e3d-ea0e0fb9141c"/>
        <s v="81336511-3820-4fa9-ba62-d141f5f710b6"/>
        <s v="2a24fd9c-888e-4a18-b658-d42860882dce"/>
        <s v="9524a1a7-4a18-4bfb-b8d4-74012277e968"/>
        <s v="622015f2-9571-4268-85fa-1d818f6c5b21"/>
        <s v="729cee7f-b321-49ef-9b88-052e23e395e1"/>
        <s v="5292e0d3-71a8-430b-976e-8d8aad17be43"/>
        <s v="3b8e2da4-b30c-4864-9809-cdc6d0f55121"/>
        <s v="717246aa-c2c7-43cc-b910-a8e26a3c8cb6"/>
        <s v="8acbb8b2-17f4-4f85-a1f4-0ab07fea17d3"/>
        <s v="0c53cfbd-a914-4fc0-83d3-538ec5165ee9"/>
        <s v="224cf8c4-4092-4ca2-a68d-fdc2d3a03f61"/>
        <s v="50325b2b-7869-4b20-a558-fb2724b163ce"/>
        <s v="9311294d-661b-4533-a327-b02a3eabbff2"/>
        <s v="d5ed55f0-dd42-4353-908c-d53288c6fc0b"/>
        <s v="f5043f90-2a7b-46c2-9a9b-ef958864cbc0"/>
        <s v="f2fd72c0-4d73-4e9c-9c2e-46413c78dc6d"/>
        <s v="bae5fd85-8f8d-48ef-ba86-92f1e64f0ae7"/>
        <s v="eac47eaf-3426-48ab-8a36-2f43e1101d0f"/>
        <s v="ab13f0c0-d691-402f-9ba9-56e9264891b2"/>
        <s v="501fcce8-120e-41f8-a7b6-4f85140a26fb"/>
        <s v="2bf4eab7-e751-49b7-8907-08695f7443d8"/>
        <s v="347a88d8-1cd6-4da0-8e76-1c90726bd599"/>
        <s v="9adf1a39-ddb5-4f13-b198-057013483d52"/>
        <s v="505ff8f6-8c7f-47b0-b0eb-d23b2ee4c4ef"/>
        <s v="13b08142-1e1c-481a-820c-dd6987f59cb5"/>
        <s v="88d6c849-924a-4030-ab86-9955b9640ca4"/>
        <s v="925f36c7-36ea-4fe6-9c33-e5444a07287c"/>
        <s v="5a8df030-f005-44d2-a57f-320bcfd73821"/>
        <s v="7a7031dd-6b9e-4505-8ca2-82fcd9919cf9"/>
        <s v="ef72e308-9db8-4e9f-87cd-6bcd20a1e7a0"/>
        <s v="380a1129-b47c-4c86-9816-2ea3d662d0f8"/>
        <s v="fb20deb1-8041-42bc-8de9-24353181bded"/>
        <s v="bd08df25-2a6b-4276-944d-670f4d6b69ac"/>
        <s v="30df4d6c-d744-4986-9a00-7017ba471c63"/>
        <s v="14493ce2-2553-455d-8709-f88dd6633676"/>
        <s v="8cb8b04d-eecb-4b0d-8676-8c8ddf44a674"/>
        <s v="a55f9a21-ae4b-41ba-b21f-622299f55846"/>
        <s v="3f0ef06c-67b2-434a-8cde-91aee81afcc3"/>
        <s v="dc493246-102a-474f-ac08-3db0937b369a"/>
        <s v="4810d7a2-01c5-419c-9cdc-48ef40651046"/>
        <s v="f5218652-72f6-4dc6-b01b-7098e137f134"/>
        <s v="2f76b274-97f2-475e-b1d9-c9968cc291e8"/>
        <s v="fc821b3a-fce1-42f3-adcf-15313aac6629"/>
        <s v="efbcdf2b-ba3e-4d23-95ec-5a7127b24d8a"/>
        <s v="36c56578-4038-45e5-9d2f-9fb05a62acf3"/>
        <s v="d41738ee-ff74-413f-8430-7d298f0d8043"/>
        <s v="ee231194-b17d-490d-933a-b5ba652df489"/>
        <s v="aba3749c-e6e5-471f-bc74-6438285e9117"/>
        <s v="dd8c28ad-e656-45e9-80b7-cd53b1a44b5b"/>
        <s v="2175de4f-4378-48cb-aeb5-be397b6583ad"/>
        <s v="06b78a2d-b934-4e9c-b73a-446add7a44ab"/>
        <s v="c3c48539-f844-4fbb-9737-899ae2bfc1db"/>
        <s v="f0b01852-842a-4534-99b0-8bd31774a54f"/>
        <s v="e09da960-9d0d-4fbb-8e4c-ec62e10397ad"/>
        <s v="2bfdd86a-af39-4421-aeb0-218e508e2927"/>
        <s v="df3d7553-76d5-462a-9b05-6deaa18ccea3"/>
        <s v="4d613988-cdd3-4e73-bbd4-0b6e04c52d2b"/>
        <s v="20ba6446-44c6-464b-a052-75fd3a5db64f"/>
        <s v="321f2dd6-0b23-453d-be23-95ed64d907d8"/>
        <s v="cb199edc-526f-4cde-9ded-6cecc88b5ec4"/>
        <s v="15cfe33d-05f9-4758-abfa-f06619cf5e6a"/>
        <s v="54c2e7e7-e620-42e3-9f71-47b3d2c97aec"/>
        <s v="7451594b-91af-4d3f-8f6e-5a6352edb315"/>
        <s v="9801a385-da95-40c2-bd07-3a0e4d45466a"/>
        <s v="a826fd7e-1145-4d68-9e61-db0de5d6997f"/>
        <s v="0e23a26b-b4d3-436b-9e0a-98a247ea76ef"/>
        <s v="e8a98e20-ef06-4b89-bce1-25c02ca3dfa8"/>
        <s v="cb9e1416-7b17-4f5c-938d-350c08b4f60b"/>
        <s v="1048e08b-0783-42ba-a6a6-3ee91ef1fe37"/>
        <s v="dee5e80f-864c-440d-9ac6-3a9419c98d54"/>
        <s v="9c6c94d7-826d-48b9-9820-10d39e0321d4"/>
        <s v="94a852f7-c8e9-4cfd-8cc7-a04abdc6d96e"/>
        <s v="a8abcaba-ec90-4afc-822d-5ff012bbf676"/>
        <s v="f85bf6b9-588b-45b0-abd4-413963cf2513"/>
        <s v="f1754eb8-d450-41f5-b25a-aa3acf1d6f25"/>
        <s v="467b3cd5-21f9-4d87-ad3e-6c19b3bfae90"/>
        <s v="5e4bb1f7-517e-46e2-a3c1-ac94bfdae35a"/>
        <s v="a02c5b3c-6ae2-4fa7-8cdf-c71ffa64a5b0"/>
        <s v="09bc592a-2e48-4c5d-b02b-f19d720a0a93"/>
        <s v="13fe9271-866f-4b6e-9292-46e8d56f5b5b"/>
        <s v="099ac23b-0ba0-49ac-8374-9b9031350644"/>
        <s v="12459bba-2566-4464-a42d-d321e4a76a6c"/>
        <s v="ece2cab5-a6bf-4096-a9db-980c8ba95393"/>
        <s v="2a695204-ebc2-4113-82ef-823cafeea666"/>
        <s v="6f75f473-0055-46de-a198-43dd78bea170"/>
        <s v="eff8a08c-695f-4675-912b-7acf5264a9b6"/>
        <s v="cd7c22e5-fda8-4e52-a795-adbde484ed7b"/>
        <s v="08178927-f669-4afd-bf9f-dd7e3e193dd5"/>
        <s v="16e19258-2509-442e-bf52-f008776d0b2b"/>
        <s v="3714acdf-0166-488b-8925-80fbcd3084d9"/>
        <s v="9f265508-295d-4c2a-b456-a5fcffb9f663"/>
        <s v="ca47d66a-97a3-4650-955b-a400364df2c8"/>
        <s v="50124afe-8675-4c00-a058-09db9a962a4c"/>
        <s v="5f5ed06e-a9b0-498d-a19d-2de5c9521cc8"/>
        <s v="df20c7c2-65fb-4e22-a0f9-9f5c181959f0"/>
        <s v="da7e5694-9517-476f-85b1-0c8c33e4acc4"/>
        <s v="c5fb03f4-d0c9-47d3-91f7-8820925deba1"/>
        <s v="ac6c57ed-c591-4fdf-a49b-9c5d41d74b35"/>
        <s v="4ec7d018-a32e-4add-9fdf-2d48d45d5fb7"/>
        <s v="10441cd4-b498-4e95-b44b-8cc0fd0c43f3"/>
        <s v="22d38b66-91c3-4f9f-aa86-749bc89b39a1"/>
        <s v="21ed05cc-0f03-4186-a0f6-03a8b8f443e6"/>
        <s v="9587c104-33d9-4f94-a8e1-51fa9bd32415"/>
        <s v="733ddf6c-9aff-4693-98a3-1dc332123ff7"/>
        <s v="e5d1069b-72d6-4060-be97-76901e5ebd4b"/>
        <s v="fdf768dd-b461-4bdc-a137-2e078344ac35"/>
        <s v="424ac858-453a-45f4-b90d-60300a7b4a31"/>
        <s v="2b216e9e-c03d-457d-ab3b-f9c5bd567ea5"/>
        <s v="ad609343-b8a2-47ee-81f1-9d45375f7512"/>
        <s v="8cc2d5a4-44eb-48ca-b450-fa6f33a81e38"/>
        <s v="4ec89820-e79c-420d-bf66-bed0f5062ba9"/>
        <s v="9c10a0ca-f2bf-40bc-99c6-3f257911893b"/>
        <s v="01f6a1b5-8de8-4160-9feb-fdc6bef463fa"/>
        <s v="a8b56422-da12-4d63-97b3-9c77e73e2102"/>
        <s v="805fe0ea-d74f-429f-b5c0-4bdda430286d"/>
        <s v="121c02db-264e-45cb-b0ae-340e0cc670da"/>
        <s v="01765298-ccef-42a7-816e-3607cbe91994"/>
        <s v="a24b7479-5cd0-4db6-a065-d5b2494adcd3"/>
        <s v="61652be6-2b34-4f33-ac9f-3fb4ae375eb1"/>
        <s v="bf02e68a-285c-46e0-938d-bad798ca0253"/>
        <s v="cebb6e85-996e-4da0-a0bd-e9f68a4e5195"/>
        <s v="5ebe9a4f-4ce7-4e0a-a1a7-2c59b2e0692c"/>
        <s v="bf346b5b-310c-419d-bcf6-696dfbb53df8"/>
        <s v="23bbd543-3a8f-4021-acc1-e155c6d62a22"/>
        <s v="f80dd289-c3b7-4bdd-9c39-65db1d6f3798"/>
        <s v="a6c4190b-acf8-4295-adae-69aace0565ac"/>
        <s v="9490e203-ef16-48eb-a3d4-3623591b791f"/>
        <s v="c30f0de1-3bc8-4ad4-92df-40eeb6b02b7f"/>
        <s v="e24e0501-180b-4ff0-b373-c2b0b712006d"/>
        <s v="005d1416-9e0c-4f15-be68-af09440e06f3"/>
        <s v="d4e83f0d-4de5-4b4d-8474-9d8965b012af"/>
        <s v="0d21e5df-7ec1-45ca-8c36-2c747e712049"/>
        <s v="4762bd33-f58f-4bf9-8532-752702a9298b"/>
        <s v="f785f191-4975-4a99-8672-f96f2e3cd6e8"/>
        <s v="85b0fc98-cd7d-4f5e-a0b1-6e4ae88cd9af"/>
        <s v="e613733e-4cc7-433e-9449-4d54883beb57"/>
        <s v="8e615c88-5179-41d8-b161-8ca8b748a801"/>
        <s v="cfc957bf-459a-49be-acf7-691fe37e8069"/>
        <s v="4f08fc41-79a2-4d25-928c-4d2a504a7539"/>
        <s v="679d8b80-a322-462b-b2ea-84303825d290"/>
        <s v="9618a1f4-eaa9-42e1-bc29-d39c33e363c8"/>
        <s v="1db6c6dd-b3fd-4be7-91db-6cd21e120b9d"/>
        <s v="60c7c3dd-7b62-47e5-965d-406d932bfab9"/>
        <s v="dc97aa27-ed6f-423b-9381-ec0cd2fd3be1"/>
        <s v="60b509be-3533-45fc-9438-58b13b75abbd"/>
        <s v="abc9c842-1d77-468c-99c3-40d7729c6d80"/>
        <s v="fc00b144-11a3-42d7-85e6-77d175df0f7b"/>
        <s v="29eb74fc-a1ee-4ff7-ba9f-13646fb9ca6e"/>
        <s v="de66141e-d0c1-4876-8d16-274ddcafe24f"/>
        <s v="b9259f6c-65b9-43ab-8c87-fc878f6d9045"/>
        <s v="804789e3-46bb-4da7-865e-7bfb3c8dcef8"/>
        <s v="e35b2c14-fa99-46a3-a493-ac3c0c03b35c"/>
        <s v="f4a27abd-8250-40c6-818f-96f950b0af43"/>
        <s v="4c3bbff0-decc-4b11-ad60-5d93a503d806"/>
        <s v="18f09d11-bf3e-44ed-9b58-01cdb8d8b768"/>
        <s v="b85f86ef-db0e-48b1-8e89-6512b3bf3f21"/>
        <s v="b1c8a888-94d0-454e-a01d-511d718779fe"/>
        <s v="bb8ff936-7d9f-470c-a202-1654de19ace2"/>
        <s v="2cfbca53-7076-4aa4-bb87-91ffbae8b1d6"/>
        <s v="f30f7b8a-9983-4588-8048-e52309828edb"/>
        <s v="b5ac8662-5ba9-4174-864b-1784e25ddfe7"/>
        <s v="90d2dcf8-149a-4639-b8d4-9e38a7f2aa07"/>
        <s v="ec8f545d-f8f2-41f2-b751-fa30d08506c7"/>
        <s v="f2e07d5c-d19d-4778-991f-b5854fc89bf0"/>
        <s v="3f9f28ac-e52b-4337-a298-e60b450f9aaa"/>
        <s v="91ba0e6b-66bd-4a2d-8823-f40829004939"/>
        <s v="f3ab2dc2-6ec0-4745-91d4-18abfc370019"/>
        <s v="bcbf0337-8646-4d16-97fb-09df57809017"/>
        <s v="f2fdc266-ef3a-431f-ad32-780a0bdec130"/>
        <s v="d06feafc-86fc-4a2a-8908-7bce6d5a2694"/>
        <s v="ef4b3ec5-c89b-4176-9563-5851471ca5e3"/>
        <s v="e9d09f3d-a287-4f90-ad2b-da627c2c452e"/>
        <s v="d27a7fc8-24b7-4dbb-8d62-164b2f44c57f"/>
        <s v="4824f686-370d-4261-9f9d-7c4122c9cca6"/>
        <s v="6b25e005-b54c-42ca-bc15-dc7f532c193b"/>
        <s v="2138778f-3010-4334-bc4b-e21d59ab515a"/>
        <s v="ddae5cc6-1d10-4886-aa5e-28e59820361d"/>
        <s v="05ffacb0-0b2b-4057-957a-7be5c5ff723c"/>
        <s v="5ff2cc2f-40cf-4a89-81dd-603a55ac4b12"/>
        <s v="25f85c47-fe49-423a-aa24-ace265d5b148"/>
        <s v="ddc9a334-f316-485b-9d07-d225961bbb21"/>
        <s v="5f8982fa-e492-41f0-9798-2ee30b2cea63"/>
        <s v="ce28a1f6-f59c-469f-aee1-244c3207b854"/>
        <s v="afdea47f-36ec-47ac-9099-91db3c9b21d8"/>
        <s v="8f0b7cbe-e54d-4391-bbac-e3fd34739448"/>
        <s v="a408ae36-540d-4cb6-b450-03966c75f594"/>
        <s v="b799285a-a25d-4b4a-890b-3ddbf234e265"/>
        <s v="453fb496-c7c4-44e8-8ef6-0361d90bacc7"/>
        <s v="e995fe21-d9b8-4665-a945-1064dfea0551"/>
        <s v="e8c53998-317a-4da1-9b59-a7f812477004"/>
        <s v="0ff73aff-941b-44bc-b344-90308ae932c1"/>
        <s v="5e9a9dcd-72f4-47fb-a0a2-e5301c949fa5"/>
        <s v="f1af449e-1d74-4e74-805a-cc3422d0ac94"/>
        <s v="6613e86c-5f98-432b-9572-7c074aa95d89"/>
        <s v="59a2efdd-5057-4a8c-afa8-2a4576e7d52e"/>
        <s v="3a67e6da-f489-4ce9-b9de-8aca264412fc"/>
        <s v="02e805a1-09b0-40d1-a3bd-62b2a40fdace"/>
        <s v="711a0aee-4076-4618-9298-1d71fec39782"/>
        <s v="2aebba89-7b8e-4ae1-858d-c2b0c9183bb2"/>
        <s v="1031ec7c-545f-466d-9992-86e50d4f1aff"/>
        <s v="23c9f508-8f49-4248-a59c-1a4ddde8e89d"/>
        <s v="6d9d2108-e0e0-4620-9c7f-c1945f6221da"/>
        <s v="85a0ed6f-32f0-4996-b507-705394844bda"/>
        <s v="bb751725-d2f2-4279-86d9-7d48c859eff3"/>
        <s v="99db9d69-3d9b-43cb-9b03-83fae3b108c3"/>
        <s v="41e185b0-bd1e-4923-b970-8612e8f75bf0"/>
        <s v="fd1a75fc-9d6d-4109-935b-c12274fc0bf4"/>
        <s v="0a364f09-e763-4d04-b8f9-694af6710a9e"/>
        <s v="7f158d3d-7585-4e8a-9933-17619a332012"/>
        <s v="575b79df-b547-4dfe-b857-30b8c9efec97"/>
        <s v="c696ee69-8f12-4fe5-866a-3a1f868a37d0"/>
        <s v="ac479e88-8fa3-40fe-bdd8-51ede5c0e299"/>
        <s v="4c020bcc-1ff5-4e2b-9ac4-8946de156ee3"/>
        <s v="53ddc310-9224-447d-83bf-2376b733e3a1"/>
        <s v="0d36a03b-cdad-45df-b2e4-7f752990513a"/>
        <s v="890b342d-4922-4e88-ac35-62d37e9cce84"/>
        <s v="cf6e9e34-045e-48f0-8a7d-4cdc7e2c66aa"/>
        <s v="35570c92-0d98-4c7c-826f-9d180f2a12c2"/>
        <s v="5cf9881f-8d22-4f41-967c-20e7c29d102b"/>
        <s v="95b2cc0e-e4e6-4aa8-aad1-972e345d2573"/>
        <s v="8831edef-5ec0-4343-8da4-7bdcaf1d180c"/>
        <s v="7707c1cc-79f2-486b-a4fe-1f8bf18f6100"/>
        <s v="2a21d816-bb73-435b-8d98-91a259239991"/>
        <s v="318d10d5-2945-49d1-8d2b-757829fe2f83"/>
        <s v="abb09afc-2225-4932-aced-5203bafda335"/>
        <s v="cbbcd4fa-7b3d-480b-87e4-56fcf3dbe99c"/>
        <s v="f8ea8084-3c90-4fd9-a15e-a85fad91f196"/>
        <s v="e8d99d92-5fdb-4a7b-af19-9b96282416f8"/>
        <s v="70f3d1f0-12d7-42bf-a901-59c0f6ff1456"/>
        <s v="cae820a8-1672-43bb-9673-475209e8e60c"/>
        <s v="4387bfb4-92e6-49e5-be76-74b8da0afec0"/>
        <s v="4046f6cb-5fbf-404b-afdc-6ac7805fc030"/>
        <s v="256e5356-e837-44e8-83c9-52dcdd6deb5e"/>
        <s v="28805426-f453-4475-a9cd-ff8fb99d4d5c"/>
        <s v="6fb445b3-5bf7-4342-a61d-ad6ec65f08cc"/>
        <s v="181db4b7-1956-48e2-a36d-8fe194ec8da3"/>
        <s v="46ee0692-2530-45e8-a3e2-eaf297635111"/>
        <s v="45f5a5ff-a8d5-4222-93e0-485e15034bea"/>
        <s v="927ed951-1d09-479f-9e1f-6047d101570e"/>
        <s v="7e0af359-afb4-4747-a984-478da8051054"/>
        <s v="2c1996dd-b8e6-4fb1-8df2-6870e19532f2"/>
        <s v="bbd26f1a-a814-4c4a-bb4c-be1f5678a055"/>
        <s v="cdf22aa3-e472-4635-af26-48b4e3d94e8a"/>
        <s v="7e9a54ca-8164-45d4-9ecc-ef1ca8fd72b0"/>
        <s v="a1cb2f53-763d-4158-abb5-21a57725fe02"/>
        <s v="08025f7c-689d-448a-8ef5-50259f302981"/>
        <s v="fcd4f285-f35e-4d3d-a892-3b8e07361bde"/>
        <s v="fb2c82c6-4e76-49c8-9a4a-cfab8a85ae70"/>
        <s v="43f0600a-3fb9-4045-ad2b-46b481e046d4"/>
        <s v="435e4fa5-1c77-4db5-9e69-ed2e853f35c2"/>
        <s v="38090bd4-1f7d-4b06-9417-186afda4f7c3"/>
        <s v="34a6b77c-349c-4a58-974b-b42c10e6a3da"/>
        <s v="8f97c625-8da1-4ccd-893d-425f965f8769"/>
        <s v="22236a65-e5ef-446e-a788-c60a5dd38ae4"/>
        <s v="4156726b-8b48-48d5-83cd-28cf0dbb0eb9"/>
        <s v="e3dd4f88-124a-41a5-8549-042aaeea4f54"/>
        <s v="8997c926-f4be-45aa-a973-99d9391d1061"/>
        <s v="3885273f-9900-4fb9-a410-f1eaf5b7fd97"/>
        <s v="c7eb14e9-16cf-4938-8010-856bd9c92397"/>
        <s v="6503f0fd-6e77-43ca-95fd-9129ce9c711e"/>
        <s v="9efd2ade-bd7c-478f-be86-7078ff5eb076"/>
        <s v="d8775d9a-92f8-4e4c-a2f7-c013fe998c54"/>
        <s v="1abbb771-656f-407c-807c-51364eea1b53"/>
        <s v="2aa59086-fa08-495d-ba69-1ab4c9a90e4a"/>
        <s v="72ebf8b3-f93e-4a47-9041-f0169af8d99f"/>
        <s v="e1fda70f-9304-42f1-8eb5-b8fa11515460"/>
        <s v="b15966b7-dff7-4fba-87ed-28c24f58c744"/>
        <s v="b66fb83a-5a71-423e-9209-d80a4e629176"/>
        <s v="77796b8a-de16-4e85-998f-4732a2eae69e"/>
        <s v="13e47473-d844-4221-9c8f-948e184eff00"/>
        <s v="2b2378b4-b4bd-4c27-9837-a086f39e0756"/>
        <s v="3deadd3d-1709-4250-9488-a7339958db64"/>
        <s v="f10cd2c8-4808-4255-a1cd-c6dd42bad83e"/>
        <s v="104ae40d-560b-4877-adc7-6421b35cf803"/>
        <s v="6f20f7c9-5a83-4504-ba37-e41fece76280"/>
        <s v="5283f65e-c4a6-456f-b2a4-354b95e7826f"/>
        <s v="0c2aa05e-a2d9-4ae9-93c3-2d859623591f"/>
        <s v="9d85bca8-dd17-41e9-921a-fdf4c6cbd686"/>
        <s v="d3697297-c415-47d5-a630-b8ad26479365"/>
        <s v="ad63288a-f564-4f81-896e-493ad315589e"/>
        <s v="f13247ee-8b71-458f-a4a4-0dbb45d47613"/>
        <s v="fac18f74-39e3-45b3-a72b-9215452aefdd"/>
        <s v="b4f23c73-506d-475d-847b-a0408bd7934d"/>
        <s v="1a1668c5-397a-451a-938c-d858c98f41a1"/>
        <s v="5ac34969-d877-45c3-b9cf-e223e4095248"/>
        <s v="2991a33c-a014-4634-a866-780fab615d9f"/>
        <s v="3a89dc6f-04d0-4ccd-a58e-f97c16c82432"/>
        <s v="618e5a43-59f0-4ac0-9fc4-c5b30de8403c"/>
        <s v="511cebb2-afc0-4c77-b0d0-58a7161a1103"/>
        <s v="a157c913-6ae2-4c58-99cd-9368969822c7"/>
        <s v="646c568e-75d0-459a-a284-88d1cabf95e1"/>
        <s v="2a2a43e8-8bbc-4821-ae45-57fb801256f8"/>
        <s v="0fc6811a-6946-41ea-9396-65b09b1d71c6"/>
        <s v="2cb57055-8270-4c3b-85bc-b7c0ca5933a4"/>
        <s v="65ad45a8-b727-4702-84d2-cf72db218abc"/>
        <s v="57ecb17d-a34a-4bff-8baa-6543348257b1"/>
        <s v="30fa9e45-00db-40ef-a379-01dd068275be"/>
        <s v="886755dd-1674-44f2-b7dd-2570ebc4b5cd"/>
        <s v="0dba14d7-f196-4be3-a532-a3b954449716"/>
        <s v="60c539a6-8c57-477f-84da-ec69a7a2c3fa"/>
        <s v="24b8b2e0-dba4-42de-ac9a-190bf496ad6e"/>
        <s v="6fe64fd1-c6ce-4758-89d8-aeb1a39bb014"/>
        <s v="101b3d11-21f2-456a-8e36-120a14e9af95"/>
        <s v="e336613a-2135-4378-8ab9-ee831af3f1fa"/>
        <s v="549fe18a-f66c-4aab-aec4-4104aff6c8e7"/>
        <s v="8eff31d2-b037-44d3-b86c-4caae93f60bc"/>
        <s v="f1a3a840-2980-49ff-b54b-964db169bebf"/>
        <s v="cca66d19-d54a-4494-bc90-b61450dd7f06"/>
        <s v="0dd996c3-c876-4e6a-b10d-b083c97f626e"/>
        <s v="64331499-1ffa-461e-8406-8ce611df2f7b"/>
        <s v="a6cdb6b6-fc9e-4f9f-8ba2-85fe6e0f321d"/>
        <s v="6bfdc8ad-a9ac-4665-82a6-e0566a805160"/>
        <s v="14aad00e-13c3-4e5c-b89f-293eadfc3d91"/>
        <s v="d32dfc15-b9b0-4c51-b3e0-f8e7cf99c075"/>
        <s v="c65ce2c2-0c18-42db-801f-6df62fb40cb4"/>
        <s v="ba52f835-cf1f-4b1d-a1ea-0b71191e75d6"/>
        <s v="d90022bc-92f1-4544-9836-ce8ef290016a"/>
        <s v="9730df7d-8649-455b-81b8-bb018aee7d32"/>
        <s v="bdbaeebe-dabe-4ece-95aa-18fe650e33ab"/>
        <s v="e6e60f63-5aa3-4df7-b93b-760c618d3d5a"/>
        <s v="62b6185d-db2e-49f6-8cb7-2bdc6f28ec8e"/>
        <s v="5dd432eb-1c73-4e02-86ff-39c8b4c51ce9"/>
        <s v="e3406e71-2cf8-4848-b171-f6b52dfd259b"/>
        <s v="78741738-fa10-4d8d-b082-90e4027617d4"/>
        <s v="0721ee2a-bae7-4233-ad57-594c73875a41"/>
        <s v="25989486-36e4-4f1f-8eee-6322d853ba2f"/>
        <s v="e13b5f1d-8cba-42b6-ab97-0853eaea2c59"/>
        <s v="52dee6f5-92b7-48b3-a16e-82664a9e4f86"/>
        <s v="69948dc7-02b5-4c8b-8baa-b20309adee8e"/>
        <s v="05f5b5bc-001d-4733-8024-64760792c78e"/>
        <s v="4a3f952f-76f5-4acb-a1ef-f57be2028446"/>
        <s v="0f2aaee3-3c39-45c0-b132-280e90379a4f"/>
        <s v="6bbfa62d-c338-4c6b-ac49-421caaa83613"/>
        <s v="61f9c250-2ea4-459c-af4c-b05a6d702520"/>
        <s v="5b3b70d2-80b4-4a0c-bdc8-9e8cbbb6469e"/>
        <s v="61c6d89e-d6fd-4bd1-b959-dc785a76ae33"/>
        <s v="b4380000-3562-43c7-b75f-6377e71af1d2"/>
        <s v="7528629c-31ce-40b1-be4d-0b6f11328e6b"/>
        <s v="c9e25cb1-c921-4fb2-8c05-4f1c44afc33a"/>
        <s v="768a307d-9e92-45d6-9a25-b70843460f0b"/>
        <s v="4baa5341-df8d-48b8-80a0-05f1ccbfc1af"/>
        <s v="c53585b4-ce6e-4698-a8d7-735ff3789345"/>
        <s v="d8606eb8-ebb5-48a3-8628-7c36fdfef262"/>
        <s v="b69bada9-28ce-4b18-91f3-5ee452ebe1b3"/>
        <s v="13496c17-b01e-4f1c-b1c1-898e5b7ad808"/>
        <s v="88ee2c04-d587-4312-9f09-66be99268188"/>
        <s v="16e0875b-39f0-4702-9bbc-b369ce6921f3"/>
        <s v="8958aacf-510c-4b72-b085-f2cd6f85a933"/>
        <s v="0f94886f-553f-40d9-8a15-138cf3ab28ad"/>
        <s v="4bff6154-f5a1-4186-8d8f-4fcb62c72a03"/>
        <s v="28ab319b-7863-45c4-9eb9-a27cfc48a94a"/>
        <s v="e3050ba3-6ba9-4b20-8d24-0c0233bc0bf3"/>
        <s v="cf1bf90d-c0f3-4a11-ba04-5a0b8de09b31"/>
        <s v="697d754b-6e48-4abb-9b6e-30489b97d4f3"/>
        <s v="758e4af2-b4e1-4c83-b188-39a434a2d8c6"/>
        <s v="8f99fb1a-9b1f-4526-be50-543d1dead95e"/>
        <s v="dace790b-52fd-42b3-820f-13d7ae88ffaa"/>
        <s v="bfae3aa5-d305-4d7a-aad8-e3a2ef8d9865"/>
        <s v="fa0862c9-8747-40cf-88e6-33db8dde27a9"/>
        <s v="3c55f3d3-82a1-4cc9-a7a7-67db07b5d8cb"/>
        <s v="e854b321-1435-4087-b321-c644256cc749"/>
        <s v="4391df42-0d06-4187-bb28-d9d061b79068"/>
        <s v="162a1a43-da72-4618-9fe1-bd7c80229ef8"/>
        <s v="92bf62a8-2e55-4b31-b0ee-bed2e1cb63d6"/>
        <s v="a524a93f-e9a0-4a24-9997-1d6cf54a83f0"/>
        <s v="37505db1-d603-453b-a834-7af2a30de419"/>
        <s v="24a0d462-89cc-438c-8c1c-8999ea705785"/>
        <s v="84e81830-3eb5-4d46-8a7e-d5dfb60dde31"/>
        <s v="93587355-ecbc-439c-be07-e3769f213681"/>
        <s v="28d482b4-8088-45a4-8be5-f1586d0054b6"/>
        <s v="b09a5cfb-1367-4eb7-8d66-8d7b1201e0d5"/>
        <s v="bca92e6f-5334-4ea3-927c-3e2d30e59139"/>
        <s v="8d1421ba-5f72-41db-b76e-17366dd86586"/>
        <s v="bc0ee58a-8b6e-4678-bda5-83879d9bafce"/>
        <s v="528a0077-5363-4640-a157-a7780ea82d4e"/>
        <s v="74c96b8e-8593-411c-ba36-205fc25911af"/>
        <s v="42abb6ea-2732-4127-af89-24a925fd0d9b"/>
        <s v="bbc1b831-828d-4fbd-b148-ce62373e54f0"/>
        <s v="3d2f0bab-1a3a-4059-8f30-b3ea53b42ff6"/>
        <s v="e24e39e7-c012-44b9-a567-146ea2c84f7a"/>
        <s v="e85e73d8-4a39-4005-99ef-ac9dffc4c3da"/>
        <s v="ec7aa5da-f6b2-4014-8767-cd16d86539d4"/>
        <s v="1abef218-3723-4cd7-afdd-a569bf8e0f93"/>
        <s v="f1b342af-6f50-4603-8776-f1994a75b64b"/>
        <s v="b46c7574-a4c3-465b-b8c3-053fc800d5c8"/>
        <s v="e1320940-35a3-4ec7-bb36-642f05f0e8a0"/>
        <s v="b0daed4b-b150-4bcb-b16f-d034df0e075d"/>
        <s v="23cc20f4-fe50-4b10-b03f-b0f5c50ca74f"/>
        <s v="328f57a0-eb83-4258-99d3-3becd53db79c"/>
        <s v="63020e2a-934a-4cb7-bfe2-e335014ea948"/>
        <s v="180d64e9-a094-4b7e-a8c1-dbacee4513c4"/>
        <s v="11eb9f92-ae1a-4acd-b5b3-cc546929a4b3"/>
        <s v="8c630fa7-9ba3-48d2-b665-ebf77b069715"/>
        <s v="e542fa46-8414-46bd-a52d-67645aa3b953"/>
        <s v="6b0863a9-6d0c-48cd-bde7-a04f0c4f08f6"/>
        <s v="b9286f49-071c-4513-9b81-d24c434cf7e5"/>
        <s v="2f79d65d-d4a4-4761-b64c-3c9cd68c91f3"/>
        <s v="f73313dc-fbd6-4cbb-b138-1d9892e013b9"/>
        <s v="9b1fb9a6-8b87-41d6-a651-3f0085797bc2"/>
        <s v="eda605ed-008b-490c-ad59-aef1bef4b693"/>
        <s v="68d3cf86-eb46-4816-b77b-d880211764bf"/>
        <s v="5a488dc1-5b0d-4170-bde4-7867f461b50e"/>
        <s v="904945f1-1186-4294-b11d-49531032adaa"/>
        <s v="33b33e5e-7d66-46fe-8ee6-f8f3786e6748"/>
        <s v="e28b2bb1-3fc5-4d5f-819c-309072634f51"/>
        <s v="3ff1c416-4707-4024-97dd-6e578a676494"/>
        <s v="7ac36363-2d65-4716-97e9-707efad1337e"/>
        <s v="4787bbdb-4dd0-4530-b941-4d263e4920b9"/>
        <s v="08105362-ab6d-4474-8b14-ffddf9bc653b"/>
        <s v="b308cd95-b0e6-4a84-8601-c22c0c44da42"/>
        <s v="8461208d-018a-40d1-94a4-c5622a5063f4"/>
        <s v="d635f428-53e6-4fa1-ae69-3563eac324fe"/>
        <s v="815e09c6-8f96-42c8-b929-69cf93ccd63b"/>
        <s v="0ee605b9-f1ad-4d32-9bc7-8b89be0cd85c"/>
        <s v="6846e10a-4746-4fc3-b601-9c5aaca4fd28"/>
        <s v="286c371f-a0e9-40d7-9cf7-7886f70e607c"/>
        <s v="6bdaee26-ab86-4e90-88fb-a7d3ee3d1ae9"/>
        <s v="57dec143-651c-4104-b1a3-0dc87f1bc7e7"/>
        <s v="9e333560-5354-41e5-b573-004711ef54b2"/>
        <s v="9cb6cbce-80f2-46bb-92a2-8548f204facd"/>
        <s v="5fde1cfe-f49b-4295-b6a2-2c601507f4d1"/>
        <s v="503ff6b8-b0a0-4eb9-88c7-23973510fbc2"/>
        <s v="7d20fac7-fc1d-4170-821f-8490290db0bb"/>
        <s v="b276e33f-36bb-4389-9828-256c0a390bb5"/>
        <s v="0beee5dd-2ee8-4d42-b5b5-aaccbe509e4f"/>
        <s v="576cf778-ca31-4920-af04-4c7a07a5b961"/>
        <s v="b1780c17-7691-4842-82a0-341c407d4735"/>
        <s v="b9f0f26c-095a-4515-9d02-c7e79d83089e"/>
        <s v="b1a90f73-f4b0-4c60-9a75-6afb1413ab87"/>
        <s v="2ba8721f-f123-4a4e-a831-092abfd14d1a"/>
        <s v="8e58d99f-396e-4242-a9d6-cc9e8aee2d83"/>
        <s v="69443cdf-db56-40be-b42a-590fd5122cf5"/>
        <s v="d0837318-8af7-442c-95ca-b6bfcfa731d4"/>
        <s v="005a4463-98fc-4f59-bea6-2470743e434f"/>
        <s v="f704c3af-f41d-4307-b1a2-927f553d8add"/>
        <s v="22a1e371-6e39-46e2-822a-ed4684205249"/>
        <s v="73b3ce32-af26-4438-b63d-f4918f8da9de"/>
        <s v="a417086d-de08-4f76-822b-f87a59049d9c"/>
        <s v="a41a227b-792f-460d-9221-6fa4f524717a"/>
        <s v="528e099b-35c2-49c0-9300-24c5f3236bc9"/>
        <s v="a1d1b5c3-051f-4bd2-98bb-a76b9f4f6f23"/>
        <s v="d8d83cb7-25ff-464f-9e56-2140222d322c"/>
        <s v="c0159161-4338-4c10-aa57-e733f64f3bc6"/>
        <s v="bfc89b97-d421-4bad-a401-15a7be58e3d7"/>
        <s v="4a3f4303-b288-41fe-b0ab-bfcfeb85d32e"/>
        <s v="972bec09-ba4e-49a4-8522-2223555d4070"/>
        <s v="74a1dff9-ea49-4738-9fa8-402abac41450"/>
        <s v="90e5c4f8-e0d1-4aa5-b7c9-9cf07f27fc9e"/>
        <s v="a0278010-166a-481e-ac4c-e157c37a50f3"/>
        <s v="f283bfe4-ab05-47b9-b4b0-f9b2a28ca52a"/>
        <s v="865aeb61-764e-4850-a093-8a55e0d47e2b"/>
        <s v="bd9cfcd0-5fc4-4153-8657-214b73add191"/>
        <s v="ebce3ab1-0a62-49dd-a20c-79663be09993"/>
        <s v="29c455c2-a29f-4a93-b6ef-d196a68693dc"/>
        <s v="2211971f-1270-4ffc-b36d-369fea39dfe6"/>
        <s v="2c3f793f-71f1-4829-9f71-692121cf637c"/>
        <s v="fe2340e7-9494-46c1-b4cc-d78c6681542e"/>
        <s v="3b47ad4d-7f1b-4f62-8e76-eb10cec27eab"/>
        <s v="c186bd7b-9eb3-4e53-b01a-13d74eb73a22"/>
        <s v="da953293-6b81-454f-ba82-dc0abe16e981"/>
        <s v="43f6e777-7286-40ee-a348-09f28d2509f2"/>
        <s v="809ed733-84b2-44fa-a21c-577b42ca938e"/>
        <s v="74b8e730-3a62-4d35-ab93-b80858730483"/>
        <s v="af84466b-08d6-4bed-9d8e-c2e17e7fb355"/>
        <s v="33222c30-a2dd-44e3-956b-56c2e7769ecb"/>
        <s v="b9d55553-c852-4f80-8515-e023ec9c17ee"/>
        <s v="05479c12-4487-480d-92bf-bd7a5feb6097"/>
        <s v="ef4cff95-a656-4f2c-8a20-25a0832fc527"/>
        <s v="93cb5df2-19b3-4488-9047-f58e80582ace"/>
        <s v="66e53710-9836-425f-852f-b32e2caf3c33"/>
        <s v="a44ff40c-6406-477c-b7d8-7cc2f6be563b"/>
        <s v="2fcd0066-4b86-41e4-a445-b5214a6bb8fb"/>
        <s v="63b63d08-4414-441b-b4d3-65acb14cfdb5"/>
        <s v="f8fb3cb4-7a2b-4412-9d60-f175d074a90e"/>
        <s v="248510f0-c172-492c-84e2-01ce39a6bbc1"/>
        <s v="295c1a03-090b-4b91-afeb-e5946f2ff44d"/>
        <s v="7d37cc3e-87be-44bb-83bd-26109b320853"/>
        <s v="0badfd53-1584-4b4e-b19a-c2a0ee6d832e"/>
        <s v="d1bf57c8-4499-4072-9413-c284ea2d1aa7"/>
        <s v="f21a183a-6eef-4abc-adbe-f5ee00538893"/>
        <s v="d11a3bc2-714c-4e4b-a75d-1315577349c5"/>
        <s v="c87653d8-f655-4355-a62d-9a3cdbfd6d07"/>
        <s v="3d20962e-f664-4b97-b515-ba59a7c7bb21"/>
        <s v="5ec4f5c2-7a9a-4a89-a47d-f7ef240838f9"/>
        <s v="477addc3-8103-4c1a-907d-979267d4f34e"/>
        <s v="abad1495-2643-4136-b449-d611929be4fc"/>
        <s v="4f15956b-19ff-4fbc-9651-131b7460b9bb"/>
        <s v="56147839-b34d-4b0d-9624-916ddbce7d19"/>
        <s v="2e4d2a75-1b61-411e-9508-8bd849c7cc92"/>
        <s v="c9cedd81-4ed9-4d9c-b67f-e92c603c6383"/>
        <s v="44db331f-098e-41f2-af63-7e5ed22686a2"/>
        <s v="b4c608cd-44c1-47f4-9faa-2e40ffd65c4c"/>
        <s v="49d7d8a1-aa43-4c6d-a6ab-6151610df700"/>
        <s v="9ce42330-2b0c-416e-97b9-13b1a607cc19"/>
        <s v="8162f59b-474c-45ca-9844-34c110d16da4"/>
        <s v="df81792e-e011-457a-a882-617454c28a4d"/>
        <s v="606512e0-abff-44d3-9972-a1bb66ffac83"/>
        <s v="f0c921a2-1bc3-46d9-9089-97c950193d36"/>
        <s v="a85e989f-c01f-41ef-970c-138ed8b0005c"/>
        <s v="7e4e22bb-83f7-4f19-b185-8561bc9c69cc"/>
        <s v="2c5eb051-444e-4db5-96ba-7c85c0592055"/>
        <s v="1839cc23-8f74-4e04-b919-71a977d1b59c"/>
        <s v="659f73b6-83e3-49ae-b64a-e55a6214a00a"/>
        <s v="482e01f9-52b6-4913-a435-68a25a96a247"/>
        <s v="dfceb05a-bb09-4cba-8a11-994d3eb6a710"/>
        <s v="9bafb105-b947-4232-ba05-ccfe2f7a9450"/>
        <s v="ea629a54-6dad-432f-8ef9-11c0b9caf8fd"/>
        <s v="26cdc73b-b9d2-406f-82c1-ef9bffbb8f6f"/>
        <s v="a5285bf9-2a9f-4075-9489-70fec4f3a3a3"/>
        <s v="240df3c1-204f-4a99-ae11-832e0acb4334"/>
        <s v="07d89465-baf1-4333-92c8-cea284d8ead3"/>
        <s v="7739a6a8-1d4b-489f-9bec-a3d59799bd76"/>
        <s v="d45989da-ce19-4078-ba1b-834af0c8b0cf"/>
        <s v="0011239d-86eb-4a21-b704-3bff036883ed"/>
        <s v="c175c4cc-e58f-48b9-990a-dc446c33ed6a"/>
        <s v="d15b836f-7fbb-4a22-b956-9c919f72fafb"/>
        <s v="d72d98b6-16c6-4b92-9cb6-dd7e97ae615c"/>
        <s v="e86471e7-0326-4310-a0ff-d3e330c2d8d5"/>
        <s v="d164e2c0-e43a-4cef-a6ee-dd4c6b025184"/>
        <s v="4af31b6c-86e6-4c29-8f71-ab17062aac26"/>
        <s v="52b346d2-63e5-4e26-ab1e-0c3fc8713088"/>
        <s v="6e4ea78f-6f02-4db7-87d7-d6165627065c"/>
        <s v="6853ba79-8cfc-44d5-9798-e226d5874943"/>
        <s v="e62ff53a-9d3c-4582-a822-fe6f1a28b579"/>
        <s v="679a8331-e3a5-4ff1-aa5b-188cc494eceb"/>
        <s v="93887c44-f6da-4fcd-9f8b-3044c137a2a4"/>
        <s v="649344f1-74d2-4981-8734-44dab98945ac"/>
        <s v="8f9a80ae-805e-4738-9160-95f5f6a2ce3d"/>
        <s v="cf128c0b-b22c-4098-ad9c-d3b7c28af637"/>
        <s v="990a2be5-5a35-45e4-a468-379154bfd4d1"/>
        <s v="441dbb41-9a5f-4133-b673-78d1de1d3053"/>
        <s v="5a8d7941-2738-44b0-9d40-cf7f2576599e"/>
        <s v="48e275c1-763b-4f8b-9713-d7074a91f6d7"/>
        <s v="6ba46925-b8bf-402c-9dc9-36614cdc42b2"/>
        <s v="da12c594-94f6-4b86-97b2-2ad57eba35f2"/>
        <s v="0a296c2f-2907-4ae1-be52-83208f8bc17f"/>
        <s v="754a7418-a94c-4525-a747-9a801242c6bc"/>
        <s v="0918a05a-7eaa-4b38-9de6-4be304a42c0a"/>
        <s v="4fa6173b-01dc-4a7b-b01b-6001130bb2cb"/>
        <s v="ff53f0c1-13d5-4a32-80c8-929afddbf39d"/>
        <s v="645acb5c-2cfb-4b3e-bf92-02702433554e"/>
        <s v="94ce3aa9-ed65-428d-a460-50ba3d8146f2"/>
        <s v="37f50acc-5c48-46f1-be57-b98f184277ae"/>
        <s v="865bd6a8-6911-4114-9122-6c790c0e20dc"/>
        <s v="ae27644e-f98a-4a71-a7bb-2fa1cde8265c"/>
        <s v="fabbe04f-b024-4f8e-a32e-7785a6e66436"/>
        <s v="0ddc1c14-bf1f-4c3e-b5d6-d178de72a368"/>
        <s v="bd7c9d50-cb7e-47f9-90c0-fc9516934aaa"/>
        <s v="018dff7f-6107-4ffd-9e74-f32f0a113a35"/>
        <s v="1661f249-e30d-41b3-ab10-c2818673bd1a"/>
        <s v="05f209fd-1791-4dc9-8b9b-3c2e04db1ff7"/>
        <s v="35c39d14-015d-47fc-b683-942b718032f4"/>
        <s v="581a623d-432f-4b9a-81a6-e02ba638c1e2"/>
        <s v="684f126c-3594-47d7-9383-993c6ebceae0"/>
        <s v="3f23caa5-619f-444e-9825-b5b7adb7555c"/>
        <s v="33c961c9-bb3b-48cf-99c9-49c63bcc6711"/>
        <s v="90e8f511-a40b-48a5-84eb-386894bff067"/>
        <s v="6d169291-5698-491a-89c1-40c7437d326e"/>
        <s v="f34fc077-6f49-420d-89f1-0a7523c32fa0"/>
        <s v="ddd83020-9820-4f1f-9779-ddd22a77174d"/>
        <s v="48b41bd8-76e9-45c8-8e51-fbd437cd1598"/>
        <s v="2816983b-07ac-45b2-9a1d-356963bef799"/>
        <s v="3d88d027-2a76-43e2-8dc5-d7bbe9456cde"/>
        <s v="6ae3e83e-a61e-431c-88b0-c492ff922b22"/>
        <s v="0a079871-bb69-402d-bbe0-5d966adcd7a9"/>
        <s v="91277302-24ab-4057-984b-85ec44a9481f"/>
        <s v="a3310521-80ee-43e0-bcee-f275dafa3fc8"/>
        <s v="516fb20f-25ed-476a-821b-bedd41b2d9f7"/>
        <s v="c1a2be42-f5c1-4144-ae2e-fe47f7ccda41"/>
        <s v="28b9ca0d-5003-4b22-aae8-82a4d2015b2c"/>
        <s v="85ea2427-0090-411a-a1a9-349761966fbe"/>
        <s v="0c3e2d32-c59c-4688-a454-d22dc010005d"/>
        <s v="6e68d022-b22d-465f-b204-430db42bf6bc"/>
        <s v="e0ea06b8-92df-4db5-85b4-e81012ac1398"/>
        <s v="57099384-de5a-4282-b142-f321d98b1fe2"/>
        <s v="cd6a9c30-b4b5-407e-9668-eda4dd159de1"/>
        <s v="47f58b1d-29c3-4248-9a65-f6edab522494"/>
        <s v="61c73de4-301f-4123-914c-ab03545c50c2"/>
        <s v="57449c65-fb0d-4a68-a43f-ba3d6780c4b3"/>
        <s v="16025773-4ba0-4f87-a8e9-7a595a371162"/>
        <s v="aa4f0f82-1a77-4bb6-bdc5-5345c697b313"/>
        <s v="fbacd624-c492-4ec1-b0d6-5c103414ecb7"/>
        <s v="e6420a38-341f-4b1a-a23e-541c073f553f"/>
        <s v="4d6bb996-3e27-4396-bf8b-369fc084083c"/>
        <s v="301f8ec4-59b0-4753-af49-1a5057025ea8"/>
        <s v="6b6d1f98-c0b2-439c-ac6d-47fd13d0223c"/>
        <s v="d6e5960a-eec9-437a-b084-2e7faea4f02e"/>
        <s v="882098c8-81c3-4eda-b2b3-68143a00d3d3"/>
        <s v="939714a0-07fd-46c5-8b15-ae07d828143d"/>
        <s v="78006149-15e6-4fe1-b155-6958cf69df8e"/>
        <s v="2793bf24-5e4e-4124-8f82-d10b37620a94"/>
        <s v="1f39b1a7-a355-4051-aaf3-d229788c403a"/>
        <s v="28d76fc3-1d7f-4617-9d9b-78696e03ec16"/>
        <s v="5ebce7c0-b6ce-446d-9ecb-da9866f0e6a4"/>
        <s v="89399c89-b933-42f5-8eeb-044da7954b58"/>
        <s v="e6dc620d-246c-40bd-b366-ad540d8cb087"/>
        <s v="0dfbac3a-1cf2-4cdb-ae39-e5bc6b75e97c"/>
        <s v="5ab08103-9009-4836-ab5b-a2baebf47e0b"/>
        <s v="a8b28668-b3dc-4e72-a3bf-9ee8823c1688"/>
        <s v="259bbfb5-7d95-4c4d-82a0-92998c130d02"/>
        <s v="fce7f737-c64e-44fc-92cb-31138b819b30"/>
        <s v="bd512454-905d-47b9-9b56-1862e959068a"/>
        <s v="8b450300-40df-48c4-88f1-97517ed0de37"/>
        <s v="e463aa64-c0fc-49a3-bbee-411a82bf1488"/>
        <s v="446ad102-72d2-4093-9545-35e05c4e9028"/>
        <s v="cf36419d-010e-420b-8076-409abd7aaf9b"/>
        <s v="09cc19bc-0ee1-4457-ad83-87d9962e8b31"/>
        <s v="1fe03a28-1bf0-4806-9374-0a528500d94a"/>
        <s v="7e4d25f7-31b7-4431-a140-a9be63ae7826"/>
        <s v="2ef45fa3-9de4-47eb-8664-252648cbb0ea"/>
        <s v="2b85e86f-db98-4cbf-9c6d-ce115ccafd17"/>
        <s v="32d77152-fecc-4cdc-8651-8c564213e998"/>
        <s v="ecce92b6-9567-465b-bef1-54ad12689a87"/>
        <s v="296f2c15-1df0-47ea-aeeb-8574db9b52c4"/>
        <s v="aa479a02-8a01-4ff3-a395-c7196587d1d6"/>
        <s v="ff45985f-d93d-4df1-a55a-532009d04f38"/>
        <s v="dee8d761-28fc-4e83-a12c-ee70958c090c"/>
        <s v="68ad140a-f165-4ebc-8b29-14eb19501f30"/>
        <s v="247592a5-60e1-4c6e-868c-34b16e43b8d5"/>
        <s v="eda838f7-bdae-480f-8716-442ff0be85e9"/>
        <s v="d9f6b8c9-b3bb-4625-aa05-2b239668a3ba"/>
        <s v="d6806b4e-2fdd-4770-a1b7-340815e50d8c"/>
        <s v="eea7c082-7445-4a85-b477-89b65e2cb49a"/>
        <s v="dee7fc55-fb21-4b9f-ab67-0a6617211551"/>
        <s v="c7455346-ebba-4dfa-9806-ce3d1930c7f0"/>
        <s v="dc246942-f99e-4f7b-a6e3-7bf1836296cb"/>
        <s v="64f27ad7-1b83-4e3d-a6a1-89bbdec40525"/>
        <s v="c24f6d23-d6ad-4e60-9469-7dd7ad28367f"/>
        <s v="964d2abf-c625-4355-bc15-e5e3f4614cc7"/>
        <s v="d753ee41-fe4c-4e18-916e-b1000222809c"/>
        <s v="c02054a7-5833-4a4b-8163-3509fe617b8b"/>
        <s v="f314d058-c493-4474-b668-df232a68e799"/>
        <s v="875584c2-67fb-4999-9f54-ad66c7e044e4"/>
        <s v="9d878971-ca54-47d7-b5d8-847c3e96e883"/>
        <s v="9481e64b-f3bd-4a53-854a-c9f24a6cfbcc"/>
        <s v="ef1b0700-bdef-4a06-a0f5-1d366705c776"/>
        <s v="01fc9bb2-3210-4fac-a0a0-57cfcc333dc5"/>
        <s v="d35163b0-d95a-4dae-98d9-4b9b0b2fb3eb"/>
        <s v="2eea3fe0-ed52-4d14-80db-2bc7de31f56d"/>
        <s v="d6c4df52-d301-4afb-93f3-9c42644e9473"/>
        <s v="4d22ddff-96bd-4c01-b8a2-4d23e7c14f15"/>
        <s v="031d26b8-2792-4ae0-b7de-ba905fac4321"/>
        <s v="6f7e16f8-d76f-4ec3-88a4-fdba00c8f0d3"/>
        <s v="decba058-df98-4f48-a934-38a975c60786"/>
        <s v="385fbbd2-7dcb-4791-9704-180be5465289"/>
        <s v="3444d1a4-8357-4cf4-a661-834dbcc0ed49"/>
        <s v="a6bcd6e6-fa46-47c1-a069-9f3d5007124e"/>
        <s v="0f52d90e-6924-41ee-ad1b-a07f8d9deee9"/>
        <s v="e7425736-9ce1-4700-b228-dff6afc16bf2"/>
        <s v="6b75fed6-3180-43c1-ad54-0143aba0c5d0"/>
        <s v="e5b4a76e-67c3-4a30-8126-1ab091bc6c67"/>
        <s v="46826979-8344-480e-81fb-5e62fee8eab9"/>
        <s v="47e8dac0-509a-4e58-a6a5-72ef5fcfbd71"/>
        <s v="209dfc23-6c05-4819-ba7b-3c341a523f5d"/>
        <s v="35f6b1b3-adb2-4198-aef1-ab690788e8c7"/>
        <s v="1cd38d2a-97e9-4e38-a819-f3d55fcf8a8e"/>
        <s v="b1c5327b-a991-478d-bb2f-6bea5c5d5ca8"/>
        <s v="d3ffddf6-ae84-4120-aa55-cc17d4e29f8c"/>
        <s v="4a889d71-817c-4a91-8c27-d81362e01e68"/>
        <s v="10d493ed-8c3b-401f-94a8-24338acf0433"/>
        <s v="b86a701f-4ddc-4b56-9af9-c3a62e456631"/>
        <s v="c9001cc4-7f36-4d88-a820-33df0e2d49b6"/>
        <s v="f71b61e0-ae96-4d6d-b985-64ba141c1355"/>
        <s v="f7cc73bf-1ece-491c-bdb3-5f2b607cda58"/>
        <s v="3d136d77-a96d-4d72-921a-4817b2a1e94c"/>
        <s v="f98321da-bafa-49c1-9e4e-bcf3bff9da8d"/>
        <s v="6353e2da-de91-4a04-a723-ca6ee055fdb7"/>
        <s v="22bd91fb-6fff-43c7-9830-3a924f1a42ba"/>
        <s v="3582ef9c-674f-415c-bce8-535846cab77e"/>
        <s v="333bf38c-450e-439f-97b0-9ebe1d3c4412"/>
        <s v="a12b51ce-2701-4624-95e1-b34207f37410"/>
        <s v="d74c73c8-83cd-472b-97fa-ef74a1c0470e"/>
        <s v="f9f89cad-799c-4f2b-a70d-8b9ab34ddff2"/>
        <s v="f4372e7a-da67-4006-9e90-b1ad4e45e820"/>
        <s v="31ab3b14-e345-4a2e-b507-330654df1175"/>
        <s v="44f3cb7c-98ef-4173-9b49-f9a6650e2d46"/>
        <s v="c1301df7-9c36-4e89-9cec-29b515a256d5"/>
        <s v="a9a5037d-4fdc-40ef-935f-e441fb8eeadd"/>
        <s v="04ddd04e-05d5-49db-9a9a-db3f0a9f50df"/>
        <s v="a12ac557-7145-403d-84f0-ae7789884b2d"/>
        <s v="b32e94dd-74ae-4a70-b91b-c3abe91e4b8f"/>
        <s v="8df00999-f277-4b59-b050-b65ef4706387"/>
        <s v="9461cdf6-4b43-4724-bd9b-847ddf721503"/>
        <s v="3d4ccb7f-71a1-4029-8a40-9dbc170ea3a1"/>
        <s v="e4890872-f24a-479c-86da-eeba2171c2ac"/>
        <s v="23ed9abe-6701-4fa0-af97-23757be246c9"/>
        <s v="39ab240b-86db-4c55-a101-81137ab2e1de"/>
        <s v="b74f49c1-ef2c-4261-bc79-c6c6d26610ae"/>
        <s v="14b31d47-e5a1-469e-8aef-d8bcee4d87e6"/>
        <s v="7e84aae5-8015-4bd1-9644-a48e60f93b72"/>
        <s v="3824b64f-872a-40e8-bffd-b4461407cf61"/>
        <s v="b1aa97bc-4872-4515-8506-c2e48efbffb0"/>
        <s v="e5a3a87e-d8bd-4654-99c9-b50cbfeaf661"/>
        <s v="100968c2-9235-4622-bbfd-b619dd848e90"/>
        <s v="d979aa42-ff98-4356-94db-5b863e5fad23"/>
        <s v="cefbcca6-6e61-4b2a-abf7-0f4ae53358d6"/>
        <s v="0e49c88e-509a-4fa7-877a-85ad6f41f007"/>
        <s v="392a889b-fc12-46df-8d98-17518b0ed1ee"/>
        <s v="006fbc52-5b65-40ef-acb8-53551dd6932e"/>
        <s v="0d02669b-4a32-44bf-a530-2a0a315e8432"/>
        <s v="45ce450b-e0fe-40eb-8098-118b1c5e19f2"/>
        <s v="3530cef1-812c-4bf7-83bb-df72050a3aff"/>
        <s v="b28d4ca8-454b-40bd-9d90-1fea0272e9b2"/>
        <s v="7db82726-7945-43e8-a037-f6abf423b3e6"/>
        <s v="1b6ddaa0-51dd-4006-b339-9f9e48f45b2e"/>
        <s v="81276709-f776-4e69-bcca-b0d79e122799"/>
        <s v="fbe803c5-1276-468c-819b-2712ae3f2d93"/>
        <s v="e318b9dc-40e0-4706-8834-9c54046090bd"/>
        <s v="98917f38-a3da-4b50-bb14-7b134ceff361"/>
        <s v="058b3c71-8464-4bc1-bcf8-994873921b75"/>
        <s v="3d5d06c3-5caf-41bf-9bdf-fa778ba48644"/>
        <s v="d605262d-b99d-4545-8372-50103c44392f"/>
        <s v="2bf37d43-fd6c-4361-a3b9-1e3a085d73a1"/>
        <s v="889292fb-b528-468b-b2cd-bd226e509b40"/>
        <s v="d438ccac-bad0-40df-8eca-a19aeacd8b55"/>
        <s v="6838b68d-e829-4884-a6e6-ae804e9892b9"/>
        <s v="892b317b-a75a-4f32-8555-7d2fc5f26ebf"/>
        <s v="446d3277-cab2-4988-8276-2d82a5c8ec39"/>
        <s v="98493022-3bd6-4fd6-bc04-94e07bbf9cb7"/>
        <s v="9e5d82ca-413e-46c1-953d-2e345151d84b"/>
        <s v="b9fb4d5b-650a-4eab-b357-61ccb8556b12"/>
        <s v="5ae1558e-11ef-4866-aa2c-9bab4c84bdbc"/>
        <s v="a4de887f-8aec-4e01-be4c-308d614c5f17"/>
        <s v="d988e826-d657-49ef-b124-ad5e00a7e070"/>
        <s v="4a1ced58-3ce3-4a5b-b57a-a542e220f63d"/>
        <s v="8f83012e-78d3-41d6-8ddd-310b9369fa75"/>
        <s v="87b243a6-764c-4b1e-9368-a20679ed7bc1"/>
        <s v="80ba6ec6-2cf6-466e-bd8a-8c47df5687e2"/>
        <s v="c2964aa5-4d52-4cf8-9109-a8fd494c6744"/>
        <s v="2332279d-f522-444d-89b4-f2236f9f7d55"/>
        <s v="5cc28121-5b46-4ff7-b2b6-906474e30a2f"/>
        <s v="3d8a3c76-bc96-4c48-a291-937597822604"/>
        <s v="99347960-f9c3-4486-9712-08d251b30983"/>
        <s v="5bf8c162-d8a5-407c-9529-37b3752b6124"/>
        <s v="09cb21ca-1da6-477d-b231-d4b2484e191d"/>
        <s v="f9b22c28-35a2-42e4-b033-2da71a753b84"/>
        <s v="0751448f-cd7c-46c0-9618-e75bb2c009c0"/>
        <s v="f5b31118-707c-4653-97d6-4d9855bbd445"/>
        <s v="eee57be1-9d49-45e4-b4ea-f8f1344b847f"/>
        <s v="919d6027-c962-4960-be90-47e9e9318ea6"/>
        <s v="947b329b-eaae-4cf7-a9f3-2e89368088b1"/>
        <s v="72c4bb51-8eba-417b-bd32-36426a3a7ce1"/>
        <s v="0806c6d3-821b-4c25-b93e-658e1733d7b8"/>
        <s v="3866da55-b899-492f-a250-2cc50cb2528d"/>
        <s v="e6733e3a-77dd-406d-b0ae-56cc210d38b6"/>
        <s v="170503aa-4d0a-495c-8cb1-d7b5e1dfca56"/>
        <s v="94abf128-4c20-4476-8c79-dbf300aefb92"/>
        <s v="272df224-fada-442a-adde-bba045fbaa73"/>
        <s v="702a7cf5-4582-4d0a-a1cb-cc6073d4e2f4"/>
        <s v="115247df-3de6-4fa2-9e0b-788d3395eb40"/>
        <s v="43bff034-8b0b-4a38-ab74-17ecb26326f3"/>
        <s v="7df7fe26-ecf2-4326-b0c0-d66b848746ff"/>
        <s v="023752a3-a1b5-47e5-9e6b-fb62cb2e0b81"/>
        <s v="f6d1c442-7681-42f6-85f5-1bb2b34ccfbf"/>
        <s v="9bedbb7d-7eac-45d6-b480-6f37461d77ea"/>
        <s v="85f6c933-4eb3-45b5-86fd-02c335e7c622"/>
        <s v="748212b3-3521-437d-899d-d9c3d2dfaadf"/>
        <s v="065129e3-517a-4f06-bb51-603322c42f79"/>
        <s v="c91b3959-a990-4444-899a-ca8c5a1108ba"/>
        <s v="acf34eb8-264b-4972-8f5c-c6dd1088449d"/>
        <s v="9faf18c6-ae2c-4f8c-af18-21e48fab3dc8"/>
        <s v="92dd4bfe-1124-4033-b76b-9843c512af98"/>
        <s v="e68563bf-7bab-4e91-8a13-61d03fb30c0b"/>
        <s v="efa34373-6a8f-4250-9365-3317295d2875"/>
        <s v="5dc57dcf-025c-4ae2-9f96-a2f3f1900960"/>
        <s v="56366b63-ffab-4cb2-abc9-5c3339811c39"/>
        <s v="6fdb4725-c4d6-409c-abbd-5f6d474f985e"/>
        <s v="477d7a32-3cb4-4343-b461-e48efd5e1aa7"/>
        <s v="0540bd00-1672-48f2-a39d-f9b9f951e205"/>
        <s v="d7cbfef9-2197-4b8d-bce4-6a5620c711a9"/>
        <s v="57b27bff-4530-4eac-a3db-e07856ef838c"/>
        <s v="4373fe63-96bc-4d9c-98ce-6db6421d2a26"/>
        <s v="d64a4459-1bf9-406f-aee3-c27e7f17f444"/>
        <s v="5ee29d63-63b2-4fa1-80c2-eaf46385a5e7"/>
        <s v="6121325d-071c-4eb5-9f97-76ab0cb9c59e"/>
        <s v="132b1485-0f50-41c2-a155-a68bc7f45133"/>
        <s v="9e8247ab-f2b8-44a3-aa35-3613e46fcd5a"/>
        <s v="019a05e4-cbf4-44e5-a887-7305bc3ea8a0"/>
        <s v="0151e04a-ad94-48aa-b813-12dad86c2a54"/>
        <s v="2d28748a-a5db-4244-a90a-ccecf95f2e41"/>
        <s v="719ead60-bfd2-4276-81c5-52837e4c6f36"/>
        <s v="09f5b759-0a85-47f3-9954-69ea4bd11db1"/>
        <s v="7de87fd4-a984-4095-887e-805ba6a1bb20"/>
        <s v="e3c3f8ea-71cf-4cd9-b917-6766bb81b49c"/>
        <s v="ea4e0d94-a2f9-4c6b-b04d-f3fa776132f4"/>
        <s v="0f28b71f-88ec-4eea-9adc-bbfc272100e7"/>
        <s v="8eaf47ad-9aff-4642-8f80-a5aac1753e35"/>
        <s v="bff061a1-cf77-4dfb-a479-4ee979c3fb94"/>
        <s v="0a89ad83-0c06-47fa-ab1f-73b239fc4b4e"/>
        <s v="a1c5a6af-76bf-4940-b7d1-3c2539ba8b76"/>
        <s v="2f434c98-b15b-43a4-b511-17b2e433fe9c"/>
        <s v="602e006d-7680-454f-abdb-5e22e9005466"/>
        <s v="aa33cfb8-e3d3-4f6b-a677-9402d72ea31f"/>
        <s v="bb5549ae-3894-4bf1-b13d-eec3b1cc1d8a"/>
        <s v="8ca36b2f-6717-4564-b676-d8ba34b5ecc3"/>
        <s v="d87f367b-ddc9-49f5-9a6f-989e701da98e"/>
        <s v="336474cf-2de3-476b-ab1b-9780c0769393"/>
        <s v="4885c98f-8ce2-4338-b037-01712dc951b2"/>
        <s v="efd490e0-7716-441a-9fae-bdee98c70c5f"/>
        <s v="eccf6bab-20fd-4672-9612-a61c351c6457"/>
        <s v="eefd5307-1509-47a9-8693-cd7416089fa3"/>
        <s v="f49dfc78-f229-4792-aa00-f83258cea192"/>
        <s v="7681c7b4-1856-48b0-8f3d-f0b92ab7ea6a"/>
        <s v="443f6bd3-8eab-48c2-9fee-1812820277e4"/>
        <s v="d2e30772-8ca6-4cc6-a5ab-0debb6feeef1"/>
        <s v="1b9fcf41-87ba-4d6e-bc3d-ffa5c51430d8"/>
        <s v="dda8747a-4cd4-440f-927d-a73b1780b8a7"/>
        <s v="3b38a257-907b-499d-9d1e-d355925f076b"/>
        <s v="30e696e0-1872-4a50-8dc5-5743078c7465"/>
        <s v="8dd5d98a-dc45-41eb-b2bd-69e05a886f45"/>
        <s v="68778e09-5813-4419-ba53-1eb252d1f1f8"/>
        <s v="fd4345dd-ace9-4713-bd6b-a5f1591275c4"/>
        <s v="80d26192-b099-46a0-aaff-ad094dcb427f"/>
        <s v="1c24e7d7-ffdb-404d-a5cd-4882a2151bbe"/>
        <s v="b1484ef1-a767-4fe1-906d-50b3ee9a55a1"/>
        <s v="223bffe2-79cf-41d8-b7f2-73a2c4b5df58"/>
        <s v="246265d3-8528-400b-a08a-a53b1dc87f50"/>
        <s v="878692ba-3335-4e63-ba97-7ecccb1a721a"/>
        <s v="e02db2bf-8285-4622-83bb-83a7e7650c71"/>
        <s v="4d41adec-3706-459f-884e-8e66dd517bfa"/>
        <s v="72029b62-f74b-4ba3-a2d3-e77ac119e35e"/>
        <s v="e919ef14-e7cb-490e-a7cf-9e705d2b3732"/>
        <s v="1fc873b6-137c-4f8b-b738-62503bcb8197"/>
        <s v="7c9a502f-c286-42b4-949a-fd52e26a03bb"/>
        <s v="b3740c9c-82f7-4d79-a755-c7cd31af155a"/>
        <s v="d4a46725-697f-41b2-833b-ceeb46897efb"/>
        <s v="d9c93a66-15ef-4d76-b445-c4eef3aebb99"/>
        <s v="31f31ba5-c277-41e0-af4b-8e37d7dcdfb6"/>
        <s v="f14626ba-63ca-4748-ab94-25fccd0d52b3"/>
        <s v="1f339b28-4c3c-4e4d-b806-0b18573e3e13"/>
        <s v="727b80a4-a5e0-463e-a064-ee7c6135d8f1"/>
        <s v="654e7011-1dcb-46bf-8e96-aab1faf24a8a"/>
        <s v="fe7a2bc7-1af9-4040-8e11-6c0c45069e62"/>
        <s v="27830f8a-e77f-4c22-bc85-27d924eac4d9"/>
        <s v="8bb356fa-d50d-42a1-9e8a-01d8152b7956"/>
        <s v="d74e5b0f-53bd-4a06-bfe0-9fc0196568be"/>
        <s v="97363ee5-a9a1-4916-8197-8b37a6cad67a"/>
        <s v="14ba379e-4d4b-4bac-8c79-765b9b690e77"/>
        <s v="f2298d4e-d6af-4230-9d86-c2a97e3a504e"/>
        <s v="a112e40e-6bbd-4568-851f-7decd67506bf"/>
        <s v="e55deed2-f759-461a-8cb2-43ed313edcea"/>
        <s v="1703c1ad-6fcd-4a40-b4b8-adc9d0f7a270"/>
        <s v="a7e57c9d-9445-4bd4-afcf-49d407cb3df5"/>
        <s v="fcd3f41d-d63a-4ce9-b648-d711b7b67e15"/>
        <s v="fb988be9-561f-4b1e-8218-15854b03a08d"/>
        <s v="4ba9fd68-0263-4b2d-80a9-acb1bc2520f3"/>
        <s v="870892b0-01e0-4e4f-aa92-244ef02cf435"/>
        <s v="6c53a279-b742-4929-b1ba-f8103ccf3602"/>
        <s v="f422a1b0-4d5a-4b90-9c61-6f4125782056"/>
        <s v="75306e69-8176-41fb-b7e4-4905ad45d7d3"/>
        <s v="cd6d0d42-b161-49f3-885a-7f73785f1db9"/>
        <s v="5e1c7b3b-0110-4ee7-8c1e-a9af64462537"/>
        <s v="7bf5a57c-c194-43a5-b846-840d5c93b3f7"/>
        <s v="5a081458-873a-445d-8a23-2b29bc8d1aa2"/>
        <s v="f8600569-d4e4-4d3b-9d74-1ee89c23de40"/>
        <s v="babae73f-3a76-4458-b500-a694b62a3fd4"/>
        <s v="897bd006-a1b0-4445-9ef0-85bcc26cc4e2"/>
        <s v="83a1b1e6-1452-464a-882e-04560bbb4321"/>
        <s v="125e5398-c725-4693-9a67-ba301d6d806d"/>
        <s v="9d4d8f01-eba9-4ab2-9daf-0e94957c581a"/>
        <s v="471fc4ba-2b4a-4bd9-872c-8dba8c45e5c5"/>
        <s v="5187d8ca-4aca-4ba1-84cb-c003dff6e994"/>
        <s v="d4afc700-51ce-4680-83c6-1bf614442927"/>
        <s v="5099a616-d317-4200-a9ef-8c5d65732157"/>
        <s v="a3be5bff-18be-4177-ba9b-bcce6ab87728"/>
        <s v="d624ab41-fdb2-4fb4-b3ed-3098250401bd"/>
        <s v="0a30f9aa-5026-47d6-84b6-0d16e8712fdc"/>
        <s v="ce475966-b2de-4868-97e1-65294fc84e32"/>
        <s v="c665b046-5228-4333-8389-6435500daef4"/>
        <s v="8df8713b-10d7-492b-a002-3d862b44d6cf"/>
        <s v="eaa69af4-143e-4cf9-a9cb-519b9572882d"/>
        <s v="28901b69-030e-41c2-8617-a4ffc16aadba"/>
        <s v="bfa16825-0fb1-479a-8d9e-9c46788fcfd2"/>
        <s v="82f427c6-15fe-43e6-88f5-86b91c9d5d58"/>
        <s v="851eb43c-e05f-444b-a8e8-ba944b0be1bd"/>
        <s v="2a4349b6-cbea-48d6-9804-a3217f42c050"/>
        <s v="a8d4077b-a214-41a5-9ad5-4369ba744394"/>
        <s v="5c1f2c9c-e80f-4966-8ef3-f2a7cdd9210f"/>
        <s v="95dc63e9-14ca-40cd-8fa4-9a6395aacd87"/>
        <s v="47088f26-5ca8-47c0-a7d6-ab06e07d59dc"/>
        <s v="edfad547-2050-4391-8a7b-5df6c902b704"/>
        <s v="9779f76d-7c98-4209-8840-8df0960924bb"/>
        <s v="d994c404-7ce1-40af-a717-ef1d84dd03a9"/>
        <s v="eeda5ae8-c373-40fc-9470-715857cc0ba0"/>
        <s v="ce9d00db-2de6-4ca0-b101-2990f7396c04"/>
        <s v="eb739262-a1f1-40c5-8141-4c282a9c20a0"/>
        <s v="402bfa98-e2a1-44f4-93c8-263dd4ced492"/>
        <s v="288c0b81-8d29-4ee6-9541-a4142989965c"/>
        <s v="216b3161-8b5f-4a13-9fc5-a40ce1156a70"/>
        <s v="e0ad0a66-513d-4382-a999-9c599db8cf98"/>
        <s v="d10f7784-91f0-4578-a412-049b7b14a3dc"/>
        <s v="6b8a3bad-5867-4c61-a713-c0ad56808836"/>
        <s v="5fd7d3fa-502a-4cc7-a9e1-10b1442c93f8"/>
        <s v="99db8b3f-055d-4f23-b5ff-42a1d6df5821"/>
        <s v="1a23d3d0-a43d-4145-82e5-c7c60b6f7f67"/>
        <s v="547587b4-3443-46eb-beb8-3561ba1304e9"/>
        <s v="87eee88b-724c-4fe8-9fc0-e91db1c3427d"/>
        <s v="d59c95cc-f83f-4932-b465-e195cf84c598"/>
        <s v="ada10dff-48db-48cc-94a0-8f290770e025"/>
        <s v="37cb59f3-2c6a-49e3-883d-5b4c6d552a5a"/>
        <s v="a0ad72f5-5256-42e5-ba38-fdd88c04d0bc"/>
        <s v="f178f962-c354-4d58-bf4b-04bd60d7e944"/>
        <s v="2dbf326f-fe9d-44da-8585-c7e9c81b80e3"/>
        <s v="c645f872-56ed-4ef4-9c51-a333b28c4e57"/>
        <s v="c2896e2f-d271-4da7-bf1e-11107a84dcb5"/>
        <s v="bda7fdf8-fc50-4e25-ac92-66dc213c6677"/>
        <s v="12161a74-291a-455e-a44f-c83f214018b9"/>
        <s v="64e1dded-3ebf-43e4-995c-d7064999a760"/>
        <s v="e9445680-bad0-4b8f-87bb-351a1130d39f"/>
        <s v="9be4a50a-628e-48ea-bd1c-d4fe270567d2"/>
        <s v="bd686c48-f594-4e2b-81e5-1cc9e806a09f"/>
        <s v="a4a379fe-7e4b-4838-8eb4-2989b1516fdc"/>
        <s v="59f53778-bcf1-4ad8-bd84-4d1f482d40f4"/>
        <s v="77aa7cf0-4018-4de4-a026-539960f05cf1"/>
        <s v="257c1d63-6d46-48e6-acc1-f75db4dfb6c8"/>
        <s v="2985626e-a606-4818-ba97-da9db2a0a44e"/>
        <s v="cacce63b-39f1-4383-a0ce-3ba2a3e42cfd"/>
        <s v="032f08db-39d6-4e9c-be59-dbb375c66d9d"/>
        <s v="afff3bcc-d240-4b80-8105-6f45d35c4f91"/>
        <s v="812f7c69-c3f3-4cdf-abb0-d4f67f345e6d"/>
        <s v="1e1f65ef-e840-4712-8808-fea5e00e75f0"/>
        <s v="83656ef3-49e3-410b-8a1f-01352d370280"/>
        <s v="54209cbb-b76a-4a17-8097-e4fb8640c8e4"/>
        <s v="41f5d19e-d9dd-4bb8-8154-ddc0af48b8b9"/>
        <s v="ffdc4177-ff68-492f-8622-f29a7588b52d"/>
        <s v="571249aa-ee15-4a5f-9895-02967846d682"/>
        <s v="79b86854-1904-400f-b911-4989ef4631f4"/>
        <s v="31106ae2-01c8-4d19-891d-cc758748eb84"/>
        <s v="7c3e966e-94f9-4893-b090-c3a59c6b2d10"/>
        <s v="288baf72-b85d-4206-8083-74c53cc0db06"/>
        <s v="ddcd334f-1bef-4224-95ed-fab4cc2753ff"/>
        <s v="93267b7b-b8c6-4675-9037-fa58bfe1b9f6"/>
        <s v="19025ad2-2308-4f1a-a50e-d2b1f4a346e4"/>
        <s v="a5be759a-d03a-49e7-8731-5bb0adf838c4"/>
        <s v="c56720a1-09d4-41e2-be67-f47a1c2cbc4e"/>
        <s v="2b8006b9-f35f-4d1e-a537-2a91dce79f61"/>
        <s v="6d7c603e-21b2-4b2c-8729-67861fbc74fd"/>
        <s v="92b0f552-c0f0-47a1-b270-4534ae2548bc"/>
        <s v="89b7da7b-b44d-4dbd-8626-3cdac6b1e8ae"/>
        <s v="ea82ed0d-86ba-468f-8679-2c4c5a088b56"/>
        <s v="7e1c6d8c-ab26-424e-a741-6059a7f392ba"/>
        <s v="8509311a-56ed-4fc3-a3b9-d4f844f0f072"/>
        <s v="622036f5-02a4-4e11-b515-42e4d30655d2"/>
        <s v="d26148ac-68ff-4d36-9804-49d7401fd261"/>
        <s v="451d0672-5d58-49b6-a1b9-1190f6358826"/>
        <s v="0793e7b4-f132-4cca-a853-91af5a0ce302"/>
        <s v="2bdceb7e-28cb-46f5-8320-bbbf94ee0fde"/>
        <s v="bdf0ad74-b4bf-4b65-8fff-6e19b2f1c322"/>
        <s v="90346e85-bd96-49d2-884a-32a8b6aa5506"/>
        <s v="05d3def6-5e04-44bb-9f10-a2aa21518357"/>
        <s v="a0a526ab-40d3-4550-9c8a-bfac37c7b11a"/>
        <s v="3b75d017-5b5a-4d4c-9754-e878ab63e0cc"/>
        <s v="d26c6f72-4de8-414b-bf2b-ac288422eb9c"/>
        <s v="712f1d68-e9e7-4ab5-a5ea-65fdb687e764"/>
        <s v="1c59fd3a-25cb-4008-ab1a-abbfe04d4377"/>
        <s v="7cea3c2c-948b-47c4-92cf-ab206d5696bc"/>
        <s v="f53a7cf8-e65a-41ea-9c39-727a411ccafe"/>
        <s v="c6d69de4-219f-43c7-8318-00db4e682249"/>
        <s v="cd9f1562-1aa8-4aba-b107-669cad6fbf39"/>
        <s v="3e381178-9a7f-46b1-9529-7ae73a9653e5"/>
        <s v="0e0565d7-a131-4059-a9fc-06325f85e4e7"/>
        <s v="673d9c3c-a3fe-42bc-a7f0-be0e868e0dda"/>
        <s v="56dede25-39f2-48f5-8be5-7f19629d5979"/>
        <s v="7b47f651-4793-480c-946a-4d88c1c9f995"/>
        <s v="fb5aacac-e396-486c-815c-84045a1c4495"/>
        <s v="0a825f8e-3a40-4529-a230-f16b8e07dc96"/>
        <s v="b2dde0a5-4532-4bef-babb-feca43d326d2"/>
        <s v="51486747-8401-4bb0-9236-4a2265f613e8"/>
        <s v="771a60b5-7d80-4378-8a47-955e8bde494a"/>
        <s v="87506843-1eef-4fd9-a9f2-c189f36da688"/>
        <s v="d90d61cf-cfe3-4bca-8224-2719fbbd4f1f"/>
        <s v="144a9a2d-5558-427b-b448-041f8cd40782"/>
        <s v="bc7acae9-6f2c-49ce-bdbc-ffd71dcd6c3d"/>
        <s v="f8224a40-c54d-43b3-aa35-58c944221b7e"/>
        <s v="450c4c19-f587-4b7d-9c55-8f5f71cb5dbf"/>
        <s v="3f1619a6-79db-4ef4-8276-be525e761f8c"/>
        <s v="7ebabcd3-a1d1-4cae-a610-873ab87652b9"/>
        <s v="f41e8f3d-01b4-4bc4-a7bd-cdef3319d3b1"/>
        <s v="973eb7a5-d586-4fb4-9f26-900c5c77068e"/>
        <s v="25e7859b-cfb9-44bb-9984-a9903d9c10fb"/>
        <s v="d28f6fb8-2f37-4c6c-8061-e423f8589f65"/>
        <s v="d9114e52-438d-493a-abe7-17e050cc3fd3"/>
        <s v="0fdab0d8-05f7-4884-a6b7-41214536ed0f"/>
        <s v="ac46d4de-9539-41b1-b8b9-41182ea60bfc"/>
        <s v="5399cb48-f38b-418b-8edf-553e60becbd1"/>
        <s v="df5e75bc-009d-40c7-aeb1-bdf24ef9d8ba"/>
        <s v="15063e40-a826-40fe-b71a-84b9efb42623"/>
        <s v="8afd9687-33e6-4853-9985-e5b52297260b"/>
        <s v="69e3ce5a-7268-4edd-84ca-6e37c9019ff4"/>
        <s v="e132d4e6-beeb-4e50-ad24-f89d55a9bf10"/>
        <s v="409f498a-a114-48ec-85f0-809cd01f7b4f"/>
        <s v="589bb7e2-a1ad-4a3f-83df-798f60d1c268"/>
        <s v="ab10bf17-6b86-4e45-a11b-52e145afcb76"/>
        <s v="a5a3c9ad-d08e-48d6-88df-51b54b185a4b"/>
        <s v="720e8868-ac53-47b8-b85f-1ae93725d270"/>
        <s v="89a0ea3d-9dbe-4b76-b453-950beae0e703"/>
        <s v="4fc8bfe0-dcd5-4ca3-ad43-dd8a3d9b61ce"/>
        <s v="fd554329-96ef-46a1-a517-db2321a66ccb"/>
        <s v="7c0b7854-e483-4814-89db-e13f951c3997"/>
        <s v="d95ba4a5-630d-434c-83d4-a1612c2177d4"/>
        <s v="ae89759a-cb36-4730-8e05-e5256542eac1"/>
        <s v="ed6de48a-68fd-4bd7-948b-3a41a5023082"/>
        <s v="6c9b940b-ed53-4d2f-a499-c00f2efac9c7"/>
        <s v="677c6614-0991-4612-a31a-890e7092d550"/>
        <s v="66b92948-2fd7-47ca-b0c5-8dcd6199ca49"/>
        <s v="ec8ba067-c2a1-4472-a427-6c1e00ac3bc7"/>
        <s v="8ed8568f-8aaa-403f-9072-0f320e599d24"/>
        <s v="113f6ecd-f958-4446-a63e-94f1319da8d5"/>
        <s v="21d6068e-a4ee-495c-ada6-1f37b0a075ac"/>
        <s v="64b30caf-a569-4d16-8606-12d22d6f9949"/>
        <s v="c73a8a48-69a8-4aca-acee-6cb74b8ac9c8"/>
        <s v="f0521bab-36e4-4d1d-a6c4-d28619a3b1f5"/>
        <s v="f6eafa37-5738-4940-8ed3-64bfc2052b6e"/>
        <s v="abc9ea55-e483-4cd1-83b8-0d08b8ec186d"/>
        <s v="f31c9ea6-0f0a-4880-bcca-b328992ff6ce"/>
        <s v="d693c9d7-caf3-4ddf-8ff8-14b6924258bf"/>
        <s v="aa5391d7-b80b-4773-a34d-23d905415358"/>
        <s v="10112230-cc40-4216-a742-27111f202cc4"/>
        <s v="b359e60e-8aac-4634-abef-7072b654c325"/>
        <s v="59c9a746-26f8-4521-b4be-3d14982894ca"/>
        <s v="8b4ae134-8ac4-44b8-8b7e-106269762885"/>
        <s v="2794457c-9fc9-4fa6-b1d8-f34357a74ae8"/>
        <s v="201af3ec-05ee-4ee5-93f6-4ea740521299"/>
        <s v="e2640fd9-67c1-498f-8454-97d3317bf44b"/>
        <s v="1cdaccd9-c880-42c6-94d2-47ff18b5a1fe"/>
        <s v="66d8a055-06c8-4b88-90ba-0344f9ea1677"/>
        <s v="076f6656-aeca-4153-a15d-fd9e91ddeb12"/>
        <s v="fef677d8-36ed-4646-80f8-6093938f47c8"/>
        <s v="ebc38559-104c-4b70-ba97-631e939b1d2e"/>
        <s v="8863d320-b17d-44fb-820c-57be88c79dc4"/>
        <s v="c0e0c263-b79e-4a56-ba88-4895114d4e34"/>
        <s v="ee37e2ee-1201-4adb-848c-c8642d8ff0f7"/>
        <s v="776e8cbe-5ebe-4eb3-8c32-1ce9d6a213a4"/>
        <s v="2646cec2-9d1b-4c14-9cf8-ede2c774e287"/>
        <s v="bc07fa9a-4b1f-4e89-8e99-7e57dee8757b"/>
        <s v="8514358b-3cf0-4f75-8a94-dee574df21a5"/>
        <s v="9853c3ba-394a-4d07-ba87-e6ee172f1102"/>
        <s v="44911615-6607-4cf8-b223-5f817550d725"/>
        <s v="1155bd5a-ed23-4320-9e7b-bcded0cdbe91"/>
        <s v="cc785cfe-dd08-4600-a035-b7303f98a0fb"/>
        <s v="e3116a0e-067c-464b-8ec5-78e64b8a5074"/>
        <s v="d15d3239-2f25-4a3b-bfa5-193903bde7db"/>
        <s v="212952d5-1a80-4e97-bb26-e079d9577d4a"/>
        <s v="9b37c351-9966-4f9e-804d-5f7b2c978d09"/>
        <s v="9344c14e-2962-481a-8e5b-69cf972c35c4"/>
        <s v="95ee8d09-48b7-4aa5-aae6-0dc519d6ae8b"/>
        <s v="cf526459-0d21-4754-873b-0a15362498f4"/>
        <s v="68b1c6ec-d5b5-4ddf-8898-7646529c26c2"/>
        <s v="038e421a-3808-4aad-9e42-a66f397bdfe8"/>
        <s v="80f7f7c3-5cc0-4352-8402-48c29f2132ae"/>
        <s v="e93f1cc6-29bf-4219-9750-dc502c933436"/>
        <s v="cc1120a5-a6c7-4912-9390-fc52f1ea21c1"/>
        <s v="d802cd67-75c5-4272-84aa-044ecd48530d"/>
        <s v="f8616b00-7d70-4566-a7cc-a1aae2fb94f7"/>
        <s v="b697c6ed-fcb7-46a0-a1fd-7cb79e2e73ef"/>
        <s v="bc43f8b1-f63d-4d68-bdef-748332b7d7be"/>
        <s v="eceeb96b-efc4-465f-bcd2-a03b328cfe38"/>
        <s v="6ad5634d-f216-4050-8619-1971d77b76af"/>
        <s v="0b11cd04-fe92-47c3-930f-e7ee5994c3cd"/>
        <s v="41109224-0abc-4955-861f-f4a81b131dd6"/>
        <s v="57232728-132a-43ef-9dc8-92c34f15425c"/>
        <s v="5ca83b72-cc2e-4a25-b015-5c4e1ec15e76"/>
        <s v="f0f3fb94-f8d2-4bf6-ad7f-3daf21c73ae7"/>
        <s v="a3f49395-57d2-407f-886a-a92fb0feccea"/>
        <s v="0e850c7e-1c3b-477f-892a-b78cacacb0b2"/>
        <s v="b4f4f4d9-9e87-465c-866e-cb16a2cef0cc"/>
        <s v="9be4e9cb-8a37-4163-a84b-faa02b8b8e76"/>
        <s v="6a6a4096-a3a8-40b2-a5ea-848b7242f11c"/>
        <s v="0fc38879-7dca-4733-839a-9bb7de1f4ece"/>
        <s v="4e77b7da-cf5e-4031-b1d3-c1a10b747969"/>
        <s v="34a12309-91ac-4bb9-9877-684c9573836b"/>
        <s v="cc9e9616-43df-484f-a9ee-b8f7184bf29e"/>
        <s v="417048ff-9467-4c4a-ade5-8c78ba39e9bd"/>
        <s v="9050486a-10b5-44a7-8497-892431435082"/>
        <s v="98c1121f-0f2f-4963-8cde-d8c7df434627"/>
        <s v="5f355748-f61e-4c11-8762-7dcf3b0f875a"/>
        <s v="e1496dd7-91f8-48bc-a101-b12e9719e4ff"/>
        <s v="49c3a57e-1d0d-404c-972a-7aa5075904af"/>
        <s v="29f64b8a-abb0-4225-bc18-6caa3cfe9898"/>
        <s v="2a43fa6b-c09f-4dba-832d-d43c134e5310"/>
        <s v="80ac3397-ff76-4923-b3ed-f69568a315d3"/>
        <s v="77ecac82-e204-496c-b2a7-ec7bd5f89b99"/>
        <s v="63ba532a-4e74-44b0-900b-39767371f6e3"/>
        <s v="0bc4d799-adab-4eef-83fe-5fcae73d89ff"/>
        <s v="b90c19bd-4a19-424d-8f72-548c072592e2"/>
        <s v="b307c7ba-c63b-42eb-a14b-be4765bd4a66"/>
        <s v="75bdec03-fd5e-435d-9a3f-e9f00301f06f"/>
        <s v="3a8f663d-e65f-4727-b55a-f9469b918794"/>
        <s v="d091efeb-ae21-43fd-a47b-b8a8e2f77795"/>
        <s v="5336304e-76d2-4e44-8c37-8ddc34b56b9a"/>
        <s v="7ea183f3-626d-45d0-bd7f-df984c43e9c4"/>
        <s v="0ab0642d-7c37-4dc4-9621-2d750b3f3e2a"/>
        <s v="2d76571f-09c8-4af5-8905-3d4fa65f8287"/>
        <s v="e872c554-c625-4396-9ed7-6c331bad60f0"/>
        <s v="f6e17399-e284-43a0-9e40-5e35a18f5ec4"/>
        <s v="10c49d5c-7b85-4832-af09-34791218f13f"/>
        <s v="42b57396-970d-435c-8bff-f370a603fb72"/>
        <s v="a9f8180a-5bef-4c99-a741-18782d2f0f54"/>
        <s v="f07a6644-4fdf-47f4-86d1-56826c6c1cf9"/>
        <s v="278a0ebf-d1bb-4a61-b406-4c6a80de72f1"/>
        <s v="e08bb5a6-492b-4ea2-a21a-41701f39237a"/>
        <s v="a7683b81-7f8a-4aba-a051-611d6183a784"/>
        <s v="23bce463-9d94-4e36-860a-00dbce465cb0"/>
        <s v="a461eb97-f68c-43c5-83ba-7dff9483a5c2"/>
        <s v="d43fbafb-53e5-4116-94f3-5c1364c377c9"/>
        <s v="82b25405-06b3-419a-819b-86d63558da40"/>
        <s v="af33033e-cc19-4a73-9955-a0a249e2a46f"/>
        <s v="81e669c6-9ddb-4e4f-84f6-62ff7d1cb8b0"/>
        <s v="45772a8d-5a0c-48ac-8b59-27bf90b49765"/>
        <s v="8506c28a-b514-49f8-bbff-79bcb6742fa1"/>
        <s v="ea921d6a-4e4c-46e4-8eff-ab7146c289c4"/>
        <s v="2af34e94-2276-4315-acb5-6db0b7480c23"/>
        <s v="9fe6944a-68a5-4214-8914-31a0dc248507"/>
        <s v="d27fa9ab-9d28-433c-a280-8b14c6794f80"/>
        <s v="5fb613d9-39d9-444d-86a2-ce48dc904d6a"/>
        <s v="c9b62924-9a51-424d-b4a8-b9b89c9247be"/>
        <s v="dba320e3-6f1c-40c8-9ce1-4a14c8a15738"/>
        <s v="5d21ce1a-2886-45a4-882e-9d8bacfdfc4f"/>
        <s v="1d44b0ec-5d11-4878-90c8-8705e446a43c"/>
        <s v="0e0c906d-e6ee-4b13-a3ac-e6380f4c237a"/>
        <s v="b999dddd-706f-4758-b770-f1c10cff03f4"/>
        <s v="34921bda-54d0-4559-b9ac-74a03242b5ce"/>
        <s v="ca47683a-cc0b-40c1-bf42-225637d61542"/>
        <s v="f6c3f7ab-2ae1-412a-9e78-1f64dd14a929"/>
        <s v="ea87345d-bb3b-4fc2-82a9-1e0974792fbc"/>
        <s v="7ccd44d9-a5f2-4016-8c00-5ac404b28976"/>
        <s v="c6573ef3-d7a5-40d1-9c2d-3e570f9209a4"/>
        <s v="4ab83d2f-78c8-4456-8dda-56b3f836b87b"/>
        <s v="3c5659bb-329e-4f06-9f0f-878b9e3b5d2c"/>
        <s v="07448253-6d41-4095-9bf1-3e11c2d71bf2"/>
        <s v="878b794f-1a83-4693-bc59-00e8bf231114"/>
        <s v="dde8f103-e72f-422f-ade6-871d1f0847ba"/>
        <s v="bcccf44a-1040-4ce6-b24f-7ae72f57c193"/>
        <s v="cf98e5bc-f28c-4983-b631-5183049cb133"/>
        <s v="6f6ae390-9f53-43c9-9ad4-fec69c64bde8"/>
        <s v="bc7b7dd8-fee0-4881-ae96-3a02960f21f1"/>
        <s v="299f3f27-3a7c-4bde-9cbe-fb3b3672c56c"/>
        <s v="ed59e919-1f76-4424-b849-c6634437e644"/>
        <s v="ae8bbde1-0942-4917-ac61-6016dec5fad6"/>
        <s v="354f1bdd-f9a9-4f4f-b053-198cc8bc8695"/>
        <s v="8bb74a09-522f-4150-aa35-92f8ec6a2830"/>
        <s v="4bef058f-dd64-4db5-a5ec-841918795bbd"/>
        <s v="e6bd230c-4a02-4d25-939a-c048c1a28cd7"/>
        <s v="43399a16-f195-49bc-8dfc-1504fcd523e7"/>
        <s v="43bce4ad-3e1b-4313-a239-18293fd39f15"/>
        <s v="9fadbb25-4a56-418b-b952-f665fbeed111"/>
        <s v="1acdf7c3-446c-4834-b38a-1935ed8510f2"/>
        <s v="a32e62a0-0771-44e7-bc13-ee623a0da482"/>
        <s v="60831a35-5e3e-441a-99da-2b1cc68b8e11"/>
        <s v="635a58fc-368a-41e9-b8d0-4ae9040ee817"/>
        <s v="3080343c-b9b4-40b9-8119-a35a62750888"/>
        <s v="92b04204-2cef-4c57-a45d-e91b654f64f4"/>
        <s v="091a199d-bcda-4e7a-86b2-9367e71bb6e2"/>
        <s v="7e05ec9e-7a88-4feb-835c-b62c23af97d5"/>
        <s v="38782c7e-d3b0-4b32-b0a1-6c25dc1168c9"/>
        <s v="933d6e12-de02-481d-9da9-8562c4c4ee5e"/>
        <s v="3eda6437-d6d2-4b23-b450-89f2786213d5"/>
        <s v="d730a7b9-4261-45c3-b3cc-7b41e6746b43"/>
        <s v="347ae141-6713-485b-89e1-c68c496c7a4d"/>
        <s v="bd0acc50-a866-45d8-b4bc-37e51e1b8499"/>
        <s v="b4e0f2e8-3517-4723-82f1-d65c35f607da"/>
        <s v="58b7c10d-f9e1-4cf7-88c7-c62973c56885"/>
        <s v="2badfd9d-45a0-4523-a387-f68465dc1288"/>
        <s v="a3f80b84-f5c1-44b9-ad56-abedf4f03464"/>
        <s v="5f55c737-7a1d-4fa1-9b9d-608828d657c7"/>
        <s v="f8bb3d86-1fd5-4eea-b519-9111a21a66a1"/>
        <s v="eec16729-bd2b-4b35-88bd-76c5c7bdec1e"/>
        <s v="cac7bbb6-b8de-4b26-b6e9-d4151e5254e3"/>
        <s v="42d8cc50-b13a-43e5-9b18-f2b971cd5851"/>
        <s v="eb957454-122b-4b11-ae22-8dc73d16b8cd"/>
        <s v="f4177b01-ba37-404a-8d23-cd34829eaf78"/>
        <s v="ae7c438e-0060-4640-9dcd-b0e4b8151fd5"/>
        <s v="98765625-da74-4247-bc62-4d88fd06c605"/>
        <s v="14bdcc7c-674e-415f-b6f7-c3978c141072"/>
        <s v="dfba1b81-a747-4ff8-b887-7896b451a1a8"/>
        <s v="f723d62d-afdd-4c76-8858-65eaa4d05bee"/>
        <s v="1e16956e-1ae7-48c1-8e05-b1aeb767dde0"/>
        <s v="ba5b0f4b-83ed-440b-ac0d-6354156846da"/>
        <s v="9131976e-0a1f-4b74-a1cb-0629e706a825"/>
        <s v="325235ac-2dcf-4457-a907-b94913056a6f"/>
        <s v="36265cc3-a2fb-4c9b-a4cb-d67860e21e03"/>
        <s v="ff32d923-a75a-4d10-a806-237c2a4f1363"/>
        <s v="2d20d508-ab6f-468f-b796-5311565e7f8c"/>
        <s v="9f76fc97-d939-41b6-9225-571be993e707"/>
        <s v="41eead4c-a821-4a4a-9151-57626dc607f3"/>
        <s v="1bdc3ba2-b429-41f4-a6f9-a9e1c7bf917e"/>
        <s v="be0d5d35-c667-4042-aa9a-7e4c66b2a29f"/>
        <s v="68fbd28e-e486-4a43-9c90-abb8b4e9851e"/>
        <s v="6ad43b7c-dd96-4b93-b62a-24478d378e47"/>
        <s v="b8516cd5-3e68-4647-a635-a00c01a4db88"/>
        <s v="f1b10b55-3936-4685-8cf8-0f9ca39a0d32"/>
        <s v="6daf5669-bc88-4e4a-83f1-117a076e1471"/>
        <s v="18ef41a1-84b2-4c7b-bf61-53db6ce7f4f2"/>
        <s v="248157f5-ae69-4b7d-ad8e-21f410efdd0a"/>
        <s v="46c09617-e76d-4408-986e-fba81fe0bf8c"/>
        <s v="bfd113b0-113d-48a7-adf0-062475b29597"/>
        <s v="351152c9-4ea7-41dc-a3c1-3230547648be"/>
        <s v="85dee9b6-71a9-4bbb-9355-a3cc10a25699"/>
        <s v="3a02e21b-2b7a-413b-800c-0103ef9f819a"/>
        <s v="51423e34-87cb-4ad1-a7f3-3113ee7cfea4"/>
        <s v="ff204fb3-a96f-4de2-a5a4-250471de2b3d"/>
        <s v="ae4bab94-de72-4661-9cc4-f2a710f6925a"/>
        <s v="57918704-b1b2-49c3-9ac4-2eb26d2a6062"/>
        <s v="fc659a5f-8ae2-4c7c-b7a1-7205f6db2fe4"/>
        <s v="3c4bd3ea-eff5-4cfb-87e1-758b36030a37"/>
        <s v="825c8312-df2c-46dd-9a12-3213188012eb"/>
        <s v="2dfa698a-95ee-4aa7-b13b-dc99892ccc6d"/>
        <s v="100997a1-bfc9-4dcd-85fa-ee2ce0303f61"/>
        <s v="0eeff82a-888e-4acc-a343-e8a3bca8fd78"/>
        <s v="63ad3c39-8671-4a90-8507-952b652423f4"/>
        <s v="3a166b18-60d9-4910-9d69-8837be635dc4"/>
        <s v="08e1849a-59ff-4e08-9905-670946f443d8"/>
        <s v="2a7df95d-d192-42b7-87d7-ae21e52106ec"/>
        <s v="9180d499-0918-4377-80e5-baff81668721"/>
        <s v="480598ca-db5b-4a6f-ae19-ae51aa591169"/>
        <s v="413e21a0-45d3-4d82-80ef-29e08639bc19"/>
        <s v="b5151e86-01cd-46e2-880f-94970e69f7b9"/>
        <s v="fb2ebd6f-96ee-4cf4-9ab6-27eda773aa41"/>
        <s v="f4f50d8b-3ebb-48a6-b6b3-f9920eba265e"/>
        <s v="f0ac7068-27f5-49f7-9b7c-ae61bf44f05a"/>
        <s v="182f8da6-acc2-4945-a866-48ff7cf63396"/>
        <s v="86a05952-b77e-4a82-bad5-6984bc406516"/>
        <s v="5312c807-1472-4ae4-a28d-715ae336040a"/>
        <s v="12c4dffb-c192-4597-af43-ce668a665d32"/>
        <s v="69ccfd41-4ee2-4778-a6ab-65b651949f54"/>
        <s v="1544b3a3-bae1-40ae-9a60-792eaa7ecded"/>
        <s v="8e83b832-6aec-4808-82af-86b512ea761e"/>
        <s v="9b242e90-8dab-41cc-8fea-27d1e9f8b90d"/>
        <s v="18cd7a21-16c3-4071-921d-0bf6175d5160"/>
        <s v="eb109e1b-28b8-40f4-98d4-75be3aa38bc2"/>
        <s v="f1a625c1-1945-42e4-8ae4-d3b2b4998385"/>
        <s v="de4fe428-e289-4e12-a7ae-2befbe1b60d9"/>
        <s v="f3566134-28c1-46e6-9b75-8ec3ed7e619c"/>
        <s v="23f531b7-0d5b-402c-9331-806f21645987"/>
        <s v="8f9da761-7600-48fd-bdee-aca3a7bea0d4"/>
        <s v="5d426886-ef12-4dc7-8e8d-f093a35879a6"/>
        <s v="36596a51-5b68-4b4a-bd26-c968b30c74fe"/>
        <s v="9d52ae35-5c04-464f-9d72-f824f4fd6e1f"/>
        <s v="839250a2-34a2-4ad9-bf9a-c5202d2275f6"/>
        <s v="76efaafd-c551-4293-b57d-f5157226cc14"/>
        <s v="dfc420a1-5f85-493a-87f4-01c9f3faeda2"/>
        <s v="d522fd23-352e-4add-9bb7-bd8ede02a038"/>
        <s v="4881c046-cf85-4045-9dfa-f40769bb24e1"/>
        <s v="b99fd191-02a3-46f6-a9dc-b481b28033c5"/>
        <s v="4a6478dd-d510-4a69-99c3-1de401ceaca2"/>
        <s v="08f7f006-3479-4640-8e29-4706cb928e13"/>
        <s v="9f020ee2-3f2e-4317-98d9-e8260f0bf0d7"/>
        <s v="3ee5a897-e0cf-4c1c-8186-bb14d1f7dc79"/>
        <s v="ae44d2da-1039-48c3-9773-e1b543db3831"/>
        <s v="f2940cee-2b0c-4208-ad3e-c86651dec93a"/>
        <s v="fa450537-ff59-45aa-ac7c-410a001293f1"/>
        <s v="a904d923-d911-459c-9435-5101d7ae2ad4"/>
        <s v="b46d0812-146d-42a8-a50f-70c2bedcc7af"/>
        <s v="16d5404f-d629-457a-a3dd-f98e29d918ed"/>
        <s v="98e635fc-f0be-4570-87b6-98afc803f6a3"/>
        <s v="db316e82-03b0-46d2-984e-02ee1427d1ce"/>
        <s v="8d8595f3-7143-4974-b1b3-8d21ed7dacdd"/>
        <s v="1e8035b4-22c0-4f83-8c2f-15cd8d43abcb"/>
        <s v="a00b2687-2450-4a71-9d61-08b4b04689ba"/>
        <s v="3fc8f3a7-49b0-4093-9fbe-33aac493c608"/>
        <s v="fa339cf7-920c-4cdc-a136-e18a593abed3"/>
        <s v="87873877-b865-4a96-a8a6-c4c9626c1cbc"/>
        <s v="36c74714-8237-4401-9144-0794cbac9a48"/>
        <s v="6652ca3f-32f6-4845-bf28-7ed3108e4c94"/>
        <s v="b42d7732-06e6-4e64-8b1a-8f2464df8845"/>
        <s v="bf5e1bff-0956-4e14-81bf-0e8190384866"/>
        <s v="1934ebed-1a4f-4a83-bf73-ba94c518e92d"/>
        <s v="3bfe0fdb-35a0-42f5-819b-df9ed67f35fc"/>
        <s v="0e14cefd-fc28-4f33-9a4a-470de9ab65ad"/>
        <s v="3d0ea3bb-5f72-41bc-a9af-a36a03eec2b6"/>
        <s v="d233bf2a-245e-4bcc-96d0-377782e26c7c"/>
        <s v="18ee192a-f700-4de0-8c1d-06af19f35fa0"/>
        <s v="c94708f2-3338-44b0-85cf-b050754f09a4"/>
        <s v="ed4ea513-4c7b-4bcb-8832-8d8338282c7f"/>
        <s v="43838760-3f93-41e9-9bae-56adcf30b573"/>
        <s v="6532063a-8f7c-46cb-be51-685144031981"/>
        <s v="43e9e337-3774-4c99-86c4-93c1b6784b21"/>
        <s v="7ce6b70b-dace-480d-8c64-f0b2d7e9eaf9"/>
        <s v="139558c3-9f4f-49a9-be94-06c6314d3fa3"/>
        <s v="4302602d-78ff-456e-859d-035045276528"/>
        <s v="5a4b3b0a-9470-4420-a97b-501c0e67229f"/>
        <s v="96f91e85-438a-42f9-bbe5-727de92dc661"/>
        <s v="d547c611-f02e-4164-85ea-bf18f9b1bbd0"/>
        <s v="694000f5-71e6-406d-acab-01d46acf003d"/>
        <s v="5a86aa1a-9821-4bca-9ad9-9431ad273e62"/>
        <s v="0f5441ce-8d03-43c9-b9ca-a12d2e5439f7"/>
        <s v="0eeeef5f-53fe-43db-a13e-a4a7748f17cd"/>
        <s v="96ec5923-fbe2-4315-9390-c9333ab76bd2"/>
        <s v="d53ae9c9-a62e-4655-8e57-5e7cf0c52b98"/>
        <s v="55976623-0b77-4cba-a2e6-4530dc5a2ca4"/>
        <s v="51e7fb78-7ef4-4eb5-8f81-04c7c9596739"/>
        <s v="64502d5c-990c-45d2-8fda-8f2a8604409b"/>
        <s v="6350c6d7-98df-474a-ba64-99b3b20276e0"/>
        <s v="4785d0b6-04bf-4e29-9fd0-822d6a5a4353"/>
        <s v="544b4085-d342-4ecd-a68f-1438decfa535"/>
        <s v="7525101c-430e-4ac8-9d4e-c09fe554318c"/>
        <s v="0252d434-8955-411a-8c24-f41c86a9e4df"/>
        <s v="88de90e0-e96f-4904-aea6-7660252cbe9b"/>
        <s v="1b500dc0-e776-4bdc-978f-43d9af7bb586"/>
        <s v="c2ec4f02-6b5d-4b7c-bcd0-70d66d959bae"/>
        <s v="288b6021-43d8-4521-8c40-b3e02a475e3d"/>
        <s v="57e7cfb1-5346-41da-9cac-2e9f7095ae72"/>
        <s v="330928de-2e6f-44e0-abe7-309bccf498e0"/>
        <s v="ade06192-0e25-4cb0-b83c-818133f533ab"/>
        <s v="9d5215de-9b68-4c93-943d-b5b03e528e6d"/>
        <s v="0b7536c9-5e41-441a-9b06-7a86e7681811"/>
        <s v="93d7655c-e66d-4475-be20-190e765e948e"/>
        <s v="33a080df-8aab-4e27-8091-55e2d98fae8f"/>
        <s v="f6402ee1-c8ea-4aa5-a622-6b77ef255fab"/>
        <s v="f5dd7bf7-a70d-4b88-b00c-a286797f2a2d"/>
        <s v="140f3ca2-cc98-458a-a93b-ea35db53bf1e"/>
        <s v="848cba26-f937-40cd-a0b1-e94196e57028"/>
        <s v="f192b54a-9b94-4d42-ae29-ff3914a64f16"/>
        <s v="3287a616-eaf6-4378-972a-c244c31d8843"/>
        <s v="8ce3d6be-befe-4719-aaa9-be963504842c"/>
        <s v="dde1b410-ea5e-43e0-9a49-c134a88dac4d"/>
        <s v="9ac6c030-8a1a-48ae-9809-591efe2f629d"/>
        <s v="76aad115-8474-4271-8c45-807e998e836b"/>
        <s v="ad5a86d5-c8e3-42dc-8927-d9e42a8516a7"/>
        <s v="cd3daec6-f0ee-4026-9ca0-2dccd7392762"/>
        <s v="6888a4bb-4d8b-41d0-a20c-5f95133d9e29"/>
        <s v="56b30b95-65c0-467b-9111-b75011190a69"/>
        <s v="48165e42-6ac7-46d4-b622-bd6966cf6f76"/>
        <s v="d3fed794-62ff-40a6-b549-7e8411b5a3c5"/>
        <s v="514157ea-49d7-444e-9711-eb66711560be"/>
        <s v="5c237a6a-a36b-4169-9827-a70920307bef"/>
        <s v="2e3d13be-82ef-4be5-b576-d7156bb66925"/>
        <s v="70f76981-a2b7-45fd-b16f-c156016a3b10"/>
        <s v="4815d634-e427-46f7-911f-3cea09d2cf5c"/>
        <s v="5e8f1805-4701-4915-8988-cdc19c23e0f2"/>
        <s v="c1b2f604-5a25-4b50-924b-d48588172663"/>
        <s v="f62ab96a-25a7-4dc7-bd4a-f10a942fb0b9"/>
        <s v="a1e37018-aed8-4826-9f8f-231357c120df"/>
        <s v="40381c6a-d9f5-446a-9b41-8cf7a4433775"/>
        <s v="536f3f3e-fc64-4aed-ad4b-9b825849f52c"/>
        <s v="5dd62b59-a6a3-469d-9d11-3198861deb83"/>
        <s v="9f02f08a-0b90-4bd7-986a-bc23835a90dd"/>
        <s v="d55d0b82-0c69-4060-8baa-7a7c5a3ad77a"/>
        <s v="01b25311-33b8-4fee-afc9-c1f7c2d835db"/>
        <s v="476821bb-8d29-471e-a1b7-3413d4ba5e80"/>
        <s v="3dab23f0-e725-472b-91f9-bb3cf20a4264"/>
        <s v="459476eb-9d67-4e35-a16c-b6addcc6e635"/>
        <s v="cd292850-0178-4b1b-9cf7-3fdfd625171b"/>
        <s v="8abcf99f-efa5-485c-85ea-28b6c1a3c211"/>
        <s v="99578c52-1161-4100-86cc-749d523e23f2"/>
        <s v="4be27051-1c2e-4fe4-9679-6d607dba9042"/>
        <s v="b056c1cd-29dc-49c2-89a7-2cf404fcedd6"/>
        <s v="e6c383d6-568f-48ec-a4d5-9b7c6ce0622b"/>
        <s v="c508571c-9981-493f-87f8-c4091aa52bb6"/>
        <s v="2e6a6c37-71d9-4547-861a-ab08a6ff8d2b"/>
        <s v="c2afc0e9-ebb1-4d65-939b-d6d947c2c887"/>
        <s v="16a52908-e9ef-4f9e-836c-9d39585620d8"/>
        <s v="92ff9086-28ab-440b-98c3-fadba6165cc4"/>
        <s v="e98410d7-0a4f-4e67-94f5-5536fe31dab5"/>
        <s v="7da6fd66-ebc7-4d77-9178-8a9f2c275f28"/>
        <s v="149649ac-5c5c-44c1-a7e5-99abb42e63a7"/>
        <s v="96cd38dc-06cd-4b09-92a4-9d69f81ddf13"/>
        <s v="7053636c-b050-4b28-8bf8-6fcda9194f04"/>
        <s v="6cf8ad50-cb14-4bf4-9e32-89b7cc4a2fd3"/>
        <s v="832f00dd-5fcf-454d-b06c-860e672fc020"/>
        <s v="d32ab2f5-f67f-4765-88e2-3a453f6e43c2"/>
        <s v="2bbb84b9-99b4-471c-b31a-3229df51e560"/>
        <s v="a5596da2-3721-4185-b596-38ca0a3025ba"/>
        <s v="67ffa71b-2b0a-4841-aac0-0ab53bae43e8"/>
        <s v="eefb2a50-e88c-4311-9b8f-495301278bd5"/>
        <s v="8a988e3d-ae36-4ae7-a00d-a1aa8463e7ec"/>
        <s v="a99dcd8d-a74e-4b48-867f-805502f93ad3"/>
        <s v="e40e24c0-df7f-45a0-ab2f-3a460134944e"/>
        <s v="2c74ab47-9022-4114-a0af-16df92edf451"/>
        <s v="e42bb2c5-2e76-4bfc-9399-a56c385e53b6"/>
        <s v="4f53c078-8055-4ed2-8619-e94462dd3d20"/>
        <s v="fb169131-726a-4909-8e8f-313207be717f"/>
        <s v="9ab9004f-55ae-4c64-ae05-06fbf2b19057"/>
        <s v="164c3d79-9213-43fc-a7a8-ebd374655234"/>
        <s v="64bb345c-52ca-4958-bb6d-217330a744ac"/>
        <s v="0487465d-7bab-4919-8ee7-df50d51182d3"/>
        <s v="76406705-f8b7-4862-a470-297827863392"/>
        <s v="4760b5cd-0bd9-4e91-a6ea-53e01d9a5298"/>
        <s v="e5367b01-ffa6-4dd5-a585-d11e3c807ebf"/>
        <s v="8d8fe2b3-c88e-4cd2-b5df-021fa464b036"/>
        <s v="220ebddc-1db9-4010-94a3-56b6cf4a0263"/>
        <s v="94f551f1-cd24-4846-82e4-379471123057"/>
        <s v="af257d8d-5323-4924-8e78-156d2c01fd60"/>
        <s v="001388a2-c04a-45e7-ac60-638b86c72903"/>
        <s v="7b949baa-82ab-497b-b9b4-1cd9cc6d3004"/>
        <s v="889c4471-3dcd-42ae-b12e-97677b49fe53"/>
        <s v="8d804864-b216-464e-907c-2acdcc2c8cc2"/>
        <s v="050dfd24-3f46-4042-a17b-e4745538d79f"/>
        <s v="d0a8aa29-2e70-42b6-b728-e2379113fe50"/>
        <s v="9d4b833e-9dc7-477d-8bfd-542c833ee807"/>
        <s v="59202502-8aa6-4d6c-9d1d-ebae63366053"/>
        <s v="e603722f-121b-4556-b2b9-fd5a0c904e8c"/>
        <s v="275e0503-15d6-4a17-a51c-8c64d37b2b26"/>
        <s v="b55441d4-f208-4bec-a75b-ab06182d4ff4"/>
        <s v="77c7d9b4-b07a-4d6b-89bd-ce8df2f39a41"/>
        <s v="f91c5926-0fa3-496d-9ddb-3805a2106618"/>
        <s v="b06966c6-6ed0-441d-a6b5-17c1cdb81e24"/>
        <s v="f0f113e0-5cb5-48cb-a8af-72a515b07cc6"/>
        <s v="9f3353fc-9317-4b84-9d04-349e665770a8"/>
        <s v="12b33157-d457-4ab7-8ae8-0b7390a23878"/>
        <s v="9c72eeac-30f2-41d6-befc-3cc7ec04e30a"/>
        <s v="9d390677-3f3f-47c0-94e1-9560bda534ac"/>
        <s v="c390821d-889b-4dbe-9fbe-c398196c559e"/>
        <s v="57b83fd5-79b8-4a32-b763-3e12b4083e48"/>
        <s v="bf9286f1-ef85-4a86-8b8d-da4ebaa89d7b"/>
        <s v="e055aabd-d1f8-4692-ba46-013f9a1b2886"/>
        <s v="2fa5cd63-9e08-419c-a833-e3c29bddb4f5"/>
        <s v="4e33faac-5aaa-421e-9190-868677cdd64d"/>
        <s v="6446f53b-d9d1-4aca-93cb-d7ae5cbb60f1"/>
        <s v="149ee26a-e4ac-4b65-8118-76d833f8df36"/>
        <s v="fc38c3c4-825b-4c27-8b93-df977ea7f026"/>
        <s v="5f9f8ba8-b8b7-4e39-9f15-697397a324de"/>
        <s v="2a3ebdc2-6798-4c38-85a8-8e41b0804307"/>
        <s v="7bba5200-8fcc-4f73-9790-8ff9a78ddbca"/>
        <s v="6b21fb9b-b189-45c9-bb00-fb7c99c9ca08"/>
        <s v="0328ae87-86b8-4abb-8746-09f4ce4f3954"/>
        <s v="7a45f129-04ea-44eb-a47c-3e4204030b07"/>
        <s v="69866549-76ba-45a9-b3c0-cd11cdccfac9"/>
        <s v="52c26ddd-0346-4c8c-a833-c71737ab2f81"/>
        <s v="7879ddd6-8af7-47b3-9b52-3be36d8efb1b"/>
        <s v="33fd17e2-88b1-4fb0-992b-39039aa3a347"/>
        <s v="ff8b6de7-e9be-4553-aa79-b7793a93095a"/>
        <s v="314035ad-cf3c-448c-a36b-ad0f4673fa6f"/>
        <s v="62af3c43-d39c-44cc-a525-21baf4a1667a"/>
        <s v="64818bc2-b9a0-4c70-b4ce-e362cb7a970f"/>
        <s v="93ebf4f4-1b75-425d-b6cf-a2d95cb26c8d"/>
        <s v="9825c434-7fd9-4023-9f22-837b941629fc"/>
        <s v="a87f0cf9-fad7-4d53-8be1-14e9efdef7ca"/>
        <s v="90566c76-1c7b-46b7-8617-428a793dc635"/>
        <s v="cf3cd028-76dd-4c6e-8a84-e5988212d522"/>
        <s v="96d48a30-32bb-4495-b895-91e821a57a50"/>
        <s v="e800eced-e7b5-4db3-aa5b-e0fff57be5b9"/>
        <s v="a40ef17d-abee-441d-9405-991c842f9008"/>
        <s v="227ca5b9-762f-4395-ae62-203848eebebb"/>
        <s v="7052be4c-5195-4f1e-a8ee-c2f93d269095"/>
        <s v="8b04586c-a4f5-4ca7-8b20-b7d7b6ccee23"/>
        <s v="56214aee-4098-43e7-88c9-fd3470fe8d38"/>
        <s v="818d4bd5-58c7-4e8e-a10e-073a9528dde9"/>
        <s v="e5f98edc-ba93-4256-8c79-89aedf85ad2a"/>
        <s v="720d2b1b-b129-457d-9a49-2d9fa5eca5c8"/>
        <s v="85dfcb96-cd65-42ef-878b-e9b8bae5c065"/>
        <s v="56e78b41-6657-49e1-b61d-38ac4f805968"/>
        <s v="cc68892b-8657-4c48-86c0-dca40ce1fb81"/>
        <s v="b8665b14-fe21-4edd-ab5f-360abd32eded"/>
        <s v="608b439e-2a22-4ad4-a530-b21cc1b5cd79"/>
        <s v="cb751a62-e4fe-45b4-81df-0d0c2afc4b0f"/>
        <s v="0d5f8803-5f81-46d6-8b21-384b40b7e331"/>
        <s v="51062e2a-1436-408d-847e-bb100a04f559"/>
        <s v="c4444794-0f4d-43f2-8a3d-b7bf11c3abc6"/>
        <s v="0634ec2f-3f84-4b9b-a146-bda0c69c4bfe"/>
        <s v="11e5a137-0cee-40ae-af8b-04a778860c1a"/>
        <s v="20dcc053-c696-4974-9a09-f5054841f030"/>
        <s v="07de3825-e736-4045-b164-cb427259005c"/>
        <s v="23d23ad3-a2f7-4359-921d-1b7ec7e39b7e"/>
        <s v="3690b6f0-7594-4013-a6d6-cba8e1ab745a"/>
        <s v="0eadb2cd-dc17-4aae-8045-739441bba9a6"/>
        <s v="a8d1e881-b7cd-40d0-a6c9-42c6366d5e67"/>
        <s v="c88297ac-55d2-4426-9b6e-a7078fa36a32"/>
        <s v="af0990ff-5411-48f9-a3d8-e0ebbae03e92"/>
        <s v="d1c30638-42c4-4fe8-b234-06252e78950b"/>
        <s v="bdbdf9a0-edc6-4b61-bd3f-ae80abf66fc4"/>
        <s v="c7425366-5282-4f7a-a16d-44793fff3c47"/>
        <s v="26caa3f2-980d-4390-86e4-c66563c3d372"/>
        <s v="29279b4c-c009-445e-8a39-46eea0cc55dd"/>
        <s v="4b3b1109-e6f4-4afa-97c3-9998211f846a"/>
        <s v="4b24debc-7e97-4299-835c-487c5549f30a"/>
        <s v="f5e2cb14-62b0-4cc1-82a3-49c235d47e0e"/>
        <s v="bfad8710-30e7-4d27-83c0-23fa71a70776"/>
        <s v="e2d82001-a044-4c63-a654-499da1a6b611"/>
        <s v="59a704cc-5833-4b80-a019-aac0b4aff2d5"/>
        <s v="cd7de57d-fae3-4e64-ab7e-eb0f9e0d1b27"/>
        <s v="0fdeb9c5-3119-4630-af00-94cb4e6407e7"/>
        <s v="ccd29f38-eea8-4de2-923d-d6053a425aa3"/>
        <s v="05a9d14d-a44d-4d38-8d20-98c0f0321cf3"/>
        <s v="8d4f7870-9294-4f61-8bfc-5768e6a0817a"/>
        <s v="e9fd5cf6-af72-4239-bcd0-9da8d6e2b851"/>
        <s v="8d939ee6-6344-438b-ad61-1ec26ab3f879"/>
        <s v="b6cb1135-d493-45de-99cf-f8f7b78c3b45"/>
        <s v="c332c9e4-07b5-437f-a10a-0ff5d9d36f24"/>
        <s v="63e2ef06-82cd-44fb-b016-0212c2cf072b"/>
        <s v="d1723380-8fdf-4239-955c-4c3645b79abc"/>
        <s v="7d59d538-44af-46c9-872d-066daea152fc"/>
        <s v="0260d547-7cf9-432c-aef6-246bf49a9add"/>
        <s v="98172a00-5460-4418-96df-befdba885801"/>
        <s v="198d3d26-0586-4d58-b68d-58c228aa4930"/>
        <s v="193f803d-a24f-41ad-b565-f30a6460a7b1"/>
        <s v="a0e40754-a8c3-4cf6-ae4d-c31bfb8c4659"/>
        <s v="5e7c7792-35f9-452d-9395-0a4d796abfe9"/>
        <s v="316374a5-7b21-4ca6-97c4-3e6c4f6f2309"/>
        <s v="d02075ad-79c4-414c-895c-8679b9235774"/>
        <s v="ead9186c-4db8-4691-930f-7dd70580d4f3"/>
        <s v="daba56c2-b096-49f7-a205-825604ce32a3"/>
        <s v="27338606-36ca-40d5-be81-28cfd5ae4aa8"/>
        <s v="e4794711-1014-4147-93e8-d15554f2aeec"/>
        <s v="3a3ec0a2-fb01-4e5a-b77f-8a2cc0e7e5b6"/>
        <s v="cf301d4a-0f9c-4752-b44b-9138bd2b67a1"/>
        <s v="b5a13ddd-3bda-4fec-969c-b685e8f54de2"/>
        <s v="11eb0426-0d9f-4d14-b62c-bd583199a3d5"/>
        <s v="61387486-24c9-436f-913e-ee39d65d219a"/>
        <s v="f956131a-8b0d-4190-b9ee-fd818b4f5c25"/>
        <s v="49e30e5e-37dc-486d-b6a9-b3ecd8592776"/>
        <s v="c4af5488-d12b-4de1-9db6-a9b5c94abfba"/>
        <s v="61087a6d-1fc5-4cd4-9b9a-c6b010dc1c23"/>
        <s v="8376d211-ea77-4bb7-b533-8e3015ccc1be"/>
        <s v="360494f4-2b1a-41f6-8cee-9adcfe38a6c3"/>
        <s v="99be7aac-a332-49f6-a4f4-9cdb7e77439a"/>
        <s v="233a0b92-7b83-4acc-9f49-59e7d1aacd31"/>
        <s v="5590159d-96bd-42d9-8931-f15b7bbf68a1"/>
        <s v="19406886-8172-40f1-93ec-7aed16cee2dc"/>
        <s v="666f57ee-d365-4d9c-8012-a7f067c81e8e"/>
        <s v="20fa537b-782c-45e3-89b3-18605d0c8fbc"/>
        <s v="fa39ae48-597a-4530-be58-1612c473bda5"/>
        <s v="16870e37-8897-41e1-9477-5ec02a4bccc9"/>
        <s v="24abbc77-ec0e-4a44-9640-144a5cc82901"/>
        <s v="a06ec8d1-8082-4ce0-b32b-fc71c9504d9e"/>
        <s v="2d61ac1d-573e-42dc-a477-e60823852395"/>
        <s v="3a33813d-778e-42ed-93df-12d3132e0cc2"/>
        <s v="1cdd31a9-4188-44c5-9ab6-d5f562651cbc"/>
        <s v="aa68979b-01bd-4d8e-b647-6ecc4488faef"/>
        <s v="97d0739c-b4a8-4a1e-a3fd-b0a97b5998e5"/>
        <s v="dd51bb2b-d4ff-4ea5-9eee-93eeb3815042"/>
        <s v="6160b41b-4790-466e-8afc-bd0fa749a615"/>
        <s v="8de29cc1-5c6c-4348-98be-258cc898abee"/>
        <s v="b55093dc-ee85-40bc-ab70-83ff356b3769"/>
        <s v="d451de7c-be9d-4c1e-ac8c-0a3166f25cb1"/>
        <s v="721ec1c1-64fa-4493-852e-5a8084c59b9a"/>
        <s v="aac7b1fd-5272-4d5f-a741-dd9e5cadd6fa"/>
        <s v="f15ec25b-f30c-4d9d-8a53-3db57a981a5d"/>
        <s v="f7575566-25f1-4f61-90c9-d66c069b6a2f"/>
        <s v="538575f8-b766-4470-9be7-c83cf3c2145b"/>
        <s v="28261e54-f671-454a-aedf-1d8b800b37b4"/>
        <s v="1f975903-b070-4925-8c86-6ee0e549c8dd"/>
        <s v="358fc40e-a522-4504-aac7-10ea7ee8a4a8"/>
        <s v="049240dc-e994-4489-9d73-db6121134fa6"/>
        <s v="46e74495-990a-4471-99b5-269a54673c54"/>
        <s v="9536c114-ce72-47be-8979-dbca4f4f2889"/>
        <s v="917880f2-85a7-4640-8aaf-1b9bbdbf76ab"/>
        <s v="bb1b0169-b31c-454e-a604-42a098606f40"/>
        <s v="86379bf8-7196-44a1-95da-9178a5e7dfba"/>
        <s v="dafb64fd-25be-47f4-9234-215f126015ff"/>
        <s v="11fa51f5-5029-4a6f-85e9-4f17d0318818"/>
        <s v="4ee7e27a-d615-4730-aa8f-1c732e717408"/>
        <s v="27a7f9f4-4527-46f6-9230-a880905c7009"/>
        <s v="94311ee9-0be5-4fed-b5c9-498980472213"/>
        <s v="425e0885-6e27-43ee-bb30-19174386f9c8"/>
        <s v="ed1f279f-325d-4205-9f0f-885300e8ea02"/>
        <s v="17145bc2-60da-4ae6-b8ba-cea4bbf001d5"/>
        <s v="9cfad9cd-6619-4438-8257-2c86f219cd4b"/>
        <s v="8ab4b0ed-d467-488e-a00f-19100b0a38fe"/>
        <s v="758f71c3-bac5-45c1-a128-ec7a5cb10f1e"/>
        <s v="6a5a5532-8340-46f1-8802-bbf0b06ca169"/>
        <s v="19485e5d-63a3-45c3-a4ad-c246510be450"/>
        <s v="534e44ad-4201-4a87-8dee-a3b660d5b203"/>
        <s v="7f41e397-f3d9-4477-ba8e-9e1826de3e7e"/>
        <s v="aedb5f80-5948-4a80-bc7c-5cbd4da9d574"/>
        <s v="ec8f17ad-a874-4a6e-9808-10cd122477cf"/>
        <s v="c55502d2-da9d-49a3-8b46-393aef846158"/>
        <s v="7c0a9a72-bb90-4939-b117-d804ba9df03f"/>
        <s v="3cea8127-1580-4e23-80a0-0d8d192bf6d8"/>
        <s v="9274a390-1026-4fa3-94a7-dd63ced6f156"/>
        <s v="7bbf2cc9-1e33-4e17-86cb-21f5657cd9a9"/>
        <s v="c3c1ded5-da85-4415-af6e-116108318def"/>
        <s v="4a9c756e-e605-4fb6-9b46-eca9cec988b9"/>
        <s v="b0f900df-c366-4750-9965-8f8db64fa204"/>
        <s v="0af2c197-6a27-4ca4-b013-e5159a4f3ed1"/>
        <s v="aa2831d9-d9fa-4177-a834-2963b866baab"/>
        <s v="e4971b8b-1cc7-4752-8291-4450ebfedae2"/>
        <s v="42fcef4c-c589-4048-99a4-a4a2c561263f"/>
        <s v="77f72d5a-de4c-463c-9d98-664e2310da87"/>
        <s v="00f3b195-fe73-41ad-bb62-e31607d6e25e"/>
        <s v="356650eb-5698-4d56-901c-ed4130fde1ef"/>
        <s v="bbc4c126-900e-4270-a25d-c2508d574e12"/>
        <s v="1ad9a3f8-c699-4ef4-9289-a8551885e8b4"/>
        <s v="ef8b4568-ad0b-4892-8f36-42e717756dcb"/>
        <s v="571ef126-8417-495e-9495-d1514ca0a848"/>
        <s v="cca32dbf-fcfc-4496-adab-12d97a23baae"/>
        <s v="53d39c8a-876c-416e-a60b-fe826e9bac32"/>
        <s v="c5dca4fe-9938-4a2f-81e9-4864660abdaa"/>
        <s v="073fb9e2-9b5b-457d-a32a-b63ce9000ccc"/>
        <s v="7d0b0454-5a7f-4e0b-85e9-7f4f3e68bb76"/>
        <s v="563bdd47-76dc-4013-9650-a1ac5e75ff7e"/>
        <s v="41afcdc1-d77e-474e-a457-d89e42e8a87b"/>
        <s v="b456c3e4-3903-4b7c-8074-547be6c2e7c7"/>
        <s v="3157d1e6-267f-4bf5-8af1-81980a7626df"/>
        <s v="508d416c-cae4-4caa-8eb2-001a9bd1aa9c"/>
        <s v="8ca6fb37-6c53-4392-a0c9-f1c6eb252b35"/>
        <s v="af99621d-caf6-4691-a8e7-86d57f9d0add"/>
        <s v="117bbfd4-4424-4ded-a5b4-d9a58401e724"/>
        <s v="4306109c-dc55-4a47-9008-0a76b414e9c8"/>
        <s v="f499f287-eeaa-4968-a068-fe39290bd019"/>
        <s v="86b3cadd-4388-4d59-a8a8-1b870593d68e"/>
        <s v="4feef2bf-b6f4-4eb1-9516-316cc3a7d460"/>
        <s v="2f663035-06e8-4bfb-8a93-9d76f086c0c4"/>
        <s v="2dee02d9-a9db-4563-8679-1ee62f5aa690"/>
        <s v="ec9109ab-d859-41af-940e-aea2aed0bb02"/>
        <s v="b541a9bb-0d5f-4345-b990-22cb053d21a8"/>
        <s v="b9a24373-0d6c-4c59-a12a-0f09fdce8b04"/>
        <s v="9ee27ba3-cfb6-4510-8899-8501f7a2d6c5"/>
        <s v="9ab3d05a-d621-452f-8c14-d1eb4d7f31d0"/>
        <s v="7ba63948-7b66-47a1-a8d7-f0fa6473deb3"/>
        <s v="81e583dc-a989-44bd-a6eb-f558b99b6358"/>
        <s v="f80d00e6-422a-46c9-809b-9ef9dde0bddd"/>
        <s v="8b757b0e-5333-44a0-bded-9cc242ae5290"/>
        <s v="a52006ae-6163-4a98-b2fd-3680b20cdf26"/>
        <s v="d020155e-98a8-41ef-9279-99156c4cb98e"/>
        <s v="3c6fd2b7-eff7-4112-9815-e8c18a1db345"/>
        <s v="c097ba5f-6e0f-4450-b5ed-da6de996537c"/>
        <s v="cc86eea6-e5e7-4432-b836-6fb54ec12c62"/>
        <s v="9cc793bb-a398-4029-845f-25a06283d057"/>
        <s v="8a8a97ad-4bc2-439a-a62a-5d22122db93b"/>
        <s v="1d030a0d-892f-419b-8a3e-bdea0d61d5c2"/>
        <s v="22ae752e-2c78-4d94-b8ab-2c98175c77a2"/>
        <s v="8093f732-84a3-46cd-8d08-dd6526950169"/>
        <s v="8cb62909-43b0-4f8f-984d-27eaebbf81ce"/>
        <s v="530555e5-339d-401d-9652-212950acc674"/>
        <s v="0deec78c-a93e-49c8-bed1-66e410adf628"/>
        <s v="8ea2b4ad-8fe6-496e-92a3-f27ff88f0cec"/>
        <s v="27afbd27-2532-4f4d-8748-c3b9be707c2a"/>
        <s v="349936b0-b5b2-458f-b5a3-5bb988cc8e56"/>
        <s v="f3b33eb9-f7d4-411e-8ae9-d16e0b0e8fb7"/>
        <s v="93de74ef-a944-43e9-b5f0-3f4835dfdb92"/>
        <s v="5cb413b2-d0c0-46b8-a45d-ac6945f5540f"/>
        <s v="e7009479-440a-4986-b260-6404ae5d0359"/>
        <s v="f3f1917b-a012-4b56-8bfe-e1cf4c836e6e"/>
        <s v="b3ba347e-4cb4-48b3-9bab-6a40dc336a28"/>
        <s v="ab56b01d-e127-445f-9c5e-c498f5edefa8"/>
        <s v="f944081d-b6c6-4ce0-907d-d70fd8a93c10"/>
        <s v="0c8001b7-62cb-43bc-a3cd-e10d5302877b"/>
        <s v="e0f35763-34fd-4a8e-9453-74f746e4f6db"/>
        <s v="3eb75269-7832-4963-a143-727ffce55031"/>
        <s v="48355dc5-7706-4ae6-9e0a-557b6c9c608e"/>
        <s v="a6786b46-41bd-4d22-8fa5-c495bca94e15"/>
        <s v="5962a4ad-c6e4-4fb5-ad82-242445e0c810"/>
        <s v="213d7905-6888-4d08-8ad7-f880fea2a85b"/>
        <s v="129bbe5c-033c-4e92-8f0c-a31150761d7e"/>
        <s v="c4d13f25-15cd-4d7e-91ee-edb714152a7c"/>
        <s v="2d068318-f346-48b3-a5c9-b9948bc5f225"/>
        <s v="5d5ca0ff-471b-4432-b506-e2d381838e1a"/>
        <s v="b4873c41-fdf4-41fc-b01e-7dade3997973"/>
        <s v="a4ee264e-ef25-424e-bbfa-eecaeca4c2bb"/>
        <s v="03deca0b-ef81-4a20-ae89-7753a53454b4"/>
        <s v="accf37e0-67c1-4b0a-b8e5-808e23a5f85a"/>
        <s v="b0d6b418-064a-4f8f-86c1-95fc82def124"/>
        <s v="b4720e8d-4df4-4c9f-b664-6bef50ba1c30"/>
        <s v="ebf7c68d-ffed-42af-9261-570056e2af9f"/>
        <s v="9a07359f-86e8-4354-b3e5-dabd07a4245c"/>
        <s v="dd8b053e-6af4-4f38-be80-042ec83c4a99"/>
        <s v="8d1dd47c-9053-47ea-900f-a4107ba91bbe"/>
        <s v="ec9ffac8-cc6f-4b21-8b79-ac5bc2ab7ac0"/>
        <s v="0e4eea4f-d666-498d-82d1-8e4b1eb3e4e1"/>
        <s v="9e656ae3-0c74-4f8a-9a3e-395550500534"/>
        <s v="a33184a3-5643-4fc7-bc12-34c28cc26d0b"/>
        <s v="3714c141-2763-412b-9305-bf2988d27764"/>
        <s v="5e6eff1c-b790-47f9-a099-60530c72591b"/>
        <s v="599be796-77fd-4f3d-8481-5306fe8931bf"/>
        <s v="a915d776-ef52-4f96-8ef2-9c88d4b44830"/>
        <s v="f958658a-ff87-4adf-8460-3d54b61ef92e"/>
        <s v="7974cc17-67c3-4296-94bf-204b3be8f6ef"/>
        <s v="1782699a-b5b1-4864-b68e-f4ded9b35bbf"/>
        <s v="2982fd1b-72e3-4991-bf5c-f512b19c0e2a"/>
        <s v="b91ad918-5d6a-4955-a93f-2dd16b68c080"/>
        <s v="4153e3df-b979-44eb-b631-49b005fcdee2"/>
        <s v="c16409ad-6cc6-4d45-937a-57a494073c30"/>
        <s v="a3eff04c-a3c1-4fb2-8196-9883a4a4b3cd"/>
        <s v="58c767d5-6cc6-42e5-bb12-38ab3efc116e"/>
        <s v="b9b6fcd3-5218-47af-90aa-538e2e94fc4a"/>
        <s v="f17a5497-f385-42c1-81f1-4d7ce9c4b094"/>
        <s v="1a7062ff-ce51-4171-9ae8-cd705e236fc2"/>
        <s v="bdaf93ab-f5e4-4801-87ff-3b8b738305bc"/>
        <s v="100eaa02-7fe1-4ec3-8718-3f42ce8c79cd"/>
        <s v="3536edad-4e51-43db-a384-694d819ca440"/>
        <s v="bdeae5b4-2ca2-4e3c-952a-8f8fed34b93a"/>
        <s v="3d364bde-e619-45b5-a27d-142f7d3e2985"/>
        <s v="9f6b1978-2431-4afb-80f9-81d3bd636ad0"/>
        <s v="06d444c0-ebbe-4517-b03e-dbdfb27c7151"/>
        <s v="2af86b1c-b3a5-4362-94e9-60c3b0b21dcd"/>
        <s v="79cc743a-f573-421f-9f83-8c89f746900a"/>
        <s v="deb02cd3-bc52-4de8-8c35-0b61955b8db5"/>
        <s v="d0c33df1-f58f-48fa-8188-2d809736936d"/>
        <s v="276ad227-e996-4c20-ad52-3c6ae22cd4e1"/>
        <s v="8c0fd48c-842e-4d70-b892-c5c2280d6fb4"/>
        <s v="08fae166-bd79-4b5c-95ef-4d4b2e6b8b47"/>
        <s v="98cab0a8-f7e0-49e2-bd97-204c3a3a7d6d"/>
        <s v="4ce92ba6-441e-4b7b-b0fc-b0e165d9a69b"/>
        <s v="63bfbc79-879b-4474-8f19-090c479a539b"/>
        <s v="b377767a-ace6-4486-9082-ad02fe4115bb"/>
        <s v="e39e99da-10b5-4110-8189-3374966a4292"/>
        <s v="798ad08b-2184-4385-a782-863dc793d864"/>
        <s v="76fc7e05-aa95-496c-9c2a-f6bcafa3cb9a"/>
        <s v="50cee45f-e7bb-483d-a923-065ac9bddf3b"/>
        <s v="214f08f1-f393-40f7-b929-77c54602bdb9"/>
        <s v="b0f6814c-1da4-498e-a6f0-d1e871035614"/>
        <s v="6e1819db-000b-41c2-b51a-93288177dd1b"/>
        <s v="e5194b91-560a-427d-91f6-43e069ab0d80"/>
        <s v="f93070c0-976e-4f2e-88b7-28921d342b6c"/>
        <s v="41a4b825-bebb-4773-8ac4-70ba0af30701"/>
        <s v="829c0060-a928-4775-8e03-4ee1b2636b83"/>
        <s v="e5bdecc7-dd6b-49a0-b96c-3c2b7d95ca80"/>
        <s v="2ea8db78-0643-4ea8-925f-1bb96bb78e9c"/>
        <s v="13411ec0-a7f2-490f-bc3d-0453de58b2f1"/>
        <s v="0e7a6d8d-8899-407c-806e-5b3e923cfe94"/>
        <s v="eb718597-8578-4987-9d9b-88419111689a"/>
        <s v="6e476661-6db2-41f0-9c1a-e5da161b680c"/>
        <s v="2be20511-67c2-416a-be00-e35169d311c7"/>
        <s v="42500cd0-4635-4925-9ab4-ae1d583f45fc"/>
        <s v="ec741f2a-9bca-45fd-ade7-fd9a877ef42c"/>
        <s v="8b4bd609-e013-47f8-afe3-0fc7dff9bcad"/>
        <s v="e31a0d45-52be-4347-b755-3c8bb7f4df20"/>
        <s v="308b7dd5-ab92-46ee-a425-a7529de46c14"/>
        <s v="7ae9278d-9d30-446c-a93e-976c06402d32"/>
        <s v="cb87e742-d62a-47ff-89ac-fcb343079dcd"/>
        <s v="88323b8e-3c11-4e74-9a5b-58b090516b18"/>
        <s v="48b3424b-d19d-42b9-a66d-0d90092eeab4"/>
        <s v="1f6250b1-7c9b-47ca-b7d8-27c019febfb9"/>
        <s v="811c9deb-1557-4c56-8719-27f72de8cec9"/>
        <s v="85c42430-4cb1-4c63-aaba-78fe922f233d"/>
        <s v="2a6b4fdd-faf8-408e-8377-2a2c6bf5f9ec"/>
        <s v="71a51ea3-5dff-4c99-9a3d-959e976c025a"/>
        <s v="6f6470a4-5e36-4227-bd03-3c41efaa9f2d"/>
        <s v="f11c10e4-f741-4c81-87dc-4d6c6d5dd351"/>
        <s v="04e456cb-6ee8-46ad-be4e-365c2639b0e9"/>
        <s v="898d11cb-e3b6-4092-8de6-875e0aebc201"/>
        <s v="39b3a581-dc0a-431c-917d-fbf67d4cdc9f"/>
        <s v="331e8535-27ec-4411-be0b-4a9f32fad6ac"/>
        <s v="8045a756-a12a-451a-8bae-56cd09f38275"/>
        <s v="79285843-0618-4222-af68-63113a5a08b9"/>
        <s v="a0c2c46a-b7d3-4a4b-97a1-54485f8ebd20"/>
        <s v="1064d15e-3cd9-41a5-b23a-c8e30ffd52c1"/>
        <s v="e1b8d28b-9c07-4d2e-a696-d3cea0d82861"/>
        <s v="486b6016-2789-4d9e-b6e6-a643c3c07a73"/>
        <s v="27992f55-7c16-4740-8cd7-b812fbb8ed23"/>
        <s v="21c67677-5b2b-44ce-8aff-df28a5e81f9a"/>
        <s v="64712e5c-fd4b-4c69-9f96-2420cf2722fa"/>
        <s v="212d75b2-792a-40a3-b562-9459c222b171"/>
        <s v="717f051b-e99b-4b05-81ab-dad6e3de7b6d"/>
        <s v="78f40461-2500-4df5-9bbe-6a0e186eb932"/>
        <s v="ea1a82f5-8466-4a67-8cdb-fd91d20c4875"/>
        <s v="90035a40-c250-4ea0-b21d-f664998eff16"/>
        <s v="f64b7d17-b24a-4170-a16b-a8fd993b48cc"/>
        <s v="0735e9a8-ebbe-41f6-b725-ae1ad469a150"/>
        <s v="7be7fe46-6445-412e-9e37-a920427636d8"/>
        <s v="f6b00ec5-8bb4-4791-ae54-d897311aaa26"/>
        <s v="4d65dad0-2d73-4cee-a3c7-bd8c66d62ba5"/>
        <s v="7445cc52-5f2c-41a0-9eff-9b2b3d8bd2b1"/>
        <s v="c5ea5d38-4d8e-4587-8ac7-9c84962c64c9"/>
        <s v="181e4519-ac4b-4ad2-860c-a7b47c754cc3"/>
        <s v="9aa412c7-7ddf-4979-801e-0ef53fd3be3c"/>
        <s v="5b4cd98a-85f9-4acd-ab17-4607c6cae853"/>
        <s v="c1a7859a-79da-4178-9d99-d998b58d02b1"/>
        <s v="7338ff3d-1a08-480d-a200-415ffa678847"/>
        <s v="6f770f76-bdc3-4cbd-a9f6-2c3aee3b4d16"/>
        <s v="aa80b965-55f8-4f1f-a6f5-4669d8ebe989"/>
        <s v="3c6eedb7-950a-4869-8156-54328c7ded3d"/>
        <s v="263715ce-755b-4a53-8ccd-d8f89f4185bc"/>
        <s v="9841e133-b844-4be4-9d8e-9b79bdbe5123"/>
        <s v="9d7ed7f5-573f-48b8-a020-22c945952a8b"/>
        <s v="542e5d80-7e3d-4471-b3de-f0cecde2d2c1"/>
        <s v="7acfd222-7e7a-4ddf-a5cd-8f0e24a3e7da"/>
        <s v="e30338da-8881-4ff3-a885-544e7af5d3c8"/>
        <s v="c9bd3547-a682-4966-a1f2-354ed7c6467e"/>
        <s v="b9e6c26a-fe83-4012-b6f5-9e585e12c224"/>
        <s v="79d58e18-cfe6-499f-8e17-6c5a4d9eb58b"/>
        <s v="f13e81e3-3015-49f5-9c2c-95ed3b45d3e3"/>
        <s v="b69f59ef-9c67-4694-8110-cc9b2a7f582e"/>
        <s v="635b0776-9a66-4784-aea3-31966c71dc23"/>
        <s v="adeb7bd6-d5f1-45f2-957b-3b4282538dd9"/>
        <s v="413c5a48-dc07-4f48-9827-6129a8da7e37"/>
        <s v="7c886ca7-2474-4a0c-a9c7-d7ac55ad9bf1"/>
        <s v="006e9659-8997-4ea4-a126-fcebe604bde4"/>
        <s v="4f315477-159d-4dfd-b7dd-4adb9a08f083"/>
        <s v="dbc8a48d-766d-4f1d-8f4b-15c802ea2752"/>
        <s v="c0d38451-9149-4b1b-8329-b9a5014ade7e"/>
        <s v="5e11f0d1-ce1a-4760-b81e-cb3770e16f06"/>
        <s v="fc2543a5-63e4-4439-9f48-4e3b3341ca64"/>
        <s v="98cfe4f2-6930-48c1-ba7f-7f4c66cec9a3"/>
        <s v="b3bc4b25-3520-4757-913c-f5eba4b7e02a"/>
        <s v="218df277-fb84-4fb4-bf01-f11ad7c92c28"/>
        <s v="a388150e-79e9-4462-bb15-7953c8b9b0ab"/>
        <s v="544a761d-7baf-4fc7-a36e-6c090673e626"/>
        <s v="e25d0b7a-7272-4ff9-8314-5dd09ee816de"/>
        <s v="5664a02a-6d4b-485b-a084-14004354c023"/>
        <s v="1efd6dae-52b9-49d6-bd36-84a8bda44c52"/>
        <s v="7a8e43e8-9954-4be8-b162-fe31a723e57c"/>
        <s v="ffeda668-4798-422e-ab0b-e385f7c47f98"/>
        <s v="788ddfcd-0bd7-414c-bf7c-0fef6aca2020"/>
        <s v="76fe8cc3-d3c2-4e2b-8a27-f564a4c21934"/>
        <s v="f6afe4ce-27c7-415d-8449-38f2a986a7f7"/>
        <s v="4db292f9-62cb-4879-b735-62f03ca8d380"/>
        <s v="e3fc2718-861a-4812-8c06-fba763e08a6b"/>
        <s v="e67bca26-ec4f-481d-9c0a-356eab8490fb"/>
        <s v="0c59373a-bfd3-4a56-8ecf-f99b1e78f582"/>
        <s v="5f75f926-c0f9-4045-ac26-120e6e695729"/>
        <s v="1474be87-f315-4263-86fc-90d9a7217b6b"/>
        <s v="8c52cdb8-37df-4a9e-915e-0635150cdc86"/>
        <s v="4fd96231-8c92-42b5-8c8b-192c0cfaa971"/>
        <s v="89b1b192-b741-4acc-8f1a-5e21c14535e5"/>
        <s v="226a05c7-3e8a-4433-af82-b699889d3fbd"/>
        <s v="f54a4389-c313-46e2-8b13-56138fbdab54"/>
        <s v="c3bc2b62-20e7-4199-81d2-5254180cf238"/>
        <s v="bee6399b-f545-428b-9164-d9061d517b9b"/>
        <s v="f368c3fe-b0fa-4a3c-b63b-fb573b42f30d"/>
        <s v="dc295865-0039-4e6f-ba89-44032c7928bc"/>
        <s v="5659d7af-3eb7-4445-8420-34b5cadfccf7"/>
        <s v="f7c05069-5422-4924-bd51-37f41b258333"/>
        <s v="2fff1be3-64cb-41ef-9500-47e476a5998f"/>
        <s v="2fcaf457-2a2a-43fb-a132-8e32ba23e62b"/>
        <s v="33eddacb-65ea-4291-b52f-1916eef75fe4"/>
        <s v="9a4cb72c-628b-4853-80c5-861d818e1aa4"/>
        <s v="990ff9a5-80d5-46f6-b607-e57ba3798d1f"/>
        <s v="29f63e87-b2bd-40aa-85e4-b068a8393cfe"/>
        <s v="4bc6bfe5-4627-42a3-a478-cd5441c4d600"/>
        <s v="dd2c74b9-e282-4435-9e69-fce370a14896"/>
        <s v="fada0e74-c50c-4c14-9e2a-c77262c2b1cc"/>
        <s v="b3426e9b-b54c-4bd2-a19d-e3d210cf4b2d"/>
        <s v="bbac8fb7-4bc0-40c4-a67a-de91e2877406"/>
        <s v="27edf66b-2be3-4198-b0bd-97607a34bd55"/>
        <s v="f33d373d-f7e0-4ad4-9caa-bae3d9683791"/>
        <s v="bf5450d6-d3b8-4a66-8025-037b1173ae61"/>
        <s v="6e230ee9-41be-4d6b-b3d2-ff58a2d2294d"/>
        <s v="7e016dd4-d530-40c0-8a01-d3efca57f694"/>
        <s v="3d1930eb-eaf2-4d95-8a56-4a5cb5c0cd08"/>
        <s v="eb2a1bef-0a0f-42a8-8b1d-222e0c8b5d8c"/>
        <s v="93f790b4-6b68-4249-9d74-914d50c1f283"/>
        <s v="0aa914af-99a2-452d-a9f4-2272d1493f03"/>
        <s v="eeed2102-ecb3-4d77-a1e6-368e4ee259ef"/>
        <s v="e9702730-980d-440c-a96f-9e56b4f7127c"/>
        <s v="c573bf47-3f20-4660-804f-8a7d0a43e471"/>
        <s v="c5320847-a424-4948-907b-de8228af8310"/>
        <s v="3dc65f16-3254-4ed7-97cd-8ae62ec4de81"/>
        <s v="236d5829-7bf2-4122-8e93-234eb0ac3187"/>
        <s v="ff7073eb-24d3-4b50-925d-01399790413c"/>
        <s v="074589dc-86cf-4171-8fde-0f9b84e7949a"/>
        <s v="82926cdb-f649-4c0c-a8da-60c67a2239f8"/>
        <s v="203cc891-9a7a-4868-87cc-11ea722cc74c"/>
        <s v="b0039ce7-daab-44fb-90bd-7899adb39de8"/>
        <s v="d4bd6bcb-1ebb-47d3-8e63-c61d67949642"/>
        <s v="0bc0d753-d5d8-493f-a7c8-9695074c27e2"/>
        <s v="a048038e-536b-4036-9b43-8c2000e075f4"/>
        <s v="6c87fdf5-8f94-4b38-9344-0c011b3a2a12"/>
        <s v="d5f69c01-08a0-460d-8b7e-286f8278d1c6"/>
        <s v="7970cc04-cd79-4676-98d6-d037a4b609d4"/>
        <s v="77f89859-541b-421d-af22-d5f451812fe0"/>
        <s v="9e6442a9-8c3c-4887-ad70-a6b9508bfca7"/>
        <s v="1b1d1a8b-a30c-4f1e-80b1-78d0161fa9f5"/>
        <s v="d530f2e8-a7b0-43f9-b207-e00ed303020c"/>
        <s v="5e5b0631-ff87-416e-8e1d-00dccd291300"/>
        <s v="4599dd9d-dc5e-4cad-819a-6193171a041f"/>
        <s v="c10b085a-b615-42b7-9f59-1e2046d5c4f0"/>
        <s v="c4bc4184-9d72-48eb-a79c-164800cddaba"/>
        <s v="e522cccf-33c3-4ffd-a68e-ce55f7061e35"/>
        <s v="54825d7a-444c-4d75-ba78-569cd97ff748"/>
        <s v="8131fffc-37e6-462f-856a-4efbfd551b98"/>
        <s v="a5a63289-f264-451b-9978-850124a83d2c"/>
        <s v="1a7e493e-cca4-45cc-ae13-a2c8be4628f2"/>
        <s v="27f83eed-a83f-406f-9777-b1f3d6cd4fec"/>
        <s v="a128f3ba-2f36-4185-bdfe-794882f0de8d"/>
        <s v="60979cb8-7e83-4f2d-b5fb-d00a5ed3fd1a"/>
        <s v="25c930e1-9293-4d94-bd85-b2c482159dbc"/>
        <s v="576296be-e541-4cb1-8bc2-6a47eeb86053"/>
        <s v="bf1e976a-0082-4fdf-81cd-3da2af70ade3"/>
        <s v="80de6d45-d995-4f74-9e38-0548824c7b05"/>
        <s v="f624cd9a-b4de-46b8-bdaa-d7e8eaca79cd"/>
        <s v="e732778d-d0ff-471d-818f-ed44280f96e1"/>
        <s v="98cd4ea6-d470-4011-877e-957af9357fbb"/>
        <s v="161d56a1-1bf4-4f28-9fc4-34fe489d33e1"/>
        <s v="5f0d8804-1634-49a7-9664-bd0df8e46154"/>
        <s v="1f94c7e3-35d1-4740-8cbd-6ada8b9a5190"/>
        <s v="177ef40b-6d3a-4abe-8891-5463c075edd0"/>
        <s v="89939baa-8287-4410-89a4-e5c1747e03b2"/>
        <s v="de1bb3ef-e5e1-4b64-af1e-1525c9352415"/>
        <s v="63e76844-8341-4a99-82b5-b148793a5fa0"/>
        <s v="8837f22c-409e-4edf-884d-ca99ce7c2826"/>
        <s v="68abe9ce-8ea6-490d-89b0-4f1763dbeda5"/>
        <s v="ba85e375-7e72-4c08-8a0d-750672c01b33"/>
        <s v="d9a1d57a-1377-43c4-ad97-a1044e76910c"/>
        <s v="44e063a2-6e8e-46a6-97b9-52c490604e9f"/>
        <s v="0dcacf24-682a-4d54-a263-300a49464949"/>
        <s v="2300b3a8-f042-4fe5-8f3e-4eb02b41988a"/>
        <s v="bca79cf6-ca7a-4545-a145-3399d440ba9d"/>
        <s v="57cd25f9-eb6b-43ee-810e-f450b4ab9c84"/>
        <s v="7c31177f-04d9-4ddd-86dd-38ab26713b56"/>
        <s v="97d5a1f3-9cf8-4a44-b781-ddc663f8b0f9"/>
        <s v="9efd1458-2bf6-48fd-8460-bceda03da162"/>
        <s v="dcb68e85-b7ae-4ca3-913d-b7d1f08fbdee"/>
        <s v="ee6c9297-fb7d-4d87-9b98-eab0ef007851"/>
        <s v="4a85267f-b98f-48eb-9f3d-2a252cc64202"/>
        <s v="39a66677-0c3f-403b-aa5e-a0c3c15572ff"/>
        <s v="fda9f1fb-b78a-45a5-a5be-eb33bcc6aefa"/>
        <s v="bcdf156f-4b79-46c7-9a4a-f6caed6b9306"/>
        <s v="11c0637d-eb17-4547-8172-1cc6ea021048"/>
        <s v="38e74e6c-3d13-4c67-acce-2ced20bc088d"/>
        <s v="410934a9-5928-4c23-b464-541205d7b5ec"/>
        <s v="69aa7a7b-0b35-4ae4-a5a1-d63d40acda3b"/>
        <s v="b7fcb884-879e-4b1e-a9fe-0fc7c2b55ae4"/>
        <s v="15cc3168-8b97-42b9-a676-77010867fb0a"/>
        <s v="810fcab5-4d42-4698-a8a3-23126a38251c"/>
        <s v="1d3aa6b7-60af-4344-94e1-3cafba4acda9"/>
        <s v="7bb60ff3-007c-41b8-a3e9-5590019b7470"/>
        <s v="523c2b1c-22c6-457d-8389-2cde592d5a1a"/>
        <s v="fa09b8b5-7f34-453e-a154-3963f3bce886"/>
        <s v="90fa9c94-c519-4918-bc45-b39ca72f3d1d"/>
        <s v="c326c127-b312-463a-b2a1-ee9c8c9a8427"/>
        <s v="d19fa480-218e-40a4-a09d-e3c197e42019"/>
        <s v="b8e50764-ccc8-4797-aaac-c166bba81dba"/>
        <s v="02ec8825-f94d-4454-9a93-90330a211299"/>
        <s v="b464723a-6092-4e0d-bd7c-6f484b415688"/>
        <s v="221ac38f-f42b-4862-a930-86686ea0b6e0"/>
        <s v="d3c1689a-5c2b-456f-ad87-7a97e3d1b336"/>
        <s v="caab6a07-d377-4244-8c0a-9411682cfc13"/>
        <s v="90e97161-d95e-486f-bdb8-0f59181dd4c6"/>
        <s v="083f6ce7-05ec-4f09-9478-f95314ccd0a9"/>
        <s v="092df33a-e0c2-4d21-8f61-2b5c437bf828"/>
        <s v="d763af3f-e0df-4395-9a2a-4c8aeeea28e5"/>
        <s v="7fad9397-a597-4e14-89ba-2609f42b42e9"/>
        <s v="d9458997-7704-42a4-a8dc-50e5533d0668"/>
        <s v="12f7cafb-8bf9-4d90-9ae2-5b3054d921a5"/>
        <s v="202a0af0-409d-49fb-9ace-306a513d756d"/>
        <s v="de1ebd8f-09dd-46b5-8d98-bba880e41bf6"/>
        <s v="f5419266-f727-4e93-941c-20739bacdc12"/>
        <s v="ac37b320-1e96-4e45-bb44-34dba3e1d217"/>
        <s v="40a512fc-eaba-4643-96f1-c7f286385e57"/>
        <s v="40152336-d063-4cda-9ede-02fb0ff9a444"/>
        <s v="09f2526f-aaa4-44ca-85fe-e7d33f858519"/>
        <s v="a895a80f-eeed-45f0-9b53-2aca30176d1b"/>
        <s v="a8702065-8913-420a-929e-625f3bf2fccb"/>
        <s v="52ce219a-21dc-47e0-8823-d05c387143c8"/>
        <s v="46fc268f-5a33-4010-80cf-9dfa874d3cc3"/>
        <s v="86abe7e3-673e-4b22-ae1e-75736844a292"/>
        <s v="37ed3f69-0def-4a1b-8d71-0276f4cd5555"/>
        <s v="6a73aed8-5f85-42f1-bd3f-761f79547d56"/>
        <s v="34476a34-5700-42af-af45-cf4d2f1c96cd"/>
        <s v="44f943c2-e987-4646-86f1-a264841c6612"/>
        <s v="86080e78-f762-4cbe-aa39-13f5fb9dee09"/>
        <s v="556cb0fe-a7d7-445a-89d9-dcae65398315"/>
        <s v="d173d0cc-8159-4cd1-953e-2a5d906df24b"/>
        <s v="8e597ee5-8f7f-4323-b7f9-64d98588660d"/>
        <s v="05282f4d-ccd8-4c6f-98f3-76fe09978a43"/>
        <s v="2498c526-ad00-4032-b8fc-59a938dd7302"/>
        <s v="0f47a266-867e-46ec-8308-6909ea009da0"/>
        <s v="900f12f3-00b3-4483-9ed0-fe7fc2830b29"/>
        <s v="426496d7-c7e4-465f-a6d3-eae67bc99ad9"/>
        <s v="cb310d59-9680-4efa-892d-3dc2eff859ee"/>
        <s v="7325069d-ed54-4f73-828b-41d979082939"/>
        <s v="a09a81af-4356-495c-aea9-52307435c0f0"/>
        <s v="5f35137a-ebd6-4635-aa98-f8c6ce1d4eab"/>
        <s v="8d4a7022-83f5-473e-9fab-4001d8c8cf32"/>
        <s v="4fe0c578-6529-4c46-97f0-4d9aebdc8620"/>
        <s v="f843adee-b4ff-4ac0-805c-2b18b8d14e44"/>
        <s v="f6c522e0-36c0-44d9-8956-f158a0d895c8"/>
        <s v="688b5387-eade-4070-8de3-5d20377b2143"/>
        <s v="0895d5b5-55a7-4ec5-949f-90a68dce6be9"/>
        <s v="984c4061-5b42-4712-9364-9e32b6998ef0"/>
        <s v="877cb7bf-a57a-41cf-9654-3799e73fce29"/>
        <s v="03c06fef-89d1-4a9e-a227-3763f37a8559"/>
        <s v="31ef69fe-deda-4d84-a456-87186c89fcce"/>
        <s v="a2cc7261-d1a9-492d-b3f5-fd4c62bf683c"/>
        <s v="e3e85984-9dc7-4df7-b0bc-45d4028d55e7"/>
        <s v="4a26953f-6fa7-455b-9bdf-63337a1b6ef6"/>
        <s v="9b24450c-2448-4bdf-ad8d-fa9687817d84"/>
        <s v="93a794c7-fb70-4260-aa7a-732e7bee2c58"/>
        <s v="b8bfa0da-b514-4a55-acea-9cc60441be22"/>
        <s v="0b683882-7c05-4500-ba56-171f86ba3d03"/>
        <s v="26633999-5279-4310-8e67-660e4f4ae24f"/>
        <s v="a9b51eaf-c107-407a-8d6b-f25e0aaabf2b"/>
        <s v="fafdb3e4-89eb-4613-8f69-ec74cd06a281"/>
        <s v="5b4e82e7-1993-42ca-9dda-82214c476484"/>
        <s v="980576a4-683f-4c4e-9900-c4b4719a301d"/>
        <s v="e3c22246-6a2f-4e4d-9c34-4f6e594eb56c"/>
        <s v="71b81437-ea75-487f-98be-9991058365b9"/>
        <s v="9ea3d823-4d7e-40cb-8a01-218ddfcb6b66"/>
        <s v="93e97691-ae07-4ee8-a51f-bc3f4d9bd814"/>
        <s v="89da4fb7-c8db-4901-8907-53da836ca197"/>
        <s v="6550762b-4f55-4d45-bee0-463ae98b9c1f"/>
        <s v="ce1b48a2-a8e5-48b6-b1ef-f625d03f769d"/>
        <s v="9e28e5f8-422f-40ba-96f0-e97ca899dac4"/>
        <s v="7538b902-41da-4eb4-b856-a117cf08d636"/>
        <s v="ef86201b-9024-4509-88e8-c4f71645135d"/>
        <s v="9216e32e-13c2-4665-9360-fe2d3aab739e"/>
        <s v="dd636c82-1382-45cb-a623-4c6496c50853"/>
        <s v="e4538031-3241-4dad-909c-aa38b6abb6b2"/>
        <s v="39032e69-5bd0-497e-ae08-f5fe76807915"/>
        <s v="8e3d000c-c050-4081-b806-e6e94ae4204f"/>
        <s v="865d6817-7e88-400b-b764-4980a6eab922"/>
        <s v="31d88ebc-6acf-4ce3-a8a2-876c7bca7595"/>
        <s v="9143607a-4f3e-4dcf-adcb-f8e44b2596e7"/>
        <s v="8c6ea8ec-9afd-4ffb-97df-6fce5cbd92a9"/>
        <s v="44f35a1c-b219-4875-9b0a-aabf4f93618c"/>
        <s v="fb2f8e66-71b5-45cd-9f17-4b0d82e8de65"/>
        <s v="94b8e63c-e848-4b04-96e9-10ebed81b012"/>
        <s v="ed34f09e-8092-4301-b87f-485da86a09c4"/>
        <s v="b241997e-aa0e-46ef-a94b-937c64dea936"/>
        <s v="e0b8f88b-a1de-40db-8eb7-fc510326f014"/>
        <s v="9b5797e2-d818-4e4d-b1b3-982e4b11206f"/>
        <s v="7e92e997-f7a0-40eb-9722-02e8378ea702"/>
        <s v="d5daac51-ca5f-4f0a-a517-0edec278a2fc"/>
        <s v="2a5b86dc-8c69-49a4-9a8b-d7b23659236a"/>
        <s v="191ca28c-808f-4385-a9d9-516cf272e387"/>
        <s v="6ed533db-ef02-4c58-8562-f52915504e5f"/>
        <s v="98a4194f-3527-4c51-85fb-6c63f2111aa5"/>
        <s v="6b6180c9-02df-424e-856c-df6c9f66040a"/>
        <s v="4dcf63e6-c541-48df-a780-871f65a2c0af"/>
        <s v="65a46f0d-a9aa-42ad-abe7-b1de95f6da19"/>
        <s v="6d8b2255-fd18-49c4-8aaf-672a519ddf54"/>
        <s v="0d113080-bbb9-40eb-9f84-a8cfb377caf1"/>
        <s v="f6603da8-28db-422b-b4ec-816e08957147"/>
        <s v="491c016e-a8b9-41e2-8149-60dbe1d0535e"/>
        <s v="b08fe0ac-5d6d-4253-9d18-279c26c08854"/>
        <s v="06af444e-6a86-4100-b839-bc12e0968a64"/>
        <s v="794db3f5-166c-46ad-8e12-245efb4376ea"/>
        <s v="e1923a14-1f49-424a-80c2-20b2542e73e6"/>
        <s v="9cb9b4ba-d343-4f41-b100-ef5f9f0a61d4"/>
        <s v="a73094ea-b0f1-472d-a9f9-d717e6ccf788"/>
        <s v="155401af-e498-4eee-9c59-b2034fe5509d"/>
        <s v="91ab0032-a144-40e6-8755-860b9a374464"/>
        <s v="58a4bd40-0f4d-4a2b-98c3-f94d02b38701"/>
        <s v="57c468a1-4d39-48f8-963c-e22f1726b991"/>
        <s v="62eea025-5ee8-4731-9a35-cb7fb2c24448"/>
        <s v="6ce201a0-287e-4c79-95bf-6c423c18171f"/>
        <s v="4da32dd6-afee-40ee-a466-98301256f172"/>
        <s v="9a77c58a-6758-42f1-bad4-7cc50532c19d"/>
        <s v="2bac7fd6-d936-4187-a2b9-88b4fbe6225e"/>
        <s v="d659ab60-46d4-407c-8145-c51dfed38015"/>
        <s v="5f9e69ca-070d-4496-ac3f-97b6cea09bc6"/>
        <s v="2014790d-8f69-4d48-b25c-159d1f0a7e72"/>
        <s v="2058ba39-bed0-4fa6-9982-96fb07d644a3"/>
        <s v="f0ecf3dc-6992-495c-af67-af72050b707e"/>
        <s v="4e872a78-e639-4bdb-806f-9ca3299cd831"/>
        <s v="7bf4e5cd-58f6-430c-91ec-77db6efbdbc0"/>
        <s v="3eeac405-67d8-4e54-8001-4169032fb4f5"/>
        <s v="fda04e8e-26d4-4517-b94d-8be2c4ca6eec"/>
        <s v="2b52d576-394e-4eb2-8819-748a49fb19d2"/>
        <s v="78be6e2d-954b-46d0-9e61-76484bb9d723"/>
        <s v="b31b7bf3-e961-472a-af13-d746e51b7cee"/>
        <s v="da7e167d-c61c-416b-9ba5-d7bb0ca91306"/>
        <s v="3f36ca01-54d8-4e2c-8634-5a90b66c5a36"/>
        <s v="19d73a8c-9c67-4ba9-b659-e0c534fa5058"/>
        <s v="a6bf3479-0307-4baa-ba2c-6e061431d265"/>
        <s v="6f667c21-1a48-47b8-ba60-bae38e8e8681"/>
        <s v="5035caaa-b0bd-4df4-ae5d-91e7813c841f"/>
        <s v="9fab1363-30fc-46d2-8aa6-138f8354d872"/>
        <s v="9bae5a44-b120-4214-b526-fc6198ebcc5e"/>
        <s v="bd1f59b8-f7e0-4d5a-92dc-e4962d36c907"/>
        <s v="d6787c83-02a4-4e55-a04b-bd1a6d40866e"/>
        <s v="b0da28dd-2f3f-4e50-a9f7-0e2cb57d0258"/>
        <s v="a294e7ba-ee0b-476a-9cd5-5c7ee23e6f1e"/>
        <s v="97d3484a-8a27-46f6-bc03-2857005336ed"/>
        <s v="fa268a17-ffcd-497f-bb19-c768b94441fc"/>
        <s v="5a57fde8-e3d0-4c72-abc7-e2ba6c0bbcb2"/>
        <s v="cc99d6e3-6a7b-4461-aa05-505c0557523e"/>
        <s v="98a9581f-b74d-4b51-94ff-31af1425ccf7"/>
        <s v="1a8eb584-2d37-451d-85cd-428b53af66a4"/>
        <s v="fc5ca0ad-2784-4fd5-a3db-1d7a8222b9f1"/>
        <s v="ea510236-2be6-4f77-af58-82b31a52d5de"/>
        <s v="96005945-6bc1-4750-9825-3dc92cb8928b"/>
        <s v="77ea917e-3a85-42cd-aebd-47cff0bf40f9"/>
        <s v="e4d46273-6a91-4934-b9c9-cfdd883ca9ac"/>
        <s v="8a049fab-a818-41fa-84f0-d8b7857c8f8c"/>
        <s v="83bcf3ad-9bfc-4f8b-b66f-5d2379eac4de"/>
        <s v="52c482f5-a4f2-4969-91f0-b3602e04242f"/>
        <s v="c1680335-c81f-456a-abe5-b9f93aa0cff2"/>
        <s v="6124dbfd-4eef-4068-816b-2425be70b67d"/>
        <s v="e81b1d6c-3786-45c5-ac39-f84bf4ff3616"/>
        <s v="40e9530a-d7ed-4688-b5db-447bf0a4f83e"/>
        <s v="532d431b-ff50-4c26-adb8-19fd36dd4599"/>
        <s v="5154e647-a212-4527-9caa-840c0970f787"/>
        <s v="8050f7d4-4d82-4a9b-b851-5bfe8cd43af3"/>
        <s v="9b6c6a63-ed55-4503-a227-389c23bc602c"/>
        <s v="1ba188fe-3f50-4444-b8c3-9770d8f18d70"/>
        <s v="13531cdb-7358-4292-9982-12b7f5c351ce"/>
        <s v="20211efe-d39f-493e-aacc-117e83ce9abb"/>
        <s v="b270b65a-543a-4e64-9a7b-fcd0e4505f50"/>
        <s v="d5222a3e-8cd0-47ec-8b30-10c21536a853"/>
        <s v="3138ffb9-cdac-47ec-8db3-5831a16c20cd"/>
        <s v="4f20aa58-0526-4a8e-b616-ad8ceaf1c3ae"/>
        <s v="578fa0f1-392c-43c9-bb57-2f84b23c95e1"/>
        <s v="a129bb88-8d8a-4671-b69e-03986ed6892e"/>
        <s v="83451794-4344-4796-95d8-f20898b01d00"/>
        <s v="a95b5f35-279f-4bed-9eaa-fbd5da8ebfa3"/>
        <s v="90473d44-8395-41cb-9631-6be3ffee3d9d"/>
        <s v="56330aca-4213-4b9b-85d9-f90b677a70f6"/>
        <s v="4f5b293a-093c-44a1-9a10-30336c8093d7"/>
        <s v="6e8ed435-b2fa-4f61-8caf-915604ba13bc"/>
        <s v="ecb22773-7be0-4eea-82cc-5434a7a25310"/>
        <s v="bfe47a36-bad9-431f-b375-a3e66ab8b8f6"/>
        <s v="9328d977-b66f-470e-9833-ccdb38b1c258"/>
        <s v="ff68aeab-2f6f-4b95-bd0b-6c93f8b599d1"/>
        <s v="62a9dcf4-217b-4ff7-9ca0-acc56933d589"/>
        <s v="aa9c4c05-9e39-4187-8204-999c1f126d1b"/>
        <s v="39624178-15a2-4e15-8d17-7c4c909b30fb"/>
        <s v="efc2c28d-b7e2-41bf-96f2-c721f5f363c3"/>
        <s v="2bb8c45b-9f3f-405c-899c-4deda10e1ac0"/>
        <s v="d0bc1999-3fac-45d7-a868-0a905a6d0ad2"/>
        <s v="e97fb509-d5f9-4159-9125-69bb5a9d129b"/>
        <s v="dbfa4e15-de2e-4e5d-a0f0-a51ba27bb4f4"/>
        <s v="6f8f2420-3673-4a5c-b523-db2f138edbf1"/>
        <s v="394e1eaf-e492-461d-9b9b-3d643ad47742"/>
        <s v="57563297-91f9-4a73-af83-f96b85aa9bad"/>
        <s v="54177031-299f-425f-bd12-581d23927f55"/>
        <s v="985014bc-0b8b-4660-8290-d6184ffa3e1b"/>
        <s v="ae12632c-45e2-402f-a7ee-121361465567"/>
        <s v="7616c6db-6652-4d93-8955-81f0ba0a6e76"/>
        <s v="e920a7c6-c664-444d-9651-7c8509d8c0b2"/>
        <s v="d17656d6-024e-475b-93ed-83c66a900f9a"/>
        <s v="a03a878a-74b2-4bb1-8002-21a82618d10b"/>
        <s v="a0997c2c-8bff-4cb9-8612-73e478411029"/>
        <s v="8fca6793-e482-499c-8da6-82eb708cdfcc"/>
        <s v="19092e00-f404-4b13-9c60-0e8d2b64b174"/>
        <s v="d8ad9f4e-c965-422c-a979-dbd7dcc6b9aa"/>
        <s v="7b903e18-aea1-4631-9304-3b80a384d92f"/>
        <s v="87960e22-1cb4-4a5b-913c-ac648babc027"/>
        <s v="75217353-436d-4d4d-9c6c-957f388ede08"/>
        <s v="d2d8a557-c36c-46aa-8cbf-6ad325032639"/>
        <s v="0b36bc99-bcb5-4e71-934e-ed09e9cbaa28"/>
        <s v="e329c6b5-42f3-4447-a7c0-cb24228f0d7a"/>
        <s v="f8ab36c6-5a81-4c8b-b058-3868cd952f64"/>
        <s v="999819e7-a69e-46e5-85c7-9c32c4521515"/>
        <s v="1eb85f27-4b75-4d9b-ba1b-33e2da79e078"/>
        <s v="79a4d30f-fa24-4974-886f-54b89700e9f5"/>
        <s v="5729e7d1-852f-45e2-81ef-6eb58733181e"/>
        <s v="4a385cda-c274-42a3-81f6-0db14dd96d7a"/>
        <s v="068165e9-bb9c-4f52-823d-63d072708cd1"/>
        <s v="985d16a9-a4b7-4233-a90c-4e202eeb3bb6"/>
        <s v="a81e23c3-7088-496f-9afe-6577b5620d93"/>
        <s v="e5fe9ead-a1e1-4468-87b8-b313cdb8551c"/>
        <s v="3a669c04-f8ad-4b05-a73b-749d1074bec4"/>
        <s v="512bba9a-7548-4737-93d0-5696ecafce70"/>
        <s v="3d7b976f-1474-42b8-9fbe-5bd793b17596"/>
        <s v="894d99e3-7881-4e2c-816f-e8c5ead6ccf7"/>
        <s v="12f13e94-4020-484b-9c00-94af5e47d186"/>
        <s v="386f9bb1-b967-4553-8e7f-5b7d2a9f563d"/>
        <s v="7dfa2aba-86b6-4a8d-b646-dda1dec8b3c2"/>
        <s v="db4e4ba5-ce36-4bc8-b073-cba671e72492"/>
        <s v="168f60d7-5b0d-4dc5-b29e-88d4b99eb738"/>
        <s v="0f13e796-2d5e-4267-9269-6bc3bf49c285"/>
        <s v="08b78320-461d-4655-9046-d76c3b065289"/>
        <s v="a5f9dfa2-8591-4bc4-a975-a841ad134857"/>
        <s v="14086363-e4af-42b9-a3d8-1001adcbdb96"/>
        <s v="c2347d73-d8d2-48d3-96ff-3c352a55da27"/>
        <s v="419a9933-e4d6-4486-9615-47348cae0ae9"/>
        <s v="79bc8ae6-659a-497c-b0a1-8b1f34c9e8a7"/>
        <s v="a746ae39-64de-4752-a17a-14c41c674821"/>
        <s v="eaaf731d-7a6b-4f18-abc2-bd9b70de7780"/>
        <s v="29fdbb79-8603-4dd7-997b-e07bd9c94c21"/>
        <s v="ae8e4567-08e2-4d65-8756-9fa5c72d394e"/>
        <s v="0dadc684-d990-456e-b5b5-bce62784b674"/>
        <s v="8bf75d45-87c2-479a-8a43-4a01bac7e67b"/>
        <s v="ad39ef51-9430-49de-aa40-9dcc968e815f"/>
        <s v="9e3202a6-12c6-4c8e-b5bc-cb89a6ab7427"/>
        <s v="a4600239-872c-4a6b-8add-e3fa30a85cf9"/>
        <s v="64de3cea-37b1-4400-9962-63af9b5493c0"/>
        <s v="1f4edd4d-e75c-403f-a186-be0a93bada6a"/>
        <s v="54a5593e-606f-42c6-89a4-61afc3cf054f"/>
        <s v="d848f26b-8de9-4b70-98e0-03bb08ee55dd"/>
        <s v="eb7025f3-ce80-4ee1-9bde-83ed5884b3bc"/>
        <s v="173dfbf3-275f-4980-8839-e2445fb62688"/>
        <s v="c5750f94-4860-4f49-8670-017a5d324bb4"/>
        <s v="1f05b8f3-e0ef-418c-a120-efd19758cc1c"/>
        <s v="4c04f556-871f-42e3-8fde-7ce3657fe4df"/>
        <s v="75030f23-0446-4317-b168-f1dfe7dadd35"/>
        <s v="6d54a4ff-c85b-4ad1-a026-ad141cef59b9"/>
        <s v="e826482e-993b-422c-af84-cbbc042afc91"/>
        <s v="ca5d373d-b979-4a51-8677-cd100bfe863c"/>
        <s v="fa886645-6d68-4313-8cf5-46cdfb66da35"/>
        <s v="1aa918f9-0519-4e31-a604-aa0f791c0c04"/>
        <s v="4e68d433-81ca-46ed-97d6-38d8a7db5753"/>
        <s v="b9eb0980-ffd0-462a-97ab-19fd3bff58c4"/>
        <s v="a3f21432-290e-4ad9-b1b6-cd3795748298"/>
        <s v="7816714a-d722-41c5-9fc6-f3e77b9d1762"/>
        <s v="f3a2b890-3500-4752-a05a-f8c604272c65"/>
        <s v="e2ead4df-3c7d-4c28-bbf4-a1688a3c8569"/>
        <s v="3ee350f5-b01c-422c-81ae-4968747fd61f"/>
        <s v="8afb14ba-05ec-4198-b325-040061fe4c6f"/>
        <s v="92e94843-ccd9-4cd2-923c-b5a4e863b381"/>
        <s v="98b2642d-0fde-4dc6-b381-39f0f702d931"/>
        <s v="9e5bfebc-19f2-44a6-ab31-6fb966d711b2"/>
        <s v="0c6de760-d939-459f-8b83-34f7c1b7cc44"/>
        <s v="a6348e6e-45fc-46bc-9427-eae412dfab87"/>
        <s v="865042dd-7e69-4e76-9fe3-1b0cf91d16c6"/>
        <s v="593d05e6-478e-4cdb-9bbd-42fb92b10d05"/>
        <s v="4f8daf3f-7b40-4cb6-8f1f-55f5a7a39148"/>
        <s v="bacf7983-eef2-445b-ae59-60c9a7871c9b"/>
        <s v="85677d21-e8de-4aa9-b123-be40889d8b04"/>
        <s v="5c36cdd3-d1e0-4dca-af2f-c02c5484599d"/>
        <s v="477cce14-cea3-495d-b964-ed3a97155126"/>
        <s v="3f36ed0b-a742-4ebc-baeb-f4dc66606be2"/>
        <s v="d5df9855-cfcd-4d25-b6a2-737bd493fe53"/>
        <s v="4ac4298c-e45f-4f87-be85-8662966dfa0a"/>
        <s v="4cdbdf51-d814-4d37-befd-e55fc6f4eed1"/>
        <s v="9546f2c0-f2a6-48f7-b890-251877f94389"/>
        <s v="057131d6-b9ba-44b9-8c10-49c735143b12"/>
        <s v="e1107364-ed86-4b7b-8258-fdbb1f740e41"/>
        <s v="847df916-4d68-4023-8656-3764d692ed68"/>
        <s v="a64e88ad-5d9e-43f6-bbfc-dc01cc77bdf2"/>
        <s v="d6a2cfb7-071c-450f-a39a-4676852e4f1e"/>
        <s v="ff7c5de7-43ef-440d-b685-0d750fba92da"/>
        <s v="e554efb8-fccf-4971-b27f-11d0c11c0d47"/>
        <s v="ed57cb8d-aa5f-4bb4-8b92-ad09bb276d86"/>
        <s v="c9705ee7-cf95-4905-a296-1aa703348d14"/>
        <s v="c0608f02-2040-4452-9bdf-aab34665f29a"/>
        <s v="915fcbb2-50a4-4541-89a1-9f2a20acbb53"/>
        <s v="819c6e9c-b5f2-4827-851c-0a3d92df7de3"/>
        <s v="86106fa3-f060-4c55-bc38-5caa5ad7c9f6"/>
        <s v="50a09998-9adc-4e8f-8969-07e28a8cefff"/>
        <s v="1ec04467-e15a-40f0-b9c2-6bcca06e413f"/>
        <s v="6e24f576-7cc4-420b-b610-797729343379"/>
        <s v="bbc09b8f-7a0b-4d30-8f13-c15521ab92e8"/>
        <s v="3844a6db-83b5-4d41-9662-88232c4b11d3"/>
        <s v="a047b7f3-8b26-4bc1-8463-89543d7d25b8"/>
        <s v="6e056af9-8b29-4f68-82a2-aaf526f36abb"/>
        <s v="bac1660e-2174-402d-8d1f-651f8353f49d"/>
        <s v="660cd924-0b21-468f-ab76-2ce13eb7b22a"/>
        <s v="df0c0a81-4943-48ff-80ec-ab8c73515268"/>
        <s v="8688dd2b-4a6f-4440-aefa-dc556028d61a"/>
        <s v="fde33544-019f-4bd1-a4c6-43a3c0379c36"/>
        <s v="30d2265b-ac86-4679-8e9d-6ad12d9fd0f4"/>
        <s v="d7bc111e-d1df-4762-bafc-a7a835aed737"/>
        <s v="fe8e5c2d-a059-4c90-bfc8-c6b934acd492"/>
        <s v="b4b283eb-c864-4fda-b801-418c8a043e97"/>
        <s v="f09cd82e-a3d3-4125-b18a-91238395a83c"/>
        <s v="89727162-a8f4-45a7-afaa-253d4593785e"/>
        <s v="36fa1bac-c03e-4d6b-8a76-f7bb9594b72b"/>
        <s v="a7087f22-07e0-4e80-bdb6-555eb02ce97b"/>
        <s v="677fc497-d4b1-4e31-be21-d4c23c82610a"/>
        <s v="e5b06795-079f-4e60-9c03-8c67d2edb001"/>
        <s v="f45ce293-a464-4212-a4e8-59795fa924b6"/>
        <s v="8dfebba2-b1a7-4b0f-83b2-135736a19c7d"/>
        <s v="552b4e72-a58d-4286-b3dd-799701e4d87a"/>
        <s v="0cb4bdc0-70b0-4c13-a2ac-bf880f751a3e"/>
        <s v="8a5e6a47-970c-4fe3-956c-86f71f21e4f6"/>
        <s v="db55b7d6-5b7b-498c-96ab-821b99ca016c"/>
        <s v="e5efda47-1948-4e9e-952f-945cc62924ef"/>
        <s v="4cbd92d7-a442-4f92-a585-eb264956e7f9"/>
        <s v="744e8a45-67f8-4586-91c9-8926817e4a0d"/>
        <s v="95768cca-e405-49c5-9f1e-9c9b9e64b648"/>
        <s v="a97b121f-da90-4c3d-8338-802a22c757ef"/>
        <s v="2c5bc3c4-f2d5-4dd9-a9ac-e8e3a6578fa5"/>
        <s v="b59604d4-61d9-4b5a-9681-ef759b46712b"/>
        <s v="2594563b-479b-433a-a105-de882de1fb30"/>
        <s v="74a90858-c5dd-46e1-8678-072c9aff094a"/>
        <s v="a5bee32f-4b64-47d4-9fc4-2481713b5393"/>
        <s v="7f8834ff-4209-4c5e-aa6a-295eada410a3"/>
        <s v="67458aef-8f1d-473e-a351-b109f14005e6"/>
        <s v="d36bdba0-5c78-46c4-9334-8be0a47065e6"/>
        <s v="364799a4-37de-47f2-89c1-68117ede20a7"/>
        <s v="219260f4-6a01-4fbb-8b32-ca0898885674"/>
        <s v="dece912a-046e-43f5-816e-5c914b1c5e8e"/>
        <s v="61578651-8588-4add-bb3c-16beb0f759f8"/>
        <s v="bfaf8919-7825-4faa-b215-6b9c771459d3"/>
        <s v="d92bcb33-a8aa-4545-9acc-44b39a20dfa6"/>
        <s v="00754c9c-ff3f-44e7-9436-8ea786e806c4"/>
        <s v="f8dda22f-3be2-4cc3-8112-9c6056b58099"/>
        <s v="d7d49bad-38be-4987-b8cf-44b2c8c07caf"/>
        <s v="a768f09d-6a86-4cba-a768-ebe309cbc8f1"/>
        <s v="200346dc-640c-4e2d-bc23-d6406284f963"/>
        <s v="0fb38515-8ddc-4785-bde6-82a665251e02"/>
        <s v="a6917ff4-0c00-41f2-a7b5-ba3d60fbbf1b"/>
        <s v="6bf75055-0331-4b91-b02c-d8c148a23acb"/>
        <s v="ff29bc16-0d14-4b36-ae9f-1cdb05ab84cd"/>
        <s v="4d191fec-0610-4a3d-98dd-2d1637d50664"/>
        <s v="4a05fe94-8c11-4a17-8980-abefae0b74fc"/>
        <s v="ffa8b63d-ea7a-4961-bc6a-5dcac1c0f07e"/>
        <s v="4bf89a6f-ca0c-424d-a783-c5364ca68cf8"/>
        <s v="bbd5b33b-fae6-4aa3-b75f-8b154eb18186"/>
        <s v="4647fe25-08b8-4c86-a246-a82cf816d030"/>
        <s v="16211d8c-f3a6-4a49-9989-99319ea25b43"/>
        <s v="e237c095-19f4-4348-a35a-ddda79a19e7f"/>
        <s v="f446ec71-0f02-4d3d-a0c7-c915d0989e7f"/>
        <s v="8786a72d-5c81-44a8-9276-d7e56124848c"/>
        <s v="edbfcaa3-73d4-4e12-9cc7-7151cee6b1d2"/>
        <s v="b1a5c9af-01b5-4c85-ab93-337e10a79171"/>
        <s v="6a29640a-2a44-4745-8328-0bc71a3548a9"/>
        <s v="eb8abdab-8217-4729-b510-5028e5ccf039"/>
        <s v="28db2bff-f445-4298-887c-9a6a7c32093c"/>
        <s v="b5c7ca3a-ad14-44ea-bbbb-fb962e45857a"/>
        <s v="051cbf38-7fb2-4919-9e4d-7c676a6dc8aa"/>
        <s v="0059c0ea-df82-4235-88a3-52e9cf5dfda6"/>
        <s v="4ccb93f5-7a83-4c8a-a696-2b61f1b4667a"/>
        <s v="622ca7a6-3d6d-4b07-853f-3e663e27ca55"/>
        <s v="75505928-87ca-4672-8e91-2fd2f0ec1521"/>
        <s v="b1394f13-0423-46c7-be11-169442704f47"/>
        <s v="c143f7b3-1eb9-48a6-8734-5259f3910bd1"/>
        <s v="183c9952-da6b-4737-a80c-3c402382b711"/>
        <s v="035a65a3-7ce6-4a82-bf4d-0f4ec692b67e"/>
        <s v="b8e51761-8582-4eca-a05f-8187f631149e"/>
        <s v="f37f7653-daea-4690-a4ac-e9cb876bccc3"/>
        <s v="2688d2a7-090d-48f2-9cd5-d33a4906bece"/>
        <s v="78e20e4c-5d5d-4435-8108-9394f9bd5bcf"/>
        <s v="59a9bf7d-ebc2-4ea1-bbdd-17c2ef7b1866"/>
        <s v="8fc6eef5-2d87-48c3-a5d9-8e1c2adfa782"/>
        <s v="fe7808c6-a292-4545-b86b-ce264810999a"/>
        <s v="091c2108-72ec-428c-a2dc-989658642b53"/>
        <s v="c0513317-14b6-4339-81eb-4120143a5db4"/>
        <s v="226f4499-1086-42b9-bc08-886058ee8513"/>
        <s v="42e074db-03c6-4008-9e43-ce814404f478"/>
        <s v="c76ca17f-699a-40cf-a815-f94fb52970a1"/>
        <s v="6e310e9a-9c83-46e5-b53d-7b53bcef238c"/>
        <s v="22fa454f-1b08-425c-80e3-071d965bd6da"/>
        <s v="96430f38-1caa-41ea-b388-272c805ca038"/>
        <s v="483e255b-2af7-4abe-96b3-d203e51d056e"/>
        <s v="863396fd-562b-4182-ac27-4b24cf30664d"/>
        <s v="98bc79d9-4c2c-486a-833c-0bbb19407516"/>
        <s v="6b4c1af3-903a-4fdf-b6dd-f529c7fdcd3f"/>
        <s v="97daff78-c5b4-4563-9b63-088120e41db5"/>
        <s v="d89aabef-da87-42c5-ba68-c1e9b77bf251"/>
        <s v="e749c05b-2e94-4e86-ad4f-0f341f8b1e16"/>
        <s v="303bc7a9-3c29-419b-9e79-b1504c006d99"/>
        <s v="3df55d92-7992-4a39-be93-f17defe1c375"/>
        <s v="6d9c0f8a-5b04-4638-9328-2f3d61781079"/>
        <s v="521f03ef-c1e9-4c43-95cf-e284ab06f7a8"/>
        <s v="2bb6b260-f3cf-4391-b72f-7eed21aa0d99"/>
        <s v="cf3391b3-533c-4b40-b4b2-68fc97fbfbed"/>
        <s v="91c0621f-40bf-468d-9689-848faba3a53a"/>
        <s v="a02fd8a7-20ce-4472-91e0-702d35d977ef"/>
        <s v="651bf648-f8ee-4a46-9028-95a705b47130"/>
        <s v="c1efe797-2880-4900-9f48-8f952ab0c803"/>
        <s v="b7412c30-ef91-46eb-ba99-bccfd8a0167d"/>
        <s v="e2d1a03c-fb4a-4e65-abf9-7a395b524e06"/>
        <s v="5a680050-31ea-44b9-8deb-706c9016e978"/>
        <s v="33d07707-f015-4b5a-970f-3fee2b11c0bb"/>
        <s v="04c8ddce-64d6-44eb-9c2d-17b90e136714"/>
        <s v="4ba5b44b-4b6a-44ad-8a03-74d008805354"/>
        <s v="8df27dc1-c0fd-4ce5-bada-dd55180d5b60"/>
        <s v="239f2010-2ac1-4d3e-a4cf-bafbe8cd43f2"/>
        <s v="b1d5e94c-3ec5-47e7-b074-2a99e451eb60"/>
        <s v="77cc61f2-b839-4821-a78d-c77734f44f5d"/>
        <s v="91f5c1ca-3408-437d-b425-21ace8629bca"/>
        <s v="6e94d125-f2a1-42f1-9f28-e36d662d248a"/>
        <s v="41a84f4f-b3de-4db1-a1b0-a7a93420747e"/>
        <s v="7d8890d3-c9b4-498d-98bc-ce5530037bb6"/>
        <s v="e9944803-3ee4-4b76-889f-c6402ce4a847"/>
        <s v="90ddb892-5566-4e04-89fd-d2798d2a8237"/>
        <s v="a7a65b2d-b99f-4d27-971d-055b972bba3d"/>
        <s v="6e9ee2b4-bae0-462c-9274-4348fa419b5a"/>
        <s v="07358dda-7ad0-4ca5-acf6-85e38cc70c9d"/>
        <s v="3bd7bddb-75ca-4dbf-a3fc-550a39e5feac"/>
        <s v="2330d4b3-ac48-4177-8cbf-086bf3edb716"/>
        <s v="a26a18b0-262b-4814-b619-879655c2c034"/>
        <s v="314d7eb5-3714-4b40-9760-ede014ca195d"/>
        <s v="db1d1cf0-67e1-4e2c-ae4b-39f897b72921"/>
        <s v="23f5f60c-6179-4589-9414-03d0ec86a260"/>
        <s v="3d27deff-99e9-4367-a57e-5d09231d66bb"/>
        <s v="f9c417b3-5b2b-4a86-8b05-8ff4a3208edf"/>
        <s v="0501502e-92a8-42bf-8fb4-52c59ff93145"/>
        <s v="0b435f23-0a36-413f-88fd-138d3b97bcc7"/>
        <s v="dad07d16-09a1-418b-9eae-0b6f3dd692b0"/>
        <s v="1c475666-f5d4-4ac1-8043-d3ed91a1db1f"/>
        <s v="2cef06fb-c651-43a1-b904-150e960a2f60"/>
        <s v="117f89ee-92fa-443e-b491-ad4c16d637f0"/>
        <s v="a348a722-e942-4b25-a1a8-b4848b05a7bb"/>
        <s v="1117414f-9276-4de2-b83e-8cd14eca6039"/>
        <s v="e7518e50-4df3-412b-8b0d-f383cd398729"/>
        <s v="9d29c734-dff9-41eb-8aee-f7db3d6d16da"/>
        <s v="c9d81f89-06c9-4d36-8b22-1febd22f46db"/>
        <s v="36a669e3-30b3-4be3-8056-eab26e1eec3b"/>
        <s v="99f35967-4165-409f-b74e-105677ade6ac"/>
        <s v="e9ecbc76-a60c-4da5-8b7b-473dbeb7cbc9"/>
        <s v="60b21b68-c023-4996-8da7-717632970239"/>
        <s v="27939568-bd21-4a06-8e84-f87b991a02c4"/>
        <s v="c76427fc-a29c-4dd8-9c29-a713c9b8fb01"/>
        <s v="5030df62-ca03-4abd-b3f3-5db33a6f734e"/>
        <s v="a0a191d3-4ae8-4623-b2b4-151746b69058"/>
        <s v="40d6b18f-f119-424a-b264-adb069029dfb"/>
        <s v="fc21c14c-3135-4965-8565-3a4ce8f0f14b"/>
        <s v="640ccccc-8736-4714-b960-0af242e20cc3"/>
        <s v="2e9d6799-2149-477d-a5cf-53bdbf3b5787"/>
        <s v="d849183d-54fc-4552-b4f7-9978fc2b2db9"/>
        <s v="b290c50b-7f48-4876-a1f1-76372f727f6d"/>
        <s v="800a8aa3-2f68-482b-b80e-3e45ddecd4bf"/>
        <s v="30ea9827-3921-46b3-a1fd-8398dc269859"/>
        <s v="354ce0ed-b9af-4ce2-b898-b5955b79c491"/>
        <s v="e4d70d8d-47ad-4159-bd3e-e9a6809b6dc5"/>
        <s v="d2341126-050a-47d6-8de2-c6514f6b2e4f"/>
        <s v="a4399213-a71a-45f5-9f31-7d0191768659"/>
        <s v="16e4dba8-51aa-4ce1-bea2-aff8c32061b3"/>
        <s v="f0fa9050-f9b9-447a-87d3-05d890c1be8e"/>
        <s v="be9a6fa0-c636-43d3-9fa1-3c57f01ed496"/>
        <s v="b030681e-1fdc-44a1-89a2-53073e3b4630"/>
        <s v="87f537d6-0da2-49fa-8c58-85b906dbbbdb"/>
        <s v="114ec58d-9c8d-40d6-b183-c0eb03741efc"/>
        <s v="c9946cc9-4529-40d4-ba0e-a1819cab0b7f"/>
        <s v="2e337d43-0232-4a28-90c5-c30ae9b39678"/>
        <s v="62878ec5-361d-41b2-9a84-3ac4b7d3c778"/>
        <s v="da962b32-acfc-4b44-8425-46be9f89d9ee"/>
        <s v="40926921-7776-4b2d-a50d-8310e29e9f3d"/>
        <s v="98c77dfe-0946-4af0-ba7b-9e4617a1323d"/>
        <s v="7d441c41-0cb1-4421-a245-81d9ef9a005a"/>
        <s v="c5d050c6-1f92-4040-b890-1f59bf079394"/>
        <s v="3ea123ff-7e1f-4d41-ba4f-f5fb8bbcfdab"/>
        <s v="36a750e0-cd20-43e9-8f48-f19207e434d9"/>
        <s v="86b771b6-65f0-48e2-bb99-32a158b53134"/>
        <s v="451a39f6-85fa-4f95-914c-02979afebe91"/>
        <s v="9d26b051-176f-4014-be8f-a1e7e9e9d5db"/>
        <s v="7effa04b-9b96-47d3-b75f-7f7fcf4cbfa1"/>
        <s v="0b2e7ba0-1693-4472-a45a-ca71960aeb50"/>
        <s v="e0044c3e-2ddd-44a0-a59d-60a9954d8372"/>
        <s v="d9d6956f-532a-40af-9c75-0834f1bcecae"/>
        <s v="8149691c-8174-4ac2-9a07-18cb7dd178b4"/>
        <s v="538a8912-de27-41d5-94ae-1b8d5d71a4ed"/>
        <s v="13f20bab-82bc-4ffa-a390-85d15a474b0b"/>
        <s v="6d5c49ab-c706-4e57-a3e0-359b7079f727"/>
        <s v="2f856654-4738-490e-88eb-6f1ccdd346af"/>
        <s v="90b38d30-17ee-4b48-b4a5-441e9fdbb8b8"/>
        <s v="58989ea5-de54-4215-9964-b1f16cc08da8"/>
        <s v="6798c55a-a916-40cb-b033-8b44eae71a8a"/>
        <s v="d419e6c5-d030-4103-9964-92fa632cb100"/>
        <s v="2989718c-ca36-4096-8c3f-de002cdac5e6"/>
        <s v="cd6e8dcf-a62c-4f2f-a47e-a5dd4d5f4882"/>
        <s v="a27c3e3f-f285-42e4-b6f1-cb8a3b2db478"/>
        <s v="7f722970-3aa6-472f-8e7c-f4bd77b3318c"/>
        <s v="351e46e8-2ef2-4fa3-82ec-42fbae858544"/>
        <s v="b3933ef4-e9d4-4c1b-babe-720cb680656e"/>
        <s v="80bfdb41-6fc2-46d1-b918-199474fceb60"/>
        <s v="1ad1089d-2388-4576-8a76-c4a7d063f4c8"/>
        <s v="801241bc-5aa3-4870-be9c-cca8c121dadd"/>
        <s v="d2f8b19d-edf6-4cfb-9845-04f6a3f7c17e"/>
        <s v="d3fe5afd-7f82-4fc6-a623-e7b0705c8331"/>
        <s v="81afdf59-f44a-4568-a4c7-1a29c1e6e815"/>
        <s v="9082fc7f-a480-4e64-8ab2-583de971efbf"/>
        <s v="d092b834-d4a8-4e6f-8d5f-a32e424d8642"/>
        <s v="3e7869b1-e0a1-4829-971d-c2df20edced2"/>
        <s v="e5408edb-58b0-439e-aa44-a17af81188bc"/>
        <s v="787ff7e9-25e3-4bd5-a3b2-c2f7644931bb"/>
        <s v="39bcf498-7a91-4c36-8c50-cae0a69f9951"/>
        <s v="4d40a7fa-5c4e-4d4b-a89e-040a6f4c1468"/>
        <s v="09048b53-35ad-410f-89ea-d4e02cf98c04"/>
        <s v="dbd6bdbb-203c-41c9-ab56-925af10a5800"/>
        <s v="9cecdb9f-4463-4501-a2be-229898716051"/>
        <s v="8ee5bf22-241f-474b-9143-627383f8cba8"/>
        <s v="989d62b3-a0c6-488a-86cd-6b18b6f2c685"/>
        <s v="ec57b23c-46f1-4c90-9a03-88c98cecf8ba"/>
        <s v="d412883a-37e1-4b3d-97ef-f1aa8a09d1f0"/>
        <s v="c022f12d-d6ee-4ee0-8abf-d8f6d8dec0f6"/>
        <s v="48e47313-75ff-4f7b-a055-cf5a2625bf82"/>
        <s v="0e4997b3-3c49-42bd-814e-c0217ddd0c15"/>
        <s v="7f788bcc-c4ca-4207-80e1-ca592f108e89"/>
        <s v="8cc2da64-f995-435b-a8d5-32f2c2298680"/>
        <s v="4e298c6e-e42d-4e06-9b68-db82fd7ffacf"/>
        <s v="528500ac-ff89-46e0-b69b-41ca2c0d4046"/>
        <s v="6e01ecb7-c09e-4dff-ae19-e8ade388d063"/>
        <s v="db72be76-9114-4c7c-ab2c-16a0356c60ac"/>
        <s v="e91f2833-2e34-4725-a2df-508670261455"/>
        <s v="e1b38e73-14a3-4939-8fae-03d151b03aad"/>
        <s v="2a2b482c-8be9-4488-a307-9405d7536434"/>
        <s v="a414fe99-b5b4-4b64-9b84-673c5cefa495"/>
        <s v="74e5ec8b-adf9-458d-8100-fafcbd0db7f0"/>
        <s v="5a4058bb-6f70-418d-95f5-a599501fb56a"/>
        <s v="ccbdb32d-eddc-448c-8315-95144c978e8c"/>
        <s v="4da0f71e-9018-4705-bad7-34cfe3a56ee1"/>
        <s v="09595226-ef7b-449c-87a5-98778344a825"/>
        <s v="476ba8ca-a51f-4d6f-ac1c-7758206bb64e"/>
        <s v="d95dd353-e55c-4895-8a0a-a5502bb0ef73"/>
        <s v="56172650-1e3d-40c4-aba6-e30491d5497f"/>
        <s v="0a2f77db-cf72-4998-b702-6c51e970f446"/>
        <s v="c3bbcb54-c823-4207-bb30-358942324804"/>
        <s v="e9b5484a-bcab-4bdb-bd94-30c652edef25"/>
        <s v="fc95df21-4b2c-4d03-81c3-564da88c2dd1"/>
        <s v="5dd0a830-09a3-4d50-9456-984c16220555"/>
        <s v="333e7fa2-e883-4db6-bf8c-016ed1ed6b26"/>
        <s v="66d76510-50c2-42f5-ba60-de126b8b10e7"/>
        <s v="9f3034a2-f11d-4795-8318-26b0a4d216e2"/>
        <s v="f129ca75-e4f0-437d-815d-ce8b92bb874e"/>
        <s v="ebea96f9-4bf6-485f-9ba2-53dfbfd5b248"/>
        <s v="3cac8c0c-2214-4b24-a4f7-1802ee0e7ea9"/>
        <s v="4a824987-bf79-400d-87fd-b84804497316"/>
        <s v="071b8e93-2306-47ff-bfb3-d18d8f7d9fb5"/>
        <s v="488c8397-8ac6-49eb-83d3-565bed5062dc"/>
        <s v="1660ac7e-9c56-4a4b-bad2-68175c0cecdc"/>
        <s v="53d10e83-41e0-46f2-b0a0-044c30f3ef35"/>
        <s v="6e829704-8b43-4512-8cdb-261079baee24"/>
        <s v="79008ad7-4a56-4228-986b-39407c855099"/>
        <s v="b4dc3824-e71a-4696-abf9-fc0a440863eb"/>
        <s v="68265a6d-74bd-429b-9df9-9f60b939daaa"/>
        <s v="7d269c94-37d4-45b6-b773-910b1d00ff63"/>
        <s v="19cf6c07-e3ae-43fb-b512-2c4b2e4ede34"/>
        <s v="1bd78840-3353-4419-8d5c-fd0a824f67cd"/>
        <s v="ddf576e7-671c-46e3-b0ac-033286ba78f5"/>
        <s v="a0ca1b43-702c-4409-a18a-5bbb6a7ed9bb"/>
        <s v="8a8d4444-659a-4251-b6c4-7b7a837be534"/>
        <s v="c8c8407f-94ff-4c41-82e7-3bee932fc8e9"/>
        <s v="889f14f5-d77b-4fa3-9781-26c724d67bc9"/>
        <s v="db420a07-a442-4a50-af60-2e0e2b1edd6e"/>
        <s v="fd959e17-bebc-4e57-b7c1-3f05f5681835"/>
        <s v="6b88cddd-e6a3-4619-b96a-ad056f894f7f"/>
        <s v="d1665625-ca87-4d0b-b208-cb635ac3cc8b"/>
        <s v="66fc4b11-56ba-4c1f-abcb-33a7cacb64aa"/>
        <s v="6bddc783-492c-41a8-bd36-31af18e12ac7"/>
        <s v="1a86bdda-a494-42f7-a4b1-93ba5718d29e"/>
        <s v="8d197075-9c8e-4ce3-9fbb-198b536e5d27"/>
        <s v="7c491a3e-c20a-4aa1-8deb-769d53e64821"/>
        <s v="4b7594df-c959-4242-adef-dee69c4afdb9"/>
        <s v="001ce66e-5d77-4062-9646-4d7238895020"/>
        <s v="3317adb5-113f-49ea-94da-a4ab78380620"/>
        <s v="b8f6b336-3272-4105-93a8-e5c8cc514b0c"/>
        <s v="ef552d03-da54-44f1-b5cb-49a8daf1179b"/>
        <s v="3df98b26-2cec-4bee-ab7f-55801f735049"/>
        <s v="4a7a7596-e1a7-48a5-bc31-10fce0d161c9"/>
        <s v="37490c8d-268b-435e-a113-b1cfe4a857d6"/>
        <s v="ba75fa91-c36c-421f-92a2-0f32c564812c"/>
        <s v="f9a72f56-8e05-4850-b803-b506582adf67"/>
        <s v="09fe4095-f451-4a6e-88d4-7c5f9117245b"/>
        <s v="5104c36e-56b4-477d-92ec-45b7d1dee287"/>
        <s v="3737f7de-4a7c-4353-a9ab-fa7a49b02a04"/>
        <s v="18de5016-9f73-4a73-ae0a-d51676cc533b"/>
        <s v="af51e074-876f-48db-a8aa-4bb32c6e282b"/>
        <s v="f771533f-2573-46bf-9ce3-7e99c2a61cc3"/>
        <s v="b5c8a60d-9889-4ec6-8f77-bf930a6cf558"/>
        <s v="d371b828-dd1f-40f0-96c0-5c9dbf3f7d62"/>
        <s v="00e76969-2a3c-4123-b13f-ff66ec0fedf4"/>
        <s v="8682f3c1-57e8-48da-8224-e564416857c2"/>
        <s v="6ea73bb9-36c9-436e-9bdb-58cf97b2bb49"/>
        <s v="25d019b1-3ac7-4408-bcab-dc4773275ea0"/>
        <s v="e628cb59-7be4-44aa-ae7e-a8de13fda800"/>
        <s v="551759a4-6392-4350-bd9f-ae31235a72ca"/>
        <s v="0d5698bb-adbf-462a-834c-60ae4a9f13aa"/>
        <s v="0faefca9-084f-40b0-82ae-29865151c258"/>
        <s v="ffeefb55-3fae-4d46-8077-dda1ce9450ab"/>
        <s v="bc595d88-08a7-4b32-bb34-1c115dddd14f"/>
        <s v="c2a282b8-c7f7-43fe-bebc-fc2381916cdd"/>
        <s v="cab2fdd3-3457-4077-b05f-a3682dddb648"/>
        <s v="1c5869a3-3f33-42ed-8e4c-0b16fc065726"/>
        <s v="da276db3-aa5b-40e0-b0c2-dfb0e2b589ba"/>
        <s v="0a1d5431-5bbc-4887-971c-6b3fc23cd44d"/>
        <s v="ed184c77-04f4-4420-b900-36b1291f90ea"/>
        <s v="4b875c5f-5877-460f-b5bc-d8c94770a762"/>
        <s v="9694a424-8a8b-47ca-b668-b4a681db0a00"/>
        <s v="61cf0c8d-9f66-4c0e-9bb9-cc3752977748"/>
        <s v="c3e7fc07-bccc-4f25-9885-5c34d7d6e6ea"/>
        <s v="7fee124c-902d-4710-a6d0-53f3b645c122"/>
        <s v="71ac46fc-edd0-4309-b5d9-0384ef2fa88b"/>
        <s v="d8773054-106d-4c54-badd-64828307ce37"/>
        <s v="13187c70-b312-4b9f-97a6-59c971594be8"/>
        <s v="021ecb1b-d7cf-404d-947e-ee37b2141ee4"/>
        <s v="e5bdfc15-f301-4960-add3-2e071be987c7"/>
        <s v="8f58e534-4f5b-409e-b779-bf34dc2083a1"/>
        <s v="ea51fc72-a1cd-41c2-8bab-5462801c4d78"/>
        <s v="dbad88a7-f10f-4164-9d86-a62b56ce8423"/>
        <s v="2ae38a03-2b67-4195-b801-a10efe08d05d"/>
        <s v="00d25ff2-948f-422b-8f5e-466df9e41638"/>
        <s v="007a587c-1645-4936-9cec-229ab414d0cc"/>
        <s v="9c4c4728-6571-4b91-a565-deb9cd5d2336"/>
        <s v="19592836-ad5c-4a7a-97a8-7bfdc18089e6"/>
        <s v="7f271941-4593-4dd0-9751-8f81aa8db392"/>
        <s v="0eaf568a-54b6-4e2d-8210-447f9fc120b3"/>
        <s v="37a63de9-c197-4ba8-95af-05de52f032ef"/>
        <s v="fcccaf87-8808-4aa9-b40c-ce7c4b2d9389"/>
        <s v="e73002a8-8b74-470e-8194-f5184214f993"/>
        <s v="e903c674-6ca4-4cb4-be92-fefd6e0cf138"/>
        <s v="4b35c6ee-eeac-4128-b62b-8a27d25b9a38"/>
        <s v="a6584537-a8f1-4cc7-aa54-9aa79785e99c"/>
        <s v="b9a8943a-a1a5-4e0f-af98-9ecc68e9a998"/>
        <s v="32c7403b-a226-4d2f-bd18-d80935c21ad8"/>
        <s v="8e486b38-ab93-4380-a4ab-0c5fdeeff65a"/>
        <s v="debe865e-a89a-4aca-b1f6-d9e4c5b08758"/>
        <s v="1b2a02b2-d8d7-4923-95f6-f3c046884f1d"/>
        <s v="6cc50245-a3f9-4f3f-84d7-5cd52a29c8a3"/>
        <s v="8749c81c-bef6-4c7d-a5e6-a2aad1d0f044"/>
        <s v="f66cf287-2666-43d9-abe4-5fa9e1dd39ff"/>
        <s v="c679435f-f245-4240-9b48-9c4e0f870f89"/>
        <s v="d9ecf321-94a8-4ec4-b494-10b932f99219"/>
        <s v="041bdbb5-bab2-4e73-a1f4-1ca122b26055"/>
        <s v="57249e4a-70ca-46ee-986b-737ce403f467"/>
        <s v="ecba2887-d2e9-47ed-9c2a-c08578805584"/>
        <s v="8523b940-57d4-4590-99ee-f1859e76c71c"/>
        <s v="bfb07f72-5ea2-439f-9323-18d390da7374"/>
        <s v="f131de15-53df-4423-ae2b-93598f3693b5"/>
        <s v="a2c9b2d6-f917-4bf8-9eca-14f573a5fb03"/>
        <s v="aad066e7-c6f5-473f-8709-94fc22a73755"/>
        <s v="20e8d3b9-882d-47f9-9204-aa55f2411840"/>
        <s v="c34b24fa-71cd-4f58-b8c4-557983441b82"/>
        <s v="0ba7a152-8d4e-441c-9559-53454b5589a9"/>
        <s v="61c9f8b2-211e-4952-ade6-3fad3f3b4dc6"/>
        <s v="40db0ce5-b5d4-4ec9-9186-bdaf863e1bed"/>
        <s v="012c4269-64ec-44ce-a6c3-ef1875ff0e1e"/>
        <s v="79abf214-9d93-41df-b1ef-bd9a72041fa9"/>
        <s v="2fdd71df-594a-46b9-b010-6abdedd6d0a9"/>
        <s v="c5b57e75-e563-470b-a826-a4f17b4a020d"/>
        <s v="cdcfb98b-dddf-4413-b50d-2921ea6154f6"/>
        <s v="12e6cfd0-6645-4a32-9211-54d5573809f3"/>
        <s v="dbc89ae0-4e71-4e7f-a98f-f07b737683b9"/>
        <s v="03dedf49-4c9e-43b9-a1a5-007ff6a74ad1"/>
        <s v="add0e942-c680-456a-ab44-036e5b58f42a"/>
        <s v="871f4008-787b-407d-8174-4633f6362fa5"/>
        <s v="8019a0b5-20af-44a4-93cb-8efaa0c83530"/>
        <s v="e29f6c7f-59cf-4659-b05a-d025fb3abb67"/>
        <s v="eca73674-50da-443a-b695-98ba5cac4386"/>
        <s v="f90b56a9-cfdf-4184-857d-a133ee886db6"/>
        <s v="92314369-37c7-460f-9d5f-1de877f85656"/>
        <s v="7d53ba51-bdb8-4160-84ec-6ee98472f52a"/>
        <s v="5d244e0e-cd38-430b-8320-1e08da249644"/>
        <s v="5ce2512a-924c-4288-b29a-7dcab2c4dceb"/>
        <s v="56e6651a-f12c-4beb-be1f-1e4811aa0977"/>
        <s v="02b4af48-484a-4c09-a7b3-4433228bff60"/>
        <s v="0def8269-c159-43c1-b6d0-914ab421f4f1"/>
        <s v="6a730a6e-7465-4fb2-9c10-196a20b005a5"/>
        <s v="f69a1016-11bb-4366-a67f-77616c5a653f"/>
        <s v="87fff065-85fe-49e4-8da7-eddcc07b7ac1"/>
        <s v="80c96eca-0242-40f9-a7ab-aeb64d5b60e7"/>
        <s v="93620c7b-f3c7-4bab-a8a6-ea31d197ebfe"/>
        <s v="e99b381b-6a1f-4ce8-9b7e-b0a0c5a67c60"/>
        <s v="59ff67a9-a137-4bfd-94b8-b970043627bf"/>
        <s v="1738c0d2-d9a4-4764-9f8c-14283b282ed8"/>
        <s v="bc3f0c15-ec3c-48ba-9487-aafa853133b0"/>
        <s v="fdb97159-53d5-49a4-95c2-a87bd4957e08"/>
        <s v="2e64eae7-cc75-458c-af97-8b9ae5a676b6"/>
        <s v="55294ff0-0933-44ab-b39e-bdc9fe394403"/>
        <s v="a47da4d2-476b-4097-9be5-921da832e7a5"/>
        <s v="7b1b0319-4839-4b70-b28e-a426ddc25cd5"/>
        <s v="e7acdfad-f906-4738-a58b-da0d1244e938"/>
        <s v="64a83137-85d1-482a-b187-d0b0b05f0584"/>
        <s v="aad646cf-fbd0-4f60-8d3b-de79cced1211"/>
        <s v="4ebf1009-218d-4c68-a6ec-f7f782cb96e5"/>
        <s v="628e9f54-78bf-4924-8d80-5f601488d64b"/>
        <s v="1dde93bd-bb5c-4324-9eba-026768d09226"/>
        <s v="a669ceb8-2909-4e66-bec8-55d47aa0f007"/>
        <s v="f4a027e2-4214-49e9-814c-4217b6758d70"/>
        <s v="0457b47d-00a7-42d5-ba33-3d96c1ad67e4"/>
        <s v="2ddbcc67-cd91-4bbf-93a9-96b543149695"/>
        <s v="c8ee285b-cd3e-4a08-9366-0c6146d07c8b"/>
        <s v="01a888c4-c463-4a80-95de-2aabfacb1ce5"/>
        <s v="e733ac4f-2795-41d2-87d5-72531cbb744e"/>
        <s v="e900acc1-c9a9-424b-af61-69eb9b196683"/>
        <s v="fc74e633-e5a1-4179-b59c-2d0625c462c6"/>
        <s v="7ea2f52b-dd70-407b-9613-16fd78bd1eb9"/>
        <s v="75200f19-8eb3-45d4-8b1f-a3929ab6c244"/>
        <s v="b578161e-3313-43e2-880e-fc4778e12377"/>
        <s v="f0ad5c2b-d355-491d-80f4-43bdf3c84451"/>
        <s v="9e2e37ed-e52c-4bb8-a9c5-4292feabbdf5"/>
        <s v="4e74f66e-8e7c-476b-a1bb-61a665deb1b7"/>
        <s v="856504ed-c68e-4eca-85a5-a3344ce706ee"/>
        <s v="5ff1d5e2-b17b-4cef-bd32-227c012ef665"/>
        <s v="1c571581-2057-4f84-b251-39dc2cf44553"/>
        <s v="9b474818-581d-403d-bfcf-bf0f845216d6"/>
        <s v="23e89427-5f5e-4bbc-8fe0-3f48b2a09c71"/>
        <s v="f3fe5a6f-d537-47f0-883b-c59c743837fa"/>
        <s v="4bfaf744-5925-4a25-bb80-228757ccc8cc"/>
        <s v="b7dad48b-390c-4ba0-9060-0d62819f29a6"/>
        <s v="ae4e6bba-76da-4195-848e-fa50cfdd9257"/>
        <s v="4fd4708a-16c6-42e0-875a-aa155fd6514e"/>
        <s v="ae898492-0776-48a8-a3c9-f1d0f5ba501a"/>
        <s v="111cbe41-a69e-4ddc-942e-e1d45a179943"/>
        <s v="566294b8-781e-4151-8a8f-b0c1b195c9f3"/>
        <s v="ac201b05-8608-4090-ac64-74a519e39e15"/>
        <s v="0cfdc587-1586-41fe-a4dd-a21397301d62"/>
        <s v="696ebc81-35a0-42df-8635-7d6d73d299c6"/>
        <s v="398fe827-c7e0-49cf-ba1a-e4f3cbed41c5"/>
        <s v="1495666f-a62b-445b-8634-b4bbf047c3e6"/>
        <s v="cc9f93aa-f584-4bd4-9762-3d1d405bba87"/>
        <s v="ebdb15d4-f56f-4d4a-8bf9-b1441d56fc0e"/>
        <s v="10fd8cb0-d508-4307-946d-edf176b55465"/>
        <s v="8cb94aaf-0102-4ae8-aad7-c8bdf2cbd0e7"/>
        <s v="ca25106e-b3b9-46e4-b923-fccf66a0156b"/>
        <s v="8b84ff7f-6afa-4305-bd85-cea5b20ea3fc"/>
        <s v="8f93af38-2fc9-4aa4-a298-03510323731c"/>
        <s v="17e89203-b34f-4080-9aec-89e125de3b21"/>
        <s v="6961dc2b-9297-43c4-a100-35d0a773d93a"/>
        <s v="d83bf1f5-5d58-4244-aa3f-7c6a17219d48"/>
        <s v="bb04088c-7cf7-4db5-874e-d92f7bf16bb5"/>
        <s v="73ec8df7-5a66-4b87-a9d3-58548e19697a"/>
        <s v="c5f36e3b-134b-4083-be31-b9f1c0d7c69f"/>
        <s v="b8b98c48-ee3c-460a-a4f5-a5775b588e5a"/>
        <s v="fd9767b3-f8e8-4fd7-a06c-4dcb2171ceb9"/>
        <s v="ab832384-b582-4e6f-adcb-bc7f28c20ed8"/>
        <s v="34b68ea6-7618-465b-8b54-9d9676f334ed"/>
        <s v="cf5f67aa-c751-4969-a4f1-d2742ac25998"/>
        <s v="a8c70fe6-774b-42db-8953-8cd5104fbd07"/>
        <s v="aaa25a16-34d9-483c-851e-f83d0b251286"/>
        <s v="3a36a920-d3ab-4f9a-a8e3-ad58a9a2e143"/>
        <s v="bf723c95-9a52-44fc-bfe4-dca907eac66d"/>
        <s v="7bc892c4-1697-4619-8d7a-432f2a1a2524"/>
        <s v="ac1823b7-f9c7-430a-9ec8-d08f61222c9d"/>
        <s v="85667315-002e-4e48-9c50-03b25aa357d4"/>
        <s v="a101e04e-2add-43ec-8815-1b7eafaebe6b"/>
        <s v="4bc0602f-f51f-4dd4-b134-eda13a3464ba"/>
        <s v="4d808611-62e0-43d2-9177-9a7cfb363be8"/>
        <s v="e93824de-fbf0-4e90-bde7-cc7258f73487"/>
        <s v="d2609577-3321-4754-8c3c-6f85d37ea3d3"/>
        <s v="404da25d-adb9-4aa1-8d76-56bd529dfffa"/>
        <s v="c905f1bd-72fe-4a84-ae69-d8d90c39df99"/>
        <s v="6967de0f-75c1-4b90-ad0b-86dc13d17704"/>
        <s v="b8d615fe-860f-40ae-87e5-083cd96621f6"/>
        <s v="35cda372-b1c5-4a3d-aff8-146ecbb05ff9"/>
        <s v="635eee98-2896-4464-8ee6-5b7418f69617"/>
        <s v="519461b3-c262-438e-866f-e3461c86d300"/>
        <s v="58b219a5-ff2b-433a-9518-ae5da3dde57b"/>
        <s v="0919c697-b170-4d84-8427-f06535c5d24c"/>
        <s v="aa4bcf7d-a37c-4b78-a47f-d0cb99b2e8f6"/>
        <s v="f02a20ca-4be2-4aca-ad5c-ad56b5260142"/>
        <s v="62231bb9-7893-4847-9f5c-65290871b15d"/>
        <s v="7d0477ed-30d8-4742-b00d-4bd420dc94d1"/>
        <s v="52ecd229-e4cc-4b3d-81bd-34f27db4e00a"/>
        <s v="82678325-8f84-4c7c-9930-9395328ef7b0"/>
        <s v="6a49766e-26a9-460b-9aaf-25053a9726c6"/>
        <s v="9b789eb8-7dc7-4548-abca-0d4b2031e1e0"/>
        <s v="d18fc1d4-d306-485e-8ded-e4ffcb5a23d5"/>
        <s v="3a59ee6d-a1ea-4dcc-afd7-e845e30babdc"/>
        <s v="d0a60f12-a962-48d2-9ee3-2484a63a527d"/>
        <s v="2bb1b669-0a88-4b98-ae8d-9fb132345cc9"/>
        <s v="f5c1f2fe-ccec-4d0b-9147-4314bd118be9"/>
        <s v="916effe5-e657-4eac-ad24-bd4cd4f1a18b"/>
        <s v="293f966e-b68d-45f3-94eb-9bafe5947423"/>
        <s v="66c0d5c9-62c1-4592-ac0b-7b04e05ff5a8"/>
        <s v="e89e0563-9e56-4577-b07b-578dd096190c"/>
        <s v="2d424357-0917-4f77-a27f-d8c66adc71f3"/>
        <s v="49d288f3-5b2e-4279-b1fb-a57315f01d4d"/>
        <s v="7fc28b0a-bc94-4769-9da5-52c1a7ed477b"/>
        <s v="c4714a13-700a-4401-9243-ed41b6a564ca"/>
        <s v="663d9ec1-aa77-4183-98ef-38760ccbe68b"/>
        <s v="cea4ffa8-be25-44b5-babe-d2d457854700"/>
        <s v="9f917f8a-2343-4399-9ee6-fdde2e276e62"/>
        <s v="e70a5397-8ec9-4869-8614-7a156171316c"/>
        <s v="b16d0d57-f80e-44cb-8056-0c754645e0b0"/>
        <s v="7c5c1c68-b4a1-441c-adc2-9d4f5f849394"/>
        <s v="e3594544-11d9-470e-a005-445046b0b669"/>
        <s v="54ef9b76-916b-47c2-83cc-40787ac33ea4"/>
        <s v="24e10e14-860a-41a6-a988-8426c4bd43e7"/>
        <s v="203ccbee-52c7-49ce-b9df-e494103c2fb6"/>
        <s v="06d3d58e-00e7-4ae1-9743-834f4ae8be4c"/>
        <s v="ebca93a2-eafb-4804-b152-178fe2634595"/>
        <s v="09cb2f88-d97a-4ecc-a86c-8ce5213f2204"/>
        <s v="73bc3a1e-4642-4d72-8d4b-4a892ed6449b"/>
        <s v="3fa0588f-e73e-4d8b-8845-7f859368dc52"/>
        <s v="883b23e8-e80e-4d54-a70a-55f1418273cf"/>
        <s v="67da43f6-36dd-40e0-b147-0a284409528b"/>
        <s v="181ae3c0-3b77-4d3e-99ed-38b55cde068d"/>
        <s v="0dbe241a-27f8-425f-9ff1-f2583cb6734b"/>
        <s v="2cd2f3fd-1f00-415b-b319-773c08d942c0"/>
        <s v="37275d29-00a8-485b-a11c-193590b59883"/>
        <s v="81fe3dcb-d0cf-4194-93fe-5e64b9330018"/>
        <s v="0aeb5e37-bd17-4b2d-bb83-a1d78af8f0d9"/>
        <s v="4daaa7a2-c4d9-4a33-9d26-aa4d65aad4af"/>
        <s v="eb23594b-546b-4d07-900a-fa6a863e8f0b"/>
        <s v="bca8b0f6-3ecc-4468-9d18-f8901bbac82b"/>
        <s v="9b6b1328-19ec-4c6d-b72f-14ff3c2463a7"/>
        <s v="a55b93f1-b2c6-41d4-bf4f-6a9f4994102d"/>
        <s v="6264aa2b-3123-4a1d-923b-256e82de89a4"/>
        <s v="16e1cb69-1ff8-411a-b5f0-ea47802df6af"/>
        <s v="7b49478a-79de-459d-85a2-1f8d42c04e37"/>
        <s v="18c0c097-4a8c-461f-b797-273a1ff884e8"/>
        <s v="9bf9dcac-693b-4df4-bf20-133b4a542f7b"/>
        <s v="9761fcd4-b8f3-4b79-93fa-ba00738ad1c5"/>
        <s v="ba07ec65-44d8-4b56-9b75-16ec75f5aa0c"/>
        <s v="5bc916d1-c1f6-46fb-b751-2b096b5a7ba6"/>
        <s v="d0c8580a-342b-4eae-a63f-70be13dfd878"/>
        <s v="f1c7bc02-f7ac-40a0-bd48-a85475b2bb91"/>
        <s v="fb47b80c-3fbc-4dae-a01a-9adf6f7d3ca6"/>
        <s v="97eff282-59a4-4140-896c-9a79c6162581"/>
        <s v="d2248d1d-3bcf-4e26-b2d3-4168dfdc71fe"/>
        <s v="9a1136d8-c97c-40f2-8dba-8bdb06943478"/>
        <s v="55b33cd4-7aba-4aad-b829-46459e2a1ecb"/>
        <s v="de116d10-bd14-42e6-96b4-a2e7a969d7a6"/>
        <s v="a74be57c-21f7-49e4-bc3f-5209a889d690"/>
        <s v="b3146d3b-2676-460f-9667-638eda32645c"/>
        <s v="2c407268-726b-46f2-8bf8-4de0d10ed9aa"/>
        <s v="058a9d5f-edb3-4182-98f4-6cd382456594"/>
        <s v="32a76842-f325-4a4a-8d8a-b4e5bd67080f"/>
        <s v="2ebd78c1-fb23-4558-9053-d85cddede128"/>
        <s v="da5af72d-9714-42a4-a2d2-a058abb682db"/>
        <s v="d7c0c684-5dfa-4dcd-941d-47a36294d4f5"/>
        <s v="ef4e149b-2db3-4116-8e17-22276dec6271"/>
        <s v="8f0c3b49-4658-4426-a2b4-1b8270ebaf7a"/>
        <s v="40672fcf-6269-45ee-829e-dc76d145920d"/>
        <s v="32e7e180-0da8-4361-9153-6dad20224d35"/>
        <s v="6f9763f9-34ef-48bb-b170-a35719b044b7"/>
        <s v="b7366935-a37d-4d1b-81fe-9c1187c58810"/>
        <s v="f9d6d02a-e8d4-4d09-9296-3e67f67cd126"/>
        <s v="794271a9-fb4c-4c9d-84ce-fb999af911dd"/>
        <s v="c923a7b2-5a48-4acf-8cec-60edf91ac617"/>
        <s v="af5cc51c-4dff-4c1d-82d6-60a40fad6690"/>
        <s v="9df290de-91ac-4dfc-9bee-ea737f14ab58"/>
        <s v="0a17e177-b781-4977-99c0-cb34f572b516"/>
        <s v="bbed3677-7ff5-41f5-9532-d8f9947e10d4"/>
        <s v="71451de9-d06b-4b38-9ef0-1861b2282550"/>
        <s v="d0e4d985-3e0d-4aa3-b5ca-653dd0d91bab"/>
        <s v="c9517f5c-e9d9-4175-87a6-9dd952d1622b"/>
        <s v="e723fd95-4034-4d2c-b5f9-33db4b7cb9ed"/>
        <s v="800b3edd-81c3-4f00-8b00-64d7e40eeffe"/>
        <s v="c96de005-5c79-4258-891c-14b0079b71d9"/>
        <s v="ef504ef2-0d1f-47ff-906a-91313042868a"/>
        <s v="08e3151f-c90c-481c-84b5-190a61679f4c"/>
        <s v="20bc188f-c57d-44b7-be0f-a8dab999cbb7"/>
        <s v="36726cbe-aeb1-4bb7-ab57-07409f7c95e6"/>
        <s v="e104216b-f0bd-4c03-b2c6-a0e532b339bb"/>
        <s v="f3c80b1d-b233-42c6-8147-a41cbb775b0a"/>
        <s v="b8fffe95-4fd7-4b77-8cc4-ce4104daac08"/>
        <s v="128b1652-b495-4ee8-9e7f-be054b403c06"/>
        <s v="e2b77000-d1ec-401f-9005-e4095a8ef7e4"/>
        <s v="587f06ec-6595-46c6-9ff3-a8150a40a236"/>
        <s v="757bda3e-97ee-4031-a168-8e27125f27a6"/>
        <s v="32fb1747-52b2-458e-8e2e-09ab6255b048"/>
        <s v="08aba7d2-3c21-48ca-82cc-dd181593bac0"/>
        <s v="be45aa55-33a0-440f-8cc6-696643148e46"/>
        <s v="3f3d4e2a-da4e-468e-a000-f5faeda11735"/>
        <s v="94723ad8-44ee-4016-b13c-0a8c841f3a1c"/>
        <s v="793129a7-5c83-4c70-8db2-420092ec0c7b"/>
        <s v="5fd2288d-5af4-4988-9572-4127e61cf285"/>
        <s v="5d45d9df-cc52-4d92-9559-c4c2ec120cf8"/>
        <s v="ccce0d83-ad74-4823-9373-26aef36c902d"/>
        <s v="e3359a37-2a75-4602-a235-7aefbac516fb"/>
        <s v="20c67082-7949-4026-9fb7-e4a2cd6323ca"/>
        <s v="179913ec-7583-4086-a3bc-8c75c793925b"/>
        <s v="d7a1ab81-e98d-4fc9-9dad-44c4e76ddc9d"/>
        <s v="876bd7af-a051-46e9-afe6-f4bf3d2c0f79"/>
        <s v="0ba64a27-8569-43aa-9b65-2d524dd3f66d"/>
        <s v="a7dfd4f6-7a93-4ee0-bd93-972216de3ff3"/>
        <s v="9fd71b07-2d30-4083-862d-5cc90499c487"/>
        <s v="87c3d051-6769-4b2c-90ef-063d0ef90891"/>
        <s v="a4054d2a-e512-48a9-add9-7a282d26ac0a"/>
        <s v="8d92e1e3-4770-465a-8314-bfe307880974"/>
        <s v="1d3eedda-7df3-4c04-8211-ee935ac687f7"/>
        <s v="3bfc83f6-1179-4138-bef0-8df4eda55418"/>
        <s v="0135a5b0-ce27-4085-9fe9-1c9bc24d3375"/>
        <s v="663e1216-4627-4e12-88ca-2251d87e43bf"/>
        <s v="d9646444-91de-4523-a6a2-1759522f055e"/>
        <s v="853f3729-8081-47e4-ad4d-c245ca8e9170"/>
        <s v="cd8ba771-429c-4690-b0f2-d40ec2177e32"/>
        <s v="1d64b231-d58c-4ff6-b624-1dec42234aa4"/>
        <s v="3c15b844-34a6-46b9-bf5e-f230b2808bf7"/>
        <s v="374a17dc-32cb-4eb2-a999-63bf0514e812"/>
        <s v="4f296216-c993-4b9a-8657-365ce8851ca9"/>
        <s v="4c597104-049a-4457-98c1-187ff4b4398e"/>
        <s v="29fe063e-1472-40cb-9d24-c7081720ea3b"/>
        <s v="99fad637-92d9-4298-ad2e-9f89f71379ea"/>
        <s v="d6dc299d-5ee8-40ab-a5b8-65a9c71a8042"/>
        <s v="2112a23d-3d47-4bb7-8ccf-62d07743d995"/>
        <s v="7f94c456-b317-4e7b-8d4c-6d3df5a26044"/>
        <s v="b0f740f4-e1af-4988-9b34-38e010fa21b3"/>
        <s v="29aaf110-5273-4f19-9b94-2a900e8fcc8b"/>
        <s v="00d469a2-f7a9-447c-afbd-c5a791656c94"/>
        <s v="02ee73ae-199e-46d6-95bb-ebb5cb404552"/>
        <s v="bab34f1c-a9c7-4135-85f5-bfd309bb0f35"/>
        <s v="d6ef80bf-11ec-4b21-bdcc-761a7c21b583"/>
        <s v="26f59d34-64af-49a7-a383-54e3eabef696"/>
        <s v="9dda6e48-4cf9-4727-8e14-bf75baf9af37"/>
        <s v="5e9e8a2e-2d47-4c52-9234-09486bc400b7"/>
        <s v="1e813877-c406-47d6-a017-509443882f6a"/>
        <s v="47172556-aad4-428b-8283-d67d2eed227d"/>
        <s v="9b7579d0-2361-44b4-aab8-146ed3983a0c"/>
        <s v="7dd668b1-de76-43e2-bdef-a25341225cc6"/>
        <s v="0b6aabf4-f2e0-4d39-b4fa-82c3b3e53918"/>
        <s v="8fd4fa63-860f-4c0f-8d62-0f12aaf7be7b"/>
        <s v="d123a3bc-89c0-431b-8a6e-e5fcdb7670fb"/>
        <s v="79a4fb39-b377-446e-a653-48f679de06d4"/>
        <s v="681c3a71-5a61-4a85-8cf1-bdbff67b703e"/>
        <s v="149e8c19-9c01-454f-9d81-8e937d35c16b"/>
        <s v="02887007-a289-4e96-baf5-bab45029e772"/>
        <s v="c1325496-e8af-4616-b9d3-1e932f2f876b"/>
        <s v="f574f391-cd98-4229-a101-ab50b58f319c"/>
        <s v="3c44e31d-ea23-4225-8514-292c2a03a308"/>
        <s v="f45be914-5f8e-450f-a3d1-d10ea0af2a7c"/>
        <s v="639166eb-c0fe-40ac-ab17-565ba715e16f"/>
        <s v="e36d56cb-47fc-47b6-968c-8d977ec92541"/>
        <s v="4ce9ca06-b4be-4888-b7ab-79ef54aebd86"/>
        <s v="af09c9d3-f5cf-4efb-832e-93a603e11168"/>
        <s v="7b61e2db-afef-4a16-a69a-6a23a4579419"/>
        <s v="2edd9e36-c5d7-4726-afe4-af368e9bec68"/>
        <s v="84044251-e7ed-43ca-ac7b-52d99077930d"/>
        <s v="f13d6478-f4d4-4385-863e-7c85609c1052"/>
        <s v="ad2deafd-b38a-495c-a4eb-d25641771978"/>
        <s v="2f28d385-f181-413b-a024-a83a5706f742"/>
        <s v="714eeb20-b6a9-4904-a934-3a8244e0dd6f"/>
        <s v="2e0efa5b-e338-46ba-bb54-2d0fb3f67d1f"/>
        <s v="0fad068a-5a6f-46b7-bd31-3580ab827452"/>
        <s v="0ec68e54-7b7f-41f1-82a0-cda99f453281"/>
        <s v="b67c0ac1-b880-4397-a321-62088b02b8b3"/>
        <s v="84f13155-67b8-4c59-a916-cc15f946ff04"/>
        <s v="7ab017dd-b64b-4e23-b114-2e4a558508eb"/>
        <s v="7c58fa9f-01cb-4da2-90c8-4832515542bc"/>
        <s v="bcc87e84-b4e6-4076-b807-2d8df42ce5b1"/>
        <s v="aa804694-2053-4c7e-b011-df3707fdc0ea"/>
        <s v="f8e93cdd-0410-4120-87f4-8f581b959c5d"/>
        <s v="ef9f4e6a-fa5b-467a-9eb2-40379737f0f0"/>
        <s v="f40afca1-c110-4918-8d85-56fe9d684759"/>
        <s v="cd1a9e18-4c92-4137-a1a5-33848af5646a"/>
        <s v="94bcc1e0-8967-42d6-bcec-c4526a7fe364"/>
        <s v="a16edbaf-3634-41fe-9e5e-47bd0fbd305d"/>
        <s v="02b48108-c683-4ec7-add3-b782282763ae"/>
        <s v="1a86c449-3a0f-4f4e-acae-50d800102322"/>
        <s v="ea233f21-687c-43d4-80c5-d473a148d3c4"/>
        <s v="28a4f904-eb5f-4ad8-83ac-c585350876fd"/>
        <s v="47615f8e-86bc-46e4-ae53-f12e48a88934"/>
        <s v="6659b843-c88e-4768-b062-7dd5765400ee"/>
        <s v="dabc7208-dec1-453c-9cf2-12ae0ae646aa"/>
        <s v="d6c65716-884e-447d-83e7-b232f0e00233"/>
        <s v="25cb75b4-d938-4a76-ac77-691e85b8cae4"/>
        <s v="fa853d63-757a-470c-9a67-4b064a2cef1f"/>
        <s v="00566bcc-668e-4f4b-8fba-f5b172b7a1ea"/>
        <s v="4a1bd527-f237-4d3b-a5fc-30edfaac3b58"/>
        <s v="7862abe4-d241-49db-bd46-1556c5b73300"/>
        <s v="86c39860-9a15-4ab3-9150-f06d9a5b9afa"/>
        <s v="e2a90052-fde6-408d-bc5a-2a0a24d6ff2b"/>
        <s v="29138d8f-b5d4-426c-b8e2-053df668c124"/>
        <s v="478c85e3-6e68-49c6-b760-91c533500011"/>
        <s v="ffe1fe43-359b-4972-a587-05c887d9d325"/>
        <s v="78664506-e503-42a8-bb72-0a48013332d3"/>
        <s v="9bac22ed-65c4-4b7a-986b-2984cdf26ba7"/>
        <s v="1eb15dab-4cd2-4444-a03b-38e092db3fac"/>
        <s v="50e33093-6cfe-4a7e-be7a-fbcd5071c06e"/>
        <s v="47650237-3056-4bb6-bc75-12b973903a15"/>
        <s v="6273cda0-09cc-4466-a37e-6f296bf65dcb"/>
        <s v="d531910d-675f-4631-9420-fca02df430be"/>
        <s v="10fed6e5-09b5-4ebb-9919-1fec598aa5f4"/>
        <s v="f199fdcf-ff48-4007-826f-447e6736aff7"/>
        <s v="234e7e9c-37d5-4091-8261-ec4c31ea1af1"/>
        <s v="40b305ab-6540-45f8-ab5a-206f310c27a2"/>
        <s v="d8339233-0538-46f1-9c3c-56bdc2b12357"/>
        <s v="22bb5621-64d0-417f-aca9-3a778b26468c"/>
        <s v="824988a4-14a6-45eb-8fc2-49132373250c"/>
        <s v="58ba1a98-cd8a-43af-832a-c37c27057c50"/>
        <s v="d3bd926b-a53c-4d0b-a190-23a1d25b6db2"/>
        <s v="7f0ca915-167d-48a7-9098-156d7985a362"/>
        <s v="71be8ce6-2399-41d4-9eb3-6eb6f6789288"/>
        <s v="8db6f005-fd21-4c77-aa3f-9cb87942b9a8"/>
        <s v="195a8031-a333-4cfe-8251-80e4b6560dc6"/>
        <s v="6a01f2b3-6d92-4a89-a037-f23ebba0e75f"/>
        <s v="34f80e4e-b63c-4b33-b560-9dc016291480"/>
        <s v="5c493154-1bb5-48a7-a9de-a6aa780500cc"/>
        <s v="a3a7a638-44cf-4a05-b859-551a4d9345bb"/>
        <s v="dc0caddb-9001-4aaf-824d-82a8cd6eef09"/>
        <s v="1099f3bb-780e-491b-95d7-659ec53f1c32"/>
        <s v="431f5c84-93ab-48a3-b357-304ddd23b55d"/>
        <s v="61086f4a-4458-4f69-853b-23b5cd40df7d"/>
        <s v="58ed96d4-d6cc-474d-91e6-f2496d907774"/>
        <s v="0b06f081-b17d-4930-89fd-fbb32441272c"/>
        <s v="0334155a-718a-4427-84e6-fd216195669d"/>
        <s v="88087027-36b3-4c3e-ada2-f7584bd8fef4"/>
        <s v="9ddfe95c-def5-44d7-88d3-5089cebe8af6"/>
        <s v="30e29ef9-3dfe-4584-b37a-1907e1714dfc"/>
        <s v="9235ae81-0d70-4709-82da-cd545528d749"/>
        <s v="e4fbced1-df94-49c7-8ab3-7adaafe5d743"/>
        <s v="efe07328-345b-4fcc-88aa-12b5ee432e47"/>
        <s v="6cd76dab-ed5a-4734-b79b-42b7fb814993"/>
        <s v="e8351899-2a38-4db8-a728-ae5f04069518"/>
        <s v="b45c0d3b-eaa2-4eb8-9695-11b70ee8e37a"/>
        <s v="364e5b9d-5620-4bc4-a0df-209ccb726941"/>
        <s v="e9743857-6f10-40c7-b09e-b2588d0cad93"/>
        <s v="85f19c5d-278a-4953-a206-b6fcfc4a5a7c"/>
        <s v="6bae049f-834e-44cc-90db-53f82b75712f"/>
        <s v="24c83b85-ee22-4969-8a45-2ff8482f1be7"/>
        <s v="d8ad6cc5-3e17-459b-a9d0-a224e8cf2ee2"/>
        <s v="a33c8165-4412-4c61-bd4d-d98522af078d"/>
        <s v="eb04e614-b448-408e-aebf-5735afc97039"/>
        <s v="d4c22041-02a4-40f6-a55e-4360fe56b9f4"/>
        <s v="c0be56f6-9f40-4e08-b6bd-8d717df12c5c"/>
        <s v="72074958-1c44-47c6-aa33-733e7566ce8d"/>
        <s v="a1d9ac70-a7b1-4ea5-ace4-0d9a5f7bd29c"/>
        <s v="7839afb5-4f33-4f2c-8849-398a007b4ff5"/>
        <s v="4ffc71fe-63e8-49f4-8015-addcecffb7dd"/>
        <s v="5b147542-8685-4bb4-9205-3d265277669a"/>
        <s v="4479faa8-ac56-4cc7-8bbf-13161f05e9c1"/>
        <s v="e61adb7a-abb3-4017-8a42-1a4438f97db9"/>
        <s v="35395f54-3d8d-413d-a25e-8440b0569f9c"/>
        <s v="5d95db60-bfbb-4ad0-a47e-cb83bccd6d33"/>
        <s v="58388b7c-0a0f-4004-ba6e-8b35cc1c4d57"/>
        <s v="054983f2-f6e1-493b-b4ce-958e572cd514"/>
        <s v="cf857864-f2c7-4945-93fc-a3de2f9369d5"/>
        <s v="c28906cf-bb41-4397-b395-4d493c647f28"/>
        <s v="f3c6c632-ba65-42d3-ad36-d4ea089076df"/>
        <s v="877e80c5-5bea-43f1-b717-016ab2845d2b"/>
        <s v="7cce92bc-e791-4e67-a2c9-e0d236fa2e0b"/>
        <s v="5087639a-80c1-45a6-8bb8-4e294df3aa65"/>
        <s v="d01f1abd-dfb7-40c9-b96b-dbf2ac034e7e"/>
        <s v="1bce39f5-7bf1-4faf-b7e5-dd737a850af2"/>
        <s v="100b8738-cbba-4322-8417-2738495dc327"/>
        <s v="b7439202-f0a8-4021-bf3f-e58a8d0cffd6"/>
        <s v="00a8421e-e6ed-439b-952c-2d4bd06328ff"/>
        <s v="7c25f145-a1fe-4eb3-9a4c-52b92cdb6e4e"/>
        <s v="47d4aef9-c511-4681-a20c-44d1419877dc"/>
        <s v="58c43f12-feb1-45ae-8516-ae4daa1fd624"/>
        <s v="5cde45b4-7934-466e-880d-ac4a64b0b8a6"/>
        <s v="91652459-c02a-4d7a-bb3f-12d542b52ad3"/>
        <s v="188bab02-6ef9-4c87-a27d-6c97a38b9c46"/>
        <s v="3a37a86a-abb1-40fb-89a8-c80f4fb297db"/>
        <s v="33e1feb5-520f-4b68-ad2d-512e4ea0ebe8"/>
        <s v="856936e1-9fb3-4211-8e3c-eed4018de2b0"/>
        <s v="d8f52159-8737-4f9f-86f7-3efebc0d3c22"/>
        <s v="8f0e3357-8ba8-45ae-9796-8e41381bff5d"/>
        <s v="b38c2cc5-1619-457f-acfe-c4304a640f9f"/>
        <s v="ec4d4e72-6b03-4296-a48d-2ec14d64528a"/>
        <s v="d83ff94a-70d6-4194-bd67-b66980fb6df8"/>
        <s v="676d61da-c495-4e40-b864-bb8f211b5349"/>
        <s v="955f147f-c9e9-4e51-a0d2-3bd522334748"/>
        <s v="7010f05a-c5bd-41ea-baf9-55d06d779351"/>
        <s v="faa509d2-9db1-44e6-845f-25a1a7b930a9"/>
        <s v="add9f2d4-95a2-43a7-aa13-249e4dacea35"/>
        <s v="490e0053-6233-4d0d-b9ae-b85e97d29b80"/>
        <s v="5faf45a7-f994-4566-bf03-314c40361c60"/>
        <s v="0046a054-af62-491d-9950-e52830443e3d"/>
        <s v="a88291c5-7d9e-4168-9eb7-c4686fa23bd6"/>
        <s v="1e052a01-653a-4031-9f92-8db94871f3c2"/>
        <s v="af11ef4b-02c6-4251-be69-6415f172bd17"/>
        <s v="2c0c7c46-7a88-4df1-a409-ea172d437b2e"/>
        <s v="7702e89c-2c84-4a5a-8c9e-43d51830f272"/>
        <s v="f4eb495e-98d1-415a-b523-e76076a48a08"/>
        <s v="6a62449f-d97c-46b1-9afe-ed689287770b"/>
        <s v="5b5ccad2-818b-4c51-941c-df17abc0046d"/>
        <s v="12aca7a4-27b2-4540-ba33-038f7e77eae6"/>
        <s v="f4c487f9-ee95-4c3f-a17a-233b861dc279"/>
        <s v="3dc3bec8-97f3-4f97-bd86-65d26b83c0f8"/>
        <s v="c3461a52-7092-4c06-8ad5-1331139e2bc3"/>
        <s v="0868ed05-9cbd-49ed-bf90-eae115665403"/>
        <s v="22992d0e-3ce2-4d5e-95b4-d0ebffa53638"/>
        <s v="a76a6591-8c7c-472b-87a2-bb2a470fcb86"/>
        <s v="f7a69456-c2cf-4fdf-ba8b-705524682998"/>
        <s v="684c0a61-cefe-45d8-a856-85adf16c9bb1"/>
        <s v="af7761d6-d210-4722-be55-9592aa7c42c7"/>
        <s v="e4fd21a0-61a4-4ffb-ae98-6d1a01bac267"/>
        <s v="19851653-5124-4327-92fe-51a5dc7be41d"/>
        <s v="43cdf0d4-2f9a-449d-bb83-4fdacac95b12"/>
        <s v="11d5d490-19d2-4c27-912e-f7ea03d24aee"/>
        <s v="fa464ea8-6ecd-4c68-9396-9536d9e3c055"/>
        <s v="55ccd079-4e85-4e0a-a1ba-90d9cc541de1"/>
        <s v="92f8f4a2-67ae-4520-9299-eb83a0a135bf"/>
        <s v="4d26242e-4221-48b5-bbaa-404642b16ef3"/>
        <s v="b5724c28-e2a7-43b6-9574-b92fd946dac6"/>
        <s v="fad49c7e-e087-4160-81d6-897434838512"/>
        <s v="6e5b617f-7aca-4652-bd97-418c2821f30d"/>
        <s v="dedd3d76-178c-4cfd-9050-30789c8ae396"/>
        <s v="e21b25e7-29e0-4edd-b190-2012e57e50fb"/>
        <s v="d5806990-f898-4bd1-b511-591d7880c938"/>
        <s v="66e3e175-acb0-4d0c-b471-58af70a83b78"/>
        <s v="61fc84fa-d289-4f69-9d8a-de1d48be5831"/>
        <s v="57e357fc-3787-4a08-a698-c34ffb6ab418"/>
        <s v="f9421b64-7369-40f2-9668-919dc1f75a2e"/>
        <s v="6f9b0cc7-97ca-4115-80a1-006a2d74b5e8"/>
        <s v="93f221d7-12ca-4d0d-a119-04c18076895f"/>
        <s v="63d2f16a-04a7-4f33-8100-a97f361243f8"/>
        <s v="6a37d025-37cd-4dc8-99f6-df054662c266"/>
        <s v="8ba5078b-522b-4b76-939b-89a1e2cd6325"/>
        <s v="586d6a62-6536-4024-ad9d-77e69d71d427"/>
        <s v="8523409c-f0b2-40ff-9ba2-8b2361b44862"/>
        <s v="c4610936-df1f-4ea1-8621-4877c2f7d84b"/>
        <s v="1c5c6570-939b-42ba-b667-6a63ccaa9cb3"/>
        <s v="7c41099b-1ba7-4cea-bf69-e8c2bfda6995"/>
        <s v="0cc5a43e-b908-4de3-b18f-32cf709f9838"/>
        <s v="5873878c-13ba-4e8f-b447-ff61746fb5e4"/>
        <s v="e8800f1a-0fde-4288-9778-4523cbdb98a8"/>
        <s v="a2f00ead-a3d0-49f2-913e-3d51e9f5990f"/>
        <s v="e1c6b6c1-cdc0-4b14-8955-57828072083e"/>
        <s v="042b6c00-9207-4b8b-8d57-ad12b5404bc0"/>
        <s v="3e3a2089-532b-49c6-a02f-69b1322e28b6"/>
        <s v="36c5f6d0-4e6a-4485-9ca0-0824e958127e"/>
        <s v="ac142a44-ed79-491a-a487-d7d50304cebf"/>
        <s v="ca4583f0-b2f7-4b47-ad68-9e2a535a6866"/>
        <s v="b462dbee-164a-4b82-84e6-dc8bda230683"/>
        <s v="e10a41b9-49a5-4f6a-b4d0-815693783989"/>
        <s v="60fa7890-dd94-496a-80aa-d98b7a170036"/>
        <s v="d0271341-43a9-4679-9ab1-1eb4fec7eaa4"/>
        <s v="41244edd-0685-4aec-84e1-767952ef362c"/>
        <s v="74e571fa-6e1b-4181-becf-95bc55458a8f"/>
        <s v="2861f49b-a659-4209-9cb3-32274c5abd12"/>
        <s v="86d54d08-526d-45be-9a47-946c819b9de8"/>
        <s v="2e4847a8-9a02-448c-9ecb-aa908823d102"/>
        <s v="c531960d-8297-4f82-bae4-6a1451207eb6"/>
        <s v="7f17e1f8-7810-4c1f-8667-e43d7cbbabac"/>
        <s v="ac015654-4320-4827-b268-232eb3a08c1d"/>
        <s v="2c8a3917-5253-48d2-b996-80b9bccb79ec"/>
        <s v="03bfd861-e14f-4d44-9f60-a9a8c2e3e1bf"/>
        <s v="4ab45e86-a982-49af-aa2a-3ea3ad49cb1a"/>
        <s v="f2ce1554-e4ec-4817-bd77-416f6bee4b72"/>
        <s v="6e094aba-7482-4f83-985c-cee548854848"/>
        <s v="db6267e9-0a0c-4527-b71a-f60fce759ce3"/>
        <s v="5b24e4c8-0db3-4bc3-996c-0ce736af45f9"/>
        <s v="14170b44-e7f4-4720-ac0a-fc25bb073356"/>
        <s v="4d081b1f-3049-4f2c-84a8-8c139c4e599b"/>
        <s v="02961c4a-34e4-4864-bd6b-6ee02569119a"/>
        <s v="5117c502-0fc2-4758-85e3-02483ff9c0aa"/>
        <s v="d79ef39b-5c4b-4754-9fe1-264a6f063023"/>
        <s v="3b464a78-08da-4dfb-8636-65212838f006"/>
        <s v="d204cfd0-e9d7-4b53-97c6-24210dfcd874"/>
        <s v="5eb0d6ba-e5a9-4df5-9688-088596bd3f4b"/>
        <s v="4f9457f4-4bde-4cf3-9244-28871d0f7c18"/>
        <s v="657d27df-46ce-4a25-a0bd-a88c49814496"/>
        <s v="ed491dec-cdb6-4015-865e-895776460d16"/>
        <s v="a416f20f-c368-487a-8807-d8343b3449a2"/>
        <s v="20ba0248-44cd-4846-9339-32219c3358e4"/>
        <s v="6355c56c-02d2-40df-bdb2-0d89c2dfc429"/>
        <s v="0cf96eda-0399-4b80-bdb6-cc8c987f2144"/>
        <s v="eaf7a2f0-0cc1-4f9e-b43c-91223769e76a"/>
        <s v="6c47cffa-b45a-4ebf-88e4-5c5828384867"/>
        <s v="79774cb8-a566-496e-96ae-a764415964c1"/>
        <s v="ab885f76-3ba6-421c-9d85-d3e43d2e522f"/>
        <s v="af35f0f3-156b-4b2c-ac1b-b24ecfc874b2"/>
        <s v="653fa23b-78ea-4d5d-b808-5839dacdb4c8"/>
        <s v="4f03f82b-d704-4c8c-abbc-8c967443cf79"/>
        <s v="ae1ee5a7-6282-4322-98da-0d7279e95293"/>
        <s v="f702495e-e707-4c9c-8fa3-b39c5b47df62"/>
        <s v="420560d9-562c-4485-b38a-c9f1c5b0f9f0"/>
        <s v="502f4e86-b70e-4e42-9d35-cb6cbbccdd5e"/>
        <s v="7fad7969-338e-42af-84e6-053e2519ddf4"/>
        <s v="0cfdf85f-3918-4eaa-93f8-350a74e9cc4c"/>
        <s v="d6c7d90d-586a-4d6a-a458-ad032fad9752"/>
        <s v="6175796b-ddae-43e1-b3dd-6413c2fdea7e"/>
        <s v="968d54f4-5e45-4890-9e50-a84df11832c3"/>
        <s v="aa5b4626-447b-4f9c-b2d8-55ab154b3391"/>
        <s v="cffcc120-566d-4821-92b1-a073a1933eed"/>
        <s v="5f4e6e3a-5c90-4df0-9e2a-68262fa5186d"/>
        <s v="cd3a6c64-0f7c-4d47-b98f-d636711c7dfd"/>
        <s v="0d85383f-7eaa-4504-b84d-dcf94ac74bb7"/>
        <s v="a572c57b-6ee0-476e-8d62-f05af989e4e6"/>
        <s v="c1bf2fea-b656-4202-af4a-962ac008ac14"/>
        <s v="a4bd353c-0f94-44ae-b45b-d1044e12c0a4"/>
        <s v="481d11f0-edf2-4992-bb93-045105903c3b"/>
        <s v="79c05b08-deb7-406e-98ba-7f347995b979"/>
        <s v="f16be235-33c6-4e33-8673-625710c830f4"/>
        <s v="bb90c295-ba8a-406b-a4da-b8f6ee4a6582"/>
        <s v="2140d642-4ab2-4141-ace3-90a04dea7ddf"/>
        <s v="de9c746a-9432-4d46-8e64-ac019eccaf2d"/>
        <s v="cacdafe2-00fe-41f5-93a2-72f2f722398b"/>
        <s v="8194fef4-b8e6-4c2c-8431-f34129b046ee"/>
        <s v="297a6760-0b4a-466d-86ef-b29895baf085"/>
        <s v="ac3138dc-97b3-4dfa-bd0b-16aeaf2a4170"/>
        <s v="46c20d61-824a-420c-9781-10bcae596204"/>
        <s v="f5ff3be5-850a-4a79-a503-551a7bc9568f"/>
        <s v="d7d2fdea-d3dd-48fd-9455-65d43617f9f0"/>
        <s v="d0154d10-11e0-48f6-9d1f-a5392b5c40df"/>
        <s v="f3b70bad-641f-4d1a-bc37-b7614cdf4482"/>
        <s v="33dbbb23-8e0b-4211-87cc-dbd3ebaecb2a"/>
        <s v="4a7ad916-3685-4382-97ba-1ecd616abe82"/>
        <s v="544abeab-1328-44b6-b438-59befa930dab"/>
        <s v="c8a74482-dba7-43f8-8999-4551e2ead168"/>
        <s v="1d21da29-6267-42e0-98a3-767914905171"/>
        <s v="dc5b7f54-d179-4a6e-891b-6cb4529a0776"/>
        <s v="e7f61648-26d2-4fd3-8446-fedef5225f8a"/>
        <s v="22967bb8-42ef-44d0-a316-a6d092e884fc"/>
        <s v="f55e2f69-9f62-4ddc-a217-86a33f22b3cb"/>
        <s v="8679fb80-96c0-4017-974d-d9604f7a357a"/>
        <s v="23477ae3-b417-455a-b699-e5646fecd2dd"/>
        <s v="5a8a898c-1cae-4c75-9f9e-f47e4e53a1bd"/>
        <s v="859f47e3-5e05-4cda-9a76-c13a1ef8c75d"/>
        <s v="6ac0de0e-81dd-49d9-a872-7e8f1c7a473f"/>
        <s v="8b609744-788f-4f31-9c25-e2b6064fb00a"/>
        <s v="bc93ac28-5be7-4a5f-8799-83f6135ea76a"/>
        <s v="1d9815a5-615c-45f9-aa36-9b1361c9f84e"/>
        <s v="6f6b8636-d96c-428e-97fd-a9106be4e334"/>
        <s v="b356602c-75c6-4384-adab-bf1e96affac6"/>
        <s v="6c717e4f-ce1e-4925-a7ef-9e7f815b11a3"/>
        <s v="294090ef-f380-427e-894f-7f1bbff805ad"/>
        <s v="2814d551-e3fd-4491-a3ab-482d5ea49539"/>
        <s v="bb6d9858-8947-4d3a-8054-18453ee858c0"/>
        <s v="187299ab-c328-4a0e-bed5-734c787455a2"/>
        <s v="02793a73-89ee-46d7-97b9-ed18bc85444d"/>
        <s v="b8ee43e5-e658-48fc-a90e-17813a93c5ea"/>
        <s v="ea8f1895-f305-46ca-b561-cd35b777dd98"/>
        <s v="425b2822-0c21-4353-8c61-39926acf4c98"/>
        <s v="618bb9f0-3ebe-4e74-94b0-ba8baa007ca7"/>
        <s v="db2229d8-745c-4f23-8ab1-89d33bcced8f"/>
        <s v="e1f8302e-0fd8-4263-aa1b-9a81f7324c46"/>
        <s v="0dd35e85-5e27-4dc1-a0dc-028acf6df3f9"/>
        <s v="624d5775-96bc-44e8-b765-7f63597dd7bc"/>
        <s v="a7980562-98b7-477c-b7bd-9e2ee8ebbc29"/>
        <s v="3b2c6735-a461-4981-9e75-3fb7071f92b2"/>
        <s v="6e8f754c-ca26-41db-8e14-e35b3a0e74b2"/>
        <s v="f24d9cc8-e431-42da-9620-7707a244905d"/>
        <s v="7ed7fca8-30a0-4fcb-9692-f94d28a00a50"/>
        <s v="8521b81e-927f-4f22-8211-9de2af884847"/>
        <s v="cd794f8a-fa5b-488d-b8aa-baf35673b9e7"/>
        <s v="3151224d-1e71-425b-be69-3f4673f1c428"/>
        <s v="f9144bd8-ea8b-4d1d-975e-1a8d571e7a72"/>
        <s v="eac909f6-d37e-4c9f-bf68-73fd01cd66d4"/>
        <s v="5ed750b1-6e0b-4565-9ae2-1c179933860c"/>
        <s v="bc3be7b6-2c63-4e4a-b02a-e0e6b43fbdd1"/>
        <s v="c77e44c7-39a6-4287-8e42-8a4158f3c79b"/>
        <s v="1ff0a969-2812-4db7-8056-0339119bcb72"/>
        <s v="d4c7f110-6258-4b0d-917c-7e8daa6323bd"/>
        <s v="f70c5911-9baa-42af-b310-399a2034a5d7"/>
        <s v="87a414e1-aaee-4ab2-9c3c-fd9842c7dffa"/>
        <s v="ef485928-92df-42af-905d-fd962bb8ba03"/>
        <s v="ef1ea863-bd79-46d8-8dd9-d4c5bb9b992c"/>
        <s v="2e2d66fa-cdb8-487c-9a01-4fdf365ea540"/>
        <s v="8123f32d-fe47-471b-86de-1f2607e31265"/>
        <s v="d483dadb-b38d-4abb-9afb-920050675cab"/>
        <s v="a079f6a4-b63f-4406-8c2b-2f3b0ba85b87"/>
        <s v="234c64dd-22b3-4a25-b33d-281593554ab9"/>
        <s v="2810f83a-f98e-40ab-ac15-6307f4c4d39c"/>
        <s v="09fa88d5-a0af-44f1-88ec-65307590780b"/>
        <s v="e278132d-8455-4e24-ad2a-59855bbf05c9"/>
        <s v="5e75cf1f-8279-41d9-a350-2967a8d03f59"/>
        <s v="a523d542-9fe8-4759-8e00-2cb4b79b90d1"/>
        <s v="b469e4df-0b5c-4913-ad10-379e0e3254e3"/>
        <s v="1aa68732-d125-4b4f-aa0e-cc989ddad337"/>
        <s v="48c9f164-ab9e-4e77-91c1-ef9764d4f1f9"/>
        <s v="3fc5fdb0-1fca-496c-9f07-467fa2a380d0"/>
        <s v="826c01f4-d653-4944-8ebf-14bcd261bd10"/>
        <s v="40f1e596-5b66-46c2-8e7b-d8646d4941b2"/>
        <s v="715f826d-7678-493d-8957-389a64d0e347"/>
        <s v="3b0d1116-9c67-4aee-a9dc-56eb1a0e557e"/>
        <s v="a22bd8b6-90dc-477b-9a07-18a27212c8eb"/>
        <s v="06185506-6c15-4e21-a1bc-12cc1a0abfd3"/>
        <s v="ee5473a7-b358-4278-b089-748dc0ebdc3d"/>
        <s v="1ab7c222-9f9c-46fd-8e4d-8c1a39a876e7"/>
        <s v="028a33bd-b9ff-42f7-a0c3-c444586bb651"/>
        <s v="6d30e063-6c07-4185-9d66-ce9176014c54"/>
        <s v="c01eed69-cd61-44f3-87c1-40cbf2676990"/>
        <s v="19bc4087-8726-40b6-a73d-4eb62582d25b"/>
        <s v="dd33fcb5-74c2-4602-8842-e642524823d7"/>
        <s v="cbd9b55b-8adf-4288-8bdb-d341c5065efb"/>
        <s v="ef52f365-b0e0-4d4f-95b3-3e4864350e01"/>
        <s v="6e9b9de0-3f2a-4d08-ac95-322a698f8822"/>
        <s v="48257b48-3568-4cb0-a72f-2cfcb90d10e4"/>
        <s v="b7ecfcd0-8b2d-4d71-92dd-e4a13f86c178"/>
        <s v="0373e451-b6b2-4514-888c-82d842e62022"/>
        <s v="0ab1473f-2baf-46b3-ab76-23985927fa9c"/>
        <s v="71eebdd1-2fb2-412d-a0bb-916b7f2aef31"/>
        <s v="10cd0e70-66af-4171-bbde-cc504608a059"/>
        <s v="5e4c1484-fb3d-4e92-91f7-0d0e4c2c0d3b"/>
        <s v="a20fac48-71e4-49af-a8c4-069adcb77e1e"/>
        <s v="950c5925-6090-41bb-a8bb-7d588af8576b"/>
        <s v="148fe1de-92a0-4434-9596-1ecba74f63be"/>
        <s v="94c8771a-a21d-41ab-a2aa-c8997148c417"/>
        <s v="e3a6b13a-1c23-4654-8c7c-068073ee8aef"/>
        <s v="d75cfaae-31e9-4a42-854a-de1d8bf2b9c8"/>
        <s v="031f5f59-70fb-42ac-afbb-f8abcbaa2258"/>
        <s v="a86cbf64-7eab-4c35-82e4-8c7b77c00e81"/>
        <s v="ab614ee4-ba87-4612-a351-f4d6a1f1b110"/>
        <s v="d149afd8-07f0-43d6-829b-e4343b52efd3"/>
        <s v="bf46dfb9-b649-4b3b-a806-4ccf15daf668"/>
        <s v="203f9cbb-68f2-465e-aa37-5b1253413cb4"/>
        <s v="ddb12ba2-96b3-4a5b-aff1-e98c27792bbb"/>
        <s v="8bdccafa-883d-4ace-bd2c-5c5b1d018dd0"/>
        <s v="105c52f2-8248-41b3-a65a-80f1bf69f873"/>
        <s v="4f5691e5-bf51-4a43-a66a-eb46e25e0569"/>
        <s v="12cec68e-33af-4431-a83f-08b080ae03ed"/>
        <s v="0a3e4d92-2eac-47d1-893d-689ab5723924"/>
        <s v="68a3fdf4-bb08-4c1c-a660-d3cb59d9c01e"/>
        <s v="912602d1-c0c6-4862-bf79-113f82ddae48"/>
        <s v="73713556-2712-4875-87ab-85184a3797b5"/>
        <s v="9001a1f0-5e5c-4da3-84cb-f33b90763520"/>
        <s v="e9fc2e72-a4eb-43e2-81df-566f8e13ff47"/>
        <s v="24d7e836-4da3-4b6c-99f8-bbe96cf795f2"/>
        <s v="6b7e790e-8dc1-4800-8792-1c9ee186f8ff"/>
        <s v="b186490b-3bbd-4524-ba50-e187c120672b"/>
        <s v="d79a7090-33cf-489f-beb3-1c31d3739c7c"/>
        <s v="4a8d967c-11ec-46b0-94b6-8830774e695b"/>
        <s v="54804b18-ba0b-421c-a213-429dece5863d"/>
        <s v="7497776b-b90c-421e-8ae9-8db5bd04183a"/>
        <s v="1046c716-4a70-4ed4-9c0b-21f86ba040fb"/>
        <s v="8c2d57c3-8a38-429c-83a5-13d90d49719d"/>
        <s v="3563c694-e3ea-4c42-aaab-90ccd3359fe7"/>
        <s v="5ada9005-d845-4bce-9f71-530e86eaae88"/>
        <s v="3b22f4f3-3545-4124-b1d3-acf4c91d2086"/>
        <s v="4e9ee242-96ab-4f90-b548-462c9f67de4c"/>
        <s v="8ffa8c79-d6ee-46c1-b0a7-24e51ee6bc3d"/>
        <s v="b8de355a-aa88-40b4-8837-5515fb4b4637"/>
        <s v="c752e263-ae2e-4d86-8b3e-8e46f8024280"/>
        <s v="701ca8e8-9a07-4310-b481-d8b16ddb1f6e"/>
        <s v="efae6533-7f5e-47e4-af19-4dd8d40cd183"/>
        <s v="512316e8-27f7-46ea-bd54-dde1d4271ff3"/>
        <s v="f7ad2a2f-30de-468d-966e-9dc57e7875f0"/>
        <s v="c906f1c0-9957-4aa5-90a0-919392bf6705"/>
        <s v="920bacb9-d137-45ba-9fc6-4e682d57506b"/>
        <s v="7a38d255-1f3d-4992-8e84-181545b01ded"/>
        <s v="06148fb2-6a17-46e8-9ebb-5a0f65b88f8a"/>
        <s v="da966d14-b9d0-4db9-b7e1-d1164ad6b718"/>
        <s v="eaf80ce5-d2c4-499d-86d4-d2a55915e4b9"/>
        <s v="1d883886-22c4-44d5-86af-6a22ce60bd7f"/>
        <s v="af818f64-1666-4b1a-81e2-e276b635808f"/>
        <s v="558a38cf-8d8b-432b-9aa1-a0e5cfbb525e"/>
        <s v="595b9810-f1ae-4751-9c80-2ea92e3cb516"/>
        <s v="7adad4c7-5d07-4e39-a446-e68470bdca04"/>
        <s v="f11be0c3-3f10-40f6-8136-96fff01d7548"/>
        <s v="1d14e0ce-9b51-433a-b6c6-c13914967ddc"/>
        <s v="99fccc0a-c933-40df-86d0-b4e9fb3e8619"/>
        <s v="b7fb7f1e-b3c8-4625-a4f8-7753f2e17c6a"/>
        <s v="f8db5ba0-1903-4521-b2a6-c8718aa47b2e"/>
        <s v="42704fdf-2ce2-4663-8b3c-884a23edfe12"/>
        <s v="eade1716-43dc-4a91-9470-9886fab9ea2d"/>
        <s v="f4b5fd47-7c06-4949-8b41-5a17fa969e00"/>
        <s v="823a0546-a109-4bf2-bf42-75070d624ed8"/>
        <s v="d525babf-8a01-49b8-abd4-745115b24a7c"/>
        <s v="124953f0-d4af-4eb2-83c7-fb69840264a4"/>
        <s v="89120a0e-e070-4e14-821b-672f136bd98a"/>
        <s v="438acbda-fa4f-4717-9147-6531962efebe"/>
        <s v="6a2cc3e2-1aac-4bc1-9e51-0477fb98d6f9"/>
        <s v="014ef898-031a-4abe-82e6-98f1cadb5416"/>
        <s v="b8c8c11c-ca54-4b60-9090-f7217ed66624"/>
        <s v="b4ccfce1-50f8-4eba-bbb9-149d5c8d3e34"/>
        <s v="72e23330-da0a-47c3-b16c-f439a0157c5e"/>
        <s v="92d2b81b-6a5c-44c9-b563-5e6486f7e951"/>
        <s v="c52e4204-2947-47cf-b7c4-43207b862b3e"/>
        <s v="8771bbf8-0df5-4b15-a900-2dbf836c485d"/>
        <s v="d82d09fe-2853-4a2a-8cbb-1d8ae15371b3"/>
        <s v="a1fd8a70-2d9e-4e87-8298-20e423b66a00"/>
        <s v="14e9d313-a7ba-414b-924c-95c3c57be08a"/>
        <s v="7390e824-380a-4c71-a633-1c5cf8a87503"/>
        <s v="2aa48669-77b6-48ea-8a9e-2fe9248e0e12"/>
        <s v="261d6d02-eabe-4048-8d72-f643eb313222"/>
        <s v="da4bcc9d-014e-4274-b63f-fcfbab1833ef"/>
        <s v="1ee71068-80e5-4039-afe2-b086ded29cb2"/>
        <s v="4a3d4fac-3c85-48bf-9944-c95e149ac37e"/>
        <s v="6fd57dca-1365-4af0-b83c-72ab903830a1"/>
        <s v="1a2e5720-2e5d-4bb9-bcc3-ae009315d9c8"/>
        <s v="4e3b1f76-9c1e-4b78-bd0e-3b5423a90bdd"/>
        <s v="f46167e1-8e65-4427-ab10-06b2b2c034f9"/>
        <s v="27d3467c-2c40-4d07-bd67-73e991708075"/>
        <s v="35e7cee2-9e81-42de-8bf2-5d2bac3879c4"/>
        <s v="66d9159f-a63d-4fd7-8e60-f7e05fdf5d0d"/>
        <s v="76374000-760c-4a1d-b1d6-a9ac327f5550"/>
        <s v="06aaa2a7-bcdd-4329-a9c2-719ea2d20a0a"/>
        <s v="daeea646-0935-44ad-b5d1-950e1cd8a6ef"/>
        <s v="6cd19372-16f8-4d72-83b6-bfc8b4062ed0"/>
        <s v="63d3b2ef-6f8f-49bd-b378-c9ac23e812d3"/>
        <s v="00aa94c8-ceee-456d-af3c-c4800b531ed4"/>
        <s v="6efd678a-8762-4bf0-9752-38fe88563d68"/>
        <s v="96411311-6223-4c84-8c3c-969e1b7b6ac4"/>
        <s v="841d643d-3715-49a8-be24-551d3729acfa"/>
        <s v="791da8cc-cdab-4cf5-9d1a-17d1493f8b35"/>
        <s v="d687f23f-3567-49bd-aa95-ba2febf29c11"/>
        <s v="297c5098-2444-4410-8552-4d03733ab2d9"/>
        <s v="49c21325-adf6-4ddd-bcbc-9980788a233b"/>
        <s v="9f2e4c70-f648-49eb-9848-7b3b165d9db6"/>
        <s v="e8fc1829-0833-429b-b3bf-fee12ca13416"/>
        <s v="8d1a5082-193f-44bd-8056-5de8ea44f93f"/>
        <s v="96eab437-fdcf-4065-a34c-b4d462d14852"/>
        <s v="bcf25063-d2f2-4341-84a7-602d2ba1a365"/>
        <s v="b0790a5e-7955-4389-a9e2-4726d7b8f5e4"/>
        <s v="a9db7e76-65f3-44a5-85ae-5567bc27477f"/>
        <s v="95453c0d-9a05-4452-a3fd-dd8613b86a88"/>
        <s v="f0ada2f6-c926-405c-b86b-44f84e395ba5"/>
        <s v="8d7aa533-f790-4378-ab86-b6171aecc215"/>
        <s v="a947321c-f55d-4956-995c-5a1efbcf6691"/>
        <s v="339ba8f2-46f3-4c35-8862-d11473e8bb36"/>
        <s v="b328b30c-81e7-44d1-a32d-e9c4845501d6"/>
        <s v="e58e2c08-c67b-4b06-97e7-2f972b9a59b7"/>
        <s v="295a9ce2-cf57-419e-9011-618c0395f8c6"/>
        <s v="94bdaa85-77b8-40e8-bf3e-51f37cd40d4b"/>
        <s v="88b455c8-cfc7-4ede-9074-9bc52148d565"/>
        <s v="6260ab90-524b-42a5-a17c-1469ebbf3f65"/>
        <s v="0baa2f1b-babd-4712-bda3-7d0ac8c9d7f5"/>
        <s v="bae4e76e-6ceb-488f-b257-6ccdb6321821"/>
        <s v="53c8ee29-5308-4468-9eb2-896eb4575ae7"/>
        <s v="7e251248-fc7f-41fd-ba07-ea6e53968a50"/>
        <s v="fa2255c8-fd26-494b-a326-2ed522a8d0f1"/>
        <s v="65d998b0-b413-464a-9b0f-b768bb31ffe2"/>
        <s v="49d4f30a-2743-48f2-8933-0efafdfc74a2"/>
        <s v="d67085a0-c13b-4c32-8188-41d0d3c47a0d"/>
        <s v="095717fe-fa79-4def-aad2-028ffb346f4e"/>
        <s v="aa618f8d-92ce-4a4f-9995-6394530786fe"/>
        <s v="257a3107-4f49-4782-bed6-c99c0917f016"/>
        <s v="c551a2e7-d73b-4158-a635-01b93a346e7c"/>
        <s v="828c6059-c935-4042-9e5c-16e8a0dd19e5"/>
        <s v="80ae234e-f36b-4ecf-817a-d8db357a7da8"/>
        <s v="47400fec-0439-4177-9b2a-7f44d3106e3b"/>
        <s v="bd68551c-68b2-4ca8-816c-244243fc259d"/>
        <s v="f880158b-bb6e-4475-8874-938a85e53a7a"/>
        <s v="127c642c-6e05-4e9e-a291-b82483bc7286"/>
        <s v="06a797e0-5bc7-4147-b542-c92b6f0779ae"/>
        <s v="8832b394-8df4-481a-b047-6a30088e612e"/>
        <s v="0a006647-7b8d-4cc8-9ff4-aba2c088f331"/>
        <s v="d014e24c-d9d7-4547-b8cd-53f8c710a2b2"/>
        <s v="f3f9639e-443d-4927-a71a-b895891fad98"/>
        <s v="26e7b493-72e8-471a-89f7-9f1fec35e994"/>
        <s v="155bf998-dee9-4da9-92d3-e3dd3c4b5879"/>
        <s v="29c8f379-2f55-4659-99e2-d02012f3c944"/>
        <s v="5ad490f8-fead-45f2-a736-bd438a89eafe"/>
        <s v="cdbf0b0a-2550-42a3-86b0-fd2b468e8853"/>
        <s v="4873f36d-6ed4-4e7b-96bd-2329120d7b05"/>
        <s v="2147870f-5850-4bc7-94ae-8e20af9d3eea"/>
        <s v="39274f37-6148-46d6-af30-3a38a34deb93"/>
        <s v="839db043-c9b5-447d-8be9-daa5f4abf232"/>
        <s v="8fee49ef-dcdd-4a6e-9070-5596734b89c8"/>
        <s v="cdc0227c-3402-4e34-ab8e-617eba6f737f"/>
        <s v="829e73ff-d855-463e-849b-fc2801618c47"/>
        <s v="d7858329-ae03-4d42-b55e-a2a82cd28f15"/>
        <s v="edc95455-c6ba-4305-b2c6-2981f2bd8fb7"/>
        <s v="6440ef80-3d78-402d-a50f-479832de5d2f"/>
        <s v="12de8987-036a-440e-ab92-04e7842024eb"/>
        <s v="5925756f-e5d7-438e-bcfc-2ed70c27591b"/>
        <s v="df723902-6ab3-4055-bab3-514ab728f724"/>
        <s v="0a075b99-0bd4-41c2-aa34-16c70e16d281"/>
        <s v="661d4c0c-ea7e-461d-b4d0-61fe25f25f98"/>
        <s v="c2507393-7847-499f-bf82-14ff55e2d593"/>
        <s v="b33294d8-4e39-443c-b94b-f5d2632d5661"/>
        <s v="6788bcbb-67b3-4fb2-960f-a7140759a8c2"/>
        <s v="3dca987c-3b31-48b6-afc8-378db23e91c7"/>
        <s v="3b0ed983-0edf-49da-bb4a-7c6f5e8d6d92"/>
        <s v="1f0e21d5-a2a9-4947-a2bb-2eda7c9921c4"/>
        <s v="73408f25-0fe7-44fd-b34b-ce82a1b78572"/>
        <s v="e63e6df8-6f37-48f5-a696-72b9f9c149bb"/>
        <s v="efe57e23-209b-4e94-9abf-f654dc924695"/>
        <s v="9c4162e0-a64f-4453-a077-4211bc0618ae"/>
        <s v="60221087-3e2e-4c58-8c01-64aa7f05e254"/>
        <s v="1c5508ee-7818-47cc-94a0-a98a3e276860"/>
        <s v="87c53be9-2936-4f33-a95d-355f4a9e7392"/>
        <s v="dde4fdfb-0732-47f8-a73d-13ddc33c7204"/>
        <s v="5907577e-a75a-4763-836d-6eaf0c66da13"/>
        <s v="231269da-7cff-4d57-98e2-860174b285ef"/>
        <s v="705c8968-65a8-4051-89d5-a36f5f67e678"/>
        <s v="ac2c4df6-6600-43d5-ac5d-deb6f9222ed8"/>
        <s v="2a036de5-579a-457c-af72-2cfd46b359a7"/>
        <s v="6a12dd1b-5d8d-42d1-9224-c09b1e4f2ae7"/>
        <s v="7a92abd5-0fce-4196-9468-f421adf9a6c7"/>
        <s v="8e5b60a4-efa2-4502-80c0-de67864ee00d"/>
        <s v="d703a650-d3cb-41a0-b861-8c6a37fe5531"/>
        <s v="86a726a1-a33d-44a9-a605-68ce3f0f0082"/>
        <s v="65bd0e1b-139b-42c8-baea-f957c19d3eda"/>
        <s v="19c19e8e-31fd-4dda-8d3a-bf41d971c186"/>
        <s v="5153481d-9960-414d-922b-716e2f10c233"/>
        <s v="cc7e5c30-2e06-4756-9b09-21e7e9e45e78"/>
        <s v="e8c59c64-57ca-4339-b2e0-24a156e3a9c7"/>
        <s v="9d6dede4-233e-4444-9d5d-2648aa3ae597"/>
        <s v="c42ce6ba-6647-4897-90ba-e88ba5d703c4"/>
        <s v="33a89e76-5330-4226-a76b-2ab371b10045"/>
        <s v="d0ae3805-74ef-4848-9e63-d9b5cb3507b6"/>
        <s v="bc7e3d4f-bb49-41d7-a462-7ee5bf9e50ee"/>
        <s v="31de93a7-574c-47d7-8a51-4a9c3e6a30bd"/>
        <s v="040fab45-78e8-4515-a17c-5965565cbde4"/>
        <s v="519861c4-68ba-4e9c-b2f7-5de066f31b2b"/>
        <s v="9b28d2af-d29c-42d6-91e8-5b5b3fd29d42"/>
        <s v="9d3061ba-4227-4334-86cb-b91645710c8e"/>
        <s v="2394cce3-aedb-4d78-8801-885698586220"/>
        <s v="68508b05-73a1-4f27-b245-d54f52cb62f0"/>
        <s v="5de87c78-d9ff-4788-94a2-1b890c3deff8"/>
        <s v="e45ffd83-309d-403d-9d1c-7470fe482a82"/>
        <s v="36bc6450-ba65-4f6a-b5aa-1865680746c6"/>
        <s v="6cba5f19-d6e5-48c5-8e68-4a7a02275e11"/>
        <s v="d601c6a9-e8aa-4ea5-b089-2226d9fe334a"/>
        <s v="2d4fff8a-fd5b-45dc-a9c8-4c0454ff813d"/>
        <s v="0dc16e69-8462-4ee4-a471-301ccfb6306e"/>
        <s v="dfd39812-9a1e-4458-a5e7-bbb6ac761e89"/>
        <s v="3f02a407-4b64-4a9a-9696-ab8996f2f2b3"/>
        <s v="aa087913-d31c-4acd-b270-83497a67b517"/>
        <s v="90418c8f-5d31-4dc1-9db5-b38875b848d3"/>
        <s v="ed1c189f-ab80-42b5-82f7-3750e458aa88"/>
        <s v="6680e7d2-bb8f-4dd6-b9dc-b3ec06ec8afe"/>
        <s v="7d338c36-5f5a-44ad-be9f-4d8534e36ddf"/>
        <s v="30753613-20bc-4de6-af5f-d9ad74a7d220"/>
        <s v="14898084-75ed-409b-987a-55d51f794c22"/>
        <s v="95701be4-386e-422b-8e22-f4702c1c5278"/>
        <s v="4037d50b-4ca6-4562-ad94-30e6898722e0"/>
        <s v="cb1713f3-701a-4097-8af5-aead62722075"/>
        <s v="60ab3d92-5b81-4504-ba07-e48c0e411c2b"/>
        <s v="be766e09-cd5f-4d9f-9cfd-cd8fca0f0784"/>
        <s v="03ea2cf0-bd59-4d05-b7ee-b981104ac415"/>
        <s v="9689fc12-7955-4241-bed9-e5ad310cafd2"/>
        <s v="38efa622-be8f-4197-9baf-785dd0975318"/>
        <s v="489e646b-e177-4a6c-ba6d-db129f36d25d"/>
        <s v="77e46bf1-9a28-4694-a60f-924368864e8a"/>
        <s v="12253e9e-7972-4549-a43e-53cc6c8d1683"/>
        <s v="f36f59d2-e2c9-42cd-a030-81b3f3f9ce48"/>
        <s v="95441cd6-cd40-4538-a4a3-08365c9eb278"/>
        <s v="c9230463-38ad-43f2-a75e-8e2864cac74f"/>
        <s v="a0c4c030-8ecd-41db-bd46-be6979ef0ae3"/>
        <s v="edae0ffb-cc5c-425c-be21-bcf148d337b6"/>
        <s v="a3fdb418-e0e2-4865-8213-3d3366464398"/>
        <s v="1658a6f5-7fa4-47eb-a9fb-efe90b41dd52"/>
        <s v="db453368-beb8-4598-bebf-c42c2a2a301f"/>
        <s v="05137af6-8328-4f20-9cad-0bb50e1815ed"/>
        <s v="a3675cc2-c55f-4a8c-af1e-73f5afb793cb"/>
        <s v="195ad273-9fab-4b4b-b1b5-a887f6239c4d"/>
        <s v="a92fd608-cbff-464b-b6c4-e653ae56ce6f"/>
        <s v="7c415337-1b0b-48cd-9b5e-cb117682cb70"/>
        <s v="c7ad242b-04ea-4b0b-bfd8-6bd99e218916"/>
        <s v="5be67416-9b56-4a36-957a-f5fbc2b3a022"/>
        <s v="c3a181dd-af69-4a31-9d0f-e9bec0601aa0"/>
        <s v="8968dab3-51b3-4a8b-b229-00fe45a2280d"/>
        <s v="cd09601f-1cf3-4ae3-9130-dce2375ecde7"/>
        <s v="08672c22-c47f-4e08-a456-a1bbda320946"/>
        <s v="b74c4d3f-5372-4e0d-afa0-79caf62bd5a3"/>
        <s v="862dac5e-8484-47f0-9fac-42c64f210e14"/>
        <s v="080b0c3d-71a8-4b8b-8439-04a4dea2ab3f"/>
        <s v="93b6baf8-19d7-4702-aeaa-1bcf3462bfeb"/>
        <s v="27528a31-27ab-4a19-8b69-f6fab86b3a7d"/>
        <s v="5e2d8009-72b5-47e4-9dd1-309f99a0c8e4"/>
        <s v="d09e48f6-f4d7-466a-9ea6-7aaaf1af5e0d"/>
        <s v="972a2923-252d-4750-aa57-7e4ffeaa3653"/>
        <s v="47eac4c1-07dc-4164-a0d2-567f8ee65e0a"/>
        <s v="8734712e-20c9-4240-9e54-1fd143a67fa6"/>
        <s v="d64f2489-588b-4f98-9b5a-f0cfb8a1d25c"/>
        <s v="e296113c-30c7-4c53-881e-571b2650e4e6"/>
        <s v="ff866ec0-e19b-4f58-97c1-730a890097a4"/>
        <s v="903dd040-2547-4d16-bef0-8a0085707a11"/>
        <s v="41e46242-3196-49c5-a663-86cf98895fb9"/>
        <s v="f5410fb2-31a9-4ad1-a451-0475922879ff"/>
        <s v="9af35ae9-c4e5-4181-bbd9-8083641157df"/>
        <s v="4b5dc5f1-ff95-4aa1-ba3f-cc23470b7fd8"/>
        <s v="f1a00fa0-2df5-45c8-bcc9-9948a6a65b09"/>
        <s v="e3a31e6e-f461-4e52-b7ff-0b5a54f4168c"/>
        <s v="9ffffdfa-3ab6-42e0-a256-d5e7e295d018"/>
        <s v="b2c31352-bc7e-4271-8f1c-0d521ac9985c"/>
        <s v="98383b31-fc6d-4f37-bde0-435c825c422d"/>
        <s v="725efb8c-af30-46c5-b22d-332be7181bc7"/>
        <s v="21ffb5c3-a91e-4dc7-a5e6-46a110c289fc"/>
        <s v="2245d418-0ee0-4f6c-829e-dec5a61c75f6"/>
        <s v="7d4c7e9b-ddbd-4d94-959c-5ff254b00fc0"/>
        <s v="9c7611c9-32dd-4503-8d38-67aaa8c62d1d"/>
        <s v="35678510-1bb2-4e85-819a-f94c1b25bff5"/>
        <s v="b2cddb82-aa56-4eb3-a11a-dfd05eecbe4a"/>
        <s v="5ad75949-dfed-4e39-80a3-3b5f74b021eb"/>
        <s v="18285524-6cc5-48f2-b72c-1f84c75257b3"/>
        <s v="cc470d85-f720-4560-a4fd-b4caa2c39352"/>
        <s v="3bb969ec-6a30-4948-ae10-ae7c9380fcf5"/>
        <s v="a322b9ae-ab7c-4d83-8f40-d36e2997adda"/>
        <s v="8aec471a-0bfe-421d-9a8a-e7c8f8a03a7c"/>
        <s v="ff32e01e-5e44-4239-b491-0043ec21d155"/>
        <s v="c3d6eacd-2b88-4c34-a4a8-8df0977ebf36"/>
        <s v="5207ff71-74d4-4b06-a8e1-32cedb0f62c6"/>
        <s v="33f711f4-1fe1-43f4-888d-8849c4862d2a"/>
        <s v="23563fea-29c0-40c8-beee-621d4b5e4f04"/>
        <s v="3077f364-7a26-484c-bd3a-73986f399294"/>
        <s v="ced8e74a-6336-4e05-a246-6baf6fb5c231"/>
        <s v="f319baad-ab18-4cdc-a9df-864eadf22342"/>
        <s v="67e37d74-30f4-4696-b291-c5f22bcf1379"/>
        <s v="4ef0ea83-d71f-42f0-a653-2f7b303e7a41"/>
        <s v="97cdf4fb-314f-442e-a443-b1b776520547"/>
        <s v="15533680-aeab-4290-9b37-61482ecadcb6"/>
        <s v="5896e4b0-652b-436b-9612-5629f0737a39"/>
        <s v="57bded6a-df27-4a48-bc48-b54cda723347"/>
        <s v="7b6b97c5-5a05-4221-b560-ce89fecee082"/>
        <s v="7c1c1cdd-a30d-45c1-a748-5e338b740e11"/>
        <s v="c22eff43-459a-42aa-ac0e-85c5729440c0"/>
        <s v="5cdf543d-2512-405f-80aa-f8032732dc42"/>
        <s v="eb09074d-41f6-468f-86dc-58d45220dc2d"/>
        <s v="101e636a-5889-4872-a029-8b3975b242ee"/>
        <s v="14ad597f-2701-43ef-8e40-e5d9daf74e43"/>
        <s v="45882210-c781-491e-a48b-7c2e5ac7c740"/>
        <s v="fdbb9d2b-1cea-4485-ae3e-3ad6ecedbd66"/>
        <s v="9372c91f-9949-4da8-8abc-ad48ef9e02c3"/>
        <s v="712a2608-61f4-4729-97cd-55429b9a6694"/>
        <s v="c5d14a64-7dcb-4bc6-a9fc-c729bff3d603"/>
        <s v="424fbc9a-fb49-433e-b653-ba0abcebee9e"/>
        <s v="1b74e22a-c2b8-4517-9f95-a52fbb971be6"/>
        <s v="36cc7c11-c4c4-4b8a-859a-c478116210ba"/>
        <s v="fb8c7bc8-b4db-46ca-b50b-6deb37d0f3c1"/>
        <s v="50f65c79-49df-4ab3-976f-ea6683cf3a83"/>
        <s v="97b8f402-cb7e-491b-a59b-92f8aba0bd9d"/>
        <s v="e035f7a4-fcdd-402a-a549-f987147b5bdc"/>
        <s v="ead01396-ed55-40ec-908a-a131c620ba8d"/>
        <s v="46fff460-f6d9-4d2f-a11f-4d5b98084c0d"/>
        <s v="4c56464b-e89c-4839-a429-7a2228378298"/>
        <s v="d6d8a221-2f02-4771-ae34-f8266c08ca8e"/>
        <s v="c4b1ef75-8ad0-4a0d-afb9-9d6b4c32ca2a"/>
        <s v="b4c562d7-058a-4d4b-a456-168073f9c4c3"/>
        <s v="bcd10b8e-f235-4217-8d2d-87d03302c305"/>
        <s v="e177d4a6-0383-414b-bd6b-d6a93a019c48"/>
        <s v="39915ca5-44da-4a37-939e-45541aa0448b"/>
        <s v="bf661974-575f-449f-9487-f4368d767ded"/>
        <s v="130a4f9d-feda-4dc0-ae3d-05b515a6d402"/>
        <s v="3887685f-52d3-4a6e-9c8e-ec4891c56db2"/>
        <s v="6d9b3364-877b-4a8c-a35c-093788e709e4"/>
        <s v="1fbb1338-5221-453c-86ab-1aed8fb58ba5"/>
        <s v="e44c6246-0863-422c-91ea-81c51401eed1"/>
        <s v="bc8431db-03fd-43e6-87db-894a2a2edb17"/>
        <s v="ff144526-5180-477c-8af8-00303f068b8c"/>
        <s v="4dd7f0d5-ab7a-40a0-bab5-6cbf994a0473"/>
        <s v="73d5eedb-24b4-4f3d-be94-8a89ba470abc"/>
        <s v="897679d5-5301-4154-8cc8-c91c209dbff8"/>
        <s v="e7e31a0b-ca77-4df0-b358-821e4fadeca4"/>
        <s v="0d94cdd5-c8e5-4ce3-a8c8-1d93b10fffe5"/>
        <s v="c9326857-fdf2-4709-8e6e-25bef62ddd5a"/>
        <s v="2b50dee6-aa58-40a1-aefb-37412b228d06"/>
        <s v="718d1876-4411-4e6c-844f-606467c710ff"/>
        <s v="ee7960f4-09f2-4a96-b3bd-b2892748351d"/>
        <s v="c76af8cc-a04b-451a-9e25-42c430854668"/>
        <s v="6706b04d-490d-4536-abe8-d7c4d258429a"/>
        <s v="5ad4bc3d-c095-4405-854b-d0e98b58aacc"/>
        <s v="5c1c7743-4581-48c5-9a61-0d8e50130204"/>
        <s v="4f7bbe67-4a4d-45de-b46d-04a90e59a998"/>
        <s v="493fdec5-3084-41c4-ba4f-8de934235fce"/>
        <s v="4c79f513-64d6-44ae-9c43-833d2a9cc3e0"/>
        <s v="ede2423c-4f03-4064-ad36-7f1cade598af"/>
        <s v="6876d360-72ad-4a0a-92d9-82aea11cc686"/>
        <s v="e78fa4d9-5af7-48ac-9886-ff83c9fbfbea"/>
        <s v="1543e559-1483-41fd-a4de-a994559cbc52"/>
        <s v="5fe8d665-7b0c-4df2-8db5-c0632e3fff69"/>
        <s v="a1f892b4-0fa6-473b-8932-ce89117b9be3"/>
        <s v="76d80fcf-1511-422b-a7d2-d8c3d8756115"/>
        <s v="98978c2f-2b20-452e-92b8-ba33162cbbaf"/>
        <s v="511b9ef7-6b06-4421-b4eb-3493e61d06ae"/>
        <s v="481a475a-61c3-4531-9647-4685cfc83192"/>
        <s v="8038fbec-54cf-448f-a5a8-1c0491dbee76"/>
        <s v="6051a0a8-4b9e-42b3-9fd4-43ac940dda6e"/>
        <s v="d7349c86-d409-461f-a9fe-a14952702606"/>
        <s v="054bf9af-ea3b-4ff5-b00b-70c4c53a7e8b"/>
        <s v="84bc6a3b-c6fa-4643-a894-b35ebe6703e2"/>
        <s v="a2ccdf17-73e7-41fe-a26d-6216b66a5d49"/>
        <s v="e8c640ae-0407-442f-9c5d-baa3bf7a70ed"/>
        <s v="83b1a989-96c2-4c8f-8ae4-e9841b388945"/>
        <s v="8b30c4d6-8927-4c65-90f8-bd1a1e7adbf2"/>
        <s v="92f98fa3-bcaa-4149-b65c-6c064334a58d"/>
        <s v="e0419629-f598-4daa-8c24-ee8cdf0cbef6"/>
        <s v="5e5f6dd3-6dae-4ddb-b0e0-6cdfda6e9431"/>
        <s v="0da88964-fa48-4223-a666-730ac3deb7d1"/>
        <s v="9b8888a2-fbd2-47cc-8a6d-18d178b081c9"/>
        <s v="ccd2d0db-3643-44a8-ba1d-643e4817a7fa"/>
        <s v="4d2743ca-5596-4a22-a30e-d492d0f0e1b5"/>
        <s v="2c61a9b4-0be4-4bb0-afbb-fe34cf0aa0b3"/>
        <s v="3b5eb0a2-d3c5-4850-906c-39a10e1d0929"/>
        <s v="4dff6fb2-b8db-4577-af13-0a8e485f09c6"/>
        <s v="af05ed50-af47-44f9-aebb-9ce8e0632d39"/>
        <s v="6046fd80-6d71-4337-bea9-cba52946b329"/>
        <s v="8477d8c6-2307-40f6-8ee3-dd7d0b989e80"/>
        <s v="b2e62b56-a0a9-4b4c-bed0-fe19e5d12bb5"/>
        <s v="21eb2a99-cc02-47a3-af9c-31ac7d45246a"/>
        <s v="5cc22de5-733d-4116-9220-e9f369219bd0"/>
        <s v="d6423b65-46af-4e58-a5f6-00917399ac74"/>
        <s v="75283afc-9704-4334-9ffb-8364ea27750a"/>
        <s v="0bacb6cd-7352-43e3-802b-2512703c6258"/>
        <s v="f96c9156-1a7d-4bae-a243-cdb3d68a33c9"/>
        <s v="9d6c93b8-1a9d-4734-8ee3-816b762c2ab2"/>
        <s v="93db98ed-0be2-42b6-99cb-3a9c6f2e22f7"/>
        <s v="545788b3-ff62-481c-ac4e-61ef5ab28c7f"/>
        <s v="e8a4d9cc-0d49-4afe-b04c-8b06d14fe3f3"/>
        <s v="b697533d-e7f5-4839-a6d5-94a6d664420a"/>
        <s v="f719401e-1be0-4bde-b2c8-9b35b86f4470"/>
        <s v="1410253d-7875-46ef-b527-2e673b2d1a74"/>
        <s v="8e0989a6-aeb0-4c7d-8a9a-6857bed43af1"/>
        <s v="7dc85e8e-1cc8-4e10-8eff-a6693b874467"/>
        <s v="34e7f908-7026-46db-bf5b-7296f09af154"/>
        <s v="7722c8d2-541a-47b0-9391-fac16b919ddc"/>
        <s v="f0a2f21e-34ed-4321-9167-e69b6608ea3e"/>
        <s v="dc906e92-ac90-4f83-a746-f60e250d07af"/>
        <s v="e1b4c1ea-d286-42ca-aabd-6c04c3f87cef"/>
        <s v="780f3a3e-0c8b-4fb5-8d1d-bbe8a2a2cc24"/>
        <s v="1aacc598-f208-4d0d-9f6e-0829848a909c"/>
        <s v="4767e8f2-e15b-4ac2-9e98-cb6af4f36237"/>
        <s v="40e37c17-fcf6-4891-b4e4-39385ac00137"/>
        <s v="43e82ec9-4f2e-40bf-9a09-a34316733baf"/>
        <s v="5ce004e4-dd74-49df-8b1d-46b5087a9397"/>
        <s v="7b39872f-2db0-4f1d-a48a-2448f528ccb9"/>
        <s v="bd941ff2-fe5d-4a2d-aa06-282a9225e1df"/>
        <s v="410abbf0-15e7-45dc-846e-85981ff3a803"/>
        <s v="ca6a00fc-dd1e-4b45-aaa8-13d29ddc1e29"/>
        <s v="65d193ea-12a5-4746-83c0-c3ca6fed99f3"/>
        <s v="bcd444a2-07c9-4b0a-8860-44e93cb47fa2"/>
        <s v="11b33292-1382-45a8-9ca8-e819cfdfdea1"/>
        <s v="d87a2075-e50d-4eb4-ae1c-b5e769e8ccf7"/>
        <s v="123920cc-b948-498f-bcc6-dc6fa4e74c11"/>
        <s v="a827062d-6a49-4178-85a2-a4b10ccc501b"/>
        <s v="68afa7ed-496d-4daa-b40a-ab503cd19158"/>
        <s v="1835a7a2-2e7e-4b43-82e6-e444ce12b6bb"/>
        <s v="049e3cbd-f19c-4a28-85c3-ca2d811c5e74"/>
        <s v="378ca1d3-f036-499c-8c20-e064b82bc09e"/>
        <s v="a1835951-ba73-4c7f-acdf-09baf6aca6fa"/>
        <s v="0e3132f8-1057-4735-a6c4-2a1b68fe3ac4"/>
        <s v="ac5d59bf-f887-40a0-abb6-bd4bb876a9cd"/>
        <s v="19462c85-4383-4305-bd01-a1af060694c0"/>
        <s v="d86be817-82e8-4b30-82fa-997566f14235"/>
        <s v="4cfe788c-aa3e-402d-bf87-f88b38539b0d"/>
        <s v="f4406d86-ee3b-490c-819e-4144991e0cd6"/>
        <s v="5c2ebf6b-059f-4ade-9942-76c8abf263be"/>
        <s v="0fd7f7d0-748d-49cb-9186-0fdf40e06a4f"/>
        <s v="83a6f667-e234-478c-af02-661256cdbe11"/>
        <s v="cfd3cd36-a1dc-4b99-80b9-cb5222fc6597"/>
        <s v="8867a392-c34b-4c49-93aa-e07d55e1fdf9"/>
        <s v="5c55d0e7-8d52-4b1e-ae0f-08b9de001991"/>
        <s v="6fefa36b-a119-490c-8e40-279bb7b90b45"/>
        <s v="284873e3-a8d8-4039-a260-92d1a2e4f233"/>
        <s v="4ea5add3-4cc3-4693-aa86-b0774fd2ef2c"/>
        <s v="9bdca79c-377d-45d7-b5d4-c2b48be83ee3"/>
        <s v="f196007b-b642-4640-a447-fb0ae5ae60ca"/>
        <s v="a44bf1c3-735f-4e98-9aff-07d9f5fcb18f"/>
        <s v="d89d5b4c-43c4-4d49-ab1c-6dc0324e25e8"/>
        <s v="1d5d7ad7-4348-40c6-bdfd-ff7c204b3cca"/>
        <s v="6a4e2572-c9b8-4e6b-bf2d-d32b18601f82"/>
        <s v="86448f8f-c38e-4d55-9440-b80d64b95c33"/>
        <s v="6a7e3528-638c-4369-9392-bf7375c25c6a"/>
        <s v="1c02d58f-48c9-45a6-9740-89eaf814daf2"/>
        <s v="d500fb8f-bcbc-4a41-b2fa-e7d2ff27e941"/>
        <s v="27e3361b-e17d-4af4-80f7-e251ec7194ac"/>
        <s v="5def4b16-7448-4cba-bcd7-3c299af753c5"/>
        <s v="b3a4a9c9-3093-4286-96b1-a9640b71b229"/>
        <s v="5da4bb02-df34-44dc-be80-0563ccdcdefa"/>
        <s v="1d786d67-0ebe-4cdd-adec-64746dc2a250"/>
        <s v="8427370b-35b5-44f9-9ed0-2da664e64dca"/>
        <s v="fc1e924f-1157-45ab-bac3-6bc49434a8bd"/>
        <s v="7e310112-b78b-44b8-acda-cea65d33cc63"/>
        <s v="dab0f5d7-2c5e-48f3-be29-a65b9e2ac591"/>
        <s v="a27d2555-ac11-4013-91e5-db9e5557a021"/>
        <s v="902463a1-1537-4cc8-82ea-d763cd07a268"/>
        <s v="5a7c7280-e4fa-43fa-83ab-6979467534a9"/>
        <s v="19a077e6-12d9-44d2-b360-f05d2c581404"/>
        <s v="1361165a-7533-4575-a751-b87110e8e722"/>
        <s v="dade9c44-de8f-4020-b523-2316df2ed321"/>
        <s v="3dc7ba9e-03ee-424a-a995-3146a7ad813a"/>
        <s v="305f932f-fc1a-4750-bc0c-3f1cd140a427"/>
        <s v="bbbac2e8-56bd-4af8-85de-992e872218ba"/>
        <s v="53b2571e-b290-446a-a3a7-6be9b74ad850"/>
        <s v="19540f84-2734-4735-b1c0-2783e812829c"/>
        <s v="a7ef9cdb-e5ac-4a1b-bd0b-ee936aea7618"/>
        <s v="fdbbba42-73ad-4329-a370-5eb90778f45d"/>
        <s v="7d926d38-cea9-483a-a921-495a362a4ccf"/>
        <s v="5d053b40-af16-4858-a894-4435c0545d85"/>
        <s v="71f5c72c-8057-4a43-b3f4-a0f0495a86d3"/>
        <s v="eeab7850-987f-4b09-9170-79d2117fa828"/>
        <s v="17f04d49-3a05-4a0c-a772-dbd8c4fd3ea5"/>
        <s v="6e945b96-e91c-41d4-8160-fdfd4df80c52"/>
        <s v="a09faa50-554b-4637-83cb-5c6bd623db88"/>
        <s v="9cb7fad2-8210-4b4f-a34b-c3f33bba1f65"/>
        <s v="596d34d9-f001-4c89-9b91-2da22d4abffe"/>
        <s v="7f79ff18-14b6-4fd5-9f47-088c5220981f"/>
        <s v="78653cf1-13a9-422e-b5aa-2eba1a293e63"/>
        <s v="f200e24d-ff2b-4928-906a-38100df3897a"/>
        <s v="04edc114-111f-495c-8316-65bc74ffb4aa"/>
        <s v="a959b00d-3efc-46d7-8ea4-df2277e3357c"/>
        <s v="5678069a-7987-4524-92e7-d0f391de8b84"/>
        <s v="3e3811a6-df30-4fbf-8344-cdf1712ab19c"/>
        <s v="ed045189-fc08-487f-ba73-e849014ed829"/>
        <s v="778e9874-e0bf-411d-bce5-a0eb52a530e0"/>
        <s v="166c4129-ecec-4943-a8cb-286b467cd160"/>
        <s v="3e2ee649-49ca-4237-89c5-d76356930c5e"/>
        <s v="1dc42fae-4a1a-44b9-969f-c0af10042c09"/>
        <s v="e33c3851-fefa-42e3-b5d0-023323efeef8"/>
        <s v="c60a22c1-26d6-4466-b1b0-08aff979d7ad"/>
        <s v="bc137299-2eb1-4397-9266-dfe6a39457f9"/>
        <s v="9ad2c61d-3ee2-4d9b-b662-7d4efab4911a"/>
        <s v="7770e5f5-cae9-4bf2-b112-161c02712bce"/>
        <s v="21748f85-ef41-44e4-bdfd-a30bf66e0434"/>
        <s v="ee55e08a-a58f-48a4-9c3e-d7f28c93b5d0"/>
        <s v="1ba2b472-2edc-4fd8-ab91-ff8d1ad45209"/>
        <s v="85ae06fc-cd69-4c89-a58a-b992eda926db"/>
        <s v="8c5b945b-82ab-45ae-8120-e69bc6649558"/>
        <s v="a34ff2ef-16cd-48f4-89b9-d593df4bc256"/>
        <s v="7d511f1f-d194-4ba6-911b-e712a8c1fb82"/>
        <s v="34b95197-0f84-45dc-87c9-c89dec11321a"/>
        <s v="b85b0296-59ba-4e32-b1a0-897e789d9ab0"/>
        <s v="163faedd-070c-4d6c-bfa2-0ee7b710b541"/>
        <s v="16d6dd01-f7cd-47a1-bfc0-27ad236e0d71"/>
        <s v="cb722979-a9fa-4ab7-8455-2dbbb1f44c07"/>
        <s v="06844e6e-1d4b-4ced-85c1-b9fa19eba2a3"/>
        <s v="989f628d-ee79-4da9-a1a6-1b70cad8e3d2"/>
        <s v="01f21a9f-8762-4466-b98a-75bb3c673b80"/>
        <s v="a4ed7a35-35e8-4427-9eed-7a0674793c14"/>
        <s v="3e5e2cb7-49a8-4b34-b7af-dd0a13cdf12e"/>
        <s v="03a84886-93a0-4b3d-91eb-a8509ff1187f"/>
        <s v="22af602e-323a-49d4-acb0-acbe0f7f4722"/>
        <s v="b53a10ec-5c2d-4182-93c3-8e28d900ac9d"/>
        <s v="ffd39eee-9f65-4509-9830-f560f59ddf3c"/>
        <s v="605da638-45ae-4211-bb8e-c8d6a8fe7ff5"/>
        <s v="550fa05b-b78a-4e48-bb3d-a97e6ed09de1"/>
        <s v="60829c53-2588-44aa-a6e2-991cefeb1084"/>
        <s v="3c187880-9d12-46eb-b8fd-14f1d78e23f5"/>
        <s v="eb0df89a-0dd1-438e-8a5e-0a3a470ebaba"/>
        <s v="4214d72f-044e-4066-b641-29acdf37d159"/>
        <s v="bc814baa-5493-4151-9d84-cb3d07c58cd7"/>
        <s v="3b57771f-3322-474a-a9f1-8e05f0ae4c61"/>
        <s v="95277397-10bf-4599-aaa4-538499c715b8"/>
        <s v="30bc4031-4345-4b9e-94b9-77f399e1b269"/>
        <s v="c090eeed-9276-4ded-8df9-6531de7f820a"/>
        <s v="220a3da6-0e24-4916-b715-946171d4ffa4"/>
        <s v="940e5f70-59e5-4b61-b088-885e0b7756c5"/>
        <s v="7f646065-fd20-4284-a16d-dd188772fb2f"/>
        <s v="a9896fc2-6cdf-430a-917b-e42022cfe3ed"/>
        <s v="c69a21ff-0f11-4e6e-a537-62ea136c743a"/>
        <s v="60b7d5ec-4857-49b5-bbdb-2324f15fcd39"/>
        <s v="05dc7a3c-cfe3-42fb-a209-320f9bec9bb2"/>
        <s v="34d4105d-e182-4137-a85b-03f92e59c845"/>
        <s v="c663b24c-23f0-4668-b103-4c8688f96cfb"/>
        <s v="cba19fe1-ed60-4873-a079-6aafe05e4403"/>
        <s v="68f90e5d-d7c9-4559-ac88-0cb961db8b0e"/>
        <s v="1c1aed16-7586-4fff-a577-9e683e8f0983"/>
        <s v="c248e566-e654-4877-8398-efb20f03c375"/>
        <s v="505f6ddd-34d5-4afa-b04e-c25de8718352"/>
        <s v="f043d27f-65ea-4cdf-8679-fc9572cdbf70"/>
        <s v="52dda6f3-bf28-4123-b8ba-139acb060be8"/>
        <s v="9a1903dd-ca57-4491-83e8-338b31ad81d1"/>
        <s v="4e67b7b1-e277-4311-9bfd-104641f1d26b"/>
        <s v="25513f62-f2e4-4b5e-8d44-03fcdd7e6cd2"/>
        <s v="55faaf17-d065-46a9-b66e-29ca458534cf"/>
        <s v="75f31ef0-e287-4201-9c99-a367eb1a17b8"/>
        <s v="0ba0bedf-199f-434f-9f0e-b87602ebdfc6"/>
        <s v="e5f7971f-f0b0-4c4b-9bb2-ff5221876446"/>
        <s v="e900401c-9259-4c95-b1eb-76fc5fd9443d"/>
        <s v="ea2377df-c124-45f0-a9a3-67a9f31edd61"/>
        <s v="4d4f5c75-f36c-4fd2-b7e6-4ff777287f88"/>
        <s v="16547026-a7cd-4fb3-9a2b-50f4459a60bb"/>
        <s v="bb06bc33-aa04-4cd3-a788-97628ad47aa2"/>
        <s v="b95210dc-cfd4-4093-ac40-932ad35e88e3"/>
        <s v="02eddc40-96ec-4383-b8f8-ec23580073b2"/>
        <s v="e38b716c-6e93-413c-85ff-4dd92a606b12"/>
        <s v="d44c0c87-da30-4fd3-a140-ac7b8186b9c6"/>
        <s v="379466d0-5dbb-49da-b00b-8bdbe819b2a0"/>
        <s v="25c7b20e-35c0-4cb6-a688-907316782535"/>
        <s v="73ea364b-89ba-4fb5-a028-dbadba009106"/>
        <s v="a732504d-acbd-46b3-a0de-1060b41707d0"/>
        <s v="2defcfbf-6acb-40d9-a9af-f7d6e34b9bd5"/>
        <s v="4ebccea5-47ac-40e8-9161-ad9fdee88d70"/>
        <s v="fdfd06e2-b83f-414d-a0ca-ee8043f20964"/>
        <s v="f4f6475f-0ff4-47b7-b5f3-717debd08202"/>
        <s v="634ce679-3f67-4881-babb-96d8dbb58f00"/>
        <s v="991d9980-a7ce-4b36-bd31-415bc45f9bd1"/>
        <s v="84ec9a53-489b-4c27-bfc4-3382eba2b8cd"/>
        <s v="5e3abb46-2594-4c21-8a6d-7c5dd5f6cf63"/>
        <s v="f2e325c7-ddcf-43be-81b5-ac8a29f52297"/>
        <s v="cf159067-f55e-4fec-a306-5c921b6c1697"/>
        <s v="814cc06a-4eb2-4592-9a37-5c06ca295640"/>
        <s v="6abc5813-9817-4a89-9fb3-4c4293dc81fb"/>
        <s v="dc010889-41ec-427b-96bc-1696f01e7789"/>
        <s v="4f4dbd4b-b4e5-4588-bfa1-31f8dfb16dde"/>
        <s v="f924c0be-cbfe-494b-ac2e-6a974c1aaf27"/>
        <s v="68561265-c9a8-48a4-bbfb-39231904414a"/>
        <s v="6f85377a-8ddb-466d-b7b9-cdbd724b3ffd"/>
        <s v="f1dda492-027f-43bb-b7bb-d7ede41b2733"/>
        <s v="196de93d-6554-47c3-8801-a88ec6564260"/>
        <s v="2977054b-2d64-4f95-84c1-964751e1bae0"/>
        <s v="d793572c-a1c5-45d1-a3cf-1397ce456d37"/>
        <s v="adb38306-35b0-4780-b431-09b0f79ca2d3"/>
        <s v="585d90bb-b807-4074-bc72-e4d6779882df"/>
        <s v="809d56d3-0332-43ae-aa76-9ef624abe961"/>
        <s v="42aa5deb-f65c-4056-8668-70418a489d68"/>
        <s v="5c9ce99a-0391-4755-8cb2-7d3b8bae5207"/>
        <s v="7c5713d1-9323-4549-8b87-b011d97f932c"/>
        <s v="2489ae2d-39c9-46e9-8c98-09bcb0210982"/>
        <s v="e652bfcc-654a-4051-a78a-f0b18b696bb7"/>
        <s v="ceb8c374-b2fd-4790-aa64-1a5f75cadecd"/>
        <s v="af440bec-baa3-47ea-aba9-486f70543161"/>
        <s v="2ce02225-f35b-4e63-9975-0d558bf824bf"/>
        <s v="086352e7-5457-4634-b308-94121e95915a"/>
        <s v="da419c09-0f4f-45e8-b180-a99f62bf20b1"/>
        <s v="0680da0a-9f9f-4538-a7d3-7549244d2a44"/>
        <s v="576bb2b3-eff8-4828-9dcb-9bbedbdc9493"/>
        <s v="cf2aa2ab-98e0-4fad-bd30-7eb650c5f13e"/>
        <s v="7e916b3f-a3c2-4ec4-b41f-9a6858247b9f"/>
        <s v="053d6b3b-bf7c-4bad-9bb8-0d1dd9e4ed5e"/>
        <s v="ce2c8fa5-a207-4302-be24-188a447b9628"/>
        <s v="19c60b30-7d31-44c1-9680-26d460bc9e0d"/>
        <s v="b2b0a546-f904-42c2-852b-707be02fe86d"/>
        <s v="ed2f556b-c390-4122-a60b-97e7a19c3604"/>
        <s v="ad72451a-3a16-4016-8983-aa0e53b58fd8"/>
        <s v="186055ee-672f-4e4b-8525-07f482b90463"/>
        <s v="642d9f4b-4685-4a97-84ed-5ca8a1c36997"/>
        <s v="72d359b2-efb4-4502-a8c0-c574720f2c7f"/>
        <s v="5aff10f7-3fad-4f7e-8c56-182e40b59c2b"/>
        <s v="afaecfdc-7754-478a-b564-de545963026b"/>
        <s v="f01bb937-71a6-4810-bd96-e6051dfbd143"/>
        <s v="849c5b1b-91d8-4d52-9f72-46632f780f9d"/>
        <s v="ffae46c9-a14b-4aa0-ba80-5c4a21ad1900"/>
        <s v="f907caa4-4c87-44ab-81a9-16546dc8144c"/>
        <s v="94d7e488-cb1a-4468-8cc6-49685265708c"/>
        <s v="c758c3b4-0a25-456f-84e4-e223f02eec5a"/>
        <s v="32d28729-2d6e-45a0-a5b8-7095276ea349"/>
        <s v="ff73b177-2aa0-4191-ae8d-ca6459c666e9"/>
        <s v="c58f92a5-7483-414d-9c3d-05f477c1b4b9"/>
        <s v="2956b759-007a-4014-9ce9-ed3b57ba35ad"/>
        <s v="69341ad9-f9cb-4883-9e5a-4a4b43e3d867"/>
        <s v="8be7bb4a-7f54-4a46-b0ef-2f4842e6efee"/>
        <s v="b66c89cf-d472-4721-8340-60a7db352212"/>
        <s v="5b6cc3e1-dc65-4e6a-9004-196f0057d561"/>
        <s v="61fb1e8d-ee4f-437e-98e6-4c6b42cb3638"/>
        <s v="178980e7-e981-43b8-b62b-6d8f0843b395"/>
        <s v="49ed67f7-10b9-4ffc-95f4-964c293faa5b"/>
        <s v="5cc7bc97-d49f-4da9-8b45-f2ed7992ea34"/>
        <s v="b616a189-6e66-4ea8-a062-5f5be5403a9b"/>
        <s v="0e6149b1-8165-4a2c-a140-e69811e6f272"/>
        <s v="7acec9ae-ee81-4a28-b6b9-7594392bbc4b"/>
        <s v="ae375575-56d2-4916-9c9a-ffdb01956ea7"/>
        <s v="9d622086-e2e7-469f-9f23-0ffb1d533104"/>
        <s v="1ef61095-d917-4f33-9e5c-fae03cae7129"/>
        <s v="a51e1e63-9c84-493d-bfc8-d6a7b921fd6f"/>
        <s v="dcd2d9cd-c965-4a4f-81d9-f86de9476818"/>
        <s v="f3502197-7c78-47d0-8c4f-b2f2a315f789"/>
        <s v="c8db02ba-e462-4bdb-a072-a825f14c5c49"/>
        <s v="7adcd607-3551-44b2-90ca-b0c36c6bbf38"/>
        <s v="f098c861-8eb5-4441-9215-741e068cc220"/>
        <s v="5c85ea6a-510f-41d6-8d9c-1c6d897ba618"/>
        <s v="68846ce7-49b9-4795-9d2f-6943b5107531"/>
        <s v="1fd4e21e-8e13-4b05-b932-ac7eb494fd38"/>
        <s v="5bf319d6-7c58-418e-a09d-e4751603a472"/>
        <s v="c62b58fe-4176-46c9-98b0-f3eab3c033b2"/>
        <s v="63e3992e-15fd-4650-b902-eebd2398ab14"/>
        <s v="e6291316-cfcf-4fe4-957b-b98b99a00398"/>
        <s v="847aaf10-e53b-436b-a138-60b3a0cc5d12"/>
        <s v="c6d7418b-ad3f-4d05-93e0-b7becfb00972"/>
        <s v="d4f8c365-c46b-4ccf-af58-6d5136e4c622"/>
        <s v="7caa2113-4e03-4916-8693-e31f14f68566"/>
        <s v="c24af6fe-dc3d-4205-b5c2-862c20016527"/>
        <s v="78672ea9-9fb8-4a77-a124-729ff2b9e8ac"/>
        <s v="b15de397-4318-44a0-aac6-e11b67b371f8"/>
        <s v="817693e5-7d40-4168-b743-b64139a0d94d"/>
        <s v="9312f381-5168-4f9b-9d43-bbe1cccf968d"/>
        <s v="a1a1993f-4e7e-425b-9b96-24bfbc561767"/>
        <s v="b7f5557f-a74e-46b9-89db-1e0a6b056af3"/>
        <s v="44ce0902-9568-4aa7-ad9f-3af9112877c1"/>
        <s v="6d54c556-0d69-488f-8591-a8709203c7d9"/>
        <s v="1088a14a-4416-404b-87a9-65963527f6fb"/>
        <s v="9f94a4c5-0937-4f6d-9d1f-860b5893e85b"/>
        <s v="618af1a1-837c-41d5-849d-a4789fe361a5"/>
        <s v="3f1f99a2-9932-4e3a-8b88-8b6c360b6282"/>
        <s v="3b92f26c-986a-4c9f-980b-f768bef6ba1e"/>
        <s v="7b54d44c-f1b1-4f6e-baa2-671a7e1dcf07"/>
        <s v="dba9a020-0e99-46dc-94ec-9cf21f602902"/>
        <s v="9d5abb75-25a7-49f1-ab52-c67cc0c4437a"/>
        <s v="aa44bcf5-c3ec-4218-ad54-3233e03dcf5e"/>
        <s v="53233685-52a2-4915-b28a-8371347ff096"/>
        <s v="430b05f0-cd69-43ee-af13-9bc58f5cfe6f"/>
        <s v="dd1313ef-f974-41ed-b79d-f6a2a1451032"/>
        <s v="f40ede24-403e-45c5-adac-39c2f8f63901"/>
        <s v="0620c2e4-1ccc-47f1-b6ef-a21fd2c2e6c4"/>
        <s v="09ba3885-c5f4-4537-b7cf-442f9f784569"/>
        <s v="d6db1885-a4c0-4292-9dfa-5351271b1893"/>
        <s v="fb18b66f-255f-4378-8fdd-daaeaa422d28"/>
        <s v="fe99a847-b612-4401-a94d-759002110d05"/>
        <s v="99825f24-411f-4a22-a17c-15826d6805f3"/>
        <s v="dd5c3350-a393-4667-b1f5-b3af3d4b4af7"/>
        <s v="3e838fab-917a-4887-81e5-2a06678612a2"/>
        <s v="8556c548-6adc-4ea8-bb44-f202d4dea7a3"/>
        <s v="b43cc80e-e0d7-4078-b16a-0e2c78b6509a"/>
        <s v="931d801b-6e61-45d9-8541-83758c900d60"/>
        <s v="30fb7af3-4b30-4e44-9ea4-c7ba3ea79a75"/>
        <s v="cbafdf1a-efc3-4bde-b83f-663f5756f3c4"/>
        <s v="d1211904-edd9-4450-a085-876caa88c865"/>
        <s v="ed8166ad-acac-4e58-80cd-9a5b6049e206"/>
        <s v="005ba875-ca39-4d88-b784-21f582610a51"/>
        <s v="93a6254c-737c-4de2-9705-98e3a4126f04"/>
        <s v="06e4f6cf-473a-471c-8b86-70084bc67991"/>
        <s v="cbf36bd9-8de7-45d1-9a71-710f7a145882"/>
        <s v="b1d57d1c-ce3f-499a-a389-3ce249df4663"/>
        <s v="d3b76f7a-cac8-472d-a35e-075830945cee"/>
        <s v="e0eca347-9edc-4978-8bfa-902eb1527518"/>
        <s v="a2bf1fa0-e083-48c5-83f7-d75bf074f3fb"/>
        <s v="ccbaee1f-e75b-49c4-9842-7bc568444bb9"/>
        <s v="212a03a1-5391-490a-afb5-9fb30b501bb2"/>
        <s v="44cc0a74-0f91-46c9-a824-2d990d3b2f10"/>
        <s v="8b4e11d9-1bce-45ca-aa1d-3c34594d7a2a"/>
        <s v="756ea841-d410-42d5-85e2-06b95c4668f4"/>
        <s v="6d2df0ab-e1c6-458c-8d76-954427b4cb7d"/>
        <s v="296f9cff-0341-4f26-a2a3-a05a1d77d82b"/>
        <s v="2e7c2f60-b9c9-48c5-bfb2-b584b1f57b8c"/>
        <s v="e00d8927-879c-4f80-b242-663a09d533e2"/>
        <s v="2780a65d-9522-4a4b-ab19-a9c65f0cbfad"/>
        <s v="43243dfc-f70f-4f3e-9922-fb1513d1084f"/>
        <s v="8ea42ea6-a341-4418-9595-9effc560c431"/>
        <s v="2f45b87f-9b38-4ccf-9506-48b30fb04829"/>
        <s v="cf6252bc-60d7-44e1-83a5-cea9d84cec24"/>
        <s v="ebfa3f8f-d340-406b-9b13-a3ae2a4810db"/>
        <s v="fdd1292c-1e85-4e69-a108-251fff2403a8"/>
        <s v="7ffcc440-9c95-4759-8b9e-fdf8e44fefda"/>
        <s v="08adafc8-1dce-44ad-980d-945a46200cd4"/>
        <s v="3a35ad39-259e-41a1-bb1a-8d8dc400dcc6"/>
        <s v="0f0827a4-4040-4f8d-af8f-a6f11396a02c"/>
        <s v="a0856950-57a3-4f44-9410-08fe9b96e95d"/>
        <s v="e6fff53a-10df-47fe-9c93-8a2b72e40da6"/>
        <s v="b6f03bec-22b0-46a9-89aa-bc2ddee2ff7d"/>
        <s v="365b2371-7cf7-4534-b916-8b6a0fdd944a"/>
        <s v="003ee040-2f6b-4534-9dee-c8fe941d0df7"/>
        <s v="a6a287e7-2216-4e1e-92e2-d0c7bf3ac2c2"/>
        <s v="bb8c0543-2afd-42a9-b662-d0ce9352f947"/>
        <s v="992bdbb8-c4b6-4863-aca4-9ac4a0832700"/>
        <s v="0e3036e0-08d8-42d9-be2d-1a40fd66ccfb"/>
        <s v="276cc931-71db-4bd0-9689-e447c7e65324"/>
        <s v="08e0251e-a91f-43e9-a1d7-d3ad51d986e1"/>
        <s v="571ed67e-5f7d-4fbb-988b-866cc53fb3e5"/>
        <s v="976f3c2c-ac1a-404e-ac12-e4e2fc4dfcd1"/>
        <s v="68af7b36-5250-4219-84a9-26cc208c8c08"/>
        <s v="caefabe8-0f42-49eb-b446-152a2778888e"/>
        <s v="c82786d0-ca64-4512-888e-42a52a1b13ef"/>
        <s v="f0f7392c-12bd-4eae-a46b-dd725c41c580"/>
        <s v="1e8393e1-bc8f-4d97-bd75-089bb70e213f"/>
        <s v="c426fbcd-53e7-4d6c-b077-9d351be9e607"/>
        <s v="ebbc865e-5e3f-4d4d-bb68-2c7d5d9b7781"/>
        <s v="efbe9161-4fb7-47d0-9c69-e2153fb87ce5"/>
        <s v="55964c79-970a-45be-9924-dfcca00a68fc"/>
        <s v="6ae1fb4e-23f3-4856-99ca-8bf6aec82a04"/>
        <s v="7d9ffbb5-1e7a-4bb2-bd11-a0e8653800d0"/>
        <s v="f1ec1fb6-17ec-40a7-a743-022307998b08"/>
        <s v="cad18f3c-cf67-4480-8c00-6678fe147a39"/>
        <s v="033a7646-1b15-43ee-8c05-72dfc54228a2"/>
        <s v="f5286c22-3915-4667-a7a5-a445f6b6ef04"/>
        <s v="b1536527-c894-430f-aad2-d80364e80cc0"/>
        <s v="b7a4da74-5525-4991-8442-3db926e03521"/>
        <s v="4dc0b96f-b084-4ae7-a44e-ca8ebdbcba51"/>
        <s v="20e6dbe5-3150-477e-8179-a44ab980f690"/>
        <s v="7f8b8f64-6df0-41dd-a000-8b481e51db7a"/>
        <s v="76e43347-039a-4a54-9de6-f6ba870e1155"/>
        <s v="28d96772-8cb5-4f66-961f-fe79144bd715"/>
        <s v="a4487437-1f8a-48e9-9028-0d6ca29cb082"/>
        <s v="d628dbc9-5cee-43ec-aec6-5a040687c966"/>
        <s v="46526dd8-715e-4a04-9a48-07f0f385a519"/>
        <s v="255d124a-e758-4ba8-8d4f-60f1c19e1a22"/>
        <s v="75f4ca21-9500-4623-bf62-d1e688b25a7a"/>
        <s v="b0a04405-ddde-4623-ab5c-2feb7bacc176"/>
        <s v="1cdb3712-118b-4d1e-a82b-66a7d43c418e"/>
        <s v="a2b8016e-82d8-4d9e-b815-de6806574f71"/>
        <s v="2d384383-1143-4d0a-82f4-17a7d3d8a704"/>
        <s v="ef573099-4a50-4165-b810-3737b4da74cb"/>
        <s v="8016e5d5-898a-4189-8c4d-f8c643805a81"/>
        <s v="a047a382-61cd-4f3b-a3a7-b42752a7a2ce"/>
        <s v="9ec7e22f-9f9e-42f3-aeaf-f8b1fc495e8e"/>
        <s v="0a544824-a7e7-4786-87e0-bca7c1694c82"/>
        <s v="00b59961-9b65-452d-8d2e-d6ee73ae7f07"/>
        <s v="18fb2334-6d48-4354-9f15-ffc97334239a"/>
        <s v="93a54153-ba1b-4053-af61-20dfdb177857"/>
        <s v="f3b58eac-e7c6-40c2-931f-39858c364623"/>
        <s v="57f20ac5-3855-405b-bd6d-2e2cfafa39f4"/>
        <s v="df314cbf-be09-41c5-9b1e-aaf8ea5b1154"/>
        <s v="f57be394-61b4-470f-97f4-eb833ffcf5a1"/>
        <s v="d7c2c3e4-49b9-4e79-a0d2-2269629fdcc1"/>
        <s v="cca51090-e619-4287-969e-1ced82867ceb"/>
        <s v="a9582f1a-ea79-496b-97a5-0f776e50f411"/>
        <s v="a5510115-4741-445f-a6a6-7abdfb6f5a18"/>
        <s v="7b6a7e31-3cb9-4a0a-96e6-6b4107422f3c"/>
        <s v="0703f4c4-46cf-42b9-aa91-afa48afe2ed9"/>
        <s v="7709d746-746c-4f06-bd69-3c6d34f59321"/>
        <s v="975122a1-443e-47e1-b62e-0a50288e50fb"/>
        <s v="c2816215-9d0a-46f5-83d9-406afb368a76"/>
        <s v="453d4d3b-97df-4710-81c3-d1aef2356776"/>
        <s v="aaeb11ee-f5a7-4bf9-86b9-03beedc674be"/>
        <s v="b1922c40-3aa4-436d-a331-437508049068"/>
        <s v="067e6e12-8e74-4109-87c8-5bb0474f6392"/>
        <s v="ff0aa5c0-d100-4ec1-875c-f27843ac3495"/>
        <s v="491ee79a-71a2-4d85-917d-5d01cb227e39"/>
        <s v="c8e3e0c7-4783-4ab1-9a9b-d53fe7cd8694"/>
        <s v="167b9f83-d0aa-4f73-860e-7ea97d719e0d"/>
        <s v="9d930e51-5884-4a37-8f73-0d11342b45a7"/>
        <s v="b043e337-1ebd-4f44-b501-dbc062d8a97c"/>
        <s v="7349844a-1799-4cd5-bd62-00899888beba"/>
        <s v="73ee973e-868d-467e-ac89-de766022a73c"/>
        <s v="c60fc472-3242-43f5-9e41-ea82330a94ca"/>
        <s v="063e7fd4-7d98-464d-af71-67caa9d5144d"/>
        <s v="062f5c06-bccb-4ee7-b275-ef6f5c4bbf65"/>
        <s v="3d2ade66-0aae-440e-973e-73f7821e8cab"/>
        <s v="394c0459-16ce-4961-94c3-65182ec7cb72"/>
        <s v="65272412-ea5d-4bf3-82f3-79bf3a0a229e"/>
        <s v="f2c7d66b-a8e4-4d35-bcb9-5f080232937e"/>
        <s v="d238659e-39c9-4246-801b-5ce534176fa5"/>
        <s v="6cf5303c-33d7-4f53-ad93-cd5a623f412e"/>
        <s v="e5d6ffeb-a5a3-402d-a462-25b54a17e491"/>
        <s v="b1e1e310-14c6-48cd-99e3-92e5fc1619fd"/>
        <s v="e88f4360-c3c9-4c93-83a5-4e8e39ce6bc9"/>
        <s v="83c71e0e-6b63-499d-9d0d-8503b72657a6"/>
        <s v="9c0cf0d4-9f97-4457-a7c9-597d84da4a3e"/>
        <s v="253b1388-e5a7-41fe-a806-05ef743a9a97"/>
        <s v="0e4d3611-1f6b-445c-9755-1ba1e15fddcc"/>
        <s v="8b26db3d-83f8-4074-b9f8-8a4be2ae6819"/>
        <s v="31931fb4-8e3f-431c-bc70-39a0b67e0e46"/>
        <s v="c9e4039f-609a-4e2f-93ec-66d6881324db"/>
        <s v="538357f8-e60e-4b9e-929c-ced05902e6d7"/>
        <s v="f3fc7c57-e055-4418-afb0-fb60110d4c1c"/>
        <s v="57086b4f-da6f-48ff-9dbb-0de2fb377882"/>
        <s v="0de3b9b8-9e1b-4999-a4b2-e385d140fb98"/>
        <s v="40642227-6970-403d-ab58-81d23d7c5b46"/>
        <s v="c8e912ae-39a9-4345-b225-a55092ea2106"/>
        <s v="1c818923-1dc6-4496-a22a-725800cde1e8"/>
        <s v="549e73ff-672a-4158-b42b-57eeaeab22fd"/>
        <s v="d49d7a0c-36db-491e-9baa-5f5e3c81060a"/>
        <s v="a11bf7f1-9730-4a0c-93b0-fe0c9def958f"/>
        <s v="6a46e3ad-53de-4936-b6a3-27b01a9051b7"/>
        <s v="f9fd3269-a144-4888-8b8a-093be426c416"/>
        <s v="9401a383-cff2-479f-8cbe-2093d5748311"/>
        <s v="93f41fe7-32ec-4959-931c-ced1c622c34b"/>
        <s v="84360c47-df3f-4acf-8b3d-b7257b552895"/>
        <s v="0d9823d7-ffe1-48b1-b85e-5402be05bb96"/>
        <s v="538b9b10-ca0c-49bf-8a3c-1e6160bfbbfc"/>
        <s v="90c37d29-ef6b-47cd-a95c-5f07c92287b1"/>
        <s v="80e8aa73-9c7a-4ccb-a478-167e998964c3"/>
        <s v="7df72062-ae30-4754-867e-807c846e6dc2"/>
        <s v="2059f6c4-472f-4f7d-af20-e3e28640bf5f"/>
        <s v="8386cebe-48a2-4abc-ac07-ace64709ae35"/>
        <s v="75cb1c23-383f-444c-bfa2-89f9147ed255"/>
        <s v="2af42bf1-cea9-4102-a290-8351c0951ac8"/>
        <s v="058bc77a-4e9b-4703-b106-665749d28634"/>
        <s v="2188aa99-c816-41a0-9393-b8a7e054b00d"/>
        <s v="2d810105-6c84-4fde-a834-8a9fa0a62cbd"/>
        <s v="0193a532-149f-4217-a7dd-4b058c94f01f"/>
        <s v="0b94f9ab-387c-429f-9da0-6de2ea7d68d8"/>
        <s v="758d7124-5c26-487f-9777-112860b61e86"/>
        <s v="63f6523c-8ba5-4f76-9612-176c5bcfc9fc"/>
        <s v="85c13412-bf33-4dce-8681-8a7597418d29"/>
        <s v="97b2a698-c757-46f6-b38f-6966dc86f2fc"/>
        <s v="7955be28-bbdd-480e-843a-06058f389709"/>
        <s v="71201797-0a62-4883-937b-9c9c628a2610"/>
        <s v="677da450-e54a-487d-b5ea-22a476f29f3e"/>
        <s v="db534b5f-b2f2-4c29-b8ce-27322ace8343"/>
        <s v="50ea08cd-560c-48b2-abe0-cffaf0fdd44a"/>
        <s v="ffcd5bed-cd79-47b2-826f-de9dde5c6a29"/>
        <s v="c347ce85-7f64-4565-9186-a0c7fb65d674"/>
        <s v="5c6a8a35-20ea-482f-97a5-15bff3747da0"/>
        <s v="ac9b6004-638c-44cc-ab50-65931449a84f"/>
        <s v="15f943ec-f306-412f-a544-ef3837d2516f"/>
        <s v="cc2e12c6-d044-408a-907e-aea226de5290"/>
        <s v="448b465d-bce4-4b32-8b2f-8d36d00ced72"/>
        <s v="c6457fba-d960-488a-ac48-974b48e710be"/>
        <s v="e8c3b201-8004-4f37-818d-124774244751"/>
        <s v="ae166f1f-7488-47f5-ad17-2db2ebef1e69"/>
        <s v="04d4caa6-fef1-41d1-a381-e783e11c425d"/>
        <s v="e1286bd9-ec44-402f-80e1-87c91a71354e"/>
        <s v="16e9afcb-1bda-48b9-8187-ae1b93a9da40"/>
        <s v="7fe11303-7876-481b-89a4-851fd76e6bde"/>
        <s v="ab553ae7-7d4d-4266-9f59-6fafb4c6691f"/>
        <s v="ab855787-4ac8-48e6-abc5-91dcc4d4b969"/>
        <s v="8386b9e6-ceed-4934-b584-33f0d1488df0"/>
        <s v="74ae1cc6-b4cf-407b-ab2f-086b8603cb57"/>
        <s v="db5eddad-aa56-4c71-8fb4-beac53552ce6"/>
        <s v="a388c0f9-a912-4272-baeb-443fe499789e"/>
        <s v="017dfaed-c28d-48b0-b16f-236eb5c59a89"/>
        <s v="6f1ebd81-09c6-4722-b6ac-b9cc75032d22"/>
        <s v="4ab0926d-6c68-4dea-9da7-06f6c89c455b"/>
        <s v="610a803e-72c5-493b-9a7d-04df5c5b6afd"/>
        <s v="d3b270a1-cdde-4d07-8027-c6788196b60f"/>
        <s v="f1dbb402-dc26-4e78-8ecf-e9e1e93e0497"/>
        <s v="fdd16ccd-e61e-4927-8119-61bdf5e79e96"/>
        <s v="b1813413-aa5f-4779-a96f-367ef3680cc9"/>
        <s v="72f8273c-317c-4a00-9d02-92805a8599f1"/>
        <s v="db140862-daa2-4aaa-bf8a-3e497bdf754b"/>
        <s v="cc0c1083-11a9-4d1b-ae93-a060c9905812"/>
        <s v="eb89481a-c9ef-4883-a170-befddb4e4b4f"/>
        <s v="79ad774b-82fb-4e72-a21f-59d8efd2800a"/>
        <s v="5a67597e-6896-4e5b-ae96-9e92a128ffe0"/>
        <s v="c3cd8460-eef9-4f2a-b2e3-9efe233eb57f"/>
        <s v="61ab1d1c-cd03-4e9f-8557-ca738bbb16ad"/>
        <s v="aa7ebf08-d1a4-484b-8e4c-515b585d3fd1"/>
        <s v="60e554b0-cb71-4e0b-b3c5-4b674e58724c"/>
        <s v="36d8dd06-f7da-4fa9-868d-626b5df05cf1"/>
        <s v="df3f7ec1-5b8a-4f8b-919a-70a5d1a26468"/>
        <s v="cf251c2b-faec-4945-a8b8-423b9de6689f"/>
        <s v="639b5a9e-4267-4965-86a4-bf9eff772951"/>
        <s v="3951b8ed-ebbd-4354-9988-9030ab6c02f0"/>
        <s v="c3f8f8c5-5010-4bcb-a5c7-0cfb606747c6"/>
        <s v="f0b4ba15-b905-4c72-ab19-8cd9447d1881"/>
        <s v="58f740b6-a22e-433d-862a-74120aa41186"/>
        <s v="accbce0d-7321-47ad-9866-f07fd55e140b"/>
        <s v="0bf26285-eb38-4344-b4b1-c5f094ac6e71"/>
        <s v="e9dc093f-aac3-4f2b-be29-90bbc22a116b"/>
        <s v="e19bb248-0e37-4c7a-ab51-b914781f7ffa"/>
        <s v="3ebc7a9a-8c77-48d5-bd8f-2c505c543445"/>
        <s v="4310c06a-4fc8-4420-8cf1-87ae36d803e9"/>
        <s v="0edc1a9b-6929-4c7e-b6f6-e904c8a35296"/>
        <s v="14cf7964-b410-479e-8213-b924004282aa"/>
        <s v="ae48f7bf-abf6-456c-8e2b-0d1c1c5880cc"/>
        <s v="c070e15a-42ff-4f06-8867-fdca1a591a85"/>
        <s v="e1a880c6-2e0f-4a7c-a997-94343b782e3a"/>
        <s v="0cfd287c-520e-4348-b371-3577e19ed44c"/>
        <s v="f1f5ceff-56a5-4819-9cb8-8322b183cf03"/>
        <s v="8a81d2c3-de20-48d5-952d-f3fdbe1ecb80"/>
        <s v="7aa44601-a3bb-4709-b9a5-15fcf38d8494"/>
        <s v="d9199a7d-b8f9-4102-a706-3e397401e012"/>
        <s v="1f4d2550-65ae-4a96-bbc8-98ab83c78b35"/>
        <s v="89d4d64d-4111-4e6b-9e93-c6340391e951"/>
        <s v="99c27e8e-f515-4fea-9c26-26ccc2759086"/>
        <s v="eb177d02-0bf7-41a5-9a78-8dec0d855ea4"/>
        <s v="99d05575-eecb-46c6-a6a2-8c1fcc77732b"/>
        <s v="f80ad689-1036-4406-bebc-c6f90c3a5258"/>
        <s v="9c546938-9b2a-4298-a574-29bd52259c94"/>
        <s v="18b13010-931c-41e5-8973-43e024d93310"/>
        <s v="eaf9c221-d59c-48c9-a36c-f0e6218f2692"/>
        <s v="46f4cc55-bc1f-4c60-89db-2dd3aa26f438"/>
        <s v="9426c26c-7fa7-4955-a37c-73b98cb129e9"/>
        <s v="30f9367f-11da-4a38-b24e-8ec5f39ad971"/>
        <s v="2f38fcb0-1ed2-4f05-92bb-73fe4fd62ff5"/>
        <s v="b677b0a6-46e0-43c1-91cd-ddb110ce4c61"/>
        <s v="2d44a73f-3c6d-41c4-829b-183bc7ccce52"/>
        <s v="d422fa28-6d82-4825-8954-6e794ce8117e"/>
        <s v="73fcaf1f-80d4-49a4-b320-b84db3874c4a"/>
        <s v="e6f906da-faeb-4c82-a907-985e96d8cf75"/>
        <s v="c3d839e9-e1cc-4c52-9edf-ceadc467983e"/>
        <s v="aa8892ed-7a6e-4a75-9797-09f18c0b2a09"/>
        <s v="5d3f01b6-ed0f-4382-b2ae-be2276d1c3df"/>
        <s v="c9b0fae6-2e8b-4a17-9ebd-1d29b2992a76"/>
        <s v="3b7a490a-acdc-41a4-bca6-74e6a5648a62"/>
        <s v="6c0595eb-2264-49bc-87b5-4450fef0b043"/>
        <s v="57df3cbb-a614-415a-9759-b8ba953eac1d"/>
        <s v="203e327b-8837-47bf-916b-7dee8bca0b4c"/>
        <s v="1f9adfef-5649-4307-9afc-10269de3184b"/>
        <s v="1ffe5b5d-8420-4ce2-bcdd-d5f51d04de2b"/>
        <s v="295e4894-d2f1-45a6-a939-d485d9473c25"/>
        <s v="caced889-1ca1-4eee-aa94-32551319cd4f"/>
        <s v="7edc7c7e-6c28-448d-b766-7e5047626b63"/>
        <s v="ae939aae-2795-4a8a-85bf-cb2f3d532e39"/>
        <s v="fa35a31a-3dec-4c60-88fe-538e21cc0c23"/>
        <s v="972ffdaf-2c8f-412f-b2d2-5a61616cf877"/>
        <s v="053fcaa5-b955-4468-8ed3-70bf2db0c93d"/>
        <s v="b6154a47-0d1d-4ceb-949d-12df226e5784"/>
        <s v="3e7c612d-5a34-4cbe-97f0-99074699bbb0"/>
        <s v="f388e719-962a-4a7e-8ad8-d016834ca8e4"/>
        <s v="1ea8749f-4f55-4597-b2db-3c28abaa446e"/>
        <s v="c8fc054f-dc4e-4f51-81ba-cbab6e48b210"/>
        <s v="734f5567-c256-4efc-bc26-fa37c645edeb"/>
        <s v="b352aab4-254d-40f4-a3f9-e1317ea09195"/>
        <s v="46c76246-e0b0-4cdf-9028-46d2e7b8c079"/>
        <s v="f5dc1c5c-cc64-4b35-8ca0-5f75d47ab472"/>
        <s v="2b1a28b0-4da7-4846-8966-60fd8cbce03e"/>
        <s v="76a79790-d416-4369-b4cf-236f670ce8f5"/>
        <s v="8cd68b22-67bd-40a8-96e8-6ddf5df4424a"/>
        <s v="2bdcbf08-8431-4757-9b1e-76304fe93710"/>
        <s v="15d10c52-b35c-4469-a3be-df7e45d4e3a5"/>
        <s v="5a130245-b9e8-46ee-93dd-db7b2c76b731"/>
        <s v="04d4cbc7-75b0-4afd-b334-234b774f530e"/>
        <s v="f62498e0-c0eb-4d69-bb73-3b413223adbc"/>
        <s v="a88920b3-6dff-4219-bc77-0c2055c51a8b"/>
        <s v="ef096a64-d91e-44df-897e-27739b51aee8"/>
        <s v="4fc7accf-d733-42b7-aa25-70689aa6e3c2"/>
        <s v="1c043191-efd5-4d93-914a-e4ccd3736648"/>
        <s v="9f2b56ca-cdc0-4a93-a49f-6d697e8dd742"/>
        <s v="e068651f-0ddb-47ca-8dde-67f23494f2e8"/>
        <s v="ca308493-e8dc-4cdc-ba10-beaba9b16801"/>
        <s v="8d1ff002-08f9-4278-a24f-b3d9e633ba4b"/>
        <s v="766b6299-8308-4036-a5d6-eacdcf12c55d"/>
        <s v="57197405-4370-4ffa-ad24-90915bccb761"/>
        <s v="61d85658-b154-4c18-9842-8d98b678fefd"/>
        <s v="54398a68-1e8f-4ad0-9c14-74887e01823f"/>
        <s v="b5648851-8d41-422f-8b67-11a0c6a207ec"/>
        <s v="446858e0-2877-41d2-aad5-573f41eb2a9a"/>
        <s v="9e4760b8-7a00-4400-b42e-d1d265305ca5"/>
        <s v="31acb22f-4e18-434a-b2a4-85af444e2354"/>
        <s v="27148be1-49e1-4b42-aa9a-c581d7c2b148"/>
        <s v="bbf8b28d-1766-45f7-8eeb-0c2411520555"/>
        <s v="5b3f1aba-d3d0-4c1b-af94-ea27b708c845"/>
        <s v="a8342bb7-81ad-49a6-90c0-23bf46fa1ead"/>
        <s v="f67b15e2-4ebc-4c93-8a3e-bf4728b9a397"/>
        <s v="588b2431-8f37-430f-9b58-4e74c0f00314"/>
        <s v="bddde30d-40d7-48c0-a6eb-1cc9208e8b3e"/>
        <s v="b8822b85-dedb-4fd6-9c4c-3f5e7e4b0a4d"/>
        <s v="5a87c9f7-570d-471a-ba32-3bbdda223723"/>
        <s v="ca8bd4a3-3528-4152-87e3-7d16c5fea947"/>
        <s v="5fc29356-6732-41a5-a4b0-c4ac1f723de5"/>
        <s v="1cb1b13e-6ff7-4547-8cae-f2ddda9b18fd"/>
        <s v="38e75448-4a8c-427f-b0ad-f94ec193a1e6"/>
        <s v="6172b785-f800-48c8-a7b3-2a73a418b3dc"/>
        <s v="1d499b82-1e20-44e2-a864-c4399f039ae6"/>
        <s v="ec44cd58-7171-47cb-9814-0f31a7fcb8ae"/>
        <s v="1ba5743e-0aec-4921-a6db-acdb4bd6d339"/>
        <s v="98bafdf2-8622-4269-a642-f6743b5beee6"/>
        <s v="ea4d63ec-af4a-4b12-ab4f-3b50532b620c"/>
        <s v="71e9a883-a927-42df-84b6-cebff8fc52f5"/>
        <s v="d83b9ab9-25d3-4cb3-95d4-0928d561df9c"/>
        <s v="d4141a13-c5e7-4f4a-ad5c-49bf9a64d70f"/>
        <s v="9d29fde2-bb07-4932-939a-458c23ede49c"/>
        <s v="e4892110-a2c7-4902-af14-6eb136cd2b2c"/>
        <s v="61cb2068-c05c-44bf-bbe8-ca23ac9b5b03"/>
        <s v="f1a4557c-0b91-49f4-bf39-a80525452c95"/>
        <s v="d3111485-859e-47ac-a79a-969000ddcab6"/>
        <s v="e9b63921-2f8e-4497-96ec-edf2cf9fa5ce"/>
        <s v="92a1693e-b0ca-4b8a-bff6-f046be76fb2a"/>
        <s v="832e306a-4fe1-40b6-9f65-c5e4bf708fce"/>
        <s v="1e6a2fd0-d481-44e2-849b-2b6aa794b846"/>
        <s v="d9d4ef31-056f-4422-add1-e6b517f50d79"/>
        <s v="3eabf6fd-c110-4a45-b29e-2c6f07ad4244"/>
        <s v="4d6e92d8-5bd5-4fb2-9049-52bfb3bf3658"/>
        <s v="227eb120-52c6-4c5d-821a-8ee1c1898699"/>
        <s v="a73a0e65-ff5c-48ea-83fe-1237ed81537a"/>
        <s v="21068a3a-4f16-43a2-9a23-3f89142ed35a"/>
        <s v="584bd316-4f5a-47be-939a-f1d038143744"/>
        <s v="ca788a54-5ae7-4167-8034-bfe5ad3aeb90"/>
        <s v="7c7cca04-ec2f-48f6-a870-d1ec05456a6f"/>
        <s v="37adcefb-45e2-421b-a3dc-8ff34104a61e"/>
        <s v="b73a3204-4c95-4b1c-8c29-94d66d11fa1d"/>
        <s v="c22c8a09-4e6a-470a-86e3-6422482eca66"/>
        <s v="62848b7a-a695-495f-8aa1-d314a30fd5df"/>
        <s v="57704a1f-33d8-4383-97d5-d9b935e4910f"/>
        <s v="8d34328b-aea1-4189-9c86-a1817aaf7004"/>
        <s v="f5396d6d-5b92-413f-a007-2627a565ac07"/>
        <s v="e9ba2280-6c4e-4b29-b93f-3a723bc7f868"/>
        <s v="3164c087-0e8b-4bcc-b7f6-8b977b373388"/>
        <s v="a9740720-93e7-428a-be7b-61412969b612"/>
        <s v="38fa9493-aa7f-4f11-835d-e30d614bec64"/>
        <s v="1f555f41-e209-4f83-a68c-209ccf6bf01f"/>
        <s v="ab799e88-863e-4dec-8059-12933ff4c928"/>
        <s v="4770f093-830f-48f6-8161-212b64f8faf0"/>
        <s v="282a8a8c-fc14-42e8-956f-c8c801ad34ba"/>
        <s v="0b8ad221-d0c1-46e2-8349-123224fa84c3"/>
        <s v="104f7842-2b6e-49e6-8949-20f480363cbd"/>
        <s v="e8a7be6b-3a73-4268-8ea7-66b85ce92b59"/>
        <s v="46601d74-758e-4d31-a5b0-7b9fd2988d92"/>
        <s v="e3315a1c-bac5-4bef-acbb-f7b6b89fc630"/>
        <s v="51d8d3d2-542c-4317-82ad-36bacaf6f935"/>
        <s v="a63f0a7f-b6ce-4465-a381-4657b4cccb46"/>
        <s v="107d7ddd-75bd-4d72-86fc-03db7b7d15e7"/>
        <s v="ef249dab-86c4-43c4-b56e-5853a5f3ac06"/>
        <s v="22b4ba38-b6fb-4336-98cf-485d51f5a770"/>
        <s v="5bb02074-3a1a-4f88-84bc-c3f82389e6e6"/>
        <s v="d8da7edd-3c6c-4744-8728-e547d5f99de7"/>
        <s v="10f45c53-c56a-4757-ac84-9efd842ad7ab"/>
        <s v="afb253a2-52cc-4ae3-aaef-4991d40eb3e9"/>
        <s v="94c6709d-55bb-4d33-b9fb-6c1fd29b3eb3"/>
        <s v="9cde1ff0-42d1-4e72-9daf-6655fa24ee11"/>
        <s v="39f046df-109a-4958-95f6-1f280bb619a0"/>
        <s v="16b8d43b-90d6-4b1a-91d1-bfae7d34a928"/>
        <s v="3835e5b6-1ab5-4b35-8435-5b99ebf9f7c6"/>
        <s v="c6923503-c230-4d36-92c7-434d359d6ed8"/>
        <s v="287da58a-4132-4c4b-88e2-748e431929ef"/>
        <s v="2c323515-37fb-42db-b29f-3f9649e0b0d3"/>
        <s v="ff08d345-e6f2-46e3-9fe3-b8bb27cab16e"/>
        <s v="4a662fea-835e-4fe7-a32f-1904f7418678"/>
        <s v="d6688a38-14cd-479a-b682-abc242ce78c2"/>
        <s v="a313c8bb-056b-4129-ac93-5293a8f8ba6d"/>
        <s v="62a65eac-aba3-48ca-bb6e-ecf49090ce00"/>
        <s v="058d5ef5-4a0a-45af-a999-a83c0a908c18"/>
        <s v="8a36ef18-9081-4028-9e58-ed272ee642ee"/>
        <s v="de3bcaf1-9b68-4a2b-bc1f-41502089b675"/>
        <s v="d9ca7d77-f826-46fb-9911-436d3dbde735"/>
        <s v="0314ec06-f8de-442d-9231-9b4e1db213ce"/>
        <s v="f9e4f1f0-9a22-46b9-a3a5-2cdfd56938d9"/>
        <s v="77c3e13d-4ea6-45f3-a788-7b8fae4df419"/>
        <s v="663a86f3-975e-4130-b320-d3696f6e0565"/>
        <s v="2fcb21c8-053b-410f-8ef4-0cd08c14defd"/>
        <s v="0db35753-fcd1-469d-8764-2143001fa7e2"/>
        <s v="753c7c47-197e-40a6-b517-6f947dbc359b"/>
        <s v="051bc77d-786b-4af8-8bef-3b19405fa253"/>
        <s v="52c19fbd-286a-4ca4-888a-2fb456e3f100"/>
        <s v="cd29f588-f6f7-41ff-8426-8bc2b40e9003"/>
        <s v="18cedabf-2184-4b15-9146-56b88b6c00b2"/>
        <s v="dcb3de59-048b-45a9-956f-5028ae8c609b"/>
        <s v="c1dc1ab4-f664-4307-abe5-dd2119a5d10c"/>
        <s v="80813a5a-400e-4a71-bf31-107a2ec5dcc6"/>
        <s v="188260bd-13c9-4ddf-bef9-952ffb2b976f"/>
        <s v="58dbd286-bfe2-4cfb-a923-b61203083a43"/>
        <s v="99d6d356-2611-47f6-ab05-e0ddf09218a3"/>
        <s v="3eb466c4-b084-4dc1-9d1a-b6450ab7c28a"/>
        <s v="33220e02-ff13-4b6c-8bf1-8de8fcccea09"/>
        <s v="73daacb3-9c5b-4ea5-97ce-cbb790891e6f"/>
        <s v="06359455-71fe-4298-973d-7c00d84ea9f6"/>
        <s v="b1f7eab3-192f-4f17-bf6f-5f8b32614ee1"/>
        <s v="6733e01e-0835-4b6b-aeb4-a189aa8b974a"/>
        <s v="ac66bac9-38b1-4705-af37-baa254a38b73"/>
        <s v="d1d9e6ef-6a45-4445-9a59-08b20cf78e32"/>
        <s v="5b6629ca-3662-42da-89f2-6b8da31b92f4"/>
        <s v="a8a96e2b-4355-4f00-9b88-81f5e43ed2c0"/>
        <s v="20d23cac-7865-4a49-bd58-7cf948e32ea1"/>
        <s v="8af99c4e-5391-486c-ac1e-65473c7149d0"/>
        <s v="dbec523f-5ba9-4625-8e6c-1dd087ec721c"/>
        <s v="49a80a99-f42c-4577-a1ab-50a342d7e3de"/>
        <s v="5f867291-b6d6-4bc8-85c0-d26e8e02c594"/>
        <s v="c776dbb6-e6cb-4d09-a871-c9772be568a9"/>
        <s v="557510ed-8639-4b1c-acc7-495e9b769080"/>
        <s v="ea3351c9-0163-4744-864e-a9d1fae54e0f"/>
        <s v="b61ee5b2-be57-491d-88cc-41a6961f2186"/>
        <s v="04f37739-9842-493b-be1c-924f81cbb925"/>
        <s v="e754ad13-0d6a-44a2-9955-1157a011923c"/>
        <s v="b89f742e-f2a1-4b18-9dfe-988d414b4197"/>
        <s v="775a29d3-fbd3-409b-b130-9a8cfe93888d"/>
        <s v="685266c3-5613-4c59-ae65-dce955bb75aa"/>
        <s v="999d897e-9c3f-47a6-b36c-0f23ca41b281"/>
        <s v="c268b0f4-5454-47df-9f49-4c0da9d23a17"/>
        <s v="789ab58f-9529-4f5e-8800-98fa9c404c1e"/>
        <s v="3c6994bd-a201-435e-958c-52ac802b08be"/>
        <s v="9d3b2444-d268-4930-92df-bc9269bb91aa"/>
        <s v="fd906ca5-50ce-4751-8adb-e4dc843b5d9f"/>
        <s v="f9888a13-0f90-4a21-83b1-2f5525b53526"/>
        <s v="007d5e50-26a8-435d-90f3-1ba73ebbb7d1"/>
        <s v="b0f2c72d-5b6a-4acc-bf95-f98dc2c40ecc"/>
        <s v="348a2b40-7d28-4fc7-a633-44e37dcdc52b"/>
        <s v="7295a452-bee0-4d42-a0db-3bd6d4744512"/>
        <s v="0f756556-200e-4210-be02-1cbfe1bd12dd"/>
        <s v="d76e4661-2525-4553-89cb-06642e9564d8"/>
        <s v="8be9446c-2875-48c5-8648-f3a0f64ad3ed"/>
        <s v="34d079bc-5cda-4180-bbca-7a50a418fd54"/>
        <s v="bdc0939b-6ec1-49aa-813c-00827300cc20"/>
        <s v="2e78413e-1d60-4168-ac50-71d33853b1f4"/>
        <s v="db80c72f-f45f-4ecd-bf79-6c1692b1d80b"/>
        <s v="f5611f1d-0160-46e9-a3d1-f0435f1a3be5"/>
        <s v="1f2483de-fc4f-4217-ad59-40be25123511"/>
        <s v="43617ea7-82c3-4484-b152-331f39f13c94"/>
        <s v="98a6b8d6-75a2-4b5f-ab8e-c1365a6a204b"/>
        <s v="3658e07e-349a-41b4-93a9-e67fcf0edb01"/>
        <s v="b76d7cae-c700-4c4f-939e-be0a6b9e5164"/>
        <s v="d0b2d2a7-fd05-4f79-bc89-73bff199fe34"/>
        <s v="a5213d10-8d34-4c8c-b592-ca72ce1df2c5"/>
        <s v="68b3a6c3-f259-4c3e-8289-34af54fbc9b0"/>
        <s v="bdb4162f-17dc-4862-8e00-1e89a4c9e88e"/>
        <s v="83b85a98-0ce9-430b-8823-0d5277b762bf"/>
        <s v="dd6f806d-d953-4fcb-a5ff-96d91ed06c5d"/>
        <s v="ecc98162-dcf7-4a98-80dc-e316187250a9"/>
        <s v="43c3f655-73ee-4b85-b1a8-e0cccda5ed75"/>
        <s v="e44a2b12-8a09-4585-96b4-cf6f7f8e6f31"/>
        <s v="fd720845-d332-4a17-8d4a-c578b9b79a70"/>
        <s v="0fa8111b-1db9-4bba-a40a-dbaa05de9e38"/>
        <s v="abb929a1-8740-40ee-ac12-9161d22323e0"/>
        <s v="daf32ace-7ddd-49fe-832b-d5dcd0378c9d"/>
        <s v="ea788f96-6ed3-41a2-923d-74ebb24b1dd1"/>
        <s v="071dc038-1b08-4438-8135-d85a70efd23d"/>
        <s v="0c80b7fb-3c9a-463d-93f8-03f644776ddf"/>
        <s v="a0fcea12-147a-4778-bfee-62ad064f943b"/>
        <s v="70ab574b-d3f8-4be1-b10c-87aba355870e"/>
        <s v="1f7c131b-793e-4ae7-9a6c-229d6d3a5d47"/>
        <s v="8063d5d4-22ef-4ebd-9b1a-d80de95a476b"/>
        <s v="e2b2f3ba-0354-45ed-91b2-56ff45648f4a"/>
        <s v="5accd829-e20e-46a8-a452-5965ec68fb6f"/>
        <s v="80a4df2f-cf36-4884-8488-1f68b403ff86"/>
        <s v="c208acec-bddf-4b05-a374-0d5f162c7ae8"/>
        <s v="6c624217-5d5a-495b-a687-db6c6c81752c"/>
        <s v="2fcaf72a-f2da-4cf7-bcfb-7d96f3b34edb"/>
        <s v="8d957da3-c572-40cd-ae5c-aa4cd9657fe0"/>
        <s v="3a8f923b-03c1-4d68-9631-f321a9e176f3"/>
        <s v="2fb4f9ac-e11c-43a2-8aef-ae23d839f4ed"/>
        <s v="fc773538-6bd9-4ffc-99e8-49dda98129ea"/>
        <s v="3241c059-7f77-499c-b113-cdea1c37a6b1"/>
        <s v="3cb839b3-0302-4a12-9b97-0fe3ba57a0c7"/>
        <s v="8b1f5481-0376-49cb-b9a0-5aa9c2028a65"/>
        <s v="b249beed-1b9a-4646-9f0f-0244cd6caba8"/>
        <s v="4f6c2449-0b4e-4cc1-9bb1-f495fbbca47c"/>
        <s v="d3e724e6-a103-4a11-b4ba-a0497d548cf1"/>
        <s v="76db915b-0441-48f7-b93d-3cb4c57a00fe"/>
        <s v="1459183e-dcaa-4694-b213-aec3515f0d24"/>
        <s v="a2dcf1e1-8383-47ee-9805-2c81148bc711"/>
        <s v="91861f6d-1691-416c-af23-e8fa71e9208e"/>
        <s v="f95c1eb1-1c16-4417-8db6-338d029a2315"/>
        <s v="e934151c-6485-40b8-9c69-73c2a1e6b793"/>
        <s v="46106260-34fc-4378-a12c-1429490aed88"/>
        <s v="99f7e57e-9c5c-4af3-8f98-96414279a901"/>
        <s v="bd8afd58-1d58-480d-a64f-398adffa1dd8"/>
        <s v="bcef7699-a526-40db-a805-6aac5f0d7422"/>
        <s v="3b10f9a6-8b65-4c16-a3fb-739bfc349e1b"/>
        <s v="325718f3-ce74-4289-ba8e-56bd033cd075"/>
        <s v="5127a9a3-7aca-467d-ab3f-09179f7fd1e7"/>
        <s v="7cf784c7-087c-4159-b77d-43df03ffe51f"/>
        <s v="b6da2a4b-abe3-40e5-b862-139f0e1ef646"/>
        <s v="4dd21afb-830c-4206-9a72-20ab791a8d4a"/>
        <s v="679213f4-2540-4f82-ab48-1985b3a9eff3"/>
        <s v="01c6093c-af26-4f67-90d5-4dd32c0baae8"/>
        <s v="b3cf3c14-0e10-42f0-b4a6-2acebf3dbda2"/>
        <s v="949f4860-a3df-4dbe-a281-6d80dafe516f"/>
        <s v="8af1e559-a9c4-419c-a8ac-1a1f70013106"/>
        <s v="2f5987b9-9167-4296-a365-8ef565934e68"/>
        <s v="d6a3996e-f2e7-4a2d-baec-63c5470035e4"/>
        <s v="62d75d98-9464-490c-99e9-40459adc333b"/>
        <s v="24f6b0f8-8ca6-44a0-ab8a-f994ed00da68"/>
        <s v="1265e12f-9835-4458-bd81-56f32ab49c54"/>
        <s v="fd835ea6-194b-40a5-85a2-045e1559e9e6"/>
        <s v="1356c7f0-c639-46a1-83e4-75c6be0e7442"/>
        <s v="fbad839c-d68c-4141-a57c-e8b38de303fd"/>
        <s v="a565c45c-2313-4bf8-9d8f-922d597f2951"/>
        <s v="ae76f8b9-f35f-4157-bb8a-fde12af23649"/>
        <s v="174a09d2-da1d-4065-bb8e-c301a7bcb70e"/>
        <s v="481cd4eb-5784-4d1b-afdc-b5e6c01bc577"/>
        <s v="bcd83749-6b06-4d1a-9f5c-76e87d30d77a"/>
        <s v="4086b7b4-b64f-40f6-a0c8-922f44ff2d4b"/>
        <s v="77bce5fd-ac5c-41e1-b028-bcc48225b773"/>
        <s v="639e7a9d-80c4-4606-99d5-f990dcece6ab"/>
        <s v="4776a4d7-3d6c-4cac-929b-00379ad60d63"/>
        <s v="d9356b14-e29e-43d3-a197-ad06f9b8628d"/>
        <s v="ea7188d4-ab25-4142-80aa-fafe87cc8788"/>
        <s v="c914ab97-2fb5-4770-9d54-b66d492a0ab1"/>
        <s v="18aa3994-81f3-4e4b-81c2-1de5c62ac435"/>
        <s v="45e752dc-cb0a-4b9f-afbb-930f832af986"/>
        <s v="91f34350-0c50-4dae-8337-9f62813ede40"/>
        <s v="5559ec60-4a30-4870-ac8e-1ca91d5edaf4"/>
        <s v="2df47323-0453-41fb-a75d-eda91ee04b3b"/>
        <s v="344a549e-ec39-45ab-bdd2-2957587d3fdb"/>
        <s v="375d71ff-8ed7-4d11-bc49-4be669ebc283"/>
        <s v="64c7a5b0-ca54-4196-b9eb-95aa5540418a"/>
        <s v="b6ff0045-39e0-4b3d-b740-738b5fb1f7c4"/>
        <s v="11a8abc4-e904-4f17-badb-333466ccfcbf"/>
        <s v="c2dc918d-24c3-4c7c-8846-ba351754db95"/>
        <s v="222b681b-d66f-4064-bfd0-ce7814c46341"/>
        <s v="9c682920-9f01-4f4b-ab4e-cda104993728"/>
        <s v="dbf897c6-ca21-467a-b3c9-b32e128938c1"/>
        <s v="bdb48576-450d-4160-b932-8227c0dece78"/>
        <s v="9102541d-867a-4a4d-ac4a-ce2ba327b13f"/>
        <s v="887b9fbb-48be-437e-b415-0c688ae36122"/>
        <s v="da121b25-72e5-4b0a-8acb-23f97962d9d0"/>
        <s v="a4da7697-fad8-4d8f-b7f4-b50513d4303b"/>
        <s v="4c0f0248-b3f6-40af-8c0b-f1d6eaec3948"/>
        <s v="12db07a2-005d-4741-b10c-679411289405"/>
        <s v="74f8cd9e-44f0-4b64-bf39-8ec2b731a4eb"/>
        <s v="ae1988a5-badb-4045-83ff-4c705ab28bfb"/>
        <s v="5366dc9a-b9f6-4dd8-a947-6f012deb40c6"/>
        <s v="fd466a67-8024-4e97-8de1-15cff126eb93"/>
        <s v="900b5253-b834-4647-9299-daec7155822b"/>
        <s v="15a90679-868e-451a-ac2c-62e9f58a87b8"/>
        <s v="3d784ad6-62c9-4ab9-a363-c2ad9852c3b5"/>
        <s v="5420987e-c3f7-4121-b89b-e76fc13bf91f"/>
        <s v="6cf911cf-a37a-4045-829b-08ca0fedf36a"/>
        <s v="eab6dc56-3af8-435a-a410-540ff51995e3"/>
        <s v="dcca8b44-081c-4c1b-9889-7f52174419e3"/>
        <s v="12976bc6-1699-4293-a708-0a7ba9675f91"/>
        <s v="86fc25d0-0b08-41d5-9403-cbf9d40eba54"/>
        <s v="6a0a73ff-e876-4501-9c57-031e82b06841"/>
        <s v="32feb698-2c72-40cd-9ead-c6114ffbe374"/>
        <s v="d8f4073e-c581-4384-bdae-2667057c0db8"/>
        <s v="5f202ade-866d-4ff0-b1a8-2389b4929730"/>
        <s v="d67fd5ab-0c4c-441e-8431-ec804635f39c"/>
        <s v="fb167e78-50a0-4aee-bc21-381d58d88e17"/>
        <s v="062cdf24-966c-416b-a355-2244dd348efa"/>
        <s v="73de65b8-fac7-473a-824f-62abadb0fb66"/>
        <s v="29c49d59-5fae-4a64-8b16-2ddad7808b67"/>
        <s v="21fbdf15-0914-4deb-908a-c3de84618782"/>
        <s v="7897fa82-301b-49d8-a555-67c5e567f53a"/>
        <s v="3e530085-8893-42b7-a100-fc5f150f3dd9"/>
        <s v="f3558721-51c7-4909-93a8-51da826bc4d2"/>
        <s v="10fa22fe-6d3b-4fab-bd3a-78be3d9cdf7e"/>
        <s v="889749d1-efd4-4d10-b516-bf137237e971"/>
        <s v="9bf0a12b-c751-4f9f-bae3-26021ae1d62b"/>
        <s v="2bd66295-aa9a-464a-ae91-48e27b196a9e"/>
        <s v="3805f586-5369-45d9-a0b1-56a715188e54"/>
        <s v="0004e2d8-280c-4a75-aa3b-d1c69239e189"/>
        <s v="605085e7-6906-4c41-acfa-fe627e3de590"/>
        <s v="82b4f9c1-9a22-4712-ae40-8f9b146bb8d6"/>
        <s v="af22e4c4-4cd3-4949-b8a7-94efc624e29d"/>
        <s v="e0950bf4-d0b7-4ccb-a93c-40143be5ee11"/>
        <s v="c553fcca-3a99-40d7-8ff0-6265be6f99a1"/>
        <s v="f5fbfd50-b777-4866-966c-7393ade9eeb1"/>
        <s v="4a387451-c32f-42a3-a686-27eb91463a4d"/>
        <s v="7b93fff5-3093-48cc-b33d-93c5333b9bca"/>
        <s v="423c1115-e23d-4abc-9a49-e21d8bce7cb3"/>
        <s v="7f33b4ad-5246-4980-9e84-e314b58b41fc"/>
        <s v="40253fe3-d6af-446e-a44f-fe1929d44ec5"/>
        <s v="c9e64847-ce1c-4a99-9fd2-8780829d38e8"/>
        <s v="cea2316e-5a85-4c12-9d4d-c5622e1aac30"/>
        <s v="7f6a6ae3-bc11-4484-9dad-c1bfac4d3727"/>
        <s v="faf51b4d-4be6-46dd-92f4-6eee260d22fa"/>
        <s v="8cd9fd51-38be-4389-8629-1caafc571d41"/>
        <s v="4fa6e08e-653e-427e-bc12-215d0d3696c1"/>
        <s v="29f284d5-8cc6-4559-a086-6e4576ea8dfe"/>
        <s v="c9dc17d2-85d1-4e9d-a905-ddb39d9caf48"/>
        <s v="f968fb7f-da90-4d46-bb8a-0aba433cb98f"/>
        <s v="142210e7-8813-45f1-ab91-c169ebcc44fd"/>
        <s v="820d3730-50a5-4738-8d07-9675c6817982"/>
        <s v="db03de8f-aa8b-4fc2-aa79-3766d2d5cfbe"/>
        <s v="d68c6781-8d0d-4daa-85c8-61482e142263"/>
        <s v="c6208e8a-2df8-434f-8475-a41bab440eaa"/>
        <s v="cd4f7082-8b42-42f6-b224-48c796c7e25f"/>
        <s v="033cc4be-aa19-4b83-962b-f43eca88d885"/>
        <s v="456410b4-1595-4c34-8fde-f6cf7951d073"/>
        <s v="6cd98f31-c610-4dae-b382-9dd387ce4a04"/>
        <s v="efd1007e-1ad0-43b9-ac75-0dd24c36592f"/>
        <s v="83ae6cf7-2498-4bc4-8570-13af7d434eda"/>
        <s v="8d2d5eef-4c69-41b6-a0e6-40133067d8c8"/>
        <s v="2e1b7d96-6a53-4f10-b33e-b627cec43b74"/>
        <s v="826023ea-456c-4123-bed8-1a606b3fbec3"/>
        <s v="9d4bb7ba-81ef-489a-a842-8c00d57ca13d"/>
        <s v="2ac55cd8-4fe9-44ef-8850-5317c4d0bde4"/>
        <s v="bd3bc556-1700-4c71-9774-c78f52de36d2"/>
        <s v="cc7b0530-becf-4399-9b5c-b6915b4adf03"/>
        <s v="320b4d7c-3543-4dac-904e-c97f6a7381de"/>
        <s v="455d1060-45f5-4dea-8143-1372479c0d61"/>
        <s v="ac30285c-b7c1-4327-a942-0625a696cc1a"/>
        <s v="cd1280b6-165f-4b82-b15c-40317328aaa9"/>
        <s v="a9d85de6-8129-4173-ac37-70f43ddfa45b"/>
        <s v="39d1b083-0dd0-4efd-ab05-be7c219b7d13"/>
        <s v="7e3c3071-5a44-4b0e-ae59-fe12f3fdc2ec"/>
        <s v="ccf872c3-d9ae-48ab-847d-b08c7dd8705a"/>
        <s v="460c40e7-fb64-434d-b98d-4b8d4d6a55bf"/>
        <s v="83d55309-e243-48cf-be54-c85f041644f5"/>
        <s v="b7247b5f-867f-4ce6-b031-ff5bdffca1d9"/>
        <s v="04acb59b-403b-443c-9cdc-f39e03c484b5"/>
        <s v="0991fe8e-fc6f-46d8-a884-682ba50dd5e5"/>
        <s v="e98b31b2-39e8-4425-9d9e-cf7d1d455294"/>
        <s v="d9ed1f6e-c202-40a0-bce3-402d63e71955"/>
        <s v="a3383c19-fc44-4db1-b012-d6e6e9f800cc"/>
        <s v="9e8bbe29-7b03-423f-a258-b4dd7c4700fa"/>
        <s v="4dd47166-cf43-43c9-bd0b-ed7d1a876dbf"/>
        <s v="406a27cf-39cd-4ce0-9ee6-1a45de075255"/>
        <s v="b2158655-ab6c-46ac-ab13-d3ca311e9a0e"/>
        <s v="db0c5e6f-5d22-465a-a658-1a2029dedf41"/>
        <s v="b8a32040-b9ee-4130-bc2e-e42b7da5c5ba"/>
        <s v="c7f0ea89-5e93-4ddc-acb1-2f105c9ce0bd"/>
        <s v="499b6b01-4b45-4769-9db8-c46ee3eca815"/>
        <s v="123cfc86-4c20-4d31-a83f-7d9dd2b9f621"/>
        <s v="a996b9ef-7cf5-4f88-8470-47a196b3df04"/>
        <s v="c47ded4b-a9e6-43e7-89fe-0e99ca50db8e"/>
        <s v="ba6e14c2-2694-4af7-a128-e9ef62c59b44"/>
        <s v="8e650cd6-508d-4388-ac99-a90763acf367"/>
        <s v="f5f30668-ded8-490f-89b8-fc3ba3042431"/>
        <s v="6343301a-9293-416c-bba6-ca51ff780334"/>
        <s v="b663b484-ed84-44fb-b01d-3937b1f5d31a"/>
        <s v="5decc08d-9717-47d1-8462-2fc6ec9dea1f"/>
        <s v="2fa0d2e8-77a2-4477-9a68-878174eea66c"/>
        <s v="fc83e96c-901b-4e5b-8bd2-9f4645932ccd"/>
        <s v="77f5aaef-bf97-4836-847d-da5accd898a1"/>
        <s v="f93e5235-6cd2-4fe4-8b30-b53e9f6e0efb"/>
        <s v="6b66f103-70ad-4c07-abf4-8cb6c85091cd"/>
        <s v="fb772784-f667-4a28-bcf7-72ade23647fd"/>
        <s v="9522be03-091e-4509-94c5-9f7581b87a0f"/>
        <s v="052b6bd3-e380-486a-8930-c930ca714b5d"/>
        <s v="bacb2669-c16a-422a-9107-0767085da448"/>
        <s v="42599ac8-0153-49ef-bae9-f24133293ce2"/>
        <s v="adb5991f-05f3-451b-82d9-b03c09909a63"/>
        <s v="714fa701-2cc0-46c3-99cf-60476ba01122"/>
        <s v="6c53d1ac-8069-4717-bcff-cfe45747446f"/>
        <s v="0c14975c-f799-4a72-9fe8-573450bb427d"/>
        <s v="f3059b65-3094-4f56-8416-29890ccbcc0f"/>
        <s v="4398b1d3-1d1f-40dd-8e45-d60eea071c81"/>
        <s v="6a0dfeea-68c0-4e37-a9dc-51533ebd3d7b"/>
        <s v="ca77f73e-72e3-4446-9510-c0a401bad8de"/>
        <s v="584e73ce-a529-4a88-94a2-6ec8d4b6ccc6"/>
        <s v="a7d3b198-9618-4812-8567-4a0cb54f6d7e"/>
        <s v="cfdc62e7-3a74-4b38-85cc-5f668733dfae"/>
        <s v="60010f63-b7a7-4862-8fa1-5dda896fe82d"/>
        <s v="aa0273e1-a804-4384-a79a-96b424ebcd86"/>
        <s v="992d219f-eb97-4a67-bdd7-fa378e590fdf"/>
        <s v="9f70bc2a-1690-415e-af8f-f181d13d8997"/>
        <s v="43a486a5-2ec0-49de-8dbd-9d6c11c50de3"/>
        <s v="4100e8ba-0600-4642-b2de-0a1a41580c30"/>
        <s v="a41300a5-4622-4614-a760-7d0b6ae809ee"/>
        <s v="8f00e51f-7760-4dd6-8381-39d61e5af452"/>
        <s v="4bb28184-3986-464b-9e35-ded73709124b"/>
        <s v="0ec07a5a-7b14-44ee-854b-895ecb749a1f"/>
        <s v="38fc1566-07eb-4ad1-84c3-cebbd49dd17b"/>
        <s v="a67743d2-7991-437a-aa9d-5f71f018edfc"/>
        <s v="dce151d5-0557-4f53-8743-712ce80d7e66"/>
        <s v="228fa231-d020-46ae-a799-a992ac8354d3"/>
        <s v="c897839c-e767-44e5-8467-12573f15c046"/>
        <s v="380a1967-4843-4f33-b947-0ccf75fea9c5"/>
        <s v="c77113f1-327d-4fb6-8647-ef1bdd6c60a4"/>
        <s v="2f636c66-e348-47a8-8af8-57f18ff56b66"/>
        <s v="9515d386-ecb1-4f16-bfdc-fa20678640a0"/>
        <s v="997c5890-7de9-48bc-82f8-9f3f2858eed3"/>
        <s v="a91eb68c-f9af-426f-a9e5-e29c377ef38e"/>
        <s v="f1d0fcf0-48c6-4eaa-8054-d775522f961b"/>
        <s v="22953606-00f4-4114-bacd-01a56d3403c9"/>
        <s v="5e7d8f05-1a48-480b-9fdb-4b4660f9b01a"/>
        <s v="fa484f85-51df-43c4-b280-bd82797e9ab9"/>
        <s v="1456ffaa-677d-435a-afbf-e8c9d612c317"/>
        <s v="f70f6979-57bc-4da0-af65-acde4725d37b"/>
        <s v="ea6fa48d-e3d2-4ab7-b930-c4f10c4234e9"/>
        <s v="ffd92c86-d3d6-490a-9bb3-82e904eaffa0"/>
        <s v="7729209a-65fb-4670-a4c3-fc9afa78feba"/>
        <s v="a4fc9158-127e-4174-95cf-4061b825115c"/>
        <s v="441d387b-277d-40b4-b994-2afa3485f5a9"/>
        <s v="cc6c2d24-eaf3-47fb-a255-1026889ab26c"/>
        <s v="586dd3f0-ca54-4a49-ac54-491429c19675"/>
        <s v="e7b4641c-ba3e-45a4-9bc7-162051a314db"/>
        <s v="2596e6c0-8f04-4993-a2e9-f5c110da3703"/>
        <s v="46307ea9-685a-4403-98c4-d25599d47204"/>
        <s v="b8a77bbb-2ba9-4e7c-9ee0-18bf1e2ec27a"/>
        <s v="f238b817-0acb-4b53-8eb7-6af2b8c7518e"/>
        <s v="1036d238-347a-401d-803c-0de509207439"/>
        <s v="fcb8c6f7-6b4c-4598-ab84-bba8d957fcb2"/>
        <s v="3dbf4e22-0ab1-4a66-bf22-4cb8dae48186"/>
        <s v="b3683cd6-2e01-4494-9547-a3d1635cc28c"/>
        <s v="9ef06c4f-bd88-4a9a-8173-a424a4ab65f7"/>
        <s v="1c5fb37a-46a8-479d-91b3-1e2c6b383a9e"/>
        <s v="c3205a5e-5454-4f89-b529-98b2928607d0"/>
        <s v="2cbe529e-26a9-44c8-81e1-b403f492bb1a"/>
        <s v="798bea9b-e665-4cc0-a31d-6488a1f2a36a"/>
        <s v="b212406a-dfa7-483c-ac73-bfb176d29441"/>
        <s v="603a17e8-a176-4f50-b372-f97773f73048"/>
        <s v="ae93203e-187a-4cac-97b0-87a764d50abd"/>
        <s v="893a0743-40d3-4ce6-a266-6318849f2ed8"/>
        <s v="3da3b1e9-4dba-4074-8211-afe2f7993208"/>
        <s v="717e6514-874d-4275-8aa6-4f494836feb4"/>
        <s v="17a0960a-2d4e-4409-b868-840683250073"/>
        <s v="cd9e37ee-6f3c-4d04-8f3d-88b2ce29c902"/>
        <s v="6f4e3208-5429-4380-8b80-dba3d6dd55a6"/>
        <s v="73877b66-7d94-4f22-8dc0-64d2afe7bef7"/>
        <s v="e25ea6b7-e765-4965-a30d-c733814096c1"/>
        <s v="a0601a45-2efc-4695-b0f5-9f3fbbe5ba07"/>
        <s v="339b4db5-e22e-4d73-bd2f-4cf4bef5717c"/>
        <s v="987c242c-10be-4ebd-a0b0-c488ea0314d3"/>
        <s v="d9144a95-4403-4619-b85d-790100b7e597"/>
        <s v="67d07679-6c05-43c4-8ba5-23caf7ecffca"/>
        <s v="1a2088a0-a070-4927-b61b-6ea5dc37b42e"/>
        <s v="3602106b-6a9e-47f4-b9b1-458b3bae1dd5"/>
        <s v="8c8263bb-c580-4c5c-a9a4-e61f623106ba"/>
        <s v="5913bc06-52b9-47e1-8f3b-9644aab6b24b"/>
        <s v="2d4e63e1-455c-4f29-954c-4ccf0ff73662"/>
        <s v="d8e0a2ea-eb78-4368-9b45-136add602c55"/>
        <s v="d7a2c9d9-b7e7-4cb4-85f4-369a30d63a9e"/>
        <s v="29fcbfa7-63e7-4b65-b38b-33c685d0abb6"/>
        <s v="695e14df-b41e-454d-a0db-947ccefaea5c"/>
        <s v="d67ef8e9-9bb9-47a1-941c-487140008890"/>
        <s v="db7dff4c-1383-435a-9d54-622eff2f799d"/>
        <s v="b2a21d8c-19e2-4566-92db-02b9be829268"/>
        <s v="a7d6b1a3-73f4-4e79-8758-455c0e547535"/>
        <s v="beb0385f-ab4f-4e89-a5e6-cea02c0042cf"/>
        <s v="1c5354ad-e58e-459e-84cd-7859f193dee0"/>
        <s v="84f3a301-1c85-4daf-9b11-6737df46e40a"/>
        <s v="4e04e562-9893-4da2-99fa-980588b496f4"/>
        <s v="579cbb97-31ff-4110-9dfd-b4e798b778be"/>
        <s v="20af9c58-fb38-4247-b839-5a0d24f16a9f"/>
        <s v="49816ceb-75b0-40d0-b331-7b385901edd7"/>
        <s v="f0403c77-6581-4fe5-aeca-2d4b2936c3cf"/>
        <s v="8b4b9fde-ef8f-46e4-ad9c-a9273658c736"/>
        <s v="1b376290-bb42-4d83-be29-26a47751ab78"/>
        <s v="fc94648e-4bd8-470b-9c6c-013f13274a54"/>
        <s v="af4f3f64-6e3b-4864-bbb4-3dc1b75a55c1"/>
        <s v="b3bbd093-028e-4397-9161-f4a03dbc6210"/>
        <s v="2d630078-10fa-4d19-bd1a-8a54733efecc"/>
        <s v="7e31a342-5fcd-4202-b673-cb082f3b416d"/>
        <s v="0e484dd9-6700-4664-8c3e-04b8c8f92b03"/>
        <s v="6fc21da5-641e-41b5-b440-dd30e4d9e2d8"/>
        <s v="191e2c5f-8632-400f-8024-4a6b289202f8"/>
        <s v="5ea5e123-55ff-40c5-b9f4-7a3ca577a931"/>
        <s v="ca4e50f7-6117-4251-bd76-81570c40e23a"/>
        <s v="be391d4c-7d0b-4dd5-a15c-a8d057d01889"/>
        <s v="e7fbdee4-2aaa-4898-92e7-764fd479e1b5"/>
        <s v="7c39eebc-c4c4-45ef-851d-fde1dd8b9350"/>
        <s v="5037a3d6-9f5e-45f1-b6c6-1480af5eab16"/>
        <s v="e8d0d65f-b4e1-43ee-96cf-d9cdee31ed92"/>
        <s v="ce895207-abbe-40f5-ab9a-f80547de1ac5"/>
        <s v="3e4afd45-069d-4b0e-b9ed-c3f8243d74c9"/>
        <s v="05e258fe-3ac5-47d9-bcad-b1c9dc90bede"/>
        <s v="356cb7f0-6fd8-4780-8df1-55bff9653ef6"/>
        <s v="b207ef0c-c1cf-4c46-8e40-599912febfff"/>
        <s v="4c0834af-7b26-447b-8038-e5d56ddf8bb2"/>
        <s v="8cff9c22-2b81-443e-b231-a2d5f945407b"/>
        <s v="124a11ad-fa1f-41a5-9c80-4ee35934fa0d"/>
        <s v="6649724f-1dc7-4d21-8c3e-a4271101fa7e"/>
        <s v="a6e701dd-d4f6-462e-abd7-819f094dfc2f"/>
        <s v="fccbbd49-3a78-4381-92f8-482676c6f68d"/>
        <s v="943c6340-7277-4ab3-b528-5e10d21a4389"/>
        <s v="0727839d-901e-4f45-8ec1-27a8d2e36881"/>
        <s v="c4388867-e9a0-48d8-a6f3-42ee7fff8bfc"/>
        <s v="3f85f002-ba90-4f28-b220-e2398df80fd3"/>
        <s v="d0a39d4e-288c-406e-84e1-fb9790a3d540"/>
        <s v="aa111205-eab1-4397-948c-8ec9ffc2d6ab"/>
        <s v="7f9d6c53-ad34-4cf4-9ca7-dd815e5697b1"/>
        <s v="ae68a2c1-6eaf-496f-a433-718ac2865a64"/>
        <s v="4ad95885-e3ea-415b-9021-4446741d7ca7"/>
        <s v="ac7f58a2-aa8e-4a57-94f2-469c890bc035"/>
        <s v="abc6c628-f94d-485a-bbe0-7cd96defd8fe"/>
        <s v="380a2ee2-3c71-480c-945e-35a581fa1619"/>
        <s v="7d869f96-69a5-4c21-abbb-f531cd98661c"/>
        <s v="50c6a794-6985-4b67-ac9b-62f832b1a9ac"/>
        <s v="74ec251f-b0e8-4a59-86d5-14f2ae5ba1e5"/>
        <s v="a180d180-1559-4d66-90ea-641b636c97c4"/>
        <s v="f8790fd1-111a-498a-aa07-d9e6801be8c1"/>
        <s v="f534910a-e31a-4f8c-843c-b48704b6395e"/>
        <s v="1588aa5f-a0f1-48c6-aecf-848afc947e4a"/>
        <s v="1739a708-5330-49d8-b30c-e5fda3f5255b"/>
        <s v="e136e749-56ef-4162-bac8-1ee4275a9846"/>
        <s v="0dea25ba-d771-4f8b-9b8e-4d64aca52faa"/>
        <s v="5c24bdf3-b022-41a3-9ebb-21cd2a56f711"/>
        <s v="6cc11518-37e8-429e-ba65-83479aabf944"/>
        <s v="32b02046-fe24-4402-b8c5-2eed2df601e3"/>
        <s v="8e08ecb4-7f03-45a8-92bc-c627976c464e"/>
        <s v="89cdebce-cfc2-4519-896e-32173e31e9be"/>
        <s v="bacfa4cf-5c1f-4dc1-9932-582f370e684a"/>
        <s v="d9568d93-3885-4ea5-bb5b-e93672160c53"/>
        <s v="316ea7b1-4496-40a0-95ff-09b74865a075"/>
        <s v="0bb4cbd2-af7c-4d2b-8212-4aa75893802c"/>
        <s v="72508679-d38f-46d1-8266-3eca64919ce6"/>
        <s v="32d37507-4884-4444-bc90-8f8d2650cbe6"/>
        <s v="4ea18d38-27a4-4e67-9ed5-5f68d605e015"/>
        <s v="9f75ae80-6ce7-46ab-bc47-99971c463b7c"/>
        <s v="d69e9434-adeb-47a0-86a8-b0c82c622143"/>
        <s v="b17c8c27-2eed-4a54-9e6b-be3059beefc4"/>
        <s v="069d68da-3d72-4292-a9e2-7e2740062a1f"/>
        <s v="51dcdd5e-5e60-43f5-8bb6-6ed3e9a7cd9c"/>
        <s v="9eea25b6-c63b-463f-91aa-3733dac03b73"/>
        <s v="a4ec7222-090d-4e6d-b54f-246369a68ffe"/>
        <s v="59d43ce2-99f0-4493-98a7-7da412be35ae"/>
        <s v="8e916154-0d68-4a20-8c2b-1fd4015e487e"/>
        <s v="fabf002a-9025-4e59-a90a-532688aaf3ea"/>
        <s v="7ff64729-ede8-4a29-ab02-aed4d3de36e0"/>
        <s v="31e77ede-a398-4950-9efa-c0e33b7ba457"/>
        <s v="9ed4b004-0567-48c3-bfaa-c21b35e3fceb"/>
        <s v="4e7ee91b-cf48-4d70-8e29-b23a05f11dc4"/>
        <s v="35cdcde0-351e-400f-bdcb-511b134b849a"/>
        <s v="11075adf-4c34-409e-aeba-7f31dd52170c"/>
        <s v="5f825414-615b-48a0-a007-f50cbec8b3d4"/>
        <s v="2da9fd49-d03b-4b9d-899e-baa907acd353"/>
        <s v="5de75ee2-5894-496e-8a60-77e1c9beea0b"/>
        <s v="17ea8a77-51e2-4d58-ba4a-0193e1659d67"/>
        <s v="6539ac9a-ceb7-478c-8d3a-6eb33b4b5cba"/>
        <s v="26ae96e6-f171-4452-bf78-076d563d709c"/>
        <s v="afbd3265-4b8b-4b46-a6e9-0ae490d2b5e0"/>
        <s v="2b78a1de-41e1-4eaa-8c12-4bb0bc769b43"/>
        <s v="1f2e3d50-a696-4b3d-9e21-d5ca5ffd2a7c"/>
        <s v="6717bb8d-c7f3-432f-960b-b579400474f7"/>
        <s v="b59cf2fb-4212-4537-bd02-8b580ebb9738"/>
        <s v="6cd6dcf3-7a52-4836-9755-8a931f30fc11"/>
        <s v="c41c6bad-057f-4718-aef2-f663e35ee79c"/>
        <s v="c97a1ae4-4672-4c97-8e9b-2e463bc4a737"/>
        <s v="86d054e9-0995-4a64-b081-b20f6fecda25"/>
        <s v="00c9b67f-90ee-47b3-b2ff-76e241087ea4"/>
        <s v="c74f9e79-a0dc-44f0-ae8f-6f8413b9dfcd"/>
        <s v="831fc20e-756e-40f6-9796-1053e7e1a515"/>
        <s v="01d4bc56-044e-4b93-ab1a-4fba5f2f5b3f"/>
        <s v="4d48ebcc-ea1b-4900-a068-2da2b0643354"/>
        <s v="69ddd980-1bb4-4200-9278-3c6c0b987b1f"/>
        <s v="f31f8f05-0916-4800-b6fd-cb71dc13880b"/>
        <s v="e89c7721-e386-45b7-91d4-b2c08d2672e6"/>
        <s v="c432225b-bb05-4be7-b908-03c84f1c04af"/>
        <s v="d096c995-da5e-4741-8756-8e06139e2f5f"/>
        <s v="32dc9f7c-3afe-4ca4-9923-e92f8feed8a1"/>
        <s v="b33bd3c9-c9f2-44eb-98ef-49d25e7f0c6a"/>
        <s v="5972cfa1-53f4-4c7c-b3ce-49786e377e23"/>
        <s v="3f65e37f-ceef-41e4-818c-80f01bc1c0ec"/>
        <s v="c67e0c46-8abd-4308-8156-90df586b295b"/>
        <s v="352c3d3e-cb73-4255-a929-23019576246f"/>
        <s v="5b47f0e0-9a90-414f-a052-f76e87dc6cc6"/>
        <s v="958f988f-8491-424a-8bd9-d9fb8ddb1b43"/>
        <s v="16eb786d-adbb-4fc7-a0a7-722688709c56"/>
        <s v="0b4906dd-fcd8-42eb-be8d-ced75d03efe9"/>
        <s v="8ce9c6c6-6770-4850-a3c0-24e95abc7aea"/>
        <s v="5e2aebf0-5869-4822-b416-cecd7aac4a1c"/>
        <s v="5de315e3-d820-4cd6-af9d-03a883f4d198"/>
        <s v="86d9fcc6-58e8-462f-84cc-e22f7befde7e"/>
        <s v="ae9620f9-b640-4ea2-acdf-353e01f6c45d"/>
        <s v="1f7ddf31-eb7b-4adc-8d10-d9f9e3e5ee63"/>
        <s v="847200a7-3d53-4ea9-9196-5d63203103d7"/>
        <s v="3f061032-4878-4b44-bca0-5c2b0110990c"/>
        <s v="2598b11e-0efd-4278-9f50-1a313cdb6ce7"/>
        <s v="9daf68b9-2893-4170-9f16-061255534634"/>
        <s v="497088be-19cc-4a9c-8f35-ed3974b5dcf2"/>
        <s v="d7a7a74b-4ae6-4015-995b-589ce0589cd2"/>
        <s v="506a378e-5aa1-4d66-aba9-d9f983c362a2"/>
        <s v="486fe40e-5dea-4eed-9a96-2e040aeb1c5e"/>
        <s v="2929ce65-5ee1-4bdb-aaed-bb9aea3f5753"/>
        <s v="e8e4eb63-755e-440b-b803-19aa41729fcf"/>
        <s v="e0db12c3-d71c-4038-9524-b4b67bc45057"/>
        <s v="8905a2bd-5dcb-4b8b-b903-5eef3eeda3b0"/>
        <s v="df525a42-cf81-4d75-a505-9253dd9fe6cc"/>
        <s v="8935b8f7-c6e1-47ce-adae-789597e6a392"/>
        <s v="7bc792ae-724f-490c-9fd5-0e2e3eef9863"/>
        <s v="a5abbafb-22f2-4012-87b8-ca80c2ea5100"/>
        <s v="5893ac37-a638-481e-85b8-616dd349664d"/>
        <s v="4e1bc7ab-4cc7-4326-8be4-e329a482fe34"/>
        <s v="be692f57-5149-4de8-8333-63d6794b9a35"/>
        <s v="287ac43f-ab5b-489e-a36f-cd7791e2b8f2"/>
        <s v="f3a5f997-6a22-4341-a924-fb9e10f5388e"/>
        <s v="ae8827bf-0474-4542-a8f8-df3e6f957ac8"/>
        <s v="0b961f6f-64f9-4298-86ad-056bd8a39f82"/>
        <s v="2c034418-3884-4763-b72d-558c19d1b985"/>
        <s v="4bc90937-9deb-4f7a-99c8-b7ea743aa969"/>
        <s v="0ff9ccd7-4f15-496c-b0bb-dac5644f4cd5"/>
        <s v="7d5dccc5-8818-4ea4-b259-77dd0c164238"/>
        <s v="b2d4db19-db55-4a56-b270-6d34847dcc2a"/>
        <s v="cbbe619c-6593-4614-beb9-2e6cd366e333"/>
        <s v="423bde2f-6642-4296-8431-83a7390d154b"/>
        <s v="10ab4400-2d62-4095-8346-0917e3e26f73"/>
        <s v="a931a946-305e-416c-8c71-bb89294d751b"/>
        <s v="9207cca3-dbf7-4802-8566-c5b846ab3134"/>
        <s v="9c4a03f8-76e4-4f64-85d5-0bbeb98b2017"/>
        <s v="728671b5-c96a-4e02-ba95-1c055cdb6bc4"/>
        <s v="86c9f752-4add-422e-9b61-1597714eb30b"/>
        <s v="a5f7779d-ccf9-4a13-a89d-abcc6906c2c6"/>
        <s v="22e08662-5c6f-4e0c-8d99-bb104612b970"/>
        <s v="c727b25f-f1cc-4df8-b1e9-6496a7ec4938"/>
        <s v="d2076641-769b-4cc3-a819-86233a5c1310"/>
        <s v="7460f02a-d486-4ee5-8045-ded7fc53756b"/>
        <s v="f3227556-997f-4961-a5f5-ed62c8a770b3"/>
        <s v="362ef912-8947-4c45-b4e0-79acc0ed5dbb"/>
        <s v="b8939a2d-e93a-4f98-9921-593d48adac5f"/>
        <s v="c9c8ef57-f66d-4511-ad21-b85d1d962e15"/>
        <s v="cc221280-7237-4f39-b7a7-a69c15882b25"/>
        <s v="dfb81c9f-3f55-40e7-9e6f-ea7c4dce260a"/>
        <s v="27176b40-563c-421d-83f9-ee195fd1c041"/>
        <s v="0cb17d35-efed-47fb-bbc3-2408130f2442"/>
        <s v="f1d65986-fb30-4cf3-ab9e-350ba311e17c"/>
        <s v="5bfc1641-81be-4820-8fb2-2e9956ee8241"/>
        <s v="e553d06e-012c-4457-b0e8-c0c7783f924f"/>
        <s v="b9f4e2f3-bb12-4c04-9254-528447f0fb8f"/>
        <s v="fac83198-4ea6-4fbd-9fdd-187e423faafd"/>
        <s v="953fc3ce-91d7-4f81-b8c1-5caa3e425c2f"/>
        <s v="0db4e3a5-f960-4447-b165-2ebf31044429"/>
        <s v="7b7a49c4-2579-4b0f-8e93-8aaa5c754079"/>
        <s v="3f43725c-7cb1-4037-a613-df93d197bcf3"/>
        <s v="5252b3cf-f6e7-4f91-9314-f9039e86d493"/>
        <s v="6af3a5c6-f5c2-4a00-a4f5-f14c833b36aa"/>
        <s v="39878797-817d-4b8e-9a62-93dae2b8b1c1"/>
        <s v="59427501-58b3-439e-a4cf-c27c791c7ecc"/>
        <s v="b9b02377-f4a5-4e41-a674-1d200fac8b73"/>
        <s v="92888e64-0953-4ed6-9ba4-9fff9f563994"/>
        <s v="3da82bdc-cba5-4d40-a562-62aa943c02f5"/>
        <s v="ef70b59b-4b24-44ca-8b5a-7080782bcf05"/>
        <s v="f492bac6-b824-49cc-85c6-79c349a1c116"/>
        <s v="8de167eb-c7fb-4567-b031-4458b7ae4df5"/>
        <s v="57d0aa24-75ca-4a5e-ae00-24c6a609fdc0"/>
        <s v="fdc900f2-a4f7-4599-93d5-1017c18f7ae3"/>
        <s v="cf3a0847-7112-4790-b895-220041e1e58e"/>
        <s v="ffbeccf6-32d2-45ae-a8d0-bc85bdcd1543"/>
        <s v="3cb46009-4a14-4232-b102-a9978389bb1e"/>
        <s v="e166f5b1-d783-47d9-910c-c5e8322dc5b3"/>
        <s v="94867faf-f040-4aea-81c1-966d67f39468"/>
        <s v="904c784d-882c-4ebf-b595-de40330d3f0b"/>
        <s v="24eb67a3-dca8-4a03-85a4-568fe46a2772"/>
        <s v="88bac2ff-7d4b-42ec-8497-6a839c8c2e7b"/>
        <s v="1d2fa8f9-9bfd-46ff-859b-956191f8ee99"/>
        <s v="d45a7fac-1fb7-43c7-8484-a1723a244b76"/>
        <s v="ca6542b6-0b0c-4dd2-a3b6-c05dc96d2260"/>
        <s v="a32c9a72-13ff-4746-a775-82b33212e679"/>
        <s v="1365ee45-d0ba-42b4-a258-2c51e08dd5fb"/>
        <s v="16000ae7-e544-4f18-aa28-870fe04294ee"/>
        <s v="f8c426dd-a44e-4fb8-a61e-dabbdedd555d"/>
        <s v="f53b3ef0-4a28-44d6-96b9-6ac72d6e2970"/>
        <s v="967599db-a7f7-4455-a3a9-3b7bc2071bb0"/>
        <s v="0e732f9b-274d-4428-baeb-de085bd444aa"/>
        <s v="1547e96f-6b4f-475e-83eb-397824477bdb"/>
        <s v="8ab8e45a-f97b-4e39-8f16-21f0610e531b"/>
        <s v="bd2e4ade-caba-4a2f-8f5f-f069f7caf5d2"/>
        <s v="f0d46f3f-58dc-41c4-b26c-3b93c1656d16"/>
        <s v="2c6e60f3-b0e7-40d5-8dbb-bee9c8284611"/>
        <s v="a83045d5-6ced-4f36-a919-16d40fbb6217"/>
        <s v="e3f47b00-a2d9-444a-886f-1c364e91b0ee"/>
        <s v="e3be0af0-a8da-426e-a159-ba057d015b2c"/>
        <s v="7598fe57-a5e7-4456-9ead-7bcad7d4b83e"/>
        <s v="3734435e-8031-4281-b718-832e6db62ca0"/>
        <s v="dd8995bc-cb6c-43f5-95f0-8b15fab09bdc"/>
        <s v="6f38bf95-e92b-46f0-b52d-b89c1a542491"/>
        <s v="9d37ab51-9f6a-4f42-a7f8-6fcda8af85ad"/>
        <s v="c456d7d9-a889-435e-9d79-e49f46c1d047"/>
        <s v="0d6e74a3-b4ba-4cf1-87ee-940e19fc203a"/>
        <s v="d5218eee-5433-4174-b2c4-6aff63a8a68f"/>
        <s v="81006ea8-be61-421d-9667-77e980b0cafc"/>
        <s v="6a1d3a42-f1b6-48e5-8775-8a7784f4277a"/>
        <s v="204eb251-a656-49a7-8014-02790d61c797"/>
        <s v="4f43b738-40a1-4cef-818f-369673d3a7da"/>
        <s v="cb37663a-e0f4-4fe9-a955-32102243649d"/>
        <s v="7f82a9b5-3aaa-47b1-a718-c6f9ea26afb7"/>
        <s v="c6d044b1-ffa6-4eee-bba8-8606f6a44595"/>
        <s v="8b1d6f59-6d9c-4b55-85b1-8af3b45cf5da"/>
        <s v="a8be6f31-d84e-415f-aa91-ceb92fe7872b"/>
        <s v="daeeda4c-54cd-4bd4-a743-ca7e6af39253"/>
        <s v="2f6a2807-1360-4fd8-a32f-86b26107f935"/>
        <s v="fd33ce44-a3cd-49d3-a913-2d819c3278e3"/>
        <s v="6f9c5ece-34b5-4673-8041-7dff5e90dd50"/>
        <s v="abb6ec4b-106d-4736-8453-31058d3fe414"/>
        <s v="ac25a685-4b3c-471c-a423-c61063b64c8b"/>
        <s v="5478df96-9a81-421f-b920-fc1a5a0e87c0"/>
        <s v="820f7ef9-ee8a-488b-afba-7f62eb1624ad"/>
        <s v="90eebc31-8490-492e-964a-c2e06df3fb6f"/>
        <s v="215956f7-f981-43e1-8eb0-3aaef3152a37"/>
        <s v="70e288c9-91fb-40da-8bb4-ad8204dd2e05"/>
        <s v="272dfe1f-18cc-42e9-bc5f-12ecabece647"/>
        <s v="2ec34fc0-31ee-4a44-a864-bddeacb7beba"/>
        <s v="69f11c0d-9b68-4a28-9efc-0f999b4998da"/>
        <s v="932d48c1-9a08-42cb-94e0-96325e01525b"/>
        <s v="71128cd4-439b-409d-a0fc-cef9395fa745"/>
        <s v="1666ae5b-3ca0-4f98-b9bd-c71aa3cb4987"/>
        <s v="279e5a82-00b0-4154-94e1-d22cd3bf8e5c"/>
        <s v="5f62f519-c8ce-459f-8102-cc5483bce3b1"/>
        <s v="7a7096bc-03be-4ae9-8e9f-1d667ced690a"/>
        <s v="e346d152-3eda-4cb8-8e45-8550fae376f3"/>
        <s v="6e3937b3-d307-4357-9704-33243a1b9612"/>
        <s v="f9549ddd-4688-4b0b-ae4f-f2353e8fac80"/>
        <s v="2d7e3660-577f-4c95-b632-e1646cc0f568"/>
        <s v="baf7c266-2f96-4923-b64f-0ba687e88dc2"/>
        <s v="f947761b-3af7-46b3-99b0-e2875dabc56b"/>
        <s v="baa087b2-38e6-4695-96a5-8f2d37c88135"/>
        <s v="ec8de3e0-6de6-4cca-9884-13b0931d9c50"/>
        <s v="6c5963ac-975e-4643-b034-3098848695d7"/>
        <s v="ef5daad7-0bc1-4b3a-9d31-35b41f302259"/>
        <s v="bfaf4665-01a9-4812-bf6e-3975db0ef344"/>
        <s v="630c0b62-9694-4804-bf4f-15ebba011e5d"/>
        <s v="2f1a2727-3691-487c-8306-cd74607d87ce"/>
        <s v="18e6b2f1-168e-4ca8-8feb-dd5cb4ab4a90"/>
        <s v="63747c75-5827-4bad-af63-828bee8f6e9e"/>
        <s v="5f8d1330-ef82-4bef-9390-45506167e19a"/>
        <s v="f9bd97e7-acff-461e-bafd-23156f2e8ad2"/>
        <s v="6d6701ab-4089-4063-b2c3-b5ad3b2dc462"/>
        <s v="24f444a7-1fb6-4678-8dfe-94d5f7cdb4b6"/>
        <s v="7e78747a-b2cb-4a5e-9ea5-000ce51b4bfd"/>
        <s v="1d11373a-8d0a-4a5c-beb1-1731f161f55e"/>
        <s v="2b18f864-7d67-4cdf-95b6-02a3ba2a2245"/>
        <s v="407d562a-1663-4457-8969-d96c0b19854a"/>
        <s v="07c44998-4e30-4561-b54f-7e199aa7cb24"/>
        <s v="c0b3e186-c226-42ba-ac3e-c17ac4a43158"/>
        <s v="70978152-332e-49a7-8dca-ff82252ec762"/>
        <s v="2dd48ae4-e57f-459a-8fd4-aff4e1485675"/>
        <s v="65032b0d-d26e-4309-93b0-92da6a781665"/>
        <s v="cf1a5b86-0cc1-4481-9c29-d7b7b6c77820"/>
        <s v="45a98c03-d0ca-41dd-bca4-411a7b95c8dc"/>
        <s v="dcde1233-9d48-4f62-9fe1-8217d4572e1c"/>
        <s v="481af8ac-e341-4e8a-838b-8b6d7fcaea3a"/>
        <s v="fb5638fe-aa33-456a-b4a3-78e5a9285193"/>
        <s v="aadb3a87-6f75-4ece-98df-c6437875a8b7"/>
        <s v="a79944bc-d9e7-47d7-ac46-8ede148559cd"/>
        <s v="ffdb8139-9c11-4341-8237-9037ca46cd72"/>
        <s v="db7289b0-276a-448c-be61-723229a40887"/>
        <s v="f03e6274-8b90-46ac-89f4-dfe3fadf5f9d"/>
        <s v="abf2ce88-bde0-4e1d-baf4-a9e2536ed64d"/>
        <s v="40fd317a-770c-4700-84de-cdcce373131c"/>
        <s v="bf5e9e91-6b16-409b-8509-d57fa0d9e71b"/>
        <s v="1fff4a3e-b203-465c-9293-874796ba34c6"/>
        <s v="802798ae-e906-49de-819d-6638583b6c36"/>
        <s v="2f58baf2-6a77-4194-95cf-04f65af1bcf9"/>
        <s v="2a628897-d99e-483a-b56b-ff77a094a9cc"/>
        <s v="8f39219f-f52c-483c-804f-e77e68f9896d"/>
        <s v="7def36c6-c103-4f9f-88b0-de9ca06db8ce"/>
        <s v="77347826-a540-4780-ae10-030ca9cf25b6"/>
        <s v="09bf2df0-3e57-4688-a077-488764e110c8"/>
        <s v="eec9f43f-ae37-499d-80ba-16b8cb2fab4f"/>
        <s v="04639dce-64ab-4d59-8531-965f11633f95"/>
        <s v="22a6c61b-9105-4763-9e9e-f9431863161d"/>
        <s v="a2a0b1d0-88d9-4630-b657-8e1f31591e84"/>
        <s v="c83f04c3-9b09-4828-bfdf-8fbd7b2bf229"/>
        <s v="257e417d-3c74-4d09-ace3-1d59955dc54b"/>
        <s v="e324d45c-3daa-410d-a5da-f365103814ca"/>
        <s v="c234d8d1-39de-4ea7-8bd6-ae81f79d73e4"/>
        <s v="78fc18dc-ea60-4db0-9e30-4946e8f80b7c"/>
        <s v="57aec346-ede0-463d-a75b-0e66c80b32d3"/>
        <s v="8346204a-0491-408b-a70f-324863aadacd"/>
        <s v="387cec01-fd87-4de9-9dfc-cca1dcb42171"/>
        <s v="ac722164-795a-461a-920c-a83daaacb00d"/>
        <s v="faa94173-33a7-4a21-850a-db69fe38edd1"/>
        <s v="77a7f29c-7e18-4981-989f-1aae878e4803"/>
        <s v="62505591-b36c-4948-9f52-f38ab6007348"/>
        <s v="2be4e359-14ea-4314-9632-e6f106c7f0f8"/>
        <s v="e65d1798-ec3e-4911-96b9-c22d05079fc7"/>
        <s v="86db092b-22c7-41e4-a2ac-82c296181075"/>
        <s v="be5a104b-9077-4133-8acd-80b5bbd9dd70"/>
        <s v="9edd7035-c049-4d6e-9924-04ce71e3541c"/>
        <s v="223ad9f2-4030-4a2e-b121-1380771b6f42"/>
        <s v="8512db81-268d-4cf9-9318-7b2b652c0483"/>
        <s v="b510f720-f14f-40b2-a043-fd5203feece1"/>
        <s v="2ac31711-96df-440f-abcc-6fa50af2bf1d"/>
        <s v="31ed7c6d-32ad-4621-91d8-acec7b7de5cb"/>
        <s v="a047a8fc-2c07-4a75-8710-9ddfeaaaf45c"/>
        <s v="2a480acf-563e-46a7-bed3-01b36f921150"/>
        <s v="875a8a15-8f1e-4e28-b318-dba63d8734e4"/>
        <s v="9216c388-4ff3-416f-af7a-18a4819f7885"/>
        <s v="ef4d117e-13eb-42f1-be33-3817f749a98f"/>
        <s v="f2514a25-c663-4138-866a-f1d7245d6824"/>
        <s v="b950abab-ca2f-4c40-94e9-ae611e171b56"/>
        <s v="67f18ad0-ca78-4ad0-9ee7-d83b029cc28a"/>
        <s v="fb96054f-dfb2-4234-a36c-b0129fb09404"/>
        <s v="5b6f22ef-2887-4b2a-be58-8e8fe74eb3aa"/>
        <s v="0c01d10b-e398-43b6-b0d4-8382eab6a158"/>
        <s v="4b186f52-5bb8-4a12-a1b5-7eb777872965"/>
        <s v="0904aa89-e97d-481a-a677-d69d7a2a8186"/>
        <s v="518fd19c-395f-4211-9de0-68bec47d9511"/>
        <s v="8ac734a5-526f-4205-b16d-5b1648fd5921"/>
        <s v="7443bb5d-a3e5-406d-b6fc-7dfc0b2d38b7"/>
        <s v="08984177-4ac0-4941-8044-35f0c522b0f1"/>
        <s v="32e823c1-7325-4978-8749-404551ef1ef4"/>
        <s v="cd485353-1774-4e28-8eb0-16f6c7a189b9"/>
        <s v="a80ed037-b1e9-44d9-87b0-19d3f93fc808"/>
        <s v="bba911dd-2907-49db-8ea4-22b0e713a18b"/>
        <s v="b333b2d4-c413-42de-af60-32c25afb70b8"/>
        <s v="fa1b3148-db5f-466e-a6cd-c3960ed5ba20"/>
        <s v="ed89046b-3268-4f31-a630-b9ce9b777c5a"/>
        <s v="116b6434-c6de-4ea7-b7c8-1fee40964888"/>
        <s v="66535fe2-d709-4647-97b4-d8105ad59b29"/>
        <s v="9639dda7-3690-4a4a-9499-ff7bc5581c0b"/>
        <s v="f0eae410-8228-43d5-bd03-da08f1a1e733"/>
        <s v="bd50966c-1c03-4a42-85d0-43a7cd362cf4"/>
        <s v="12aa1501-2978-47ef-931f-c65f6d1eb3ce"/>
        <s v="1e5e9ab0-09a5-4d96-a964-11bdd386b06c"/>
        <s v="2654e7de-5ee1-4fc2-a043-69256f5bcd2b"/>
        <s v="11300073-fb8e-40fa-b57f-cc171c11e60c"/>
        <s v="7b92b7fc-508c-41ff-acd2-33bfff918718"/>
        <s v="b1330874-e62b-446a-9ae6-eba53b58f24c"/>
        <s v="644ed407-8d13-488c-af1b-00085e85e226"/>
        <s v="2476b515-13eb-4a0a-a324-e8de9db12f48"/>
        <s v="18ac0ab5-28c9-456d-a058-fc1f6ab5b050"/>
        <s v="a19e6fd1-cf01-4e33-9df9-8a25063cc16b"/>
        <s v="41b82d7e-0342-461c-b67b-f3371075dc13"/>
        <s v="bca73f72-13df-468d-95a4-0e18f9d039d5"/>
        <s v="4e92363b-02a4-481c-a00a-f04194e4052f"/>
        <s v="f94bcd3a-49c7-4894-a63e-fd5867ef66ed"/>
        <s v="952e72fe-fde1-45b2-ac27-b9346ed8dd1c"/>
        <s v="32ba3466-1840-4c82-9b1a-b362fe31a9ef"/>
        <s v="ca0e8e8d-f29b-4279-ad6f-7b5a80aada69"/>
        <s v="dfecf31a-ccc3-415c-bc41-a051fc1111eb"/>
        <s v="3ade691a-0178-44c2-aeb2-db4732ece7f0"/>
        <s v="f683bf54-481c-4806-b98b-2aaa75b235ed"/>
        <s v="eedd4a2f-9584-4a65-8a0d-1b8431cd23aa"/>
        <s v="2ade390b-9303-4469-af81-af001197f4f6"/>
        <s v="f9eb4227-7252-41f6-a4f4-7a6586a28c2b"/>
        <s v="869dc639-2a61-48f8-b558-35d975045b65"/>
        <s v="e76fdd9d-84d2-4ffd-9ef6-bf4fa5ebd0fc"/>
        <s v="619ea304-33fb-4df4-bec5-51b317e59400"/>
        <s v="64eace03-e9fa-4049-be91-8421f5acefe1"/>
        <s v="bcdb5877-c1bf-4e4d-80bc-1656d349359e"/>
        <s v="63576039-3b8a-43f2-90a2-c040bfc0dffe"/>
        <s v="9e60a366-5190-4560-9eec-ff3f7235c871"/>
        <s v="b46e76d7-6a5f-417a-a2b0-6c93860af78e"/>
        <s v="63820870-d2e4-4c44-be76-28cc86506469"/>
        <s v="5fc44e3f-e048-46d0-8865-20b097617de3"/>
        <s v="0b0804c8-9f3c-4aa7-b88f-da5a9cb72b8b"/>
        <s v="e3e7702d-81f1-4648-a5cb-805f97dcac9a"/>
        <s v="720e57fe-16cc-42e8-8ff9-cbf959959f2e"/>
        <s v="cf2ebcbd-bafd-4450-9287-1d359547e76e"/>
        <s v="4a08e1ed-5058-45e1-b312-3ee5c830cb50"/>
        <s v="2cb9bd63-141c-47e4-8bbb-ee8ee5f031e5"/>
        <s v="102f8cae-434a-4e5d-90c9-697f972c60df"/>
        <s v="505dc780-5790-4a0a-9b18-2a473839b533"/>
        <s v="8f2e922f-0bb8-47ad-8725-5a2518fe95c5"/>
        <s v="6233e56f-b8e3-4b06-9d27-8bae8d99b50e"/>
        <s v="37938e7f-73db-4861-a93e-ea4bd8e58703"/>
        <s v="a728838e-1821-4855-9a3a-762b07dfcaec"/>
        <s v="5c54b1f9-4d74-4327-8d7c-00107bea65d6"/>
        <s v="05162d51-5fb4-427f-bcea-06d90b4ac448"/>
        <s v="32d27847-a34a-418e-8bf0-e70f762f7860"/>
        <s v="938c4229-3c46-4d2c-b8ba-e446c50f5e91"/>
        <s v="749f8a6e-4435-4e22-a354-32e9e39fbd71"/>
        <s v="9482d7a9-2abf-4655-b430-a872d7688987"/>
        <s v="399beb57-5347-41e5-9370-5696961ac2f5"/>
        <s v="41997ad4-8a5b-4204-8b9e-035557773a66"/>
        <s v="f54c5bc6-dae5-4f11-9348-1836da561aed"/>
        <s v="e362907f-c1f7-46e4-a54b-f69acaa03795"/>
        <s v="c119a2e0-39af-4e09-a01b-8ef957a02bf5"/>
        <s v="7ed14e31-e435-4241-8e58-e86161371633"/>
        <s v="2c5587ea-beaa-4a4b-a04a-7c072c10317d"/>
        <s v="863370d6-727b-4bd9-be5f-6aa12ac2fddb"/>
        <s v="225205b7-4202-4266-82ec-ceb6bc0d2ab7"/>
        <s v="e188d78b-aaa0-4992-96e2-3b8b06890bda"/>
        <s v="659446ef-bf7b-442a-bf49-f7f61ab1e39d"/>
        <s v="850e1f5f-ec87-4efa-b716-3db471f3ac8b"/>
        <s v="a3ed0943-1595-4b7f-b731-6ab3c7a70264"/>
        <s v="b868f351-3e4d-40f7-973e-52432964a8a4"/>
        <s v="55bbb95d-803b-4a5d-bc1b-cf55839cc166"/>
        <s v="24e37ee5-f316-4bc5-9dbb-c03071fbfad1"/>
        <s v="37eceaa8-fa63-46a1-bbf9-4a449ba79800"/>
        <s v="1c8e1b55-3ecf-47fe-870d-07af675d8f1f"/>
        <s v="78aff97e-b1ed-42de-a5f9-a8d3eed9ed70"/>
        <s v="d4deb174-0b44-4512-a41f-e8e9126292c6"/>
        <s v="3b4c97ef-c3e2-4df0-bb98-cf952fd3f363"/>
        <s v="9413e6b8-37e1-4219-bdf8-6f4e6812d21f"/>
        <s v="290a9f86-9a85-415f-a5a2-f855d4459444"/>
        <s v="f8e108fd-359a-4691-b48d-18bdd6e2be86"/>
        <s v="b7dd0afb-deab-45c7-b94f-466ec3a24a3e"/>
        <s v="8e24875e-b5c1-4f2a-ad6b-70b060dcb2c6"/>
        <s v="605ab612-8e52-4239-847c-5de658240dc7"/>
        <s v="0483777d-1298-4044-84d5-4dfa9c86219d"/>
        <s v="a709538e-765c-419b-8209-8c6671273670"/>
        <s v="5ada0e5d-e34f-4af7-87a1-2122dbee9ada"/>
        <s v="859e8959-4a24-482f-9343-63d1f2fac601"/>
        <s v="91c46074-dee5-40f5-87ab-b937282fc512"/>
        <s v="19f901c5-2001-4a12-b622-4f266860e635"/>
        <s v="0ce9c92a-f2f6-4dac-b1a3-f8178a843f86"/>
        <s v="5951938e-b225-433f-857e-af5dbaf13f1c"/>
        <s v="72d1a5bd-75ce-4bc2-a06f-70cc9046e6c1"/>
        <s v="08728fa2-458c-4d96-ad07-523520a8608a"/>
        <s v="9e23f8a8-ed9c-4c00-a54e-86d031bdd501"/>
        <s v="d6b06ea1-6db7-473c-b742-abd7e30cfb11"/>
        <s v="e7f4f1ec-9629-4ffe-abf8-c0cbca90bcaa"/>
        <s v="163e2977-e621-4060-9fe8-a46a83f864d5"/>
        <s v="3c238886-362d-4901-905f-43496a0c5185"/>
        <s v="13ef484c-86e0-43fc-a54e-b3449907c940"/>
        <s v="8ef5e50e-9a24-4d66-9dab-2f77d860b5c7"/>
        <s v="f8d41f27-cb69-4583-8cf4-648cd74c5b17"/>
        <s v="32df0c0a-de42-45f6-ad86-93cfaee706f8"/>
        <s v="002a526b-6daf-431b-9bfb-da45d5fa4eb6"/>
        <s v="983eb417-fd29-44dd-b9e5-78ca8be3d42f"/>
        <s v="9b821932-a40f-4b60-8300-6e6cdd5eaf80"/>
        <s v="f8aaa47e-2759-47f4-9641-e1d36d6dbc21"/>
        <s v="bd7a3a4d-a1f5-48cb-a09f-0f02a5bac631"/>
        <s v="383139e4-0545-4327-a62f-6babfce888a7"/>
        <s v="bd9a615b-35d5-4e22-8451-73f75990bd0c"/>
        <s v="64a7204c-3df6-4e8e-b5cd-cd86d1760a0c"/>
        <s v="06f57c47-d077-4f7a-affa-9b72066840e6"/>
        <s v="240cecdb-28f1-4c7e-a61e-7cfc9ff891be"/>
        <s v="cf789095-7de8-4f77-b62a-cc6050fed6f6"/>
        <s v="48952788-f5e0-445f-ad29-8717bec95eed"/>
        <s v="2c4bbd37-5bbb-4ce7-ade3-b6cf15386191"/>
        <s v="fefa6415-16ad-4f0b-8493-c100d2682c31"/>
        <s v="71a1dba5-fcda-4e01-89fc-721571fa4dc1"/>
        <s v="1ce55fff-b4f6-407a-ab89-f3631558bf31"/>
        <s v="83634646-fe88-4984-90da-904fd12c1bfd"/>
        <s v="89a52ebb-9a7d-484b-8085-77539ba4d552"/>
        <s v="26cefcb8-7ac5-4e16-94a6-72f5bbd4a1ac"/>
        <s v="f0b2faa5-d6ea-4609-a604-a26e91200668"/>
        <s v="363e1fbc-d558-473c-b770-c8f67f8fa23b"/>
        <s v="8ae84446-2904-4637-98e6-5fc15b2f5df5"/>
        <s v="9a3afd72-6554-435b-89a1-5f01dc500ed6"/>
        <s v="82242761-8ff7-4e44-89a1-d8cc894d9f8c"/>
        <s v="9fb266ee-fe79-4280-9718-e4aefd779bb1"/>
        <s v="e5cb2cfe-097f-4759-a483-bb0c2dd86996"/>
        <s v="c5828701-305b-407d-bf71-16ee216589f1"/>
        <s v="95967b19-bb5c-4c51-a328-385ca06e5b61"/>
        <s v="6ef0f382-6a1b-49df-a953-f2b83fe57470"/>
        <s v="a0012337-5c89-4b8a-9bcf-55c5061774a8"/>
        <s v="6c3c9469-4ae0-4527-8269-747b42a8f38e"/>
        <s v="f4dad3d7-ac94-4b66-9d3c-6d1702e47e0b"/>
        <s v="4de494ec-52fc-444f-b7af-2818eef2a6ba"/>
        <s v="f27b0483-2ad9-4645-8b7f-1d3d2167ebbd"/>
        <s v="852cdfba-d2af-47c4-abb7-c4421c41d706"/>
        <s v="9e1ecae2-e658-403f-8b5b-478a9b09c9e2"/>
        <s v="5bf23358-be9a-4569-a2ce-5849d236434d"/>
        <s v="c5311e75-89c9-4e24-9b35-539a2637777e"/>
        <s v="54ae6712-490f-405b-8802-b45f639e1d59"/>
        <s v="247f5635-baf2-4afc-b5bd-ae0523016627"/>
        <s v="b4786dfa-ca3c-4578-b335-034272e2e3e5"/>
        <s v="1b67d6f5-6225-4613-8848-852df7cc8816"/>
        <s v="6af33551-ea63-4d33-9470-0d1d4c884fa8"/>
        <s v="98493829-c874-4d39-b622-79bfc02d6d95"/>
        <s v="972619da-7ede-4731-9f23-c836391a63e7"/>
        <s v="c05ff1de-6959-44ec-85ff-5488f5aeae71"/>
        <s v="3cb7d2cf-b334-4510-8ce1-2db4c963866f"/>
        <s v="84a67ae2-731c-4a9e-8bba-47d94a27b80d"/>
        <s v="3f6cd66d-9408-42ee-b0c6-2a5fa2a62d13"/>
        <s v="6f56bb06-8497-4fba-a8ae-ee6ec1b13fe5"/>
        <s v="b62695d2-25f7-4fad-9047-5ea808988ccc"/>
        <s v="ac88f977-3c9c-4eac-9875-ef5513969df1"/>
        <s v="c8e835b5-1cac-4a13-b904-4d2c90b72a52"/>
        <s v="9843d6d9-813d-4232-8e9e-16470d88621a"/>
        <s v="2a90e69d-4051-4cde-abb3-a4cfebc98ed1"/>
        <s v="315fcb6a-a232-4270-b2f5-15af7a0c62ca"/>
        <s v="82e189b3-6ba3-4c12-950e-37f1ff0e2881"/>
        <s v="7c7f4f76-10ea-49c5-9ef3-1525956277e2"/>
        <s v="3098ab5c-2cf4-4572-a6f1-7d8fcac4c3f2"/>
        <s v="2aa17813-ef4e-4a73-b90b-46affc8193a5"/>
        <s v="2eb6a6f1-0a47-411b-b009-f6ec4d4a5b80"/>
        <s v="57117bf4-b6cf-48a8-aa72-dda89a7edb05"/>
        <s v="4b8686ff-1f65-4cee-ba3e-ea87b28e38ab"/>
        <s v="cbe2c047-e519-4155-b7e3-5c8f148460c8"/>
        <s v="a1f0cb8c-c03f-4c81-82fb-5e4a8f5b311d"/>
        <s v="70b3f66f-214f-4a91-a333-f65f9e2f674d"/>
        <s v="a60d2aca-b12f-4c88-bfeb-3ed72cd8950f"/>
        <s v="e1f4d980-030e-4569-8ff6-5c9d4a783441"/>
        <s v="94401a9b-17f2-46a0-90d3-c138a831519d"/>
        <s v="940ee9a5-183d-42d9-aa1a-060a36a661c5"/>
        <s v="772dc938-959c-4240-8cb4-df0e921da3d7"/>
        <s v="1b7ebb4d-a809-424e-9b4a-ee974a518d32"/>
        <s v="5ed224bf-dc86-47a7-97cf-cd76ab52e25a"/>
        <s v="0791d9ff-60be-45f0-83c5-9830f2b221ac"/>
        <s v="2ff79ebf-1588-4721-a5ab-6848432ac140"/>
        <s v="93bfa604-6975-46f0-86ef-49a7f4a01b75"/>
        <s v="e0829e9d-54ed-48e6-8490-da6cfd9ca059"/>
        <s v="fa02cb46-64fc-4ef4-94d4-2f0f5a8ceed7"/>
        <s v="d6194f85-f375-4b54-98d6-b6e26a1185f9"/>
        <s v="58e44e34-d6b1-4c6d-b6cc-96aba04203a2"/>
        <s v="1108a948-51b2-46ec-8f43-ac5472641989"/>
        <s v="f02f30a6-e918-4631-a52d-8a2fc2392e69"/>
        <s v="6f4c1026-aae8-4929-813e-22b0c0f4400e"/>
        <s v="5d94267f-ca13-4930-9c38-ffd768cf25b2"/>
        <s v="b0ae7a26-b8b3-4015-9a43-0526835bab8c"/>
        <s v="7cdc0d0a-768e-403a-88de-e22ca530e88c"/>
        <s v="eaceb5cf-dedc-4379-b751-c021beca3cfc"/>
        <s v="1c0a2708-e9b0-4722-b976-6fda19f71565"/>
        <s v="2ee7cb8d-4bde-4026-9528-9d11e1e09fe7"/>
        <s v="a8e501ca-7305-4115-8ff8-8d1db775ddd2"/>
        <s v="2fc34d13-2e71-422e-b46f-9c3ada6f751e"/>
        <s v="1ca6f336-9119-4d73-a26a-d77f03ae4048"/>
        <s v="4d87b499-7f9a-4f5c-9935-04acf8b6756d"/>
        <s v="fa0dfbf5-ed6b-4b6b-bd7f-ff0389311211"/>
        <s v="5325d401-b5fa-48c3-84ee-fce7e7a49d5f"/>
        <s v="ff03ceb5-989b-405c-953f-803a98ef344c"/>
        <s v="ad4da3b6-87dd-42b7-a39e-5964c409021a"/>
        <s v="026ee317-f209-4e34-bafa-9c1638557251"/>
        <s v="7df7d04d-5248-4324-b332-26a196e79083"/>
        <s v="5dd25d1c-e4ef-4b45-b85e-2b8cb241b5ff"/>
        <s v="7ef6f48f-b547-47fa-b339-dea2868677de"/>
        <s v="9645c18e-ec7d-4983-872c-ece39ad38d6b"/>
        <s v="28369272-b2c7-4d41-8d51-b8ac6fa26b6a"/>
        <s v="47e3cbd9-3d4f-4f3f-add9-dbe9547efff1"/>
        <s v="3da473a7-9db4-4f99-8912-d5ed57d4315a"/>
        <s v="091fa25e-d203-4763-84d2-85d54142cd94"/>
        <s v="e642ace9-2833-4b63-b261-17a5daef216c"/>
        <s v="3179d06e-0490-40cb-b60e-7481444ad690"/>
        <s v="860780e0-9081-46f1-a6d9-4845e324bff0"/>
        <s v="3371e229-109c-4636-a54d-4e11480c39eb"/>
        <s v="664b218e-6285-41ea-8f75-d48dda79f9c7"/>
        <s v="b1fa29e1-f45b-4e4b-89e3-b4092a172ff0"/>
        <s v="920ee78e-3efc-4a7e-96a7-f78170c6962c"/>
        <s v="f33f9de5-05d3-43d2-86ef-a67ec4178b33"/>
        <s v="578f1453-5f85-44f7-8721-1cb663465dcf"/>
        <s v="93d995f9-5765-4023-a7ec-607ccbccdc60"/>
        <s v="6b329def-82f4-488d-a9f0-ab7b8c5358fb"/>
        <s v="0c55a8d3-51c3-4c28-8c01-e3dba17dffd5"/>
        <s v="c41a0674-654b-47cc-8c3e-b51b047139e9"/>
        <s v="0381dbca-247d-4c61-b57d-265ccb5f285e"/>
        <s v="da636182-fdd4-45f0-ad17-f19a4bfd4377"/>
        <s v="da93148c-188f-44c1-a687-93c46ffb9e89"/>
        <s v="de926018-36f5-43f0-8997-a240bd328afd"/>
        <s v="b1740f32-2d7d-434a-baf5-801c866d34e5"/>
        <s v="efb9974a-3b66-4983-abd0-7c3c87d4d0b2"/>
        <s v="3c97adcb-483c-452e-b7dc-0c21966b3c2f"/>
        <s v="181f1a9b-d0ec-4c67-94f5-f64debeea0a5"/>
        <s v="66c2bf37-1a5e-4612-bc26-a0de1f841242"/>
        <s v="459995a7-30e8-466f-9b2e-f9e51f2d5779"/>
        <s v="adb69fe9-37d5-4634-a097-cfe4778b9885"/>
        <s v="a1953c96-6de2-4910-a030-f1656fd5ba21"/>
        <s v="0f9299d9-5842-41cd-bbdb-b56c1fc89cd3"/>
        <s v="4994b175-f38c-4e5f-abc1-8a0e05840c56"/>
        <s v="c2036d3d-2261-4f95-9b75-5b28e9523de3"/>
        <s v="3f75940c-c18e-4e7d-96e3-75a8e1179b1a"/>
        <s v="ae6b38a6-dcc2-43b6-a427-740d741669c6"/>
        <s v="bbce2586-db59-4009-879e-6eb3833a59b3"/>
        <s v="e029f97a-084f-41bd-8959-ad3db21809f6"/>
        <s v="9a037866-d318-4b52-aa32-58a1e3b9399a"/>
        <s v="f910c9d1-c507-4f5f-ba00-8b125dcfac7b"/>
        <s v="d5507280-b7fe-4701-bd85-614fe04c72c8"/>
        <s v="fa5efa0e-35af-4695-9ff1-3cd68704b775"/>
        <s v="3ac53c05-b453-40b0-8027-11a1dd1dd3e8"/>
        <s v="d1098235-d049-4fff-80bb-b395da5973bf"/>
        <s v="3cf1f734-7dfc-4e6c-bfdb-b92ecc57f11c"/>
        <s v="a875391f-2ee1-4b46-b3a0-a0b70c117658"/>
        <s v="2f2e5df1-e34e-4c6e-b192-2ac28c843263"/>
        <s v="f1ba7eac-5232-4632-8fb2-9aeae053e07e"/>
        <s v="9d92af76-d0e3-4a30-9295-08512b05f354"/>
        <s v="5f8ef79b-862e-468c-b118-4ecd7666654c"/>
        <s v="137922eb-c2c2-4532-89bd-2ed13c635347"/>
        <s v="aaf57389-a963-4bef-b93a-0b16505ff931"/>
        <s v="837b0428-9d78-48ba-a00a-e03aa56cb768"/>
        <s v="fcde075d-0202-4a96-815a-0870b6f1a5c6"/>
        <s v="e774ccf5-af7f-42b2-8f60-6053af4ee21d"/>
        <s v="9f7896cb-72bd-4292-bd1b-c4c61b84b673"/>
        <s v="b3af3b91-dce6-4ce9-9d22-1d06f9483f83"/>
        <s v="f64f2f5c-7c33-4c91-9e66-683d778eba97"/>
        <s v="26fafb40-db86-45d5-bf02-6d12d91fe432"/>
        <s v="36a5df91-e57a-458e-9e68-dc58ca0173b7"/>
        <s v="e52c6426-2fd9-456e-b030-b6d9dcb7e12e"/>
        <s v="3db1bbc8-7806-4f57-8118-6ac6c074f573"/>
        <s v="accd3fcf-ab49-4de6-a696-2b99bf5634fa"/>
        <s v="2d080e4a-5283-4f94-9123-a973b994ef7b"/>
        <s v="29e95e85-82f1-4207-8338-795d61586656"/>
        <s v="abab6ae6-ecbd-4008-94c4-d3e06db7f8db"/>
        <s v="2c9f76cd-1fff-428d-ac13-3bc8def1827c"/>
        <s v="43d308f0-9194-41e1-af1b-f18ca6583e09"/>
        <s v="4a8e3ebf-5762-4fab-acf6-256c54045d9b"/>
        <s v="693aaa52-141c-43ec-a71c-699494e405b4"/>
        <s v="0d02ac9d-9161-4833-be2e-fc07c7c8cc1c"/>
        <s v="266fe2c2-89ae-4292-b761-704013629b93"/>
        <s v="a14b6a9e-8bdd-44e5-b8c4-9aa87e10438a"/>
        <s v="71cb57f5-d6b6-4eb1-b16e-2c7c868af85e"/>
        <s v="3c0946e2-7028-42eb-acd0-c3fe77f7d1f0"/>
        <s v="b2408e9f-65dd-4074-a1df-ab677a4b2ea5"/>
        <s v="63b1a39f-ed73-4443-b74a-f817c20fe4fe"/>
        <s v="4fc03b70-2ace-44ac-9e99-df4fcc5e02e0"/>
        <s v="6f2e3c6d-9ea8-42d3-97ed-3d653ca2b130"/>
        <s v="6eebb7a1-6120-4c58-a7b1-30c1553f32aa"/>
        <s v="ec3e2d0e-e523-4e9c-ac50-d1c79b86d321"/>
        <s v="3cca8310-aff6-4eae-bb7a-8d961ced6e31"/>
        <s v="4e15ff34-36d9-4455-a2a5-73e2f2d6efab"/>
        <s v="b61e47f1-ff77-4ec7-a30f-de6fcbd47360"/>
        <s v="8bf6d2bd-28cd-43e5-ad8e-311aa8be9a6c"/>
        <s v="1b148a82-90c1-4202-b227-e5b2da0d1356"/>
        <s v="d0bb491e-790c-4417-9b8e-1a301a356a1f"/>
        <s v="150891ef-2c70-4cdb-adfd-952b62e7e7c6"/>
        <s v="02e171ee-3777-46dd-a342-aa05470f9fe1"/>
        <s v="8f48caa6-b3ad-4580-8dde-d6ebd052d982"/>
        <s v="3a60339b-c175-468f-972e-3c065a2ae2dd"/>
        <s v="6b6d6a2a-b550-495c-960e-6af5bf309671"/>
        <s v="fb4c02f9-4074-4d6c-a3f5-d454055ebb87"/>
        <s v="d2e41ea4-5944-4ec7-8013-0786a6972e3c"/>
        <s v="b9d130e4-7105-493d-a71f-cc3374b51519"/>
        <s v="192cac8a-7c54-4de1-a7c7-e8a98b7d9647"/>
        <s v="0636277e-2edc-430d-a13b-e75e6588d2a7"/>
        <s v="99ca5561-a380-4631-b5c7-04018d485c07"/>
        <s v="d2adb2f1-1c60-4fa2-9689-532801009909"/>
        <s v="690a7497-593d-4783-9cf2-7b07bae20fff"/>
        <s v="3fd934bc-38ef-417f-93b0-23a75e260b25"/>
        <s v="718d4d9e-202f-40f2-9250-369ad8b0feef"/>
        <s v="b4f5f8d1-18db-451d-aac9-5c182a1bfaaf"/>
        <s v="3e252fbd-caec-4a78-b9e9-c61fcac0a059"/>
        <s v="f4e61cef-d167-46d2-b75c-d10848df0e98"/>
        <s v="ebca5ae1-1589-48d7-a1ed-45c7fa02ddd3"/>
        <s v="23308e93-01aa-4c29-bda8-e20a1bbdaf5e"/>
        <s v="9b8df297-6f8d-4762-be45-ebbb2ee75eda"/>
        <s v="57d6d776-45d5-45ac-908b-fbb65cf1aed5"/>
        <s v="6394a20f-343c-4ef0-a470-2ad2d3f1ff64"/>
        <s v="a1a9b8e5-8930-4cf9-b513-b38e774d07ca"/>
        <s v="37fb25ff-e0bc-4507-9f74-c7943ca1fcff"/>
        <s v="9cb9b91a-376a-44c7-a73b-966db9f40d49"/>
        <s v="13cc0a1d-f71c-45a5-b9a3-ed5512ffe50c"/>
        <s v="8918b906-ebbe-4159-b982-0a70a39c34b9"/>
        <s v="439caf61-20ec-49d7-b956-c18612f46fe0"/>
        <s v="d439307a-5ca2-4545-9e26-6421d0098f92"/>
        <s v="a98570b1-f3bc-4387-ab18-7e3385df03c2"/>
        <s v="fe879d2d-f984-4c09-90cb-50362cc787bc"/>
        <s v="3ae73efb-e494-4c7b-b5db-35a85c003b62"/>
        <s v="59eae2f8-c105-427b-849f-9b796a61c10d"/>
        <s v="6996c6e9-5d34-410a-ab6d-93611fffc76a"/>
        <s v="8cd25f05-4068-4983-be14-f7f35368b30c"/>
        <s v="14643760-57a2-45e4-9d52-416e7f73973a"/>
        <s v="b57377f3-18df-4e7d-a5ba-d38f347be050"/>
        <s v="9407f689-d06f-4b22-9910-551b69eda0e8"/>
        <s v="5db80029-6e80-402e-b945-6002810ab505"/>
        <s v="141dad5d-edec-4f1c-b7c3-3710736a3f9c"/>
        <s v="cf47e34c-e39d-47df-8485-a1e6d2e76350"/>
        <s v="4615410b-f032-4751-8116-3406f191ef55"/>
        <s v="6c8f2b43-4061-44cb-8e2a-6cb317dc91b0"/>
        <s v="3662916f-ca0b-4f2c-9c07-38f8bc7f565d"/>
        <s v="2ef2ee19-e654-49f6-9b64-fa67b284bb08"/>
        <s v="3fbb6aef-face-4d35-999d-7c348f3178ba"/>
        <s v="68d69db8-bb19-4b50-ad31-b2b7b6105105"/>
        <s v="bc05f618-d184-4673-83f8-71003364d32a"/>
        <s v="b9c4d12c-21eb-4778-9711-12e8c5f961e0"/>
        <s v="7c61ceed-6103-46f3-b129-f7f4c7654734"/>
        <s v="02d3e439-645b-4e8e-9f6f-5f8249058cab"/>
        <s v="e1d7c612-3bb0-4e1c-b0b8-57b410e65722"/>
        <s v="67abdf87-709d-45a3-98bc-601b3deb2372"/>
        <s v="3d2914f3-4435-4c1b-b115-6d81d6e3a8e9"/>
        <s v="cf263079-4a04-4e19-972b-0f5be6eac104"/>
        <s v="d51aab0a-ef4d-4ae1-941a-37efa7e916f0"/>
        <s v="1b882378-79fc-4c9e-a604-7a62eb66e3c2"/>
        <s v="0b296835-0400-4e3a-865a-c4f6f218c79f"/>
        <s v="718e5cc0-b3c1-44f8-91ab-9664a0ad1de6"/>
        <s v="4d352b90-c686-4e8b-a781-19f9b04fbcde"/>
        <s v="f3c953c8-c60f-4388-a7b8-5169be440241"/>
        <s v="b683b68a-d93a-4aff-83e3-a4ef8608cb9c"/>
        <s v="c1c2cb80-741f-46d7-a0ea-9abe1695d347"/>
        <s v="b802d6a4-f6fa-4397-99f2-967e1b27a265"/>
        <s v="d17a7ab1-5229-4837-9206-0dc1754c1740"/>
        <s v="4078424c-52fd-467b-bbbb-79d7d0024511"/>
        <s v="1c0ca37a-3550-4128-9253-d735ea394b25"/>
        <s v="09ee8012-d766-4a7a-b809-d72c27e258c6"/>
        <s v="72d6b094-e85c-49c6-9a4c-2dece208f887"/>
        <s v="72cef8b5-35ec-46c6-924c-0db8e302334d"/>
        <s v="72471dc5-af6e-403a-8aaa-67687a092064"/>
        <s v="ec83ba8e-7672-4dee-a6c0-d0e51d4f9cc8"/>
        <s v="10c8a332-abcf-4915-a9a5-06e82f348ca6"/>
        <s v="4679a4d1-788e-43f5-a2dc-1d213bda6a20"/>
        <s v="6ae1e48e-e178-403f-b472-cf8365a4134d"/>
        <s v="7fa6083d-550c-4c05-b7cf-c215b9863709"/>
        <s v="03b84ee8-bfc6-4312-ad07-9f580f504de3"/>
        <s v="3cbedb01-9e92-4d2a-9c8e-108ec79959c7"/>
        <s v="f3d65384-4372-4be6-9afb-9c3f06345bb8"/>
        <s v="ea3c5fcd-fb1a-4893-b077-5d5796f508b3"/>
        <s v="d4fc7337-37eb-4a84-bf77-7c2e181381fe"/>
        <s v="ed2aa34b-80db-4579-b9db-9cb5948937d3"/>
        <s v="95fd3553-1513-4763-8d63-45c45f492c66"/>
        <s v="b0a2ade9-f56a-4523-aa72-fb0983273bdc"/>
        <s v="935e12e3-720c-4c6b-a0c2-1917cf432472"/>
        <s v="f0679f13-85fe-4e2e-815d-54e4a4110f05"/>
        <s v="97a96648-c10a-4bef-8fc3-0a091272626f"/>
        <s v="ac16cc6f-1232-4ac5-b343-89d5b4a6a390"/>
        <s v="45f04a9b-503c-47bb-bbf4-5b3fb5af3ee6"/>
        <s v="fbd85ad9-0318-4b88-adc0-1663c0d1c642"/>
        <s v="8f022cec-a2a3-47a0-b8d3-32882615cb8d"/>
        <s v="b258957a-1878-4735-8192-fcf2bac6ebe2"/>
        <s v="cdb7948f-ad66-44e8-9f61-50a9fa52b78d"/>
        <s v="de7cc8db-70f0-4c74-925f-e0c18ede111c"/>
        <s v="c5c55865-4fb7-4a66-a65a-134ac2b2d58e"/>
        <s v="5fa1dcc4-119c-48f0-9175-54907bcca840"/>
        <s v="40b84a47-6937-4a0f-90ba-46ceca1963b0"/>
        <s v="8676ea42-017d-4dfc-88a1-19a5f31cf72f"/>
        <s v="2ea47d1a-0729-4929-b4dd-25eab5d027bd"/>
        <s v="76838297-b352-4aae-a75f-51243c850813"/>
        <s v="01fcc5b0-526e-48f6-83ea-dc2bc42283b3"/>
        <s v="1f19bdac-0733-4842-addb-23bb97ea87ef"/>
        <s v="db31cd26-76d1-4b4a-9023-49b290b88081"/>
        <s v="b24518c1-2332-44ee-8098-fd9ae572bb4e"/>
        <s v="f8a4e56e-c728-4e82-a38e-9e6ee7bb42e9"/>
        <s v="185edba8-4603-4318-9fa9-63cf62bf3cf7"/>
        <s v="e9b3c1c6-6a03-4e27-bef7-4b57b069671d"/>
        <s v="4267934a-5a0d-4201-99ce-d08064a52cab"/>
        <s v="44ba4c55-977b-4545-967a-633606d07488"/>
        <s v="6d361dfa-4151-480d-8b68-524fc2174c96"/>
        <s v="e914db95-91c6-4e11-aa98-d0c9f4f6ae6a"/>
        <s v="1d1f1d3a-27b2-48d0-b8be-e2c448baccb6"/>
        <s v="7b89db3c-a122-4885-a1f7-daf7d77f364a"/>
        <s v="5760a7eb-9da4-4672-9251-952b23de34ab"/>
        <s v="22316882-e932-4fad-87ea-86209bc86026"/>
        <s v="1b4a48df-c0d6-477a-afeb-898db9e478c7"/>
        <s v="7d681296-6b02-44c9-b224-8df624d689cd"/>
        <s v="54c0cfa6-efb4-46f1-8fa7-3919abede5be"/>
        <s v="97e19bd1-d1fc-44df-9522-d13ed12b94a0"/>
        <s v="2321e54d-d254-4b08-8045-0a9ddaf07760"/>
        <s v="49c6a621-1636-430e-ad31-f901d9248aa3"/>
        <s v="6fcf750d-40f7-43d1-a40a-369e8f169eea"/>
        <s v="a251194f-e2d4-4692-9652-393deccd8f40"/>
        <s v="c874f6ff-5d35-4fe0-8e49-a00f43aef229"/>
        <s v="1fe857dc-fd96-4752-9c94-c4196f60d35d"/>
        <s v="89f69c3e-c6f6-4f30-8f83-e5ba12cab3a2"/>
        <s v="b3d8ca0a-6db4-4163-8de7-4a538731b980"/>
        <s v="11fd9758-0e08-4447-82ac-9dfd9f03eb33"/>
        <s v="8aef7e48-8f4b-4725-87cc-ac14cd3a1000"/>
        <s v="50406317-25db-4e36-8b1d-ea13209c09a9"/>
        <s v="0bab6909-a0bb-4cbf-9a7d-a0df5b3470f9"/>
        <s v="24edf6b5-87ec-4127-aee5-4c2469ce9c50"/>
        <s v="52daee5b-cb9d-47d3-9348-856f9c146279"/>
        <s v="a091d8a7-269b-4941-80fd-fc8ea0631171"/>
        <s v="93201eb9-01d8-4e2c-9787-3daa150ed7ad"/>
        <s v="fcc8b819-2f14-454a-9969-bb9480e495f6"/>
        <s v="4fca9e79-c860-4451-a5b4-b9d5a32c38e1"/>
        <s v="4340703c-ff7b-400a-81a7-a537502fedc8"/>
        <s v="71f08f14-4f40-49c7-935e-87c7d2461862"/>
        <s v="bcc7f0dd-6f5f-44ee-a092-64735b02030e"/>
        <s v="bb377817-6f4f-4844-b1a3-aa1efedbaad0"/>
        <s v="f27b8e5d-8dd1-40d6-9288-baaad96a4aa8"/>
        <s v="f1d05ec5-6d03-4917-a621-749ed78ea9bf"/>
        <s v="bc0f05ea-0122-43b5-a359-7e38e875f473"/>
        <s v="08f912e5-ce0b-4903-bea4-ca1f9648de69"/>
        <s v="9ccafc6a-5d81-4559-ae5c-8a0f05095b78"/>
        <s v="a4bd5a95-99fe-4707-9042-7fa2f6c3ed23"/>
        <s v="cf95026a-78df-48e8-ba43-8d3750627673"/>
        <s v="a01c3db0-6d5f-44a2-a7da-53cdd1edcee1"/>
        <s v="ea321681-ad72-4044-86d8-41eda8980877"/>
        <s v="74bdfdb3-7fc6-4a80-8256-d138739d6d30"/>
        <s v="948847c7-6fa5-45e5-af97-155099798ab9"/>
        <s v="d6932c49-e1c2-4957-a733-ded0715c4b43"/>
        <s v="f0295acd-adb3-49e8-9eb0-70ebb4914f4b"/>
        <s v="54c97d4d-6db2-43bd-afb1-61a4c77e67dc"/>
        <s v="e9aad280-2a51-4ae7-8a9f-c6140df8924f"/>
        <s v="32c5440f-c834-4df1-9b9e-2062fb62ffd8"/>
        <s v="52b0bcf6-2ed6-4c87-8adb-ac8339ee9d86"/>
        <s v="5ea9ae70-6223-462b-aac1-1b8fbf44d0cc"/>
        <s v="3a425a66-7183-40f5-81d3-fedea48b2e02"/>
        <s v="9a9ca6ec-96f1-42be-9c5e-e6c56ad661bd"/>
        <s v="ca2442d6-2eb0-4d40-9973-ff97e209127e"/>
        <s v="925484f5-231a-4df1-bab2-81ea26944bf9"/>
        <s v="72518843-6e02-4587-88ee-052b79cbf2be"/>
        <s v="1f0b22e8-181d-4786-bc0b-b0c82ffa3f42"/>
        <s v="ea2e43c8-1796-479d-9abc-5a140648d157"/>
        <s v="8271817a-7d0d-4e97-9dba-d8117d9332c3"/>
        <s v="d1c6068b-53fd-470a-8614-308b4973f1da"/>
        <s v="40164894-a1ba-42e7-aa80-ef91afe434df"/>
        <s v="6844c4fb-d861-41a5-b697-e65e4fa92c8b"/>
        <s v="8b041f18-6e4b-4b17-9d6c-3be2c1c876af"/>
        <s v="51b2dd5c-89b2-45ef-b493-f72d61a9e5ca"/>
        <s v="df92979b-be65-4701-b643-de809b77e473"/>
        <s v="6b934390-9f60-420e-8e44-6ab97f78308b"/>
        <s v="b6cbf61e-4466-44b1-8d23-138e5d53f960"/>
        <s v="edf26403-0b4e-4f2c-89f2-bde25034a584"/>
        <s v="4a2def55-2a8a-4619-a600-5fecbfad0104"/>
        <s v="28e27b68-25c7-45a5-83b3-3dc86e06e05b"/>
        <s v="f4998c28-f9a6-4b80-ba29-f134f684c4d0"/>
        <s v="ff555324-d633-49a5-b7bd-4fd8ec5dd7d5"/>
        <s v="aa5f2fee-649a-4f35-ab68-c4b722183966"/>
        <s v="ad463264-7f8c-4128-98f7-d60136dbbb1d"/>
        <s v="51840514-d256-480d-b069-c14efa4d286d"/>
        <s v="035ea849-de45-4f76-8675-901126d3d005"/>
        <s v="ba4af94c-d132-4711-8b12-710f4d38eb7d"/>
        <s v="44387a81-b1d7-4aaf-8a31-bfc3c9458b58"/>
        <s v="27aec7fe-bbb4-44af-b893-8931d586ddd3"/>
        <s v="fd09770e-6f76-4b0d-983e-91c1a3c8dbfb"/>
        <s v="8d8e4497-4c1e-41c0-9ca3-8ee337c2055e"/>
        <s v="e09307c7-6a67-492e-9d43-2ffada4aeb9f"/>
        <s v="c82a1fdb-1c81-4c31-862b-d7b879fa7daa"/>
        <s v="67c3eb12-7305-4cac-b7b2-50a05fe3548c"/>
        <s v="dcffd483-3de5-4425-9b5d-074d72f903ab"/>
        <s v="0408d650-f5ae-47ef-a6f1-91c116fea64f"/>
        <s v="d3812aee-26c6-4c7e-8f04-612550239e29"/>
        <s v="9a081728-6bea-40de-9ce1-7493753831f5"/>
        <s v="2e100742-9e4f-4a53-8999-2e8209ed2b6c"/>
        <s v="0e009834-904a-4233-a8db-f7a617376b25"/>
        <s v="77560d1c-a6af-4cc3-b74d-18ceed1027bc"/>
        <s v="caedabe9-a976-4348-8772-b0bc6dc845cb"/>
        <s v="93be9f85-c8c7-4e8b-91fb-9fa3a056e26f"/>
        <s v="8b97a5fb-530c-4278-96b8-6068974a1ff2"/>
        <s v="25ff48f1-2555-4501-a2d5-fabdfb4aebc9"/>
        <s v="9bfc0219-2247-4d34-87c1-e99a90062004"/>
        <s v="ec57e0dd-9787-4e3d-b714-947a4f531cc6"/>
        <s v="1b940852-da4c-4dd4-a528-ac252d75a161"/>
        <s v="35d4f6e4-6dc2-4e1e-b852-f942a795ee74"/>
        <s v="1b78976a-15c6-494f-8898-5ef7566a35c2"/>
        <s v="eb05c94f-cb66-4ce1-8194-8cae01370dc6"/>
        <s v="a9c5cc0e-c862-410e-90e7-7453642a72d1"/>
        <s v="f4130060-7d73-4e71-b4de-79c342fd8171"/>
        <s v="ff10e206-3514-4334-b89a-f338fc4518b0"/>
        <s v="018b35a1-bf56-424e-a1bf-4f53750a876a"/>
        <s v="027e8bce-2840-4906-a680-37bc79dd5d7b"/>
        <s v="03618a99-9a7e-4688-bc5c-65be37f8432c"/>
        <s v="f884715e-8a37-466c-bc48-4a8da7632bcd"/>
        <s v="a84db588-bba6-4f33-a971-ea85ff3982ec"/>
        <s v="e386a2b1-7f9e-41c2-a662-6ee4b3b6961a"/>
        <s v="5c5f0514-1dd0-4b0c-a3ec-7dca222c8b30"/>
        <s v="8f6c9a62-c335-406e-b940-22a23cc0d447"/>
        <s v="db3c998c-2397-4e91-bee3-3bb7bf541815"/>
        <s v="f6704564-883c-406e-99e6-191b2b5cfec7"/>
        <s v="e1c857a6-c2c9-48c9-8a95-387ac32b8767"/>
        <s v="532603b1-5a1c-4b2a-8434-b699420dcf47"/>
        <s v="61e29354-97a4-43fc-b7ee-97988cb20279"/>
        <s v="1de00486-a26c-432b-a826-d9cdcbeee218"/>
        <s v="9abf5169-6db8-417f-b5c9-813d4665a3ba"/>
        <s v="279a6f29-3a3a-410f-a071-f3b0f18de94a"/>
        <s v="acdc2f99-32ca-4633-8aca-c1d4cb87a2f6"/>
        <s v="6bb6c544-8f1c-4a80-a509-a20d370078d3"/>
        <s v="cbfa0f73-f19a-4edf-b562-abb4b984632d"/>
        <s v="f502c5a5-19d8-4236-ac85-d37272216dbb"/>
        <s v="53606477-33b1-4e56-a60e-9f440d4c6889"/>
        <s v="0b07eace-f310-43bf-960a-0667b5e4bc14"/>
        <s v="eb689b69-4260-440d-8a47-178c56466901"/>
        <s v="1163c6b9-99e6-473c-ad1c-34538a2468bc"/>
        <s v="e893b10e-a7ad-4874-b0d1-772300dd7dac"/>
        <s v="e08a92e7-3e57-425c-b3ec-554fd920a9cf"/>
        <s v="5ca66f3a-48e7-467e-852a-402808a3d7eb"/>
        <s v="b4dd7e29-29ae-4b06-ab1f-7442f2f40821"/>
        <s v="73577d61-80a1-4f29-878c-93ae8e73039b"/>
        <s v="4a48ec35-c7c3-480e-be5a-761f75fa8f89"/>
        <s v="42175446-5cb8-4c8e-98a7-6e11dab92dcf"/>
        <s v="99faed1b-2aad-4cad-94be-b13e2ed8bc20"/>
        <s v="a9d73c3a-7da3-4784-8ec8-be7008f9731d"/>
        <s v="c2a04318-36bc-425e-91f2-4bea655dccec"/>
        <s v="ac4aa6b4-7767-46f5-9a5b-2e5170ddf134"/>
        <s v="b9faeedc-f6f5-4753-b973-0d4f1fbe2a76"/>
        <s v="16584ac4-5406-4c1d-a275-21c99ed80015"/>
        <s v="fa58d56c-f63f-4d9c-af24-20fc5fc321e0"/>
        <s v="54398f41-cb0e-4e79-8f3b-4e40dc6a68a2"/>
        <s v="a1b602a1-7df3-4131-a45d-83b6552b237f"/>
        <s v="a5342dac-f5e6-44a6-a7fc-8543f33a5113"/>
        <s v="6c4fc1f1-a728-4b46-b389-602eead020d0"/>
        <s v="6af6b80b-397a-4a30-be00-0cd3510f2940"/>
        <s v="c4612e51-699c-43d7-9493-64d0f37d273a"/>
        <s v="3ac716dc-f7e7-4e94-a89b-68dbb15f5930"/>
        <s v="e7517e9d-b1d6-4694-af90-c5096e7ec24c"/>
        <s v="66bad00b-6560-4371-9568-d84e0fd229b5"/>
        <s v="fb1674e4-a170-465b-9aeb-acb6f2b8afd5"/>
        <s v="773352f6-3c45-46ad-83f8-605313ea9cd7"/>
        <s v="793e137b-f721-4f4c-8d1c-279842e2c8fb"/>
        <s v="78871191-c9fb-46e9-87f0-8293d99aa4a6"/>
        <s v="33977a06-b646-46ce-a612-1bb727de4cc8"/>
        <s v="743cae6a-bf30-4c03-b4a4-9cb41b1d0c03"/>
        <s v="1b59b8a3-05ee-4dc6-a658-20ac44a22603"/>
        <s v="b4ffb034-7fda-4315-8127-1a78c4529a61"/>
        <s v="45102d6d-9234-45e8-b352-919afad3da84"/>
        <s v="4b8a8e69-d72e-46f2-8faa-63e7b23ca7fd"/>
        <s v="30eef6fe-8986-460d-b939-aa20c7dcd06b"/>
        <s v="6635d14a-fc24-4172-9cfa-0fb82159102c"/>
        <s v="6c3815bd-fa6e-442a-b2c6-717eb10f165a"/>
        <s v="cf907487-9d09-44ec-815c-bd2107f739aa"/>
        <s v="8df14783-1bfc-4cf4-b1bb-92c2b54c2d37"/>
        <s v="a9cdc4f3-10cd-4399-9731-862e866c725d"/>
        <s v="23ff4c68-c8d2-420f-8564-0a11e9e69d33"/>
        <s v="0b118acc-e28b-4256-bd93-dc9be5f9df0f"/>
        <s v="a30fd2c7-9b8e-4db8-b053-5d2b8d9d8b56"/>
        <s v="f4c5710e-8b32-41d9-a62a-ce0ba5f12625"/>
        <s v="1afe80cb-799c-4970-ba4d-4cc8ccbedff7"/>
        <s v="bc8b84ef-1c8f-4a7c-9e8e-a8587b49b00a"/>
        <s v="b845f88f-9cf1-4913-8446-c97da5124fb1"/>
        <s v="4bca3558-ebe0-4935-ac67-3c1afeded372"/>
        <s v="bc75b6e1-93ae-4b8e-abae-620b43b3d850"/>
        <s v="7bfb5235-4a73-4060-93b3-d204742dd6e4"/>
        <s v="745f6c2d-18d6-4f91-9b0c-f844a3698927"/>
        <s v="9343a6fb-2a36-428d-aac8-7d8030379eed"/>
        <s v="d69fac5e-ec80-40b8-a9f1-9517247caf77"/>
        <s v="add02587-ef2b-4b70-b8fb-eb18233c986e"/>
        <s v="2b456197-6628-4be6-a5ff-384fc3f9fe7b"/>
        <s v="daa574d4-5abc-4d03-a628-f5f2d811955e"/>
        <s v="901405a7-1b53-4e26-ae46-3f687fb0f54f"/>
        <s v="f54e70b1-afaa-4dea-ab80-81740ec18af5"/>
        <s v="638ad48f-b913-4214-8804-ce8dfc4479cd"/>
        <s v="851afc52-c23c-4e5e-9ae8-f9cf49e7b4a8"/>
        <s v="f97fa525-333a-4f73-9677-9c75b6dc826c"/>
        <s v="9b1849ff-9a41-45af-9720-33359fb5a360"/>
        <s v="1bb6b215-d209-4170-b211-8f7ae92b174e"/>
        <s v="7a573ce8-f8db-484c-8f16-a5ae5211dabe"/>
        <s v="8c80209b-fbdd-4f41-8454-9e5d6f73c710"/>
        <s v="60957be3-632c-4a8c-8950-a95b9566b153"/>
        <s v="5c13619f-acb8-46c2-a59b-5232d46688d3"/>
        <s v="3a9a2421-cba6-4185-979d-d3f434aafdfb"/>
        <s v="93ff1403-515f-4fc8-a856-2ba1a3765c61"/>
        <s v="dc51f31c-7839-4890-9be8-4e91452d14fe"/>
        <s v="96776428-87b4-4665-baad-c47769f74ab4"/>
        <s v="d9a7e4a7-77da-4148-8edf-ace27541a0ae"/>
        <s v="229dee4e-3edd-4e5d-b75e-578a73bbe01e"/>
        <s v="0a15ad82-2ffb-4d32-8501-695042d5f4b9"/>
        <s v="526ac434-dad0-4c95-b237-9b88bc298482"/>
        <s v="cff29868-8eb3-4f05-994c-6d594eddca18"/>
        <s v="f12f640c-02a9-44b1-8e69-1dda0cdae860"/>
        <s v="5a1af0c1-60b4-4aa7-bac9-25bf1b9704d7"/>
        <s v="d570b1ec-1349-45d5-88f6-282c7e606b55"/>
        <s v="d71205ac-bb0f-4ac7-adca-b9af5ab10d8a"/>
        <s v="eec17138-2a9b-45f8-a31a-86f95883afc6"/>
        <s v="75975356-4e08-4c7b-999d-1b923fa17c50"/>
        <s v="2cc6af76-f5a0-48dc-9bf6-4b511cea568b"/>
        <s v="b41feea0-c19f-42bd-95f5-d51c9b3aa6ed"/>
        <s v="1e19fda2-9594-41a4-bae2-151f047bb832"/>
        <s v="2b41ff8c-3c70-4c25-b622-31e5b0ff9fce"/>
        <s v="b010e14d-22aa-4654-8e2f-7d913a5c86fd"/>
        <s v="ae162862-8235-4831-b721-eb9115175a4b"/>
        <s v="2edc4fe4-cae5-40e3-9227-639962faeca2"/>
        <s v="31af8eef-1c1d-4334-8cc9-0df3b3a59699"/>
        <s v="4e85dff0-92de-4453-9600-e7018d211f67"/>
        <s v="852d834d-e52a-4996-9a0a-6f70b2247d93"/>
        <s v="a85cd6e3-e331-419c-bef4-1efe8cce683b"/>
        <s v="3caa15b1-9182-46ef-9898-2ce029e81e30"/>
        <s v="beb12aab-ea54-4b58-9033-b87937d340d6"/>
        <s v="4f710e0a-082e-4b32-8c23-f74e6796f801"/>
        <s v="94310029-3815-4c55-a8f3-eec9a0559e47"/>
        <s v="936e73d6-15aa-4dff-b82b-f54038dec538"/>
        <s v="8f673b20-c225-4860-92bd-295b8b14f1a3"/>
        <s v="db52955b-a3dd-437e-9201-4d1da77918aa"/>
        <s v="3fcd2214-688c-41f1-bf3a-623eb7f17067"/>
        <s v="bbb65c66-e585-4365-b538-12b8d62180fb"/>
        <s v="3a16a340-5bb1-439b-88df-d6b2102ba19f"/>
        <s v="ff903e48-b1b6-4bd9-a599-1da2bb393337"/>
        <s v="3887fc3c-ff72-4646-9fe2-1a8f26d826fa"/>
        <s v="3653e975-a90c-404a-bc82-59a219710f0e"/>
        <s v="5ede9096-12ef-43a4-a0b0-08eda40cad92"/>
        <s v="09987be3-353d-4920-bec5-6c9ec11ed63e"/>
        <s v="61c31e90-a059-42d0-a3c0-632ac368027c"/>
        <s v="390e381f-6db4-4a88-b392-15d070fffd24"/>
        <s v="80134913-231b-49aa-946e-9c8d23604ff9"/>
        <s v="8fc353d7-f0f4-463f-9f4d-828e17ad7df4"/>
        <s v="6b77647c-84ad-4d47-a75c-025d53a831a8"/>
        <s v="30c6657a-8b57-480c-bc13-7a7c88b05091"/>
        <s v="f4185f44-1ed5-4f3a-8e4e-a05d5bbf50cb"/>
        <s v="75d177ae-0ee6-4b80-98ae-5e4afb5b1c93"/>
        <s v="cf1e56bf-deff-4def-828c-755922fe9dea"/>
        <s v="d494fa57-803c-4672-bf1b-f65c25a83526"/>
        <s v="fb09a189-cfe1-490b-ba75-203dd0d635de"/>
        <s v="a199eac0-fb3c-4610-b96d-79223db64ba4"/>
        <s v="69bed96c-289d-4319-b533-17197c575907"/>
        <s v="2195e9d2-3bc2-475d-82bf-3c0cc8c1d868"/>
        <s v="168bf8b8-5818-46f8-83ea-c36882ab6c89"/>
        <s v="bd8f0613-b4de-47df-b022-e15243cb4aef"/>
        <s v="1557dd65-4bc6-4ba2-9908-b00f0fb2e88e"/>
        <s v="2c9ab20b-d37c-43ed-abfa-a9634d6a6575"/>
        <s v="3eff60c3-8cb6-47e6-80a9-fadee2f8bf19"/>
        <s v="887650be-5f74-4ac5-a699-55ab00540f98"/>
        <s v="83e9bed2-ccea-449d-85a0-27597bf49e82"/>
        <s v="fd0b1df6-9e60-44a6-bd66-6067ab939428"/>
        <s v="2e123a7a-f7ee-4251-8c5f-75c5d7f94c9a"/>
        <s v="104c1386-d97a-4d40-88b2-5938fd35dcd4"/>
        <s v="fb591137-569e-4420-8a89-8494eab291ff"/>
        <s v="172be745-d1c2-445c-9c08-d0339a0c2834"/>
        <s v="eb41d992-25b6-4605-b63a-efd3aad3c699"/>
        <s v="58e155ff-f5c0-421a-a730-a3a080708cd2"/>
        <s v="d83c1135-330b-4f19-aefa-249aa2ad9d87"/>
        <s v="c7f25cd7-f92e-494b-8f11-93b1515005db"/>
        <s v="85652c27-da46-42ad-aa53-3a10c78daa48"/>
        <s v="e414b7ca-f126-45f0-ac19-a5b62cf3873c"/>
        <s v="7a3b9b0c-cb5e-4d76-9467-12239565e302"/>
        <s v="f12d9220-4c70-4be9-b87d-f039594d67de"/>
        <s v="5c1ff115-eb04-4236-9ebf-b62f92be8f9c"/>
        <s v="cfe3dbbb-25d9-4488-85d8-75c205a3d02b"/>
        <s v="1bd2e972-3f3a-42d2-bbe1-932fbb742e53"/>
        <s v="3d477866-b5a5-440b-91c0-499a2e2484ed"/>
        <s v="3ed56bcd-34df-440f-ab7a-740c2bca0826"/>
        <s v="fb7b8fb6-3f31-4f4b-b180-a3a6748ee496"/>
        <s v="48217156-e43a-4749-b92d-33e3c9c9c082"/>
        <s v="ea224154-c79e-4e95-8881-fee3ddc5d2e3"/>
        <s v="7cfd957e-6ec9-41f0-a66c-9df9bef2db6a"/>
        <s v="82360013-acd9-464c-a2ae-c222e176faf9"/>
        <s v="45a389f8-309e-429a-84da-1822370fcfa9"/>
        <s v="573bdd92-ad62-4c80-b956-3e2868489c38"/>
        <s v="68d2c4d1-0638-40f5-913d-05bac6d7a559"/>
        <s v="21ac26e1-5294-4a36-8f6d-6b2183e848d8"/>
        <s v="34a339c7-3747-4c9d-93ee-024057d78c9b"/>
        <s v="310627e8-e5c3-4fa0-9a42-aab38d8b5290"/>
        <s v="51c035b3-9339-490c-bea6-751584262bc5"/>
        <s v="3bb6e1f7-733f-42fb-9e3c-93ec1f28fdc6"/>
        <s v="0c290a3e-f472-4679-be75-a404a183c17e"/>
        <s v="f78990cb-537f-44f2-b121-b99415aa54e5"/>
        <s v="381a32b2-28b8-4aab-8e50-1b7a5ede595a"/>
        <s v="2a6324bb-411b-4c48-9c06-977cf2e9c263"/>
        <s v="85fdbe41-e532-40e0-b4cf-409539cfc417"/>
        <s v="b796e696-1f13-40b2-aef9-32296f73dacc"/>
        <s v="9f781e5d-231c-4b79-9507-9e9a6213329c"/>
        <s v="d969c9cd-5c07-4f98-86a1-c2a7e48bf6f2"/>
        <s v="497cd208-4958-4216-bd81-b1face8fe35e"/>
        <s v="e227af76-8077-4cb3-9362-c804acd5db72"/>
        <s v="c6859d6c-0b24-41c0-83c2-f537d05a421b"/>
        <s v="00752ecf-517c-4f50-938d-520aae62f339"/>
        <s v="63f43517-f39b-4e8b-b567-eda476eefbf0"/>
        <s v="8cd43211-daae-4351-b7ea-9b79e40e2f7a"/>
        <s v="a1b567b3-13af-4c55-9653-90b91afc4794"/>
        <s v="14e05ef1-bd2a-472c-9f23-0eeeb3b299b7"/>
        <s v="507f3e7f-6ca3-44b0-bb51-720e23d38b3e"/>
        <s v="734b9bba-1aff-407b-bc15-1bdb4f5fa8ad"/>
        <s v="cd4c59c4-3d39-4c46-9cfc-38b78f152cbd"/>
        <s v="4a681906-be7a-4b9e-a161-51e7cf6500dd"/>
        <s v="2d962ab2-0d0d-4f96-9dca-86deafb4ea66"/>
        <s v="dc01069b-0b65-4ca6-81f6-b1ef54a59a34"/>
        <s v="8b8844ce-c069-4254-863a-3dc125cf88c2"/>
        <s v="f8544e1b-e1d4-49d3-a384-372f85b6f9c9"/>
        <s v="d8a18e3b-3877-49ca-a1ee-8a4791508b87"/>
        <s v="97aaf8c7-78af-41e4-b009-f7413c9050f6"/>
        <s v="c208afdf-cb38-4d1b-ae6d-9f4206a5c6f2"/>
        <s v="a7ae5f3a-21cd-4a20-9f2c-a91a99862bf7"/>
        <s v="e9167178-5f87-4c91-86b0-703c5ebe9642"/>
        <s v="e867fc19-e21b-47a0-a8e6-abcf0e2e0ce6"/>
        <s v="b2fab242-b97a-4e98-8cb2-72a66e8bde3e"/>
        <s v="0625c695-19cc-4457-be60-073fda03075e"/>
        <s v="bd6a30e3-45d6-4308-a0d2-81bbccbbc318"/>
        <s v="9dd1b62c-b8fb-4e76-afb1-48b24b89b417"/>
        <s v="49b02bba-9265-4e6a-ae57-a64391c4c6f4"/>
        <s v="23fc8565-9051-4339-841d-3b04ef293b35"/>
        <s v="ff6d9b42-2210-4c67-b457-602761959a2c"/>
        <s v="13182f0b-4928-497f-8fae-c70e33bcd462"/>
        <s v="4cf7e723-9c56-48d2-9adf-06c284d08056"/>
        <s v="179e8078-084c-43c0-ae35-f6caf4c3431d"/>
      </sharedItems>
    </cacheField>
    <cacheField name="Рік народження" numFmtId="0">
      <sharedItems>
        <s v="2002"/>
        <s v="2001"/>
        <s v="2003"/>
        <s v="2000"/>
        <s v="1997"/>
        <s v="1983"/>
        <s v="1982"/>
        <s v="1991"/>
        <s v="1998"/>
        <s v="2004"/>
        <s v="1999"/>
        <s v="1986"/>
        <s v="1981"/>
        <s v="1996"/>
        <s v="1989"/>
      </sharedItems>
    </cacheField>
    <cacheField name="Стать" numFmtId="0">
      <sharedItems>
        <s v="чоловіча"/>
        <s v="жіноча"/>
      </sharedItems>
    </cacheField>
    <cacheField name="Профіль" numFmtId="0">
      <sharedItems>
        <s v="Інформаційно-технологічний"/>
        <s v="Іноземної філології"/>
        <s v="Української філології"/>
        <s v="Універсальний"/>
        <s v="Математичний"/>
        <s v="Військово-спортивний"/>
        <s v="Економічний"/>
        <s v="Художньо-естетичний"/>
        <s v="Біолого-хімічний"/>
        <s v="Фізико-математичний"/>
        <s v="Екологічний"/>
        <s v="Правовий"/>
        <s v="Історичний"/>
        <s v="Філософський"/>
        <s v="Спортивний"/>
        <s v="Географічний"/>
        <s v="Технологічний"/>
        <s v="Хіміко-технологічний та агрохімічний"/>
      </sharedItems>
    </cacheField>
    <cacheField name="Мова навчання" numFmtId="0">
      <sharedItems>
        <s v="українська"/>
        <s v="російська"/>
      </sharedItems>
    </cacheField>
    <cacheField name="Заклад освіти" numFmtId="0">
      <sharedItems>
        <s v="Харківська загальноосвітня школа I-III ступенів № 138 Харківської міської ради Харківської області"/>
        <s v="Харківська загальноосвітня школа I-III ступенів № 37 Харківської міської ради Харківської області"/>
        <s v="Комунальний заклад &quot;Харківський навчально-виховний комплекс &quot;школа І-ІІІ ступенів-дошкільний навчальний заклад (ясла-садок)&quot; № 8 Харківської міської ради Харківської області&quot;"/>
        <s v="Харківська спеціалізована школа I-III ступенів № 75 Харківської міської ради Харківської області"/>
        <s v="Харківська загальноосвітня школа I-III ступенів № 164 Харківської міської ради Харківської області"/>
        <s v="Харківська гімназія № 23 Харківської міської ради Харківської області"/>
        <s v="Харківська гімназія № 144 Харківської міської ради Харківської області"/>
        <s v="Комунальний заклад &quot;Харківська спеціалізована школа І-ІІІ ступенів № 11 з поглибленим вивченням окремих предметів Харківської міської ради Харківської області&quot;"/>
        <s v="Державна гімназія-інтернат з посиленою військово-фізичною підготовкою &quot;Кадетський корпус&quot;"/>
        <s v="Харківська гімназія № 43 Харківської міської ради Харківської області"/>
        <s v="Харківська спеціалізована школа I-III ступенів № 50 Харківської міської ради Харківської області"/>
        <s v="Комунальний заклад «Харківська загальноосвітня школа І-ІІІ ступенів № 63 Харківської міської ради Харківської області»"/>
        <s v="Харківська гімназія № 116 Харківської міської ради Харківської області"/>
        <s v="Харківська загальноосвітня школа I-III ступенів № 36 Харківської міської ради Харківської області"/>
        <s v="Харківська загальноосвітня школа I-III ступенів № 131 Харківської міської ради Харківської області"/>
        <s v="Харківська загальноосвітня школа I-III ступенів № 122 Харківської міської ради Харківської області"/>
        <s v="Комунальний заклад &quot;Харківський фізико-математичний ліцей № 27 Харківської міської ради Харківської області&quot;"/>
        <s v="Харківська загальноосвітня школа I-III ступенів № 84 Харківської міської ради Харківської області"/>
        <s v="Приватний навчальний заклад &quot;Харківська загальноосвітня онлайн-школа І-ІІІ ступенів &quot;Альтернатива&quot; Харківської області&quot;"/>
        <s v="Харківська загальноосвітня школа I-III ступенів № 71 Харківської міської ради Харківської області"/>
        <s v="Харківська спеціалізована школа I-III ступенів № 17 Харківської міської ради Харківської області"/>
        <s v="Харківська гімназія № 152 Харківської міської ради Харківської області"/>
        <s v="Харківська загальноосвітня школа I-III ступенів № 59 Харківської міської ради Харківської області"/>
        <s v="Харківська загальноосвітня школа I-III ступенів № 129 Харківської міської ради Харківської області"/>
        <s v="Комунальний заклад &quot;Харківська спеціалізована школа І-ІІІ ступенів з поглибленим вивченням окремих предметів № 16 Харківської міської ради Харківської області імені В.Г.Сергєєва&quot;"/>
        <s v="Харківська загальноосвітня школа I-III ступенів № 101 Харківської міської ради Харківської області"/>
        <s v="Харківська гімназія № 13 Харківської міської ради Харківської області"/>
        <s v="Комунальний заклад &quot;Харківська загальноосвітня санаторна школа-інтернат I-III ступенів № 9&quot; Харківської обласної ради"/>
        <s v="Комунальний заклад &quot;Харківська спеціалізована школа з поглибленим вивченням окремих предметів № 133 &quot;Ліцей мистецтв&quot; Харківської міської ради Харківської області&quot;"/>
        <s v="Харківська гімназія № 172 Харківської міської ради Харківської області"/>
        <s v="Харківська загальноосвітня школа I-III ступенів № 58 Харківської міської ради Харківської області"/>
        <s v="Харківська приватна спеціалізована школа І-ІІІ ступенів &quot;Харківський колегіум&quot; Харківської області"/>
        <s v="Харківський приватний академічний художній ліцей Харківської області"/>
        <s v="Харківська загальноосвітня школа I-III ступенів № 142 Харківської міської ради Харківської області"/>
        <s v="Харківська загальноосвітня школа I-III ступенів № 123 Харківської міської ради Харківської області"/>
        <s v="Харківська загальноосвітня школа I-III ступенів № 159 Харківської міської ради Харківської області"/>
        <s v="Комунальний заклад &quot;Харківська спеціалізована школа І-ІІІ ступенів № 166 &quot;Вертикаль&quot; Харківської міської ради Харківської області&quot;"/>
        <s v="Харківська загальноосвітня школа I-III ступенів № 56 Харківської міської ради Харківської області"/>
        <s v="Комунальний заклад &quot;Обласна спеціалізована школа-інтернат ІІ-ІІІ ступенів &quot;Обдарованість&quot; Харківської обласної ради&quot;"/>
        <s v="Харківська загальноосвітня школа I-III ступенів № 143 Харківської міської ради Харківської області"/>
        <s v="Харківська гімназія №82 Харківської міської ради Харківської області"/>
        <s v="Харківська гімназія № 86 Харківської міської ради Харківської області"/>
        <s v="Харківська загальноосвітня школа I-III ступенів № 120 Харківської міської ради Харківської області"/>
        <s v="Комунальний заклад &quot;Харківська гімназія № 169 Харківської міської ради Харківської області&quot;"/>
        <s v="Харківська загальноосвітня школа I-III ступенів № 40 Харківської міської ради Харківської області"/>
        <s v="Харківська загальноосвітня школа I-III ступенів № 28 Харківської міської ради Харківської області"/>
        <s v="Харківська спеціалізована школа I-III ступенів № 85 Харківської міської ради Харківської області"/>
        <s v="Харківська загальноосвітня школа I-III ступенів № 105 Харківської міської ради Харківської області"/>
        <s v="Харківська спеціалізована школа I-III ступенів № 119 Харківської міської ради Харківської області"/>
        <s v="Харківська загальноосвітня школа I-III ступенів № 128 Харківської міської ради Харківської області"/>
        <s v="Харківське державне вище училище фізичної культури № 1 (загальноосвітні класи)"/>
        <s v="Комунальний заклад&quot;Харківська спеціалізована школа І-ІІІ ступенів № 15 з поглибленим вивченням окремих предметів Харківської міської ради Харківської області&quot;"/>
        <s v="Харківська загальноосвітня школа I-III ступенів № 98 Харківської міської ради Харківської області"/>
        <s v="Приватний заклад &quot;Харківська приватна загальноосвітня школа І-ІІІ ступенів &quot;Лєствіца&quot; Харківської області&quot;"/>
        <s v="Харківська гімназія № 12 Харківської міської ради Харківської області"/>
        <s v="Аерокосмічний ліцей на базі Національного аерокосмічного університету ім. М.Є.Жуковського &quot;ХАІ&quot;"/>
        <s v="Харківська загальноосвітня школа I-III ступенів № 147 Харківської міської ради Харківської області"/>
        <s v="Харківська загальноосвітня школа I-III ступенів № 51 Харківської міської ради Харківської області"/>
        <s v="Комунальний заклад «Харківська спеціалізована школа-інтернат &quot;Ліцей &quot;Правоохоронець&quot; &quot;» Харківської обласної ради"/>
        <s v="Харківський ліцей № 149 Харківської міської ради Харківської області"/>
        <s v="Харківська загальноосвітня школа I-III ступенів №95 ім. 299 Харківської стрілецької дивізії Харківської міської ради Харківської області"/>
        <s v="Харківська загальноосвітня школа I-III ступенів № 148 Харківської міської ради Харківської області"/>
        <s v="Харківська гімназія №83 Харківської міської ради Харківської області"/>
        <s v="Харківська загальноосвітня школа I-III ступенів № 160 Харківської міської ради Харківської області"/>
        <s v="Харківська спеціалізована школа I-III ступенів № 66 Харківської міської ради Харківської області"/>
        <s v="Харківська загальноосвітня школа I-III ступенів № 70 Харківської міської ради Харківської області"/>
        <s v="Харківський технічний ліцей №173 Харківської міської ради Харківської області"/>
        <s v="Харківська загальноосвітня школа I-III ступенів № 125 Харківської міської ради Харківської області"/>
        <s v="Харківський приватний навчально-виховний комплекс&quot;Ліцей Професіонал&quot; Харківської області"/>
        <s v="Харківський ліцей № 141 Харківської міської ради Харківської області"/>
        <s v="Комунальний заклад «Харківська загальноосвітня школа І-ІІІ ступенів № 49 Харківської міської ради Харківської області імені Харківських дивізій»"/>
        <s v="Харківська загальноосвітня школа ІI-III ступенів № 69 Харківської міської ради Харківської області"/>
        <s v="Харківська загальноосвітня школа I-III ступенів № 140 Харківської міської ради Харківської області"/>
        <s v="Харківська гімназія № 34 Харківської міської ради Харківської області"/>
        <s v="Харківська середня спеціалізована музична школа-інтернат"/>
        <s v="Харківська загальноосвітня школа I-III ступенів № 126 Харківської міської ради Харківської області"/>
        <s v="Харківський навчально-виховний комплекс № 45 &quot;Академічна гімназія&quot; Харківської міської ради Харківської області"/>
        <s v="Харківська загальноосвітня школа I-III ступенів № 103 Харківської міської ради Харківської області"/>
        <s v="Харківська загальноосвітня школа I-III ступенів № 150 Харківської міської ради Харківської області"/>
        <s v="Харківська загальноосвітня школа I-III ступенів № 19 Харківської міської ради Харківської області"/>
        <s v="Комунальний заклад «Харківська загальноосвітня школа І-ІІІ ступенів № 61 Харківської міської ради Харківської області імені Героя Радянського Союзу І.О. Танкопія»"/>
        <s v="Харківська загальноосвітня школа I-III ступенів №68 Харківської міської ради Харківської області"/>
        <s v="Харківська гімназія № 55 Харківської міської ради Харківської області"/>
        <s v="Приватний заклад &quot;Харківська школа І-ІІІ ступенів &quot;Ангстрем&quot; Харківської області&quot;"/>
        <s v="Харківський ліцей № 89 Харківської міської ради Харківської області"/>
        <s v="Харківська загальноосвітня школа I-III ступенів № 153 Харківської міської ради Харківської області"/>
        <s v="Харківська спеціалізована школа I-III ступенів № 155 Харківської міської ради Харківської області"/>
        <s v="Харківська загальноосвітня школа I-III ступенів № 145 Харківської міської ради Харківської області"/>
        <s v="Харківська загальноосвітня школа I-III ступенів № 146 Харківської міської ради Харківської області"/>
        <s v="Харківська гімназія №46 ім. М.В. Ломоносова Харківської міської ради Харківської області"/>
        <s v="Комунальний заклад «Харківська загальноосвітня школа І-ІІІ ступенів № 32 Харківської міської ради Харківської області імені двічі Героя Радянського Союзу О.О. Головачова»"/>
        <s v="Харківська загальноосвітня школа I-III ступенів № 35 Харківської міської ради Харківської області"/>
        <s v="Харківська загальноосвітня школа I-III ступенів № 139 Харківської міської ради Харківської області"/>
        <s v="Харківська загальноосвітня школа I-III ступенів №60 Харківської міської ради Харківської області"/>
        <s v="Харківський ліцей № 107 Харківської міської ради Харківської області"/>
        <s v="Харківський приватний навчально-виховний комплекс &quot;Благовіст&quot; Харківської області"/>
        <s v="Харківська загальноосвітня школа I-III ступенів № 64 Харківської міської ради Харківської області"/>
        <s v="Харківська загальноосвітня школа I-III ступенів №90 Харківської міської ради Харківської області"/>
        <s v="Харківська спеціалізована школа I-III ступенів № 162 Харківської міської ради Харківської області"/>
        <s v="Харківська загальноосвітня школа I-III ступенів № 124 Харківської міської ради Харківської області"/>
        <s v="Харківська гімназія № 47 Харківської міської ради Харківської області"/>
        <s v="Комунальний заклад &quot;Харківський навчально-виховний комплекс &quot;гімназія - школа І ступеня&quot; № 24 Харківської міської ради Харківської області імені І.Н.Питікова&quot;"/>
        <s v="Харківська вечірня (змінна) школа № 3 Харківської міської ради Харківської області"/>
        <s v="Харківська спеціалізована школа I-III ступенів № 62 Харківської міської ради Харківської області"/>
        <s v="Комунальний заклад «Харківська гімназія № 6 &quot;Маріїнська гімназія&quot;» Харківської міської ради Харківської області"/>
        <s v="Харківська загальноосвітня школа I-III ступенів №102 Харківської міської ради Харківської області"/>
        <s v="Харківський ліцей № 161 &quot;Імпульс&quot; Харківської міської ради Харківської області"/>
        <s v="Комунальний заклад &quot;Харківський навчально-виховний комплекс № 21 Харківської міської ради Харківської області&quot;"/>
        <s v="Комунальний заклад &quot;Харківська спеціалізована школа ІІ-ІІІ ступенів № 3 Харківської міської ради Харківської області&quot;"/>
        <s v="Харківська загальноосвітня школа I-III ступенів № 104 Харківської міської ради Харківської області"/>
        <s v="Харківська загальноосвітня школа I-III ступенів № 10 Харківської міської ради Харківської області"/>
        <s v="Харківська гімназія № 14 Харківської міської ради Харківської області"/>
        <s v="Харківський приватний навчально-виховний комплекс &quot;Авторська школа Бойка&quot; Харківської області"/>
        <s v="Харківський приватний навчально-виховний комплекс &quot;Гімназія ОЧАГ&quot; Харківської області"/>
        <s v="Харківська загальноосвітня школа I-III ступенів № 72 Харківської міської ради Харківської області"/>
        <s v="Харківська спеціалізована школа I-III ступенів № 99 Харківської міської ради Харківської області"/>
        <s v="Харківська загальноосвітня школа I-III ступенів №53 Харківської міської ради Харківської області"/>
        <s v="Харківська спеціалізована школа I-III ступенів № 156 Харківської міської ради Харківської області"/>
        <s v="Харківська спеціалізована школа I-III ступенів № 170 Харківської міської ради Харківської області"/>
        <s v="Харківська загальноосвітня школа I-III ступенів № 115 Харківської міської ради Харківської області"/>
        <s v="Комунальний заклад &quot;Харківський навчально-виховний комплекс № 106 Харківської міської ради Харківської області імені В.О.Кисіля&quot;"/>
        <s v="Харківська загальноосвітня школа I-III ступенів № 5 Харківської міської ради Харківської області"/>
        <s v="Харківська загальноосвітня школа I-III ступенів № 118 Харківської міської ради Харківської області"/>
        <s v="Харківська загальноосвітня школа I-III ступенів № 97 Харківської міської ради Харківської області"/>
        <s v="Харківська загальноосвітня школа I-III ступенів № 154 Харківської міської ради Харківської області"/>
        <s v="Харківська загальноосвітня школа I-III ступенів № 7 Харківської міської ради Харківської області"/>
        <s v="Харківський республіканський ліцей-інтернат спортивного профілю"/>
        <s v="Харківська спеціалізована школа I-III ступенів № 132 Харківської міської ради Харківської області"/>
        <s v="Харківська спеціалізована школа I-III ступенів № 134 Харківської міської ради Харківської області"/>
        <s v="Комунальний заклад &quot;Харківська загальноосвітня школа I-III ступенів № 136 Харківської міської ради Харківської області імені Героя Радянського Союзу П.Д.Говоруненка&quot;"/>
        <s v="Спеціалізована економіко-правова школа I-III ступенів з поглибленим вивченням іноземної мови приватного вищого навчального закладу Харківський гуманітарний університет &quot;Народна українська академія&quot;"/>
        <s v="Комунальний заклад &quot;Харківський університетський ліцей Харківської міської ради Харківської області&quot;"/>
        <s v="Харківська загальноосвітня школа I-III ступенів № 137 Харківської міської ради Харківської області"/>
        <s v="Харківська загальноосвітня школа I-III ступенів № 26 Харківської міської ради Харківської області"/>
        <s v="Комунальний заклад &quot;Харківська загальноосвітня школа І-ІІІ ступенів № 96 Харківської міської ради Харківської області&quot;"/>
        <s v="Харківська гімназія № 65 Харківської міської ради Харківської області"/>
        <s v="Харківська гімназія № 163 Харківської міської ради Харківської області"/>
        <s v="Харківська загальноосвітня школа I-III ступенів № 165 Харківської міської ради Харківської області"/>
        <s v="Харківське обласне вище училище фізичної культури і спорту"/>
        <s v="Харківська загальноосвітня школа I-III ступенів № 52 Харківської міської ради Харківської області"/>
        <s v="Харківська спеціалізована школа I-III ступенів № 87 Харківської міської ради Харківської області"/>
        <s v="Харківська загальноосвітня школа I-III ступенів № 25 Харківської міської ради Харківської області"/>
        <s v="Харківський приватний навчально-виховний комплекс &quot;Вересень&quot; Харківської області"/>
        <s v="Харківська спеціалізована школа I-III ступенів № 109 Харківської міської ради Харківської області"/>
        <s v="Харківська загальноосвітня школа I-III ступенів № 76 Харківської міської ради Харківської області"/>
        <s v="Харківська спеціалізована школа I-III ступенів № 18 Харківської міської ради Харківської області"/>
        <s v="Харківська загальноосвітня школа I-III ступенів № 121 Харківської міської ради Харківської області"/>
        <s v="Комунальний заклад &quot;Харківський санаторний навчально-виховний комплекс № 13&quot; Харківської обласної ради"/>
        <s v="Харківська загальноосвітня школа I-III ступенів № 57 Харківської міської ради Харківської області"/>
        <s v="Харківська гімназія № 39 Харківської міської ради Харківської області"/>
        <s v="Харківська загальноосвітня школа I-III ступенів № 88 ім. О.Г. Зубарева Харківської міської ради Харківської області"/>
        <s v="Харківська загальноосвітня школа I-III ступенів № 38 Харківської міської ради Харківської області"/>
        <s v="Харківська спеціалізована школа I-III ступенів № 80 Харківської міської ради Харківської області"/>
        <s v="Харківський навчально-виховний комплекс №112 Харківської міської ради Харківської області"/>
        <s v="Харківська загальноосвітня школа I-III ступенів № 111 Харківської міської ради Харківської області"/>
        <s v="Харківський приватний навчально-виховний комплекс &quot;Гармонія&quot; Харківської області"/>
        <s v="Комунальний заклад &quot;Харківська спеціалізована школа I-III ступенів № 181 &quot;Дьонсурі&quot; Харківської міської ради Харківської області&quot;"/>
        <s v="Харківська загальноосвітня школа I-III ступенів № 117 Харківської міської ради Харківської області"/>
        <s v="Комунальний заклад &quot;Харківська спеціальна загальноосвітня школа-інтернат І-ІІІ ступенів № 12&quot; Харківської обласної ради"/>
        <s v="Харківська спеціалізована школа I-III ступенів № 29 Харківської міської ради Харківської області"/>
        <s v="Харківська загальноосвітня школа I-III ступенів № 2 Харківської міської ради Харківської області"/>
        <s v="Харківська гімназія №178 &quot;Освіта&quot; Харківської міської ради Харківської області"/>
        <s v="Харківська загальноосвітня школа I-III ступенів № 168 Харківської міської ради Харківської області"/>
        <s v="Харківська загальноосвітня школа I-III ступенів № 167 Харківської міської ради Харківської області"/>
        <s v="Харківська загальноосвітня школа I-III ступенів № 67 Харківської міської ради Харківської області"/>
        <s v="Харківський педагогічний ліцей № 4 Харківської міської ради Харківської області"/>
        <s v="Харківська загальноосвітня школа I-III ступенів №151 Харківської міської ради Харківської області"/>
        <s v="Комунальний заклад &quot;Харківська загальноосвітня школа I-III ступенів № 30 Харківської міської ради Харківської області імені Героя Радянського Союзу С.О.Борзенка&quot;"/>
        <s v="Харківська загальноосвітня школа I-III ступенів № 100 ім. А.С.Макаренка Харківської міської ради Харківської області"/>
        <s v="Харківська загальноосвітня школа I-III ступенів №20 Харківської міської ради Харківської області"/>
        <s v="Харківська загальноосвітня школа I-III ступенів № 41 Харківської міської ради Харківської області"/>
        <s v="Харківська вечірня школа № 37 Харківської міської ради Харківської області"/>
        <s v="Комунальний заклад &quot;Харківський спеціальний навчально-виховний комплекс ім. В.Г.Короленка&quot; Харківської обласної ради"/>
        <s v="Харківська вечірня (змінна) школа ІI-III ступенів № 5 Харківської міської ради Харківської області"/>
        <s v="Харківська загальноосвітня школа I-III ступенів №78 Харківської міської ради Харківської області"/>
        <s v="Харківська загальноосвітня школа I-III ступенів № 110 Харківської міської ради Харківської області"/>
        <s v="Харківська загальноосвітня школа I-III ступенів №91 Харківської міської ради Харківської області"/>
        <s v="Комунальний заклад &quot;Харківська загальноосвітня школа І-ІІІ ступенів № 74 Харківської міської ради Харківської області&quot;"/>
        <s v="Харківська спеціалізована школа I-III ступенів № 73 Харківської міської ради Харківської області"/>
        <s v="Харківська загальноосвітня школа I-III ступенів №44 Харківської міської ради Харківської області"/>
        <s v="Харківська спеціалізована школа I-III ступенів №77 Харківської міської ради Харківської області"/>
        <s v="Харківська загальноосвітня школа I-III ступенів № 31 Харківської міської ради Харківської області"/>
        <s v="Харківська загальноосвітня школа I-III ступенів № 54 Харківської міської ради Харківської області"/>
        <s v="Харківська загальноосвітня школа I-III ступенів № 157 Харківської міської ради Харківської області"/>
        <s v="Харківський технологічний ліцей № 9 Харківської міської ради Харківської області"/>
        <s v="Харківська загальноосвітня школа I-III ступенів № 48 Харківської міської ради Харківської області"/>
        <s v="Приватний заклад &quot;Харківський навчально-виховний комплекс &quot;МИР&quot; Харківської області&quot;"/>
        <s v="Харківська загальноосвітня школа I-III ступенів № 42 Харківської міської ради Харківської області"/>
        <s v="Харківський приватний ліцей «Школа «Ранок» Харківської області"/>
        <s v="Харківська загальноосвітня школа I-III ступенів № 130 Харківської міської ради Харківської області"/>
        <s v="Комунальний заклад &quot;Харківська загальноосвітня школа I-III ступенів № 158 Харківської міської ради Харківської області&quot;"/>
        <s v="Харківська спеціалізована школа I-III ступенів № 108 Харківської міської ради Харківської області"/>
        <s v="Харківська гімназія № 1 Харківської міської ради Харківської області"/>
        <s v="Харківська спеціалізована школа I-III ступенів №114 Харківської міської ради Харківської області"/>
        <s v="Комунальний заклад &quot;Харківський санаторний навчально-виховний комплекс № 1&quot; Харківської обласної ради"/>
        <s v="Харківська приватна загальноосвітня школа І-Ш ступенів &quot;Початок мудрості&quot; Харківської області"/>
        <s v="Комунальний заклад &quot;Харківська спеціалізована школа I-III ступенів № 93 Харківської міської ради Харківської області імені В.В. Бондаренка&quot;"/>
        <s v="Комунальний заклад «Харківська загальноосвітня школа І-ІІІ ступенів №175 «Кулиничівська» Харківської міської ради Харківської області»"/>
        <s v="Комунальний заклад &quot;Харківський спеціальний навчально-виховний комплекс №8&quot; Харківської обласної ради"/>
        <s v="Харківський приватний навчально-виховний комплекс &quot;Ліцей Шаалавім&quot; Харківської області"/>
      </sharedItems>
    </cacheField>
    <cacheField name="Українська мова">
      <sharedItems containsMixedTypes="1" containsNumber="1">
        <n v="149.0"/>
        <n v="180.0"/>
        <n v="152.0"/>
        <n v="129.0"/>
        <n v="197.0"/>
        <n v="169.0"/>
        <n v="189.0"/>
        <n v="161.0"/>
        <n v="122.0"/>
        <n v="135.0"/>
        <n v="127.0"/>
        <n v="173.0"/>
        <n v="157.0"/>
        <n v="141.0"/>
        <n v="178.0"/>
        <n v="140.0"/>
        <s v="Не подолав поріг"/>
        <n v="183.0"/>
        <n v="120.0"/>
        <n v="156.0"/>
        <n v="164.0"/>
        <n v="170.0"/>
        <n v="126.0"/>
        <n v="165.0"/>
        <n v="182.0"/>
        <n v="153.0"/>
        <n v="185.0"/>
        <n v="131.0"/>
        <n v="184.0"/>
        <n v="148.0"/>
        <n v="172.0"/>
        <n v="176.0"/>
        <n v="193.5"/>
        <n v="181.0"/>
        <n v="186.0"/>
        <n v="124.0"/>
        <n v="109.0"/>
        <n v="143.0"/>
        <n v="163.0"/>
        <n v="188.0"/>
        <n v="104.0"/>
        <n v="138.0"/>
        <n v="115.0"/>
        <n v="167.0"/>
        <n v="159.0"/>
        <n v="194.0"/>
        <n v="107.0"/>
        <n v="100.0"/>
        <n v="187.0"/>
        <n v="147.0"/>
        <n v="193.0"/>
        <n v="150.0"/>
        <n v="106.0"/>
        <n v="191.0"/>
        <n v="190.0"/>
        <n v="113.0"/>
        <n v="111.0"/>
        <n v="145.0"/>
        <n v="175.0"/>
        <n v="177.0"/>
        <n v="160.0"/>
        <n v="171.0"/>
        <n v="154.0"/>
        <n v="119.0"/>
        <n v="144.0"/>
        <n v="134.0"/>
        <n v="132.0"/>
        <n v="166.0"/>
        <n v="199.0"/>
        <n v="195.0"/>
        <n v="197.5"/>
        <n v="174.0"/>
        <n v="117.0"/>
        <n v="162.0"/>
        <n v="155.0"/>
        <n v="179.0"/>
        <n v="192.0"/>
        <n v="137.0"/>
        <s v="Не з’явився"/>
        <s v="Анульовано"/>
        <n v="196.0"/>
        <n v="102.0"/>
        <s v="null"/>
        <n v="198.0"/>
        <n v="200.0"/>
      </sharedItems>
    </cacheField>
    <cacheField name="Історія">
      <sharedItems containsMixedTypes="1" containsNumber="1">
        <s v="null"/>
        <n v="118.0"/>
        <n v="192.0"/>
        <n v="185.0"/>
        <n v="166.0"/>
        <n v="143.0"/>
        <n v="145.0"/>
        <n v="153.0"/>
        <n v="127.0"/>
        <n v="138.0"/>
        <n v="147.0"/>
        <n v="107.0"/>
        <s v="Не з’явився"/>
        <s v="Не подолав поріг"/>
        <n v="130.0"/>
        <n v="169.0"/>
        <n v="158.0"/>
        <n v="115.0"/>
        <n v="140.0"/>
        <n v="110.0"/>
        <n v="189.0"/>
        <n v="102.0"/>
        <n v="124.0"/>
        <n v="157.0"/>
        <n v="151.0"/>
        <n v="193.0"/>
        <n v="121.0"/>
        <n v="149.0"/>
        <n v="198.5"/>
        <n v="175.0"/>
        <n v="162.0"/>
        <n v="191.0"/>
        <n v="161.0"/>
        <n v="172.0"/>
        <n v="112.0"/>
        <n v="183.0"/>
        <n v="170.0"/>
        <n v="167.0"/>
        <n v="155.0"/>
        <n v="132.0"/>
        <n v="135.0"/>
        <n v="165.0"/>
        <n v="173.0"/>
        <n v="164.0"/>
        <n v="160.0"/>
        <n v="180.0"/>
        <n v="176.0"/>
        <n v="174.0"/>
        <n v="179.0"/>
        <n v="184.0"/>
        <n v="105.0"/>
        <n v="178.0"/>
        <n v="190.0"/>
        <n v="171.0"/>
        <n v="182.0"/>
        <n v="196.0"/>
        <n v="186.0"/>
        <s v="Анульовано"/>
        <n v="181.0"/>
        <n v="188.0"/>
        <n v="100.0"/>
        <n v="191.5"/>
        <n v="185.5"/>
        <n v="198.0"/>
        <n v="195.0"/>
        <n v="177.0"/>
        <n v="194.0"/>
        <n v="200.0"/>
        <n v="187.0"/>
        <n v="197.0"/>
        <n v="199.0"/>
        <n v="195.5"/>
      </sharedItems>
    </cacheField>
    <cacheField name="Математика">
      <sharedItems containsMixedTypes="1" containsNumber="1" containsInteger="1">
        <n v="151.0"/>
        <n v="194.0"/>
        <n v="157.0"/>
        <n v="107.0"/>
        <n v="177.0"/>
        <n v="178.0"/>
        <s v="null"/>
        <n v="184.0"/>
        <n v="100.0"/>
        <n v="199.0"/>
        <n v="114.0"/>
        <n v="187.0"/>
        <s v="Не подолав поріг"/>
        <n v="140.0"/>
        <n v="144.0"/>
        <n v="130.0"/>
        <n v="155.0"/>
        <n v="117.0"/>
        <n v="137.0"/>
        <n v="195.0"/>
        <n v="104.0"/>
        <n v="168.0"/>
        <n v="197.0"/>
        <n v="159.0"/>
        <n v="182.0"/>
        <n v="119.0"/>
        <n v="165.0"/>
        <n v="135.0"/>
        <n v="175.0"/>
        <n v="149.0"/>
        <n v="133.0"/>
        <n v="110.0"/>
        <n v="146.0"/>
        <n v="190.0"/>
        <n v="172.0"/>
        <n v="166.0"/>
        <n v="153.0"/>
        <n v="122.0"/>
        <n v="170.0"/>
        <n v="180.0"/>
        <n v="142.0"/>
        <n v="198.0"/>
        <n v="191.0"/>
        <n v="189.0"/>
        <n v="128.0"/>
        <n v="173.0"/>
        <n v="183.0"/>
        <n v="125.0"/>
        <n v="186.0"/>
        <n v="161.0"/>
        <n v="192.0"/>
        <s v="Не з’явився"/>
        <n v="200.0"/>
        <n v="196.0"/>
        <n v="163.0"/>
      </sharedItems>
    </cacheField>
    <cacheField name="Середній результат">
      <sharedItems containsMixedTypes="1" containsNumber="1">
        <n v="150.0"/>
        <n v="187.0"/>
        <n v="154.5"/>
        <n v="118.0"/>
        <n v="188.66666666666666"/>
        <n v="173.5"/>
        <n v="170.33333333333334"/>
        <n v="121.66666666666667"/>
        <n v="137.0"/>
        <n v="144.0"/>
        <n v="127.0"/>
        <n v="169.5"/>
        <n v="147.5"/>
        <n v="114.5"/>
        <n v="188.5"/>
        <e v="#DIV/0!"/>
        <n v="132.5"/>
        <n v="185.0"/>
        <n v="120.0"/>
        <n v="148.0"/>
        <n v="152.5"/>
        <n v="146.33333333333334"/>
        <n v="161.5"/>
        <n v="117.5"/>
        <n v="161.0"/>
        <n v="154.0"/>
        <n v="113.5"/>
        <n v="151.0"/>
        <n v="116.5"/>
        <n v="189.5"/>
        <n v="104.0"/>
        <n v="125.0"/>
        <n v="149.0"/>
        <n v="163.66666666666666"/>
        <n v="172.0"/>
        <n v="182.0"/>
        <n v="187.83333333333334"/>
        <n v="189.0"/>
        <n v="151.33333333333334"/>
        <n v="184.0"/>
        <n v="130.0"/>
        <n v="109.0"/>
        <n v="132.0"/>
        <n v="141.5"/>
        <n v="156.0"/>
        <n v="139.5"/>
        <n v="172.5"/>
        <n v="121.0"/>
        <n v="167.16666666666666"/>
        <n v="114.0"/>
        <n v="163.5"/>
        <n v="115.0"/>
        <n v="140.5"/>
        <n v="176.5"/>
        <n v="185.5"/>
        <n v="150.5"/>
        <n v="131.5"/>
        <n v="112.0"/>
        <n v="143.5"/>
        <n v="167.5"/>
        <n v="119.5"/>
        <n v="162.5"/>
        <n v="143.33333333333334"/>
        <n v="192.0"/>
        <n v="143.66666666666666"/>
        <n v="145.0"/>
        <n v="107.0"/>
        <n v="126.5"/>
        <n v="150.33333333333334"/>
        <n v="174.5"/>
        <n v="186.0"/>
        <n v="168.5"/>
        <n v="181.5"/>
        <n v="112.5"/>
        <n v="157.0"/>
        <n v="170.0"/>
        <n v="173.0"/>
        <n v="146.5"/>
        <n v="178.66666666666666"/>
        <n v="133.5"/>
        <n v="120.5"/>
        <n v="167.0"/>
        <n v="127.5"/>
        <n v="157.33333333333334"/>
        <n v="126.0"/>
        <n v="180.5"/>
        <n v="136.5"/>
        <n v="157.5"/>
        <n v="117.0"/>
        <n v="144.5"/>
        <n v="158.0"/>
        <n v="140.0"/>
        <n v="165.0"/>
        <n v="125.5"/>
        <n v="113.0"/>
        <n v="160.5"/>
        <n v="130.5"/>
        <n v="155.66666666666666"/>
        <n v="159.5"/>
        <n v="175.0"/>
        <n v="143.0"/>
        <n v="178.0"/>
        <n v="138.5"/>
        <n v="156.5"/>
        <n v="108.0"/>
        <n v="139.0"/>
        <n v="183.5"/>
        <n v="135.0"/>
        <n v="146.0"/>
        <n v="115.5"/>
        <n v="158.5"/>
        <n v="142.5"/>
        <n v="166.0"/>
        <n v="176.66666666666666"/>
        <n v="170.5"/>
        <n v="175.5"/>
        <n v="180.0"/>
        <n v="160.0"/>
        <n v="179.75"/>
        <n v="132.66666666666666"/>
        <n v="153.0"/>
        <n v="194.0"/>
        <n v="171.0"/>
        <n v="152.0"/>
        <n v="182.83333333333334"/>
        <n v="123.0"/>
        <n v="164.0"/>
        <n v="190.0"/>
        <n v="155.0"/>
        <n v="177.5"/>
        <n v="161.33333333333334"/>
        <n v="163.0"/>
        <n v="128.0"/>
        <n v="176.0"/>
        <n v="155.5"/>
        <n v="162.0"/>
        <n v="154.66666666666666"/>
        <n v="192.75"/>
        <n v="116.0"/>
        <n v="144.33333333333334"/>
        <n v="174.0"/>
        <n v="106.0"/>
        <n v="177.0"/>
        <n v="192.5"/>
        <n v="153.5"/>
        <n v="166.66666666666666"/>
        <n v="141.0"/>
        <n v="147.0"/>
        <n v="178.5"/>
        <n v="138.66666666666666"/>
        <n v="159.0"/>
        <n v="168.0"/>
        <n v="164.5"/>
        <n v="160.66666666666666"/>
        <n v="186.5"/>
        <n v="128.66666666666666"/>
        <n v="190.5"/>
        <n v="142.0"/>
        <n v="176.33333333333334"/>
        <n v="151.5"/>
        <n v="105.0"/>
        <n v="109.5"/>
        <n v="114.66666666666667"/>
        <n v="129.5"/>
        <n v="138.33333333333334"/>
        <n v="128.33333333333334"/>
        <n v="133.0"/>
        <n v="183.0"/>
        <n v="157.66666666666666"/>
        <n v="142.66666666666666"/>
        <n v="188.0"/>
        <n v="131.66666666666666"/>
        <n v="136.0"/>
        <n v="166.5"/>
        <n v="169.33333333333334"/>
        <n v="197.5"/>
        <n v="182.5"/>
        <n v="149.5"/>
        <n v="161.66666666666666"/>
        <n v="123.5"/>
        <n v="124.66666666666667"/>
        <n v="184.5"/>
        <n v="134.0"/>
        <n v="160.33333333333334"/>
        <n v="121.5"/>
        <n v="191.25"/>
        <n v="124.5"/>
        <n v="159.33333333333334"/>
        <n v="173.33333333333334"/>
        <n v="106.5"/>
        <n v="179.0"/>
        <n v="169.66666666666666"/>
        <n v="159.66666666666666"/>
        <n v="135.5"/>
        <n v="198.0"/>
        <n v="129.0"/>
        <n v="192.25"/>
        <n v="133.66666666666666"/>
        <n v="189.75"/>
        <n v="119.66666666666667"/>
        <n v="196.25"/>
        <n v="184.66666666666666"/>
        <n v="102.0"/>
        <n v="137.5"/>
        <n v="169.0"/>
        <n v="181.66666666666666"/>
        <n v="148.33333333333334"/>
        <n v="171.5"/>
        <n v="122.0"/>
        <n v="148.5"/>
        <n v="153.33333333333334"/>
        <n v="172.33333333333334"/>
        <n v="193.5"/>
        <n v="130.33333333333334"/>
        <n v="142.33333333333334"/>
        <n v="110.5"/>
        <n v="193.75"/>
        <n v="179.66666666666666"/>
        <n v="104.5"/>
        <n v="121.33333333333333"/>
        <n v="111.0"/>
        <n v="158.66666666666666"/>
        <n v="131.0"/>
        <n v="134.5"/>
        <n v="151.66666666666666"/>
        <n v="132.33333333333334"/>
        <n v="181.0"/>
        <n v="140.33333333333334"/>
        <n v="108.5"/>
        <n v="168.66666666666666"/>
        <n v="140.66666666666666"/>
        <n v="110.0"/>
        <n v="187.75"/>
        <n v="194.5"/>
        <n v="124.0"/>
        <n v="134.33333333333334"/>
        <n v="152.33333333333334"/>
        <n v="179.5"/>
        <n v="165.5"/>
        <n v="134.66666666666666"/>
        <n v="115.66666666666667"/>
        <n v="188.75"/>
        <n v="138.0"/>
        <n v="191.5"/>
        <n v="171.33333333333334"/>
        <n v="190.75"/>
        <n v="122.5"/>
        <n v="190.25"/>
        <n v="185.75"/>
        <n v="128.5"/>
        <n v="137.66666666666666"/>
        <n v="187.5"/>
        <n v="147.33333333333334"/>
        <n v="100.0"/>
        <n v="156.33333333333334"/>
        <n v="149.33333333333334"/>
        <n v="119.0"/>
        <n v="187.66666666666666"/>
        <n v="129.33333333333334"/>
        <n v="156.66666666666666"/>
        <n v="116.33333333333333"/>
        <n v="107.5"/>
        <n v="120.33333333333333"/>
        <n v="196.0"/>
        <n v="139.33333333333334"/>
        <n v="101.0"/>
        <n v="155.33333333333334"/>
        <n v="178.83333333333334"/>
        <n v="174.66666666666666"/>
        <n v="177.75"/>
        <n v="190.83333333333334"/>
        <n v="119.33333333333333"/>
        <n v="178.33333333333334"/>
        <n v="193.0"/>
        <n v="118.5"/>
        <n v="149.66666666666666"/>
        <n v="158.33333333333334"/>
        <n v="114.33333333333333"/>
        <n v="162.33333333333334"/>
        <n v="194.75"/>
        <n v="147.66666666666666"/>
        <n v="123.66666666666667"/>
        <n v="195.0"/>
        <n v="183.75"/>
        <n v="122.33333333333333"/>
        <n v="163.25"/>
        <n v="196.5"/>
        <n v="163.33333333333334"/>
        <n v="191.0"/>
        <n v="118.66666666666667"/>
        <n v="122.66666666666667"/>
        <n v="125.66666666666667"/>
        <n v="113.33333333333333"/>
        <n v="136.33333333333334"/>
        <n v="148.66666666666666"/>
        <n v="111.5"/>
        <n v="117.33333333333333"/>
        <n v="139.66666666666666"/>
        <n v="194.25"/>
        <n v="133.33333333333334"/>
        <n v="188.83333333333334"/>
        <n v="170.66666666666666"/>
        <n v="126.33333333333333"/>
        <n v="185.83333333333334"/>
        <n v="135.33333333333334"/>
        <n v="164.33333333333334"/>
        <n v="196.75"/>
        <n v="105.5"/>
        <n v="184.25"/>
        <n v="184.75"/>
        <n v="103.5"/>
        <n v="175.66666666666666"/>
        <n v="185.33333333333334"/>
        <n v="129.66666666666666"/>
        <n v="144.66666666666666"/>
        <n v="146.66666666666666"/>
        <n v="117.66666666666667"/>
        <n v="145.5"/>
        <n v="124.33333333333333"/>
        <n v="154.33333333333334"/>
        <n v="193.33333333333334"/>
        <n v="162.66666666666666"/>
        <n v="177.33333333333334"/>
        <n v="130.66666666666666"/>
        <n v="193.16666666666666"/>
        <n v="183.25"/>
        <n v="127.66666666666667"/>
        <n v="179.25"/>
        <n v="180.66666666666666"/>
        <n v="112.33333333333333"/>
        <n v="172.66666666666666"/>
        <n v="116.66666666666667"/>
        <n v="118.33333333333333"/>
        <n v="197.0"/>
        <n v="102.5"/>
        <n v="186.33333333333334"/>
        <n v="120.66666666666667"/>
        <n v="186.75"/>
        <n v="137.33333333333334"/>
        <n v="141.66666666666666"/>
        <n v="110.33333333333333"/>
        <n v="191.75"/>
        <n v="178.25"/>
        <n v="152.66666666666666"/>
        <n v="167.66666666666666"/>
        <n v="195.5"/>
        <n v="188.25"/>
        <n v="197.75"/>
        <n v="164.66666666666666"/>
        <n v="126.66666666666667"/>
        <n v="145.66666666666666"/>
        <n v="195.25"/>
        <n v="182.66666666666666"/>
        <n v="107.66666666666667"/>
        <n v="167.33333333333334"/>
        <n v="168.33333333333334"/>
        <n v="111.66666666666667"/>
        <n v="183.33333333333334"/>
        <n v="136.66666666666666"/>
        <n v="179.33333333333334"/>
        <n v="110.66666666666667"/>
        <n v="145.33333333333334"/>
        <n v="190.16666666666666"/>
        <n v="186.25"/>
        <n v="193.25"/>
        <n v="103.0"/>
        <n v="181.33333333333334"/>
        <n v="189.25"/>
        <n v="165.66666666666666"/>
        <n v="141.33333333333334"/>
        <n v="111.33333333333333"/>
        <n v="180.75"/>
        <n v="113.66666666666667"/>
        <n v="127.33333333333333"/>
        <n v="177.66666666666666"/>
        <n v="172.25"/>
        <n v="198.75"/>
        <n v="187.33333333333334"/>
        <n v="173.66666666666666"/>
        <n v="150.66666666666666"/>
        <n v="109.33333333333333"/>
        <n v="108.66666666666667"/>
        <n v="175.33333333333334"/>
        <n v="131.33333333333334"/>
        <n v="106.66666666666667"/>
        <n v="199.5"/>
        <n v="162.83333333333334"/>
        <n v="108.33333333333333"/>
        <n v="185.66666666666666"/>
        <n v="115.33333333333333"/>
        <n v="180.33333333333334"/>
        <n v="181.25"/>
        <n v="167.83333333333334"/>
        <n v="165.33333333333334"/>
        <n v="103.66666666666667"/>
        <n v="166.33333333333334"/>
        <n v="181.75"/>
        <n v="112.66666666666667"/>
        <n v="153.66666666666666"/>
        <n v="125.33333333333333"/>
        <n v="171.66666666666666"/>
        <n v="190.66666666666666"/>
        <n v="199.0"/>
        <n v="184.33333333333334"/>
        <n v="175.75"/>
        <n v="174.33333333333334"/>
        <n v="182.33333333333334"/>
        <n v="182.7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 таблиця 1" cacheId="0" dataCaption="" compact="0" compactData="0">
  <location ref="B3:F204" firstHeaderRow="0" firstDataRow="2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t="default"/>
      </items>
    </pivotField>
    <pivotField name="Рік народженн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Стать" compact="0" outline="0" multipleItemSelectionAllowed="1" showAll="0">
      <items>
        <item x="0"/>
        <item x="1"/>
        <item t="default"/>
      </items>
    </pivotField>
    <pivotField name="Профіль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Мова навчання" compact="0" outline="0" multipleItemSelectionAllowed="1" showAll="0">
      <items>
        <item x="0"/>
        <item x="1"/>
        <item t="default"/>
      </items>
    </pivotField>
    <pivotField name="Заклад освіти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Українська мов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Історія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Математик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Середній результат" axis="axisPage" dataField="1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t="default"/>
      </items>
    </pivotField>
  </pivotFields>
  <rowFields>
    <field x="5"/>
  </rowFields>
  <colFields>
    <field x="-2"/>
  </colFields>
  <pageFields>
    <pageField fld="9"/>
  </pageFields>
  <dataFields>
    <dataField name="AVERAGE of Середній результат" fld="9" subtotal="average" baseField="0"/>
    <dataField name="AVERAGE of Українська мова" fld="6" subtotal="average" baseField="0"/>
    <dataField name="AVERAGE of Історія" fld="7" subtotal="average" baseField="0"/>
    <dataField name="AVERAGE of Математика" fld="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school92.edu.kh.ua/" TargetMode="External"/><Relationship Id="rId190" Type="http://schemas.openxmlformats.org/officeDocument/2006/relationships/hyperlink" Target="http://nvk-mir.com.ua" TargetMode="External"/><Relationship Id="rId42" Type="http://schemas.openxmlformats.org/officeDocument/2006/relationships/hyperlink" Target="http://www.school115.edu.kh.ua" TargetMode="External"/><Relationship Id="rId41" Type="http://schemas.openxmlformats.org/officeDocument/2006/relationships/hyperlink" Target="http://www.school93.edu.kh.ua/" TargetMode="External"/><Relationship Id="rId44" Type="http://schemas.openxmlformats.org/officeDocument/2006/relationships/hyperlink" Target="http://www.school130.edu.kh.ua" TargetMode="External"/><Relationship Id="rId194" Type="http://schemas.openxmlformats.org/officeDocument/2006/relationships/hyperlink" Target="http://www.shaalavim.com" TargetMode="External"/><Relationship Id="rId43" Type="http://schemas.openxmlformats.org/officeDocument/2006/relationships/hyperlink" Target="http://school127.edu.kh.ua/" TargetMode="External"/><Relationship Id="rId193" Type="http://schemas.openxmlformats.org/officeDocument/2006/relationships/hyperlink" Target="http://collegium.com.ua" TargetMode="External"/><Relationship Id="rId46" Type="http://schemas.openxmlformats.org/officeDocument/2006/relationships/hyperlink" Target="http://school153.edu.kh.ua/" TargetMode="External"/><Relationship Id="rId192" Type="http://schemas.openxmlformats.org/officeDocument/2006/relationships/hyperlink" Target="http://www.nua.kharkov.ua/" TargetMode="External"/><Relationship Id="rId45" Type="http://schemas.openxmlformats.org/officeDocument/2006/relationships/hyperlink" Target="http://school137.edu.kh.ua" TargetMode="External"/><Relationship Id="rId191" Type="http://schemas.openxmlformats.org/officeDocument/2006/relationships/hyperlink" Target="http://art-lyceum.kh.ua" TargetMode="External"/><Relationship Id="rId48" Type="http://schemas.openxmlformats.org/officeDocument/2006/relationships/hyperlink" Target="http://gimnasium1.klasna.com" TargetMode="External"/><Relationship Id="rId187" Type="http://schemas.openxmlformats.org/officeDocument/2006/relationships/hyperlink" Target="http://ochag.kh.ua" TargetMode="External"/><Relationship Id="rId47" Type="http://schemas.openxmlformats.org/officeDocument/2006/relationships/hyperlink" Target="http://school162.edu.kh.ua" TargetMode="External"/><Relationship Id="rId186" Type="http://schemas.openxmlformats.org/officeDocument/2006/relationships/hyperlink" Target="http://lyceum-prof.at.ua" TargetMode="External"/><Relationship Id="rId185" Type="http://schemas.openxmlformats.org/officeDocument/2006/relationships/hyperlink" Target="http://www.bw-school.com.ua" TargetMode="External"/><Relationship Id="rId49" Type="http://schemas.openxmlformats.org/officeDocument/2006/relationships/hyperlink" Target="http://lyceum4.edu.kh.ua" TargetMode="External"/><Relationship Id="rId184" Type="http://schemas.openxmlformats.org/officeDocument/2006/relationships/hyperlink" Target="http://www.boiko.com.ua" TargetMode="External"/><Relationship Id="rId189" Type="http://schemas.openxmlformats.org/officeDocument/2006/relationships/hyperlink" Target="http://www.lestvitsa.com" TargetMode="External"/><Relationship Id="rId188" Type="http://schemas.openxmlformats.org/officeDocument/2006/relationships/hyperlink" Target="http://startschool_kharkov.klasna.com" TargetMode="External"/><Relationship Id="rId31" Type="http://schemas.openxmlformats.org/officeDocument/2006/relationships/hyperlink" Target="http://school179.edu.kh.ua" TargetMode="External"/><Relationship Id="rId30" Type="http://schemas.openxmlformats.org/officeDocument/2006/relationships/hyperlink" Target="http://school176.edu.kh.ua" TargetMode="External"/><Relationship Id="rId33" Type="http://schemas.openxmlformats.org/officeDocument/2006/relationships/hyperlink" Target="http://gymnasium39.edu.kh.ua" TargetMode="External"/><Relationship Id="rId183" Type="http://schemas.openxmlformats.org/officeDocument/2006/relationships/hyperlink" Target="http://khvcsh3.klasna.com" TargetMode="External"/><Relationship Id="rId32" Type="http://schemas.openxmlformats.org/officeDocument/2006/relationships/hyperlink" Target="http://school28.edu.kh.ua" TargetMode="External"/><Relationship Id="rId182" Type="http://schemas.openxmlformats.org/officeDocument/2006/relationships/hyperlink" Target="http://school120.klasna.com" TargetMode="External"/><Relationship Id="rId35" Type="http://schemas.openxmlformats.org/officeDocument/2006/relationships/hyperlink" Target="http://www.school59.edu.kh.ua" TargetMode="External"/><Relationship Id="rId181" Type="http://schemas.openxmlformats.org/officeDocument/2006/relationships/hyperlink" Target="http://school66.klasna.com" TargetMode="External"/><Relationship Id="rId34" Type="http://schemas.openxmlformats.org/officeDocument/2006/relationships/hyperlink" Target="http://www.school54.edu.kh.ua" TargetMode="External"/><Relationship Id="rId180" Type="http://schemas.openxmlformats.org/officeDocument/2006/relationships/hyperlink" Target="http://school53.klasna.com" TargetMode="External"/><Relationship Id="rId37" Type="http://schemas.openxmlformats.org/officeDocument/2006/relationships/hyperlink" Target="http://www.school76.edu.kh.ua" TargetMode="External"/><Relationship Id="rId176" Type="http://schemas.openxmlformats.org/officeDocument/2006/relationships/hyperlink" Target="http://school34.klasna.com" TargetMode="External"/><Relationship Id="rId36" Type="http://schemas.openxmlformats.org/officeDocument/2006/relationships/hyperlink" Target="http://gymnasium65.edu.kh.ua/" TargetMode="External"/><Relationship Id="rId175" Type="http://schemas.openxmlformats.org/officeDocument/2006/relationships/hyperlink" Target="http://gymnasium12.klasna.com" TargetMode="External"/><Relationship Id="rId39" Type="http://schemas.openxmlformats.org/officeDocument/2006/relationships/hyperlink" Target="http://www.school81.edu.kh.ua" TargetMode="External"/><Relationship Id="rId174" Type="http://schemas.openxmlformats.org/officeDocument/2006/relationships/hyperlink" Target="http://school_10.klasna.com" TargetMode="External"/><Relationship Id="rId38" Type="http://schemas.openxmlformats.org/officeDocument/2006/relationships/hyperlink" Target="http://school79.edu.kh.ua/" TargetMode="External"/><Relationship Id="rId173" Type="http://schemas.openxmlformats.org/officeDocument/2006/relationships/hyperlink" Target="http://kh-school7.klasna.com" TargetMode="External"/><Relationship Id="rId179" Type="http://schemas.openxmlformats.org/officeDocument/2006/relationships/hyperlink" Target="http://school48.klasna.com" TargetMode="External"/><Relationship Id="rId178" Type="http://schemas.openxmlformats.org/officeDocument/2006/relationships/hyperlink" Target="http://school41.klasna.com" TargetMode="External"/><Relationship Id="rId177" Type="http://schemas.openxmlformats.org/officeDocument/2006/relationships/hyperlink" Target="http://school35.klasna.com" TargetMode="External"/><Relationship Id="rId20" Type="http://schemas.openxmlformats.org/officeDocument/2006/relationships/hyperlink" Target="http://www.school132.edu.kh.ua" TargetMode="External"/><Relationship Id="rId22" Type="http://schemas.openxmlformats.org/officeDocument/2006/relationships/hyperlink" Target="http://school146.edu.kh.ua" TargetMode="External"/><Relationship Id="rId21" Type="http://schemas.openxmlformats.org/officeDocument/2006/relationships/hyperlink" Target="http://www.school135.edu.kh.ua" TargetMode="External"/><Relationship Id="rId24" Type="http://schemas.openxmlformats.org/officeDocument/2006/relationships/hyperlink" Target="http://school148.edu.kh.ua/" TargetMode="External"/><Relationship Id="rId23" Type="http://schemas.openxmlformats.org/officeDocument/2006/relationships/hyperlink" Target="http://school147.edu.kh.ua" TargetMode="External"/><Relationship Id="rId26" Type="http://schemas.openxmlformats.org/officeDocument/2006/relationships/hyperlink" Target="http://www.school150.edu.kh.ua/" TargetMode="External"/><Relationship Id="rId25" Type="http://schemas.openxmlformats.org/officeDocument/2006/relationships/hyperlink" Target="http://lyceum149.edu.kh.ua" TargetMode="External"/><Relationship Id="rId28" Type="http://schemas.openxmlformats.org/officeDocument/2006/relationships/hyperlink" Target="http://school159.edu.kh.ua" TargetMode="External"/><Relationship Id="rId27" Type="http://schemas.openxmlformats.org/officeDocument/2006/relationships/hyperlink" Target="http://school154.edu.kh.ua" TargetMode="External"/><Relationship Id="rId29" Type="http://schemas.openxmlformats.org/officeDocument/2006/relationships/hyperlink" Target="http://shcool169.edu.kh.ua" TargetMode="External"/><Relationship Id="rId11" Type="http://schemas.openxmlformats.org/officeDocument/2006/relationships/hyperlink" Target="http://school99.edu.kh.ua" TargetMode="External"/><Relationship Id="rId10" Type="http://schemas.openxmlformats.org/officeDocument/2006/relationships/hyperlink" Target="http://www.lyceum89.edu.kh.ua/" TargetMode="External"/><Relationship Id="rId13" Type="http://schemas.openxmlformats.org/officeDocument/2006/relationships/hyperlink" Target="http://school106.edu.kh.ua" TargetMode="External"/><Relationship Id="rId12" Type="http://schemas.openxmlformats.org/officeDocument/2006/relationships/hyperlink" Target="http://school105.edu.kh.ua/" TargetMode="External"/><Relationship Id="rId15" Type="http://schemas.openxmlformats.org/officeDocument/2006/relationships/hyperlink" Target="http://gymnasium116.edu.kh.ua" TargetMode="External"/><Relationship Id="rId198" Type="http://schemas.openxmlformats.org/officeDocument/2006/relationships/hyperlink" Target="http://uvk-garmoniya.com.ua" TargetMode="External"/><Relationship Id="rId14" Type="http://schemas.openxmlformats.org/officeDocument/2006/relationships/hyperlink" Target="http://school109.edu.kh.ua" TargetMode="External"/><Relationship Id="rId197" Type="http://schemas.openxmlformats.org/officeDocument/2006/relationships/hyperlink" Target="http://www.veresen.com" TargetMode="External"/><Relationship Id="rId17" Type="http://schemas.openxmlformats.org/officeDocument/2006/relationships/hyperlink" Target="http://www.school125.edu.kh.ua" TargetMode="External"/><Relationship Id="rId196" Type="http://schemas.openxmlformats.org/officeDocument/2006/relationships/hyperlink" Target="http://www.nvk-blagovest.edu.kh.ua" TargetMode="External"/><Relationship Id="rId16" Type="http://schemas.openxmlformats.org/officeDocument/2006/relationships/hyperlink" Target="http://www.school117.edu.kh.ua/" TargetMode="External"/><Relationship Id="rId195" Type="http://schemas.openxmlformats.org/officeDocument/2006/relationships/hyperlink" Target="http://www.phenix.edu.kh.ua" TargetMode="External"/><Relationship Id="rId19" Type="http://schemas.openxmlformats.org/officeDocument/2006/relationships/hyperlink" Target="http://school131.edu.kh.ua/" TargetMode="External"/><Relationship Id="rId18" Type="http://schemas.openxmlformats.org/officeDocument/2006/relationships/hyperlink" Target="http://school129.edu.kh.ua" TargetMode="External"/><Relationship Id="rId199" Type="http://schemas.openxmlformats.org/officeDocument/2006/relationships/hyperlink" Target="http://pml27.klasna.com/" TargetMode="External"/><Relationship Id="rId84" Type="http://schemas.openxmlformats.org/officeDocument/2006/relationships/hyperlink" Target="http://school102.edu.kh.ua/" TargetMode="External"/><Relationship Id="rId83" Type="http://schemas.openxmlformats.org/officeDocument/2006/relationships/hyperlink" Target="http://school95.edu.kh.ua" TargetMode="External"/><Relationship Id="rId86" Type="http://schemas.openxmlformats.org/officeDocument/2006/relationships/hyperlink" Target="http://school114.edu.kh.ua/" TargetMode="External"/><Relationship Id="rId85" Type="http://schemas.openxmlformats.org/officeDocument/2006/relationships/hyperlink" Target="http://school112.edu.kh.ua" TargetMode="External"/><Relationship Id="rId88" Type="http://schemas.openxmlformats.org/officeDocument/2006/relationships/hyperlink" Target="http://lyceum173.edu.kh.ua" TargetMode="External"/><Relationship Id="rId150" Type="http://schemas.openxmlformats.org/officeDocument/2006/relationships/hyperlink" Target="http://school155.edu.kh.ua" TargetMode="External"/><Relationship Id="rId87" Type="http://schemas.openxmlformats.org/officeDocument/2006/relationships/hyperlink" Target="http://school151.edu.kh.ua/" TargetMode="External"/><Relationship Id="rId89" Type="http://schemas.openxmlformats.org/officeDocument/2006/relationships/hyperlink" Target="http://gymnasium178.edu.kh.ua" TargetMode="External"/><Relationship Id="rId80" Type="http://schemas.openxmlformats.org/officeDocument/2006/relationships/hyperlink" Target="http://www.school90.edu.kh.ua" TargetMode="External"/><Relationship Id="rId82" Type="http://schemas.openxmlformats.org/officeDocument/2006/relationships/hyperlink" Target="http://school94.edu.kh.ua" TargetMode="External"/><Relationship Id="rId81" Type="http://schemas.openxmlformats.org/officeDocument/2006/relationships/hyperlink" Target="http://school91.edu.kh.ua/" TargetMode="External"/><Relationship Id="rId1" Type="http://schemas.openxmlformats.org/officeDocument/2006/relationships/hyperlink" Target="http://school175.edu.kh.ua" TargetMode="External"/><Relationship Id="rId2" Type="http://schemas.openxmlformats.org/officeDocument/2006/relationships/hyperlink" Target="http://gymnasium6.edu.kh.ua" TargetMode="External"/><Relationship Id="rId3" Type="http://schemas.openxmlformats.org/officeDocument/2006/relationships/hyperlink" Target="http://www.school22.edu.kh.ua/" TargetMode="External"/><Relationship Id="rId149" Type="http://schemas.openxmlformats.org/officeDocument/2006/relationships/hyperlink" Target="http://school121.edu.kh.ua" TargetMode="External"/><Relationship Id="rId4" Type="http://schemas.openxmlformats.org/officeDocument/2006/relationships/hyperlink" Target="http://school29.edu.kh.ua" TargetMode="External"/><Relationship Id="rId148" Type="http://schemas.openxmlformats.org/officeDocument/2006/relationships/hyperlink" Target="http://school119.edu.kh.ua" TargetMode="External"/><Relationship Id="rId9" Type="http://schemas.openxmlformats.org/officeDocument/2006/relationships/hyperlink" Target="http://school51.edu.kh.ua" TargetMode="External"/><Relationship Id="rId143" Type="http://schemas.openxmlformats.org/officeDocument/2006/relationships/hyperlink" Target="http://school85.edu.kh.ua" TargetMode="External"/><Relationship Id="rId142" Type="http://schemas.openxmlformats.org/officeDocument/2006/relationships/hyperlink" Target="http://school80.edu.kh.ua/" TargetMode="External"/><Relationship Id="rId141" Type="http://schemas.openxmlformats.org/officeDocument/2006/relationships/hyperlink" Target="http://school75.edu.kh.ua" TargetMode="External"/><Relationship Id="rId140" Type="http://schemas.openxmlformats.org/officeDocument/2006/relationships/hyperlink" Target="http://school71.edu.kh.ua" TargetMode="External"/><Relationship Id="rId5" Type="http://schemas.openxmlformats.org/officeDocument/2006/relationships/hyperlink" Target="http://www.vechirnya-shkola37.edu.kh.ua/" TargetMode="External"/><Relationship Id="rId147" Type="http://schemas.openxmlformats.org/officeDocument/2006/relationships/hyperlink" Target="http://school118.edu.kh.ua/" TargetMode="External"/><Relationship Id="rId6" Type="http://schemas.openxmlformats.org/officeDocument/2006/relationships/hyperlink" Target="http://gymnasium45.edu.kh.ua" TargetMode="External"/><Relationship Id="rId146" Type="http://schemas.openxmlformats.org/officeDocument/2006/relationships/hyperlink" Target="http://school113.edu.kh.ua/" TargetMode="External"/><Relationship Id="rId7" Type="http://schemas.openxmlformats.org/officeDocument/2006/relationships/hyperlink" Target="http://gymnasium47.edu.kh.ua" TargetMode="External"/><Relationship Id="rId145" Type="http://schemas.openxmlformats.org/officeDocument/2006/relationships/hyperlink" Target="http://shool.edu.kh.ua" TargetMode="External"/><Relationship Id="rId8" Type="http://schemas.openxmlformats.org/officeDocument/2006/relationships/hyperlink" Target="http://www.school50.edu.kh.ua" TargetMode="External"/><Relationship Id="rId144" Type="http://schemas.openxmlformats.org/officeDocument/2006/relationships/hyperlink" Target="http://school88.edu.kh.ua/" TargetMode="External"/><Relationship Id="rId73" Type="http://schemas.openxmlformats.org/officeDocument/2006/relationships/hyperlink" Target="http://www.gymnasium46.edu.kh.ua" TargetMode="External"/><Relationship Id="rId72" Type="http://schemas.openxmlformats.org/officeDocument/2006/relationships/hyperlink" Target="http://school44.edu.kh.ua/" TargetMode="External"/><Relationship Id="rId75" Type="http://schemas.openxmlformats.org/officeDocument/2006/relationships/hyperlink" Target="http://school68.edu.kh.ua" TargetMode="External"/><Relationship Id="rId74" Type="http://schemas.openxmlformats.org/officeDocument/2006/relationships/hyperlink" Target="http://school60.edu.kh.ua" TargetMode="External"/><Relationship Id="rId77" Type="http://schemas.openxmlformats.org/officeDocument/2006/relationships/hyperlink" Target="http://school78.edu.kh.ua/" TargetMode="External"/><Relationship Id="rId76" Type="http://schemas.openxmlformats.org/officeDocument/2006/relationships/hyperlink" Target="http://school77.edu.kh.ua" TargetMode="External"/><Relationship Id="rId79" Type="http://schemas.openxmlformats.org/officeDocument/2006/relationships/hyperlink" Target="http://gymnasium83.edu.kh.ua" TargetMode="External"/><Relationship Id="rId78" Type="http://schemas.openxmlformats.org/officeDocument/2006/relationships/hyperlink" Target="http://gymnasium82.edu.kh.ua" TargetMode="External"/><Relationship Id="rId71" Type="http://schemas.openxmlformats.org/officeDocument/2006/relationships/hyperlink" Target="http://school20.edu.kh.ua/" TargetMode="External"/><Relationship Id="rId70" Type="http://schemas.openxmlformats.org/officeDocument/2006/relationships/hyperlink" Target="http://gim172.klasna.com/" TargetMode="External"/><Relationship Id="rId139" Type="http://schemas.openxmlformats.org/officeDocument/2006/relationships/hyperlink" Target="http://school70.edu.kh.ua" TargetMode="External"/><Relationship Id="rId138" Type="http://schemas.openxmlformats.org/officeDocument/2006/relationships/hyperlink" Target="http://school40.edu.kh.ua" TargetMode="External"/><Relationship Id="rId137" Type="http://schemas.openxmlformats.org/officeDocument/2006/relationships/hyperlink" Target="http://school26.edu.kh.ua/" TargetMode="External"/><Relationship Id="rId132" Type="http://schemas.openxmlformats.org/officeDocument/2006/relationships/hyperlink" Target="http://school156.edu.kh.ua/" TargetMode="External"/><Relationship Id="rId131" Type="http://schemas.openxmlformats.org/officeDocument/2006/relationships/hyperlink" Target="http://gymnasium144.edu.kh.ua" TargetMode="External"/><Relationship Id="rId130" Type="http://schemas.openxmlformats.org/officeDocument/2006/relationships/hyperlink" Target="http://school143.edu.kh.ua/" TargetMode="External"/><Relationship Id="rId136" Type="http://schemas.openxmlformats.org/officeDocument/2006/relationships/hyperlink" Target="http://school15.edu.kh.ua" TargetMode="External"/><Relationship Id="rId135" Type="http://schemas.openxmlformats.org/officeDocument/2006/relationships/hyperlink" Target="http://vechirnya-shkola5.edu.kh.ua" TargetMode="External"/><Relationship Id="rId134" Type="http://schemas.openxmlformats.org/officeDocument/2006/relationships/hyperlink" Target="http://school177.edu.kh.ua" TargetMode="External"/><Relationship Id="rId133" Type="http://schemas.openxmlformats.org/officeDocument/2006/relationships/hyperlink" Target="http://school167.edu.kh.ua" TargetMode="External"/><Relationship Id="rId62" Type="http://schemas.openxmlformats.org/officeDocument/2006/relationships/hyperlink" Target="http://school110.klasna.com/" TargetMode="External"/><Relationship Id="rId61" Type="http://schemas.openxmlformats.org/officeDocument/2006/relationships/hyperlink" Target="http://lyceum107.klasna.com" TargetMode="External"/><Relationship Id="rId64" Type="http://schemas.openxmlformats.org/officeDocument/2006/relationships/hyperlink" Target="http://school134.klasna.com" TargetMode="External"/><Relationship Id="rId63" Type="http://schemas.openxmlformats.org/officeDocument/2006/relationships/hyperlink" Target="http://lyceum133.klasna.com/" TargetMode="External"/><Relationship Id="rId66" Type="http://schemas.openxmlformats.org/officeDocument/2006/relationships/hyperlink" Target="http://school164.klasna.com/" TargetMode="External"/><Relationship Id="rId172" Type="http://schemas.openxmlformats.org/officeDocument/2006/relationships/hyperlink" Target="http://den.klasna.com" TargetMode="External"/><Relationship Id="rId65" Type="http://schemas.openxmlformats.org/officeDocument/2006/relationships/hyperlink" Target="http://school158.klasna.com/" TargetMode="External"/><Relationship Id="rId171" Type="http://schemas.openxmlformats.org/officeDocument/2006/relationships/hyperlink" Target="http://sch180.edu.kh.ua" TargetMode="External"/><Relationship Id="rId68" Type="http://schemas.openxmlformats.org/officeDocument/2006/relationships/hyperlink" Target="http://sch166.klasna.com" TargetMode="External"/><Relationship Id="rId170" Type="http://schemas.openxmlformats.org/officeDocument/2006/relationships/hyperlink" Target="http://www.impuls.kharkov.com/" TargetMode="External"/><Relationship Id="rId67" Type="http://schemas.openxmlformats.org/officeDocument/2006/relationships/hyperlink" Target="http://sc165.klasna.com" TargetMode="External"/><Relationship Id="rId60" Type="http://schemas.openxmlformats.org/officeDocument/2006/relationships/hyperlink" Target="http://school100.klasna.com" TargetMode="External"/><Relationship Id="rId165" Type="http://schemas.openxmlformats.org/officeDocument/2006/relationships/hyperlink" Target="http://school73klasna.com" TargetMode="External"/><Relationship Id="rId69" Type="http://schemas.openxmlformats.org/officeDocument/2006/relationships/hyperlink" Target="http://sc170.kharkov.ua" TargetMode="External"/><Relationship Id="rId164" Type="http://schemas.openxmlformats.org/officeDocument/2006/relationships/hyperlink" Target="http://school72.klasna.com" TargetMode="External"/><Relationship Id="rId163" Type="http://schemas.openxmlformats.org/officeDocument/2006/relationships/hyperlink" Target="http://school63.klasna.com" TargetMode="External"/><Relationship Id="rId162" Type="http://schemas.openxmlformats.org/officeDocument/2006/relationships/hyperlink" Target="http://school61.klasna.com" TargetMode="External"/><Relationship Id="rId169" Type="http://schemas.openxmlformats.org/officeDocument/2006/relationships/hyperlink" Target="http://school160.klasna.com/" TargetMode="External"/><Relationship Id="rId168" Type="http://schemas.openxmlformats.org/officeDocument/2006/relationships/hyperlink" Target="http://kh145.klasna.com" TargetMode="External"/><Relationship Id="rId167" Type="http://schemas.openxmlformats.org/officeDocument/2006/relationships/hyperlink" Target="http://school101.klasna.com" TargetMode="External"/><Relationship Id="rId166" Type="http://schemas.openxmlformats.org/officeDocument/2006/relationships/hyperlink" Target="http://school74.edu.kh.ua" TargetMode="External"/><Relationship Id="rId51" Type="http://schemas.openxmlformats.org/officeDocument/2006/relationships/hyperlink" Target="http://lyceum9.klasna.com" TargetMode="External"/><Relationship Id="rId50" Type="http://schemas.openxmlformats.org/officeDocument/2006/relationships/hyperlink" Target="http://school5.klasna.com" TargetMode="External"/><Relationship Id="rId53" Type="http://schemas.openxmlformats.org/officeDocument/2006/relationships/hyperlink" Target="http://sch17.klasna.com" TargetMode="External"/><Relationship Id="rId52" Type="http://schemas.openxmlformats.org/officeDocument/2006/relationships/hyperlink" Target="http://school16.klasna.com/" TargetMode="External"/><Relationship Id="rId55" Type="http://schemas.openxmlformats.org/officeDocument/2006/relationships/hyperlink" Target="http://sch37.klasna.com" TargetMode="External"/><Relationship Id="rId161" Type="http://schemas.openxmlformats.org/officeDocument/2006/relationships/hyperlink" Target="http://school49.klasna.com/" TargetMode="External"/><Relationship Id="rId54" Type="http://schemas.openxmlformats.org/officeDocument/2006/relationships/hyperlink" Target="http://school36.kture.kharkov.ua" TargetMode="External"/><Relationship Id="rId160" Type="http://schemas.openxmlformats.org/officeDocument/2006/relationships/hyperlink" Target="http://sch38.kharkivosvita.net.ua" TargetMode="External"/><Relationship Id="rId57" Type="http://schemas.openxmlformats.org/officeDocument/2006/relationships/hyperlink" Target="http://school55.klasna.com/" TargetMode="External"/><Relationship Id="rId56" Type="http://schemas.openxmlformats.org/officeDocument/2006/relationships/hyperlink" Target="http://school52.klasna.com" TargetMode="External"/><Relationship Id="rId159" Type="http://schemas.openxmlformats.org/officeDocument/2006/relationships/hyperlink" Target="http://school32.klasna.com/" TargetMode="External"/><Relationship Id="rId59" Type="http://schemas.openxmlformats.org/officeDocument/2006/relationships/hyperlink" Target="http://school96.klasna.com" TargetMode="External"/><Relationship Id="rId154" Type="http://schemas.openxmlformats.org/officeDocument/2006/relationships/hyperlink" Target="http://school2.edu.kh.ua/" TargetMode="External"/><Relationship Id="rId58" Type="http://schemas.openxmlformats.org/officeDocument/2006/relationships/hyperlink" Target="http://school62.klasna.com" TargetMode="External"/><Relationship Id="rId153" Type="http://schemas.openxmlformats.org/officeDocument/2006/relationships/hyperlink" Target="http://school168.edu.kh.ua" TargetMode="External"/><Relationship Id="rId152" Type="http://schemas.openxmlformats.org/officeDocument/2006/relationships/hyperlink" Target="http://gymnasium163.edu.kh.ua" TargetMode="External"/><Relationship Id="rId151" Type="http://schemas.openxmlformats.org/officeDocument/2006/relationships/hyperlink" Target="http://school157.edu.kh.ua/" TargetMode="External"/><Relationship Id="rId158" Type="http://schemas.openxmlformats.org/officeDocument/2006/relationships/hyperlink" Target="http://school24.klasna.com" TargetMode="External"/><Relationship Id="rId157" Type="http://schemas.openxmlformats.org/officeDocument/2006/relationships/hyperlink" Target="http://nvk21.klasna.com" TargetMode="External"/><Relationship Id="rId156" Type="http://schemas.openxmlformats.org/officeDocument/2006/relationships/hyperlink" Target="http://gymn14.klasna.com/" TargetMode="External"/><Relationship Id="rId155" Type="http://schemas.openxmlformats.org/officeDocument/2006/relationships/hyperlink" Target="http://school11.klasna.com" TargetMode="External"/><Relationship Id="rId107" Type="http://schemas.openxmlformats.org/officeDocument/2006/relationships/hyperlink" Target="http://school25.edu.kh.ua" TargetMode="External"/><Relationship Id="rId106" Type="http://schemas.openxmlformats.org/officeDocument/2006/relationships/hyperlink" Target="http://www.gymnasium23.edu.kh.ua/" TargetMode="External"/><Relationship Id="rId105" Type="http://schemas.openxmlformats.org/officeDocument/2006/relationships/hyperlink" Target="http://school19.edu.kh.ua" TargetMode="External"/><Relationship Id="rId104" Type="http://schemas.openxmlformats.org/officeDocument/2006/relationships/hyperlink" Target="http://school8.edu.kh.ua/" TargetMode="External"/><Relationship Id="rId109" Type="http://schemas.openxmlformats.org/officeDocument/2006/relationships/hyperlink" Target="http://school31.edu.kh.ua/" TargetMode="External"/><Relationship Id="rId108" Type="http://schemas.openxmlformats.org/officeDocument/2006/relationships/hyperlink" Target="http://school30.edu.kh.ua/" TargetMode="External"/><Relationship Id="rId220" Type="http://schemas.openxmlformats.org/officeDocument/2006/relationships/hyperlink" Target="http://www.angstremua.com" TargetMode="External"/><Relationship Id="rId103" Type="http://schemas.openxmlformats.org/officeDocument/2006/relationships/hyperlink" Target="http://kharkivschool3.at.ua" TargetMode="External"/><Relationship Id="rId224" Type="http://schemas.openxmlformats.org/officeDocument/2006/relationships/drawing" Target="../drawings/drawing4.xml"/><Relationship Id="rId102" Type="http://schemas.openxmlformats.org/officeDocument/2006/relationships/hyperlink" Target="http://school23.klasna.com" TargetMode="External"/><Relationship Id="rId223" Type="http://schemas.openxmlformats.org/officeDocument/2006/relationships/hyperlink" Target="http://veselishodynky.kh.ua" TargetMode="External"/><Relationship Id="rId101" Type="http://schemas.openxmlformats.org/officeDocument/2006/relationships/hyperlink" Target="http://school171.edu.kh.ua/" TargetMode="External"/><Relationship Id="rId222" Type="http://schemas.openxmlformats.org/officeDocument/2006/relationships/hyperlink" Target="http://ranok-school.com" TargetMode="External"/><Relationship Id="rId100" Type="http://schemas.openxmlformats.org/officeDocument/2006/relationships/hyperlink" Target="http://gymnasium152.edu.kh.ua" TargetMode="External"/><Relationship Id="rId221" Type="http://schemas.openxmlformats.org/officeDocument/2006/relationships/hyperlink" Target="http://online-shkola.com.ua/" TargetMode="External"/><Relationship Id="rId217" Type="http://schemas.openxmlformats.org/officeDocument/2006/relationships/hyperlink" Target="http://hrlisp.org.ua/" TargetMode="External"/><Relationship Id="rId216" Type="http://schemas.openxmlformats.org/officeDocument/2006/relationships/hyperlink" Target="http://internat55.edu.kh.ua" TargetMode="External"/><Relationship Id="rId215" Type="http://schemas.openxmlformats.org/officeDocument/2006/relationships/hyperlink" Target="http://www.internat2.edu.kh.ua" TargetMode="External"/><Relationship Id="rId214" Type="http://schemas.openxmlformats.org/officeDocument/2006/relationships/hyperlink" Target="http://internat3edu.kh.ua" TargetMode="External"/><Relationship Id="rId219" Type="http://schemas.openxmlformats.org/officeDocument/2006/relationships/hyperlink" Target="http://uvag-kievskiy.edu.kh.ua" TargetMode="External"/><Relationship Id="rId218" Type="http://schemas.openxmlformats.org/officeDocument/2006/relationships/hyperlink" Target="http://inernat12.kh.ua" TargetMode="External"/><Relationship Id="rId213" Type="http://schemas.openxmlformats.org/officeDocument/2006/relationships/hyperlink" Target="http://hovufks.org.ua" TargetMode="External"/><Relationship Id="rId212" Type="http://schemas.openxmlformats.org/officeDocument/2006/relationships/hyperlink" Target="http://kzhsnvk7.com.ua/" TargetMode="External"/><Relationship Id="rId211" Type="http://schemas.openxmlformats.org/officeDocument/2006/relationships/hyperlink" Target="http://www.sanschool11.org.ua" TargetMode="External"/><Relationship Id="rId210" Type="http://schemas.openxmlformats.org/officeDocument/2006/relationships/hyperlink" Target="http://educom.org.ua" TargetMode="External"/><Relationship Id="rId129" Type="http://schemas.openxmlformats.org/officeDocument/2006/relationships/hyperlink" Target="http://school142.edu.kh.ua/" TargetMode="External"/><Relationship Id="rId128" Type="http://schemas.openxmlformats.org/officeDocument/2006/relationships/hyperlink" Target="http://lyceum141.edu.kh.ua/" TargetMode="External"/><Relationship Id="rId127" Type="http://schemas.openxmlformats.org/officeDocument/2006/relationships/hyperlink" Target="http://school140.edu.kh.ua" TargetMode="External"/><Relationship Id="rId126" Type="http://schemas.openxmlformats.org/officeDocument/2006/relationships/hyperlink" Target="http://school139.edu.kh.ua" TargetMode="External"/><Relationship Id="rId121" Type="http://schemas.openxmlformats.org/officeDocument/2006/relationships/hyperlink" Target="http://school122.edu.kh.ua" TargetMode="External"/><Relationship Id="rId120" Type="http://schemas.openxmlformats.org/officeDocument/2006/relationships/hyperlink" Target="http://school111.edu.kh.ua/" TargetMode="External"/><Relationship Id="rId125" Type="http://schemas.openxmlformats.org/officeDocument/2006/relationships/hyperlink" Target="http://school138.edu.kh.ua/" TargetMode="External"/><Relationship Id="rId124" Type="http://schemas.openxmlformats.org/officeDocument/2006/relationships/hyperlink" Target="http://school128.edu.kh.ua" TargetMode="External"/><Relationship Id="rId123" Type="http://schemas.openxmlformats.org/officeDocument/2006/relationships/hyperlink" Target="http://school124.edu.kh.ua" TargetMode="External"/><Relationship Id="rId122" Type="http://schemas.openxmlformats.org/officeDocument/2006/relationships/hyperlink" Target="http://school123.edu.kh.ua" TargetMode="External"/><Relationship Id="rId95" Type="http://schemas.openxmlformats.org/officeDocument/2006/relationships/hyperlink" Target="http://school86.klasna.com" TargetMode="External"/><Relationship Id="rId94" Type="http://schemas.openxmlformats.org/officeDocument/2006/relationships/hyperlink" Target="http://school69.klasna.com/" TargetMode="External"/><Relationship Id="rId97" Type="http://schemas.openxmlformats.org/officeDocument/2006/relationships/hyperlink" Target="http://school108.edu.kh.ua/" TargetMode="External"/><Relationship Id="rId96" Type="http://schemas.openxmlformats.org/officeDocument/2006/relationships/hyperlink" Target="http://school87.edu.kh.ua" TargetMode="External"/><Relationship Id="rId99" Type="http://schemas.openxmlformats.org/officeDocument/2006/relationships/hyperlink" Target="http://school136.edu.kh.ua/" TargetMode="External"/><Relationship Id="rId98" Type="http://schemas.openxmlformats.org/officeDocument/2006/relationships/hyperlink" Target="http://school126.klasna.com" TargetMode="External"/><Relationship Id="rId91" Type="http://schemas.openxmlformats.org/officeDocument/2006/relationships/hyperlink" Target="http://school18.klasna.com/uk/" TargetMode="External"/><Relationship Id="rId90" Type="http://schemas.openxmlformats.org/officeDocument/2006/relationships/hyperlink" Target="http://gymnasium13.edu.kh.ua/" TargetMode="External"/><Relationship Id="rId93" Type="http://schemas.openxmlformats.org/officeDocument/2006/relationships/hyperlink" Target="http://school67.edu.kh.ua/" TargetMode="External"/><Relationship Id="rId92" Type="http://schemas.openxmlformats.org/officeDocument/2006/relationships/hyperlink" Target="http://school57.edu.kh.ua/" TargetMode="External"/><Relationship Id="rId118" Type="http://schemas.openxmlformats.org/officeDocument/2006/relationships/hyperlink" Target="http://school98.edu.kh.ua" TargetMode="External"/><Relationship Id="rId117" Type="http://schemas.openxmlformats.org/officeDocument/2006/relationships/hyperlink" Target="http://school97.edu.kh.ua" TargetMode="External"/><Relationship Id="rId116" Type="http://schemas.openxmlformats.org/officeDocument/2006/relationships/hyperlink" Target="http://school84.edu.kh.ua/" TargetMode="External"/><Relationship Id="rId115" Type="http://schemas.openxmlformats.org/officeDocument/2006/relationships/hyperlink" Target="http://school64.edu.kh.ua" TargetMode="External"/><Relationship Id="rId119" Type="http://schemas.openxmlformats.org/officeDocument/2006/relationships/hyperlink" Target="http://school103.edu.kh.ua" TargetMode="External"/><Relationship Id="rId110" Type="http://schemas.openxmlformats.org/officeDocument/2006/relationships/hyperlink" Target="http://school33.edu.kh.ua/" TargetMode="External"/><Relationship Id="rId114" Type="http://schemas.openxmlformats.org/officeDocument/2006/relationships/hyperlink" Target="http://school58.org" TargetMode="External"/><Relationship Id="rId113" Type="http://schemas.openxmlformats.org/officeDocument/2006/relationships/hyperlink" Target="http://school56.klasna.com" TargetMode="External"/><Relationship Id="rId112" Type="http://schemas.openxmlformats.org/officeDocument/2006/relationships/hyperlink" Target="http://school43.edu.kh.ua/" TargetMode="External"/><Relationship Id="rId111" Type="http://schemas.openxmlformats.org/officeDocument/2006/relationships/hyperlink" Target="http://school42.edu.kh.ua/" TargetMode="External"/><Relationship Id="rId206" Type="http://schemas.openxmlformats.org/officeDocument/2006/relationships/hyperlink" Target="http://internat9.org.ua" TargetMode="External"/><Relationship Id="rId205" Type="http://schemas.openxmlformats.org/officeDocument/2006/relationships/hyperlink" Target="http://shkola8.ucoz.ua/" TargetMode="External"/><Relationship Id="rId204" Type="http://schemas.openxmlformats.org/officeDocument/2006/relationships/hyperlink" Target="http://obdarovanist.at.ua" TargetMode="External"/><Relationship Id="rId203" Type="http://schemas.openxmlformats.org/officeDocument/2006/relationships/hyperlink" Target="http://khkadet.org.ua" TargetMode="External"/><Relationship Id="rId209" Type="http://schemas.openxmlformats.org/officeDocument/2006/relationships/hyperlink" Target="http://schoolfordeaf.kh.ua" TargetMode="External"/><Relationship Id="rId208" Type="http://schemas.openxmlformats.org/officeDocument/2006/relationships/hyperlink" Target="http://www.schoolin13.com.ua" TargetMode="External"/><Relationship Id="rId207" Type="http://schemas.openxmlformats.org/officeDocument/2006/relationships/hyperlink" Target="http://internat-gluh.ptu.org.ua" TargetMode="External"/><Relationship Id="rId202" Type="http://schemas.openxmlformats.org/officeDocument/2006/relationships/hyperlink" Target="http://liceymilicii.edu.kh.ua/" TargetMode="External"/><Relationship Id="rId201" Type="http://schemas.openxmlformats.org/officeDocument/2006/relationships/hyperlink" Target="http://www.internat14.edu.kh.ua" TargetMode="External"/><Relationship Id="rId200" Type="http://schemas.openxmlformats.org/officeDocument/2006/relationships/hyperlink" Target="http://www.lyceum.univer.kharkov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43"/>
    <col customWidth="1" min="2" max="3" width="14.43"/>
    <col customWidth="1" min="4" max="8" width="15.43"/>
    <col customWidth="1" min="9" max="9" width="20.29"/>
    <col customWidth="1" min="10" max="10" width="15.43"/>
    <col customWidth="1" min="11" max="11" width="15.71"/>
    <col customWidth="1" min="12" max="12" width="16.71"/>
    <col customWidth="1" min="13" max="14" width="13.29"/>
    <col customWidth="1" min="15" max="15" width="14.29"/>
    <col customWidth="1" min="16" max="16" width="16.71"/>
    <col customWidth="1" min="17" max="17" width="14.71"/>
    <col customWidth="1" min="18" max="18" width="14.43"/>
    <col customWidth="1" min="19" max="19" width="15.86"/>
  </cols>
  <sheetData>
    <row r="1" ht="69.0" customHeight="1">
      <c r="A1" s="8" t="s">
        <v>203</v>
      </c>
      <c r="B1" s="8" t="s">
        <v>207</v>
      </c>
      <c r="C1" s="8" t="s">
        <v>208</v>
      </c>
      <c r="D1" s="9" t="s">
        <v>209</v>
      </c>
      <c r="E1" s="9" t="s">
        <v>212</v>
      </c>
      <c r="F1" s="10" t="s">
        <v>213</v>
      </c>
      <c r="G1" s="10" t="s">
        <v>215</v>
      </c>
      <c r="H1" s="10" t="s">
        <v>216</v>
      </c>
      <c r="I1" s="11" t="s">
        <v>217</v>
      </c>
      <c r="J1" s="8" t="s">
        <v>219</v>
      </c>
      <c r="K1" s="8" t="s">
        <v>220</v>
      </c>
      <c r="L1" s="8" t="s">
        <v>222</v>
      </c>
      <c r="M1" s="8" t="s">
        <v>223</v>
      </c>
      <c r="N1" s="8" t="s">
        <v>225</v>
      </c>
      <c r="O1" s="8" t="s">
        <v>226</v>
      </c>
      <c r="P1" s="8" t="s">
        <v>227</v>
      </c>
      <c r="Q1" s="8" t="s">
        <v>228</v>
      </c>
      <c r="R1" s="8" t="s">
        <v>229</v>
      </c>
      <c r="S1" s="8" t="s">
        <v>231</v>
      </c>
    </row>
    <row r="2" ht="12.0" customHeight="1">
      <c r="A2" s="12" t="s">
        <v>232</v>
      </c>
      <c r="B2" s="12" t="s">
        <v>233</v>
      </c>
      <c r="C2" s="12" t="s">
        <v>234</v>
      </c>
      <c r="D2" s="13" t="s">
        <v>235</v>
      </c>
      <c r="E2" s="14">
        <v>182.98280423280423</v>
      </c>
      <c r="F2" s="14">
        <v>177.06349206349208</v>
      </c>
      <c r="G2" s="14">
        <v>186.5</v>
      </c>
      <c r="H2" s="14">
        <v>188.65079365079364</v>
      </c>
      <c r="I2" s="14" t="s">
        <v>238</v>
      </c>
      <c r="J2" s="14">
        <v>51.0</v>
      </c>
      <c r="K2" s="14">
        <v>12.0</v>
      </c>
      <c r="L2" s="15">
        <f t="shared" ref="L2:L174" si="1">K2/J2</f>
        <v>0.2352941176</v>
      </c>
      <c r="M2" s="16">
        <v>603.0</v>
      </c>
      <c r="N2" s="16">
        <v>19.0</v>
      </c>
      <c r="O2" s="17">
        <f t="shared" ref="O2:O174" si="2">M2/N2</f>
        <v>31.73684211</v>
      </c>
      <c r="P2" s="17">
        <f t="shared" ref="P2:P174" si="3">M2/J2</f>
        <v>11.82352941</v>
      </c>
      <c r="Q2" s="17">
        <v>9111.6</v>
      </c>
      <c r="R2" s="17">
        <f t="shared" ref="R2:R174" si="4">Q2/M2</f>
        <v>15.11044776</v>
      </c>
      <c r="S2" s="17">
        <f t="shared" ref="S2:S174" si="5">Q2/N2</f>
        <v>479.5578947</v>
      </c>
    </row>
    <row r="3" ht="12.0" customHeight="1">
      <c r="A3" s="12" t="s">
        <v>248</v>
      </c>
      <c r="B3" s="12" t="s">
        <v>249</v>
      </c>
      <c r="C3" s="12" t="s">
        <v>250</v>
      </c>
      <c r="D3" s="13" t="s">
        <v>251</v>
      </c>
      <c r="E3" s="14">
        <v>163.24375</v>
      </c>
      <c r="F3" s="14">
        <v>166.12820512820514</v>
      </c>
      <c r="G3" s="14">
        <v>165.3421052631579</v>
      </c>
      <c r="H3" s="14">
        <v>157.71428571428572</v>
      </c>
      <c r="I3" s="14" t="s">
        <v>253</v>
      </c>
      <c r="J3" s="14">
        <v>102.0</v>
      </c>
      <c r="K3" s="14">
        <v>20.0</v>
      </c>
      <c r="L3" s="15">
        <f t="shared" si="1"/>
        <v>0.1960784314</v>
      </c>
      <c r="M3" s="16">
        <v>1092.0</v>
      </c>
      <c r="N3" s="16">
        <v>36.0</v>
      </c>
      <c r="O3" s="17">
        <f t="shared" si="2"/>
        <v>30.33333333</v>
      </c>
      <c r="P3" s="17">
        <f t="shared" si="3"/>
        <v>10.70588235</v>
      </c>
      <c r="Q3" s="17">
        <v>17432.8</v>
      </c>
      <c r="R3" s="17">
        <f t="shared" si="4"/>
        <v>15.96410256</v>
      </c>
      <c r="S3" s="17">
        <f t="shared" si="5"/>
        <v>484.2444444</v>
      </c>
    </row>
    <row r="4" ht="12.0" customHeight="1">
      <c r="A4" s="12" t="s">
        <v>255</v>
      </c>
      <c r="B4" s="12" t="s">
        <v>256</v>
      </c>
      <c r="C4" s="12" t="s">
        <v>250</v>
      </c>
      <c r="D4" s="13" t="s">
        <v>257</v>
      </c>
      <c r="E4" s="14">
        <v>175.03005464480876</v>
      </c>
      <c r="F4" s="14">
        <v>178.80327868852459</v>
      </c>
      <c r="G4" s="14">
        <v>168.84615384615384</v>
      </c>
      <c r="H4" s="14">
        <v>172.65853658536585</v>
      </c>
      <c r="I4" s="14" t="s">
        <v>260</v>
      </c>
      <c r="J4" s="14">
        <v>69.0</v>
      </c>
      <c r="K4" s="14">
        <v>12.0</v>
      </c>
      <c r="L4" s="15">
        <f t="shared" si="1"/>
        <v>0.1739130435</v>
      </c>
      <c r="M4" s="16">
        <v>1003.0</v>
      </c>
      <c r="N4" s="16">
        <v>31.0</v>
      </c>
      <c r="O4" s="17">
        <f t="shared" si="2"/>
        <v>32.35483871</v>
      </c>
      <c r="P4" s="17">
        <f t="shared" si="3"/>
        <v>14.53623188</v>
      </c>
      <c r="Q4" s="17">
        <v>13787.1</v>
      </c>
      <c r="R4" s="17">
        <f t="shared" si="4"/>
        <v>13.74586241</v>
      </c>
      <c r="S4" s="17">
        <f t="shared" si="5"/>
        <v>444.7451613</v>
      </c>
    </row>
    <row r="5" ht="12.0" customHeight="1">
      <c r="A5" s="12" t="s">
        <v>265</v>
      </c>
      <c r="B5" s="12" t="s">
        <v>266</v>
      </c>
      <c r="C5" s="12" t="s">
        <v>250</v>
      </c>
      <c r="D5" s="13" t="s">
        <v>257</v>
      </c>
      <c r="E5" s="14">
        <v>171.59577114427861</v>
      </c>
      <c r="F5" s="14">
        <v>170.03731343283582</v>
      </c>
      <c r="G5" s="14">
        <v>174.125</v>
      </c>
      <c r="H5" s="14">
        <v>174.94117647058823</v>
      </c>
      <c r="I5" s="14" t="s">
        <v>268</v>
      </c>
      <c r="J5" s="14">
        <v>68.0</v>
      </c>
      <c r="K5" s="14">
        <v>12.0</v>
      </c>
      <c r="L5" s="15">
        <f t="shared" si="1"/>
        <v>0.1764705882</v>
      </c>
      <c r="M5" s="16">
        <v>835.0</v>
      </c>
      <c r="N5" s="16">
        <v>27.0</v>
      </c>
      <c r="O5" s="17">
        <f t="shared" si="2"/>
        <v>30.92592593</v>
      </c>
      <c r="P5" s="17">
        <f t="shared" si="3"/>
        <v>12.27941176</v>
      </c>
      <c r="Q5" s="17">
        <v>15547.1</v>
      </c>
      <c r="R5" s="17">
        <f t="shared" si="4"/>
        <v>18.61928144</v>
      </c>
      <c r="S5" s="17">
        <f t="shared" si="5"/>
        <v>575.8185185</v>
      </c>
    </row>
    <row r="6" ht="12.0" customHeight="1">
      <c r="A6" s="12" t="s">
        <v>272</v>
      </c>
      <c r="B6" s="12" t="s">
        <v>273</v>
      </c>
      <c r="C6" s="12" t="s">
        <v>250</v>
      </c>
      <c r="D6" s="13" t="s">
        <v>257</v>
      </c>
      <c r="E6" s="14">
        <v>169.72649572649573</v>
      </c>
      <c r="F6" s="14">
        <v>172.19230769230768</v>
      </c>
      <c r="G6" s="14">
        <v>159.3181818181818</v>
      </c>
      <c r="H6" s="14">
        <v>169.48275862068965</v>
      </c>
      <c r="I6" s="14" t="s">
        <v>276</v>
      </c>
      <c r="J6" s="14">
        <v>109.0</v>
      </c>
      <c r="K6" s="14">
        <v>17.0</v>
      </c>
      <c r="L6" s="15">
        <f t="shared" si="1"/>
        <v>0.1559633028</v>
      </c>
      <c r="M6" s="16">
        <v>1400.0</v>
      </c>
      <c r="N6" s="16">
        <v>44.0</v>
      </c>
      <c r="O6" s="17">
        <f t="shared" si="2"/>
        <v>31.81818182</v>
      </c>
      <c r="P6" s="17">
        <f t="shared" si="3"/>
        <v>12.8440367</v>
      </c>
      <c r="Q6" s="17">
        <v>15770.0</v>
      </c>
      <c r="R6" s="17">
        <f t="shared" si="4"/>
        <v>11.26428571</v>
      </c>
      <c r="S6" s="17">
        <f t="shared" si="5"/>
        <v>358.4090909</v>
      </c>
    </row>
    <row r="7" ht="12.0" customHeight="1">
      <c r="A7" s="12" t="s">
        <v>280</v>
      </c>
      <c r="B7" s="12" t="s">
        <v>281</v>
      </c>
      <c r="C7" s="12" t="s">
        <v>250</v>
      </c>
      <c r="D7" s="13" t="s">
        <v>251</v>
      </c>
      <c r="E7" s="14">
        <v>160.23976608187132</v>
      </c>
      <c r="F7" s="14">
        <v>166.66814159292036</v>
      </c>
      <c r="G7" s="14">
        <v>156.00735294117646</v>
      </c>
      <c r="H7" s="14">
        <v>152.26</v>
      </c>
      <c r="I7" s="14" t="s">
        <v>283</v>
      </c>
      <c r="J7" s="14">
        <v>94.0</v>
      </c>
      <c r="K7" s="14">
        <v>25.0</v>
      </c>
      <c r="L7" s="15">
        <f t="shared" si="1"/>
        <v>0.2659574468</v>
      </c>
      <c r="M7" s="16">
        <v>1324.0</v>
      </c>
      <c r="N7" s="16">
        <v>45.0</v>
      </c>
      <c r="O7" s="17">
        <f t="shared" si="2"/>
        <v>29.42222222</v>
      </c>
      <c r="P7" s="17">
        <f t="shared" si="3"/>
        <v>14.08510638</v>
      </c>
      <c r="Q7" s="17">
        <v>16117.4</v>
      </c>
      <c r="R7" s="17">
        <f t="shared" si="4"/>
        <v>12.17326284</v>
      </c>
      <c r="S7" s="17">
        <f t="shared" si="5"/>
        <v>358.1644444</v>
      </c>
    </row>
    <row r="8" ht="12.0" customHeight="1">
      <c r="A8" s="12" t="s">
        <v>287</v>
      </c>
      <c r="B8" s="12" t="s">
        <v>288</v>
      </c>
      <c r="C8" s="12" t="s">
        <v>250</v>
      </c>
      <c r="D8" s="13" t="s">
        <v>251</v>
      </c>
      <c r="E8" s="14">
        <v>173.27020202020202</v>
      </c>
      <c r="F8" s="14">
        <v>180.21212121212122</v>
      </c>
      <c r="G8" s="14">
        <v>167.03571428571428</v>
      </c>
      <c r="H8" s="14">
        <v>166.5</v>
      </c>
      <c r="I8" s="14" t="s">
        <v>290</v>
      </c>
      <c r="J8" s="14">
        <v>87.0</v>
      </c>
      <c r="K8" s="14">
        <v>12.0</v>
      </c>
      <c r="L8" s="15">
        <f t="shared" si="1"/>
        <v>0.1379310345</v>
      </c>
      <c r="M8" s="16">
        <v>1270.0</v>
      </c>
      <c r="N8" s="16">
        <v>42.0</v>
      </c>
      <c r="O8" s="17">
        <f t="shared" si="2"/>
        <v>30.23809524</v>
      </c>
      <c r="P8" s="17">
        <f t="shared" si="3"/>
        <v>14.59770115</v>
      </c>
      <c r="Q8" s="17">
        <v>15029.8</v>
      </c>
      <c r="R8" s="17">
        <f t="shared" si="4"/>
        <v>11.83448819</v>
      </c>
      <c r="S8" s="17">
        <f t="shared" si="5"/>
        <v>357.852381</v>
      </c>
    </row>
    <row r="9" ht="12.0" customHeight="1">
      <c r="A9" s="12" t="s">
        <v>294</v>
      </c>
      <c r="B9" s="12" t="s">
        <v>295</v>
      </c>
      <c r="C9" s="12" t="s">
        <v>250</v>
      </c>
      <c r="D9" s="13" t="s">
        <v>296</v>
      </c>
      <c r="E9" s="14">
        <v>148.4322033898305</v>
      </c>
      <c r="F9" s="14">
        <v>152.06896551724137</v>
      </c>
      <c r="G9" s="14">
        <v>136.68965517241378</v>
      </c>
      <c r="H9" s="14">
        <v>151.11627906976744</v>
      </c>
      <c r="I9" s="14" t="s">
        <v>297</v>
      </c>
      <c r="J9" s="14">
        <v>78.0</v>
      </c>
      <c r="K9" s="14">
        <v>14.0</v>
      </c>
      <c r="L9" s="15">
        <f t="shared" si="1"/>
        <v>0.1794871795</v>
      </c>
      <c r="M9" s="16">
        <v>1427.0</v>
      </c>
      <c r="N9" s="16">
        <v>48.0</v>
      </c>
      <c r="O9" s="17">
        <f t="shared" si="2"/>
        <v>29.72916667</v>
      </c>
      <c r="P9" s="17">
        <f t="shared" si="3"/>
        <v>18.29487179</v>
      </c>
      <c r="Q9" s="17">
        <v>14869.615</v>
      </c>
      <c r="R9" s="17">
        <f t="shared" si="4"/>
        <v>10.42019271</v>
      </c>
      <c r="S9" s="17">
        <f t="shared" si="5"/>
        <v>309.7836458</v>
      </c>
    </row>
    <row r="10" ht="12.0" customHeight="1">
      <c r="A10" s="12" t="s">
        <v>300</v>
      </c>
      <c r="B10" s="12" t="s">
        <v>301</v>
      </c>
      <c r="C10" s="12" t="s">
        <v>250</v>
      </c>
      <c r="D10" s="13" t="s">
        <v>257</v>
      </c>
      <c r="E10" s="14">
        <v>165.30864197530866</v>
      </c>
      <c r="F10" s="14">
        <v>165.38888888888889</v>
      </c>
      <c r="G10" s="14">
        <v>164.77272727272728</v>
      </c>
      <c r="H10" s="14">
        <v>165.1891891891892</v>
      </c>
      <c r="I10" s="14" t="s">
        <v>303</v>
      </c>
      <c r="J10" s="14">
        <v>92.0</v>
      </c>
      <c r="K10" s="14">
        <v>17.0</v>
      </c>
      <c r="L10" s="15">
        <f t="shared" si="1"/>
        <v>0.1847826087</v>
      </c>
      <c r="M10" s="16">
        <v>1305.0</v>
      </c>
      <c r="N10" s="16">
        <v>44.0</v>
      </c>
      <c r="O10" s="17">
        <f t="shared" si="2"/>
        <v>29.65909091</v>
      </c>
      <c r="P10" s="17">
        <f t="shared" si="3"/>
        <v>14.18478261</v>
      </c>
      <c r="Q10" s="17">
        <v>16267.349</v>
      </c>
      <c r="R10" s="17">
        <f t="shared" si="4"/>
        <v>12.46540153</v>
      </c>
      <c r="S10" s="17">
        <f t="shared" si="5"/>
        <v>369.7124773</v>
      </c>
    </row>
    <row r="11" ht="12.0" customHeight="1">
      <c r="A11" s="12" t="s">
        <v>92</v>
      </c>
      <c r="B11" s="12" t="s">
        <v>307</v>
      </c>
      <c r="C11" s="12" t="s">
        <v>250</v>
      </c>
      <c r="D11" s="13" t="s">
        <v>257</v>
      </c>
      <c r="E11" s="14">
        <v>159.635593220339</v>
      </c>
      <c r="F11" s="14">
        <v>162.58474576271186</v>
      </c>
      <c r="G11" s="14">
        <v>158.43548387096774</v>
      </c>
      <c r="H11" s="14">
        <v>155.96969696969697</v>
      </c>
      <c r="I11" s="14" t="s">
        <v>309</v>
      </c>
      <c r="J11" s="14">
        <v>72.0</v>
      </c>
      <c r="K11" s="14">
        <v>16.0</v>
      </c>
      <c r="L11" s="15">
        <f t="shared" si="1"/>
        <v>0.2222222222</v>
      </c>
      <c r="M11" s="16">
        <v>1114.0</v>
      </c>
      <c r="N11" s="16">
        <v>38.0</v>
      </c>
      <c r="O11" s="17">
        <f t="shared" si="2"/>
        <v>29.31578947</v>
      </c>
      <c r="P11" s="17">
        <f t="shared" si="3"/>
        <v>15.47222222</v>
      </c>
      <c r="Q11" s="17">
        <v>14695.0</v>
      </c>
      <c r="R11" s="17">
        <f t="shared" si="4"/>
        <v>13.19120287</v>
      </c>
      <c r="S11" s="17">
        <f t="shared" si="5"/>
        <v>386.7105263</v>
      </c>
    </row>
    <row r="12" ht="12.0" customHeight="1">
      <c r="A12" s="12" t="s">
        <v>174</v>
      </c>
      <c r="B12" s="12" t="s">
        <v>315</v>
      </c>
      <c r="C12" s="12" t="s">
        <v>250</v>
      </c>
      <c r="D12" s="13" t="s">
        <v>235</v>
      </c>
      <c r="E12" s="14">
        <v>168.19945355191257</v>
      </c>
      <c r="F12" s="14">
        <v>169.84426229508196</v>
      </c>
      <c r="G12" s="14">
        <v>160.39285714285714</v>
      </c>
      <c r="H12" s="14">
        <v>167.37254901960785</v>
      </c>
      <c r="I12" s="14" t="s">
        <v>316</v>
      </c>
      <c r="J12" s="14">
        <v>69.0</v>
      </c>
      <c r="K12" s="14">
        <v>22.0</v>
      </c>
      <c r="L12" s="15">
        <f t="shared" si="1"/>
        <v>0.3188405797</v>
      </c>
      <c r="M12" s="16">
        <v>987.0</v>
      </c>
      <c r="N12" s="16">
        <v>31.0</v>
      </c>
      <c r="O12" s="17">
        <f t="shared" si="2"/>
        <v>31.83870968</v>
      </c>
      <c r="P12" s="17">
        <f t="shared" si="3"/>
        <v>14.30434783</v>
      </c>
      <c r="Q12" s="17">
        <v>12174.1</v>
      </c>
      <c r="R12" s="17">
        <f t="shared" si="4"/>
        <v>12.33444782</v>
      </c>
      <c r="S12" s="17">
        <f t="shared" si="5"/>
        <v>392.7129032</v>
      </c>
    </row>
    <row r="13" ht="12.0" customHeight="1">
      <c r="A13" s="12" t="s">
        <v>73</v>
      </c>
      <c r="B13" s="12" t="s">
        <v>320</v>
      </c>
      <c r="C13" s="12" t="s">
        <v>250</v>
      </c>
      <c r="D13" s="13" t="s">
        <v>257</v>
      </c>
      <c r="E13" s="14">
        <v>153.84388185654007</v>
      </c>
      <c r="F13" s="14">
        <v>157.10256410256412</v>
      </c>
      <c r="G13" s="14">
        <v>151.8586956521739</v>
      </c>
      <c r="H13" s="14">
        <v>151.52727272727273</v>
      </c>
      <c r="I13" s="14" t="s">
        <v>322</v>
      </c>
      <c r="J13" s="14">
        <v>81.0</v>
      </c>
      <c r="K13" s="14">
        <v>17.0</v>
      </c>
      <c r="L13" s="15">
        <f t="shared" si="1"/>
        <v>0.2098765432</v>
      </c>
      <c r="M13" s="16">
        <v>1423.0</v>
      </c>
      <c r="N13" s="16">
        <v>47.0</v>
      </c>
      <c r="O13" s="17">
        <f t="shared" si="2"/>
        <v>30.27659574</v>
      </c>
      <c r="P13" s="17">
        <f t="shared" si="3"/>
        <v>17.56790123</v>
      </c>
      <c r="Q13" s="17">
        <v>15105.3</v>
      </c>
      <c r="R13" s="17">
        <f t="shared" si="4"/>
        <v>10.61510892</v>
      </c>
      <c r="S13" s="17">
        <f t="shared" si="5"/>
        <v>321.3893617</v>
      </c>
    </row>
    <row r="14" ht="12.0" customHeight="1">
      <c r="A14" s="12" t="s">
        <v>35</v>
      </c>
      <c r="B14" s="12" t="s">
        <v>325</v>
      </c>
      <c r="C14" s="12" t="s">
        <v>250</v>
      </c>
      <c r="D14" s="13" t="s">
        <v>257</v>
      </c>
      <c r="E14" s="14">
        <v>167.67361111111111</v>
      </c>
      <c r="F14" s="14">
        <v>173.875</v>
      </c>
      <c r="G14" s="14">
        <v>160.35714285714286</v>
      </c>
      <c r="H14" s="14">
        <v>161.97142857142856</v>
      </c>
      <c r="I14" s="14" t="s">
        <v>327</v>
      </c>
      <c r="J14" s="14">
        <v>75.0</v>
      </c>
      <c r="K14" s="14">
        <v>7.0</v>
      </c>
      <c r="L14" s="15">
        <f t="shared" si="1"/>
        <v>0.09333333333</v>
      </c>
      <c r="M14" s="16">
        <v>1127.0</v>
      </c>
      <c r="N14" s="16">
        <v>39.0</v>
      </c>
      <c r="O14" s="17">
        <f t="shared" si="2"/>
        <v>28.8974359</v>
      </c>
      <c r="P14" s="17">
        <f t="shared" si="3"/>
        <v>15.02666667</v>
      </c>
      <c r="Q14" s="17">
        <v>15119.134</v>
      </c>
      <c r="R14" s="17">
        <f t="shared" si="4"/>
        <v>13.41538066</v>
      </c>
      <c r="S14" s="17">
        <f t="shared" si="5"/>
        <v>387.6701026</v>
      </c>
    </row>
    <row r="15" ht="12.0" customHeight="1">
      <c r="A15" s="12" t="s">
        <v>52</v>
      </c>
      <c r="B15" s="12" t="s">
        <v>333</v>
      </c>
      <c r="C15" s="12" t="s">
        <v>250</v>
      </c>
      <c r="D15" s="13" t="s">
        <v>257</v>
      </c>
      <c r="E15" s="14">
        <v>171.02932098765433</v>
      </c>
      <c r="F15" s="14">
        <v>175.09259259259258</v>
      </c>
      <c r="G15" s="14">
        <v>165.25</v>
      </c>
      <c r="H15" s="14">
        <v>168.57142857142858</v>
      </c>
      <c r="I15" s="14" t="s">
        <v>334</v>
      </c>
      <c r="J15" s="14">
        <v>70.0</v>
      </c>
      <c r="K15" s="14">
        <v>9.0</v>
      </c>
      <c r="L15" s="15">
        <f t="shared" si="1"/>
        <v>0.1285714286</v>
      </c>
      <c r="M15" s="16">
        <v>928.0</v>
      </c>
      <c r="N15" s="16">
        <v>32.0</v>
      </c>
      <c r="O15" s="17">
        <f t="shared" si="2"/>
        <v>29</v>
      </c>
      <c r="P15" s="17">
        <f t="shared" si="3"/>
        <v>13.25714286</v>
      </c>
      <c r="Q15" s="17">
        <v>12058.6</v>
      </c>
      <c r="R15" s="17">
        <f t="shared" si="4"/>
        <v>12.99418103</v>
      </c>
      <c r="S15" s="17">
        <f t="shared" si="5"/>
        <v>376.83125</v>
      </c>
    </row>
    <row r="16" ht="12.0" customHeight="1">
      <c r="A16" s="12" t="s">
        <v>339</v>
      </c>
      <c r="B16" s="12" t="s">
        <v>340</v>
      </c>
      <c r="C16" s="12" t="s">
        <v>250</v>
      </c>
      <c r="D16" s="13" t="s">
        <v>296</v>
      </c>
      <c r="E16" s="14">
        <v>151.70903954802262</v>
      </c>
      <c r="F16" s="14">
        <v>153.22413793103448</v>
      </c>
      <c r="G16" s="14">
        <v>140.93939393939394</v>
      </c>
      <c r="H16" s="14">
        <v>159.8125</v>
      </c>
      <c r="I16" s="14" t="s">
        <v>343</v>
      </c>
      <c r="J16" s="14">
        <v>75.0</v>
      </c>
      <c r="K16" s="14">
        <v>11.0</v>
      </c>
      <c r="L16" s="15">
        <f t="shared" si="1"/>
        <v>0.1466666667</v>
      </c>
      <c r="M16" s="16">
        <v>1234.0</v>
      </c>
      <c r="N16" s="16">
        <v>42.0</v>
      </c>
      <c r="O16" s="17">
        <f t="shared" si="2"/>
        <v>29.38095238</v>
      </c>
      <c r="P16" s="17">
        <f t="shared" si="3"/>
        <v>16.45333333</v>
      </c>
      <c r="Q16" s="17">
        <v>14801.369</v>
      </c>
      <c r="R16" s="17">
        <f t="shared" si="4"/>
        <v>11.99462642</v>
      </c>
      <c r="S16" s="17">
        <f t="shared" si="5"/>
        <v>352.4135476</v>
      </c>
    </row>
    <row r="17" ht="12.0" customHeight="1">
      <c r="A17" s="12" t="s">
        <v>346</v>
      </c>
      <c r="B17" s="12" t="s">
        <v>347</v>
      </c>
      <c r="C17" s="12" t="s">
        <v>250</v>
      </c>
      <c r="D17" s="13" t="s">
        <v>257</v>
      </c>
      <c r="E17" s="14">
        <v>168.69551282051285</v>
      </c>
      <c r="F17" s="14">
        <v>173.08823529411765</v>
      </c>
      <c r="G17" s="14">
        <v>164.83333333333334</v>
      </c>
      <c r="H17" s="14">
        <v>164.88095238095238</v>
      </c>
      <c r="I17" s="14" t="s">
        <v>349</v>
      </c>
      <c r="J17" s="14">
        <v>69.0</v>
      </c>
      <c r="K17" s="14">
        <v>10.0</v>
      </c>
      <c r="L17" s="15">
        <f t="shared" si="1"/>
        <v>0.1449275362</v>
      </c>
      <c r="M17" s="16">
        <v>1196.0</v>
      </c>
      <c r="N17" s="16">
        <v>38.0</v>
      </c>
      <c r="O17" s="17">
        <f t="shared" si="2"/>
        <v>31.47368421</v>
      </c>
      <c r="P17" s="17">
        <f t="shared" si="3"/>
        <v>17.33333333</v>
      </c>
      <c r="Q17" s="17">
        <v>13741.7</v>
      </c>
      <c r="R17" s="17">
        <f t="shared" si="4"/>
        <v>11.48971572</v>
      </c>
      <c r="S17" s="17">
        <f t="shared" si="5"/>
        <v>361.6236842</v>
      </c>
    </row>
    <row r="18" ht="12.0" customHeight="1">
      <c r="A18" s="12" t="s">
        <v>355</v>
      </c>
      <c r="B18" s="12" t="s">
        <v>356</v>
      </c>
      <c r="C18" s="12" t="s">
        <v>250</v>
      </c>
      <c r="D18" s="13" t="s">
        <v>251</v>
      </c>
      <c r="E18" s="14">
        <v>159.64305555555555</v>
      </c>
      <c r="F18" s="14">
        <v>162.81034482758622</v>
      </c>
      <c r="G18" s="14">
        <v>153.2906976744186</v>
      </c>
      <c r="H18" s="14">
        <v>161.53846153846155</v>
      </c>
      <c r="I18" s="14" t="s">
        <v>359</v>
      </c>
      <c r="J18" s="14">
        <v>121.0</v>
      </c>
      <c r="K18" s="14">
        <v>33.0</v>
      </c>
      <c r="L18" s="15">
        <f t="shared" si="1"/>
        <v>0.2727272727</v>
      </c>
      <c r="M18" s="16">
        <v>700.0</v>
      </c>
      <c r="N18" s="16">
        <v>24.0</v>
      </c>
      <c r="O18" s="17">
        <f t="shared" si="2"/>
        <v>29.16666667</v>
      </c>
      <c r="P18" s="17">
        <f t="shared" si="3"/>
        <v>5.785123967</v>
      </c>
      <c r="Q18" s="17">
        <v>14262.0</v>
      </c>
      <c r="R18" s="17">
        <f t="shared" si="4"/>
        <v>20.37428571</v>
      </c>
      <c r="S18" s="17">
        <f t="shared" si="5"/>
        <v>594.25</v>
      </c>
    </row>
    <row r="19" ht="12.0" customHeight="1">
      <c r="A19" s="12" t="s">
        <v>364</v>
      </c>
      <c r="B19" s="12" t="s">
        <v>365</v>
      </c>
      <c r="C19" s="12" t="s">
        <v>250</v>
      </c>
      <c r="D19" s="13" t="s">
        <v>296</v>
      </c>
      <c r="E19" s="14">
        <v>146.64102564102566</v>
      </c>
      <c r="F19" s="14">
        <v>152.18</v>
      </c>
      <c r="G19" s="14">
        <v>140.15625</v>
      </c>
      <c r="H19" s="14">
        <v>144.15151515151516</v>
      </c>
      <c r="I19" s="14" t="s">
        <v>367</v>
      </c>
      <c r="J19" s="14">
        <v>73.0</v>
      </c>
      <c r="K19" s="14">
        <v>10.0</v>
      </c>
      <c r="L19" s="15">
        <f t="shared" si="1"/>
        <v>0.1369863014</v>
      </c>
      <c r="M19" s="16">
        <v>1074.0</v>
      </c>
      <c r="N19" s="16">
        <v>37.0</v>
      </c>
      <c r="O19" s="17">
        <f t="shared" si="2"/>
        <v>29.02702703</v>
      </c>
      <c r="P19" s="17">
        <f t="shared" si="3"/>
        <v>14.71232877</v>
      </c>
      <c r="Q19" s="17">
        <v>13039.397</v>
      </c>
      <c r="R19" s="17">
        <f t="shared" si="4"/>
        <v>12.14096555</v>
      </c>
      <c r="S19" s="17">
        <f t="shared" si="5"/>
        <v>352.4161351</v>
      </c>
    </row>
    <row r="20" ht="12.0" customHeight="1">
      <c r="A20" s="12" t="s">
        <v>370</v>
      </c>
      <c r="B20" s="12" t="s">
        <v>371</v>
      </c>
      <c r="C20" s="12" t="s">
        <v>250</v>
      </c>
      <c r="D20" s="13" t="s">
        <v>251</v>
      </c>
      <c r="E20" s="14">
        <v>168.13690476190476</v>
      </c>
      <c r="F20" s="14">
        <v>173.78181818181818</v>
      </c>
      <c r="G20" s="14">
        <v>156.31428571428572</v>
      </c>
      <c r="H20" s="14">
        <v>171.08333333333334</v>
      </c>
      <c r="I20" s="14" t="s">
        <v>374</v>
      </c>
      <c r="J20" s="14">
        <v>64.0</v>
      </c>
      <c r="K20" s="14">
        <v>14.0</v>
      </c>
      <c r="L20" s="15">
        <f t="shared" si="1"/>
        <v>0.21875</v>
      </c>
      <c r="M20" s="16">
        <v>1095.0</v>
      </c>
      <c r="N20" s="16">
        <v>36.0</v>
      </c>
      <c r="O20" s="17">
        <f t="shared" si="2"/>
        <v>30.41666667</v>
      </c>
      <c r="P20" s="17">
        <f t="shared" si="3"/>
        <v>17.109375</v>
      </c>
      <c r="Q20" s="17">
        <v>13460.01</v>
      </c>
      <c r="R20" s="17">
        <f t="shared" si="4"/>
        <v>12.29224658</v>
      </c>
      <c r="S20" s="17">
        <f t="shared" si="5"/>
        <v>373.8891667</v>
      </c>
    </row>
    <row r="21" ht="12.0" customHeight="1">
      <c r="A21" s="12" t="s">
        <v>378</v>
      </c>
      <c r="B21" s="12" t="s">
        <v>379</v>
      </c>
      <c r="C21" s="12" t="s">
        <v>250</v>
      </c>
      <c r="D21" s="13" t="s">
        <v>296</v>
      </c>
      <c r="E21" s="14">
        <v>145.33333333333331</v>
      </c>
      <c r="F21" s="14">
        <v>146.70967741935485</v>
      </c>
      <c r="G21" s="14">
        <v>142.0</v>
      </c>
      <c r="H21" s="14">
        <v>153.13333333333333</v>
      </c>
      <c r="I21" s="14" t="s">
        <v>380</v>
      </c>
      <c r="J21" s="14">
        <v>55.0</v>
      </c>
      <c r="K21" s="14">
        <v>14.0</v>
      </c>
      <c r="L21" s="15">
        <f t="shared" si="1"/>
        <v>0.2545454545</v>
      </c>
      <c r="M21" s="16">
        <v>1062.0</v>
      </c>
      <c r="N21" s="16">
        <v>34.0</v>
      </c>
      <c r="O21" s="17">
        <f t="shared" si="2"/>
        <v>31.23529412</v>
      </c>
      <c r="P21" s="17">
        <f t="shared" si="3"/>
        <v>19.30909091</v>
      </c>
      <c r="Q21" s="17">
        <v>12641.6</v>
      </c>
      <c r="R21" s="17">
        <f t="shared" si="4"/>
        <v>11.90357815</v>
      </c>
      <c r="S21" s="17">
        <f t="shared" si="5"/>
        <v>371.8117647</v>
      </c>
    </row>
    <row r="22" ht="12.0" customHeight="1">
      <c r="A22" s="12" t="s">
        <v>384</v>
      </c>
      <c r="B22" s="12" t="s">
        <v>386</v>
      </c>
      <c r="C22" s="12" t="s">
        <v>250</v>
      </c>
      <c r="D22" s="13" t="s">
        <v>296</v>
      </c>
      <c r="E22" s="14">
        <v>145.25480769230768</v>
      </c>
      <c r="F22" s="14">
        <v>149.41176470588235</v>
      </c>
      <c r="G22" s="14">
        <v>135.67307692307693</v>
      </c>
      <c r="H22" s="14">
        <v>146.86206896551724</v>
      </c>
      <c r="I22" s="14" t="s">
        <v>388</v>
      </c>
      <c r="J22" s="14">
        <v>70.0</v>
      </c>
      <c r="K22" s="14">
        <v>13.0</v>
      </c>
      <c r="L22" s="15">
        <f t="shared" si="1"/>
        <v>0.1857142857</v>
      </c>
      <c r="M22" s="16">
        <v>1064.0</v>
      </c>
      <c r="N22" s="16">
        <v>37.0</v>
      </c>
      <c r="O22" s="17">
        <f t="shared" si="2"/>
        <v>28.75675676</v>
      </c>
      <c r="P22" s="17">
        <f t="shared" si="3"/>
        <v>15.2</v>
      </c>
      <c r="Q22" s="17">
        <v>12911.8</v>
      </c>
      <c r="R22" s="17">
        <f t="shared" si="4"/>
        <v>12.13515038</v>
      </c>
      <c r="S22" s="17">
        <f t="shared" si="5"/>
        <v>348.9675676</v>
      </c>
    </row>
    <row r="23" ht="12.0" customHeight="1">
      <c r="A23" s="12" t="s">
        <v>391</v>
      </c>
      <c r="B23" s="12" t="s">
        <v>393</v>
      </c>
      <c r="C23" s="12" t="s">
        <v>250</v>
      </c>
      <c r="D23" s="13" t="s">
        <v>296</v>
      </c>
      <c r="E23" s="14">
        <v>159.7596153846154</v>
      </c>
      <c r="F23" s="14">
        <v>167.75</v>
      </c>
      <c r="G23" s="14">
        <v>151.3</v>
      </c>
      <c r="H23" s="14">
        <v>159.0909090909091</v>
      </c>
      <c r="I23" s="14" t="s">
        <v>395</v>
      </c>
      <c r="J23" s="14">
        <v>48.0</v>
      </c>
      <c r="K23" s="14">
        <v>9.0</v>
      </c>
      <c r="L23" s="15">
        <f t="shared" si="1"/>
        <v>0.1875</v>
      </c>
      <c r="M23" s="16">
        <v>831.0</v>
      </c>
      <c r="N23" s="16">
        <v>29.0</v>
      </c>
      <c r="O23" s="17">
        <f t="shared" si="2"/>
        <v>28.65517241</v>
      </c>
      <c r="P23" s="17">
        <f t="shared" si="3"/>
        <v>17.3125</v>
      </c>
      <c r="Q23" s="17">
        <v>11675.7</v>
      </c>
      <c r="R23" s="17">
        <f t="shared" si="4"/>
        <v>14.05018051</v>
      </c>
      <c r="S23" s="17">
        <f t="shared" si="5"/>
        <v>402.6103448</v>
      </c>
    </row>
    <row r="24" ht="12.0" customHeight="1">
      <c r="A24" s="12" t="s">
        <v>400</v>
      </c>
      <c r="B24" s="12" t="s">
        <v>401</v>
      </c>
      <c r="C24" s="12" t="s">
        <v>250</v>
      </c>
      <c r="D24" s="13" t="s">
        <v>251</v>
      </c>
      <c r="E24" s="14">
        <v>146.43678160919538</v>
      </c>
      <c r="F24" s="14">
        <v>150.21428571428572</v>
      </c>
      <c r="G24" s="14">
        <v>147.28571428571428</v>
      </c>
      <c r="H24" s="14">
        <v>143.3125</v>
      </c>
      <c r="I24" s="14" t="s">
        <v>403</v>
      </c>
      <c r="J24" s="14">
        <v>86.0</v>
      </c>
      <c r="K24" s="14">
        <v>14.0</v>
      </c>
      <c r="L24" s="15">
        <f t="shared" si="1"/>
        <v>0.1627906977</v>
      </c>
      <c r="M24" s="16">
        <v>889.0</v>
      </c>
      <c r="N24" s="16">
        <v>32.0</v>
      </c>
      <c r="O24" s="17">
        <f t="shared" si="2"/>
        <v>27.78125</v>
      </c>
      <c r="P24" s="17">
        <f t="shared" si="3"/>
        <v>10.3372093</v>
      </c>
      <c r="Q24" s="17">
        <v>13446.009</v>
      </c>
      <c r="R24" s="17">
        <f t="shared" si="4"/>
        <v>15.12486952</v>
      </c>
      <c r="S24" s="17">
        <f t="shared" si="5"/>
        <v>420.1877813</v>
      </c>
    </row>
    <row r="25" ht="12.0" customHeight="1">
      <c r="A25" s="12" t="s">
        <v>336</v>
      </c>
      <c r="B25" s="12" t="s">
        <v>408</v>
      </c>
      <c r="C25" s="12" t="s">
        <v>250</v>
      </c>
      <c r="D25" s="13" t="s">
        <v>235</v>
      </c>
      <c r="E25" s="14">
        <v>151.0625</v>
      </c>
      <c r="F25" s="14">
        <v>159.87234042553192</v>
      </c>
      <c r="G25" s="14">
        <v>142.25</v>
      </c>
      <c r="H25" s="14">
        <v>141.375</v>
      </c>
      <c r="I25" s="14" t="s">
        <v>411</v>
      </c>
      <c r="J25" s="14">
        <v>71.0</v>
      </c>
      <c r="K25" s="14">
        <v>14.0</v>
      </c>
      <c r="L25" s="15">
        <f t="shared" si="1"/>
        <v>0.1971830986</v>
      </c>
      <c r="M25" s="16">
        <v>1030.0</v>
      </c>
      <c r="N25" s="16">
        <v>35.0</v>
      </c>
      <c r="O25" s="17">
        <f t="shared" si="2"/>
        <v>29.42857143</v>
      </c>
      <c r="P25" s="17">
        <f t="shared" si="3"/>
        <v>14.50704225</v>
      </c>
      <c r="Q25" s="17">
        <v>12065.9</v>
      </c>
      <c r="R25" s="17">
        <f t="shared" si="4"/>
        <v>11.71446602</v>
      </c>
      <c r="S25" s="17">
        <f t="shared" si="5"/>
        <v>344.74</v>
      </c>
    </row>
    <row r="26" ht="12.0" customHeight="1">
      <c r="A26" s="12" t="s">
        <v>416</v>
      </c>
      <c r="B26" s="12" t="s">
        <v>417</v>
      </c>
      <c r="C26" s="12" t="s">
        <v>234</v>
      </c>
      <c r="D26" s="13" t="s">
        <v>257</v>
      </c>
      <c r="E26" s="14">
        <v>175.0862573099415</v>
      </c>
      <c r="F26" s="14">
        <v>175.42105263157896</v>
      </c>
      <c r="G26" s="14">
        <v>174.16666666666666</v>
      </c>
      <c r="H26" s="14">
        <v>174.88235294117646</v>
      </c>
      <c r="I26" s="14" t="s">
        <v>418</v>
      </c>
      <c r="J26" s="14">
        <v>51.0</v>
      </c>
      <c r="K26" s="14">
        <v>12.0</v>
      </c>
      <c r="L26" s="15">
        <f t="shared" si="1"/>
        <v>0.2352941176</v>
      </c>
      <c r="M26" s="16">
        <v>675.0</v>
      </c>
      <c r="N26" s="16">
        <v>23.0</v>
      </c>
      <c r="O26" s="17">
        <f t="shared" si="2"/>
        <v>29.34782609</v>
      </c>
      <c r="P26" s="17">
        <f t="shared" si="3"/>
        <v>13.23529412</v>
      </c>
      <c r="Q26" s="17">
        <v>10028.6</v>
      </c>
      <c r="R26" s="17">
        <f t="shared" si="4"/>
        <v>14.85718519</v>
      </c>
      <c r="S26" s="17">
        <f t="shared" si="5"/>
        <v>436.026087</v>
      </c>
    </row>
    <row r="27" ht="12.0" customHeight="1">
      <c r="A27" s="12" t="s">
        <v>423</v>
      </c>
      <c r="B27" s="12" t="s">
        <v>424</v>
      </c>
      <c r="C27" s="12" t="s">
        <v>250</v>
      </c>
      <c r="D27" s="13" t="s">
        <v>251</v>
      </c>
      <c r="E27" s="14">
        <v>155.74685534591194</v>
      </c>
      <c r="F27" s="14">
        <v>161.06603773584905</v>
      </c>
      <c r="G27" s="14">
        <v>154.41666666666666</v>
      </c>
      <c r="H27" s="14">
        <v>150.3846153846154</v>
      </c>
      <c r="I27" s="14" t="s">
        <v>426</v>
      </c>
      <c r="J27" s="14">
        <v>65.0</v>
      </c>
      <c r="K27" s="14">
        <v>10.0</v>
      </c>
      <c r="L27" s="15">
        <f t="shared" si="1"/>
        <v>0.1538461538</v>
      </c>
      <c r="M27" s="16">
        <v>1064.0</v>
      </c>
      <c r="N27" s="16">
        <v>37.0</v>
      </c>
      <c r="O27" s="17">
        <f t="shared" si="2"/>
        <v>28.75675676</v>
      </c>
      <c r="P27" s="17">
        <f t="shared" si="3"/>
        <v>16.36923077</v>
      </c>
      <c r="Q27" s="17">
        <v>12868.1</v>
      </c>
      <c r="R27" s="17">
        <f t="shared" si="4"/>
        <v>12.09407895</v>
      </c>
      <c r="S27" s="17">
        <f t="shared" si="5"/>
        <v>347.7864865</v>
      </c>
    </row>
    <row r="28" ht="12.0" customHeight="1">
      <c r="A28" s="12" t="s">
        <v>429</v>
      </c>
      <c r="B28" s="12" t="s">
        <v>430</v>
      </c>
      <c r="C28" s="12" t="s">
        <v>250</v>
      </c>
      <c r="D28" s="13" t="s">
        <v>431</v>
      </c>
      <c r="E28" s="14">
        <v>141.6578947368421</v>
      </c>
      <c r="F28" s="14">
        <v>147.94736842105263</v>
      </c>
      <c r="G28" s="14">
        <v>137.69230769230768</v>
      </c>
      <c r="H28" s="14">
        <v>127.125</v>
      </c>
      <c r="I28" s="14" t="s">
        <v>433</v>
      </c>
      <c r="J28" s="14">
        <v>40.0</v>
      </c>
      <c r="K28" s="14">
        <v>6.0</v>
      </c>
      <c r="L28" s="15">
        <f t="shared" si="1"/>
        <v>0.15</v>
      </c>
      <c r="M28" s="16">
        <v>543.0</v>
      </c>
      <c r="N28" s="16">
        <v>20.0</v>
      </c>
      <c r="O28" s="17">
        <f t="shared" si="2"/>
        <v>27.15</v>
      </c>
      <c r="P28" s="17">
        <f t="shared" si="3"/>
        <v>13.575</v>
      </c>
      <c r="Q28" s="17">
        <v>12081.6</v>
      </c>
      <c r="R28" s="17">
        <f t="shared" si="4"/>
        <v>22.24972376</v>
      </c>
      <c r="S28" s="17">
        <f t="shared" si="5"/>
        <v>604.08</v>
      </c>
    </row>
    <row r="29" ht="12.0" customHeight="1">
      <c r="A29" s="12" t="s">
        <v>271</v>
      </c>
      <c r="B29" s="12" t="s">
        <v>436</v>
      </c>
      <c r="C29" s="12" t="s">
        <v>250</v>
      </c>
      <c r="D29" s="13" t="s">
        <v>257</v>
      </c>
      <c r="E29" s="14">
        <v>168.26461988304095</v>
      </c>
      <c r="F29" s="14">
        <v>170.53508771929825</v>
      </c>
      <c r="G29" s="14">
        <v>159.57142857142858</v>
      </c>
      <c r="H29" s="14">
        <v>169.8409090909091</v>
      </c>
      <c r="I29" s="14" t="s">
        <v>438</v>
      </c>
      <c r="J29" s="14">
        <v>71.0</v>
      </c>
      <c r="K29" s="14">
        <v>11.0</v>
      </c>
      <c r="L29" s="15">
        <f t="shared" si="1"/>
        <v>0.1549295775</v>
      </c>
      <c r="M29" s="16">
        <v>932.0</v>
      </c>
      <c r="N29" s="16">
        <v>32.0</v>
      </c>
      <c r="O29" s="17">
        <f t="shared" si="2"/>
        <v>29.125</v>
      </c>
      <c r="P29" s="17">
        <f t="shared" si="3"/>
        <v>13.12676056</v>
      </c>
      <c r="Q29" s="17">
        <v>12397.7</v>
      </c>
      <c r="R29" s="17">
        <f t="shared" si="4"/>
        <v>13.30225322</v>
      </c>
      <c r="S29" s="17">
        <f t="shared" si="5"/>
        <v>387.428125</v>
      </c>
    </row>
    <row r="30" ht="12.0" customHeight="1">
      <c r="A30" s="12" t="s">
        <v>86</v>
      </c>
      <c r="B30" s="12" t="s">
        <v>442</v>
      </c>
      <c r="C30" s="12" t="s">
        <v>250</v>
      </c>
      <c r="D30" s="13" t="s">
        <v>257</v>
      </c>
      <c r="E30" s="14">
        <v>155.73166666666668</v>
      </c>
      <c r="F30" s="14">
        <v>159.76530612244898</v>
      </c>
      <c r="G30" s="14">
        <v>146.24074074074073</v>
      </c>
      <c r="H30" s="14">
        <v>156.03225806451613</v>
      </c>
      <c r="I30" s="14" t="s">
        <v>444</v>
      </c>
      <c r="J30" s="14">
        <v>59.0</v>
      </c>
      <c r="K30" s="14">
        <v>11.0</v>
      </c>
      <c r="L30" s="15">
        <f t="shared" si="1"/>
        <v>0.186440678</v>
      </c>
      <c r="M30" s="16">
        <v>1024.0</v>
      </c>
      <c r="N30" s="16">
        <v>36.0</v>
      </c>
      <c r="O30" s="17">
        <f t="shared" si="2"/>
        <v>28.44444444</v>
      </c>
      <c r="P30" s="17">
        <f t="shared" si="3"/>
        <v>17.3559322</v>
      </c>
      <c r="Q30" s="17">
        <v>11861.3</v>
      </c>
      <c r="R30" s="17">
        <f t="shared" si="4"/>
        <v>11.58330078</v>
      </c>
      <c r="S30" s="17">
        <f t="shared" si="5"/>
        <v>329.4805556</v>
      </c>
    </row>
    <row r="31" ht="12.0" customHeight="1">
      <c r="A31" s="12" t="s">
        <v>451</v>
      </c>
      <c r="B31" s="12" t="s">
        <v>453</v>
      </c>
      <c r="C31" s="12" t="s">
        <v>250</v>
      </c>
      <c r="D31" s="13" t="s">
        <v>296</v>
      </c>
      <c r="E31" s="14">
        <v>152.65229885057468</v>
      </c>
      <c r="F31" s="14">
        <v>160.63793103448276</v>
      </c>
      <c r="G31" s="14">
        <v>149.68421052631578</v>
      </c>
      <c r="H31" s="14">
        <v>137.28571428571428</v>
      </c>
      <c r="I31" s="14" t="s">
        <v>455</v>
      </c>
      <c r="J31" s="14">
        <v>67.0</v>
      </c>
      <c r="K31" s="14">
        <v>12.0</v>
      </c>
      <c r="L31" s="15">
        <f t="shared" si="1"/>
        <v>0.1791044776</v>
      </c>
      <c r="M31" s="16">
        <v>1099.0</v>
      </c>
      <c r="N31" s="16">
        <v>39.0</v>
      </c>
      <c r="O31" s="17">
        <f t="shared" si="2"/>
        <v>28.17948718</v>
      </c>
      <c r="P31" s="17">
        <f t="shared" si="3"/>
        <v>16.40298507</v>
      </c>
      <c r="Q31" s="17">
        <v>11997.703</v>
      </c>
      <c r="R31" s="17">
        <f t="shared" si="4"/>
        <v>10.91692721</v>
      </c>
      <c r="S31" s="17">
        <f t="shared" si="5"/>
        <v>307.6334103</v>
      </c>
    </row>
    <row r="32" ht="12.0" customHeight="1">
      <c r="A32" s="12" t="s">
        <v>460</v>
      </c>
      <c r="B32" s="12" t="s">
        <v>461</v>
      </c>
      <c r="C32" s="12" t="s">
        <v>250</v>
      </c>
      <c r="D32" s="13" t="s">
        <v>296</v>
      </c>
      <c r="E32" s="14">
        <v>141.22413793103448</v>
      </c>
      <c r="F32" s="14">
        <v>143.85714285714286</v>
      </c>
      <c r="G32" s="14">
        <v>146.75</v>
      </c>
      <c r="H32" s="14">
        <v>129.71428571428572</v>
      </c>
      <c r="I32" s="14" t="s">
        <v>463</v>
      </c>
      <c r="J32" s="14">
        <v>58.0</v>
      </c>
      <c r="K32" s="14">
        <v>14.0</v>
      </c>
      <c r="L32" s="15">
        <f t="shared" si="1"/>
        <v>0.2413793103</v>
      </c>
      <c r="M32" s="16">
        <v>936.0</v>
      </c>
      <c r="N32" s="16">
        <v>32.0</v>
      </c>
      <c r="O32" s="17">
        <f t="shared" si="2"/>
        <v>29.25</v>
      </c>
      <c r="P32" s="17">
        <f t="shared" si="3"/>
        <v>16.13793103</v>
      </c>
      <c r="Q32" s="17">
        <v>11891.069</v>
      </c>
      <c r="R32" s="17">
        <f t="shared" si="4"/>
        <v>12.70413355</v>
      </c>
      <c r="S32" s="17">
        <f t="shared" si="5"/>
        <v>371.5959063</v>
      </c>
    </row>
    <row r="33" ht="12.0" customHeight="1">
      <c r="A33" s="12" t="s">
        <v>468</v>
      </c>
      <c r="B33" s="12" t="s">
        <v>469</v>
      </c>
      <c r="C33" s="12" t="s">
        <v>250</v>
      </c>
      <c r="D33" s="13" t="s">
        <v>257</v>
      </c>
      <c r="E33" s="14">
        <v>152.24747474747474</v>
      </c>
      <c r="F33" s="14">
        <v>154.0</v>
      </c>
      <c r="G33" s="14">
        <v>159.06666666666666</v>
      </c>
      <c r="H33" s="14">
        <v>143.96296296296296</v>
      </c>
      <c r="I33" s="14" t="s">
        <v>471</v>
      </c>
      <c r="J33" s="14">
        <v>57.0</v>
      </c>
      <c r="K33" s="14">
        <v>7.0</v>
      </c>
      <c r="L33" s="15">
        <f t="shared" si="1"/>
        <v>0.1228070175</v>
      </c>
      <c r="M33" s="16">
        <v>1075.0</v>
      </c>
      <c r="N33" s="16">
        <v>35.0</v>
      </c>
      <c r="O33" s="17">
        <f t="shared" si="2"/>
        <v>30.71428571</v>
      </c>
      <c r="P33" s="17">
        <f t="shared" si="3"/>
        <v>18.85964912</v>
      </c>
      <c r="Q33" s="17">
        <v>11403.7</v>
      </c>
      <c r="R33" s="17">
        <f t="shared" si="4"/>
        <v>10.60809302</v>
      </c>
      <c r="S33" s="17">
        <f t="shared" si="5"/>
        <v>325.82</v>
      </c>
    </row>
    <row r="34" ht="12.0" customHeight="1">
      <c r="A34" s="12" t="s">
        <v>476</v>
      </c>
      <c r="B34" s="12" t="s">
        <v>478</v>
      </c>
      <c r="C34" s="12" t="s">
        <v>250</v>
      </c>
      <c r="D34" s="13" t="s">
        <v>251</v>
      </c>
      <c r="E34" s="14">
        <v>151.85227272727275</v>
      </c>
      <c r="F34" s="14">
        <v>156.0</v>
      </c>
      <c r="G34" s="14">
        <v>149.34782608695653</v>
      </c>
      <c r="H34" s="14">
        <v>147.34782608695653</v>
      </c>
      <c r="I34" s="14" t="s">
        <v>479</v>
      </c>
      <c r="J34" s="14">
        <v>71.0</v>
      </c>
      <c r="K34" s="14">
        <v>20.0</v>
      </c>
      <c r="L34" s="15">
        <f t="shared" si="1"/>
        <v>0.2816901408</v>
      </c>
      <c r="M34" s="16">
        <v>876.0</v>
      </c>
      <c r="N34" s="16">
        <v>31.0</v>
      </c>
      <c r="O34" s="17">
        <f t="shared" si="2"/>
        <v>28.25806452</v>
      </c>
      <c r="P34" s="17">
        <f t="shared" si="3"/>
        <v>12.33802817</v>
      </c>
      <c r="Q34" s="17">
        <v>12379.7</v>
      </c>
      <c r="R34" s="17">
        <f t="shared" si="4"/>
        <v>14.13207763</v>
      </c>
      <c r="S34" s="17">
        <f t="shared" si="5"/>
        <v>399.3451613</v>
      </c>
    </row>
    <row r="35" ht="12.0" customHeight="1">
      <c r="A35" s="12" t="s">
        <v>484</v>
      </c>
      <c r="B35" s="12" t="s">
        <v>485</v>
      </c>
      <c r="C35" s="12" t="s">
        <v>250</v>
      </c>
      <c r="D35" s="13" t="s">
        <v>251</v>
      </c>
      <c r="E35" s="14">
        <v>143.6830065359477</v>
      </c>
      <c r="F35" s="14">
        <v>148.79591836734693</v>
      </c>
      <c r="G35" s="14">
        <v>142.20833333333334</v>
      </c>
      <c r="H35" s="14">
        <v>138.17142857142858</v>
      </c>
      <c r="I35" s="14" t="s">
        <v>487</v>
      </c>
      <c r="J35" s="14">
        <v>61.0</v>
      </c>
      <c r="K35" s="14">
        <v>19.0</v>
      </c>
      <c r="L35" s="15">
        <f t="shared" si="1"/>
        <v>0.3114754098</v>
      </c>
      <c r="M35" s="16">
        <v>1127.0</v>
      </c>
      <c r="N35" s="16">
        <v>37.0</v>
      </c>
      <c r="O35" s="17">
        <f t="shared" si="2"/>
        <v>30.45945946</v>
      </c>
      <c r="P35" s="17">
        <f t="shared" si="3"/>
        <v>18.47540984</v>
      </c>
      <c r="Q35" s="17">
        <v>11915.6</v>
      </c>
      <c r="R35" s="17">
        <f t="shared" si="4"/>
        <v>10.57284827</v>
      </c>
      <c r="S35" s="17">
        <f t="shared" si="5"/>
        <v>322.0432432</v>
      </c>
    </row>
    <row r="36" ht="12.0" customHeight="1">
      <c r="A36" s="12" t="s">
        <v>491</v>
      </c>
      <c r="B36" s="12" t="s">
        <v>493</v>
      </c>
      <c r="C36" s="12" t="s">
        <v>250</v>
      </c>
      <c r="D36" s="13" t="s">
        <v>251</v>
      </c>
      <c r="E36" s="14">
        <v>160.7469135802469</v>
      </c>
      <c r="F36" s="14">
        <v>160.72222222222223</v>
      </c>
      <c r="G36" s="14">
        <v>150.38095238095238</v>
      </c>
      <c r="H36" s="14">
        <v>166.23076923076923</v>
      </c>
      <c r="I36" s="14" t="s">
        <v>494</v>
      </c>
      <c r="J36" s="14">
        <v>67.0</v>
      </c>
      <c r="K36" s="14">
        <v>12.0</v>
      </c>
      <c r="L36" s="15">
        <f t="shared" si="1"/>
        <v>0.1791044776</v>
      </c>
      <c r="M36" s="16">
        <v>1010.0</v>
      </c>
      <c r="N36" s="16">
        <v>35.0</v>
      </c>
      <c r="O36" s="17">
        <f t="shared" si="2"/>
        <v>28.85714286</v>
      </c>
      <c r="P36" s="17">
        <f t="shared" si="3"/>
        <v>15.07462687</v>
      </c>
      <c r="Q36" s="17">
        <v>12736.985</v>
      </c>
      <c r="R36" s="17">
        <f t="shared" si="4"/>
        <v>12.61087624</v>
      </c>
      <c r="S36" s="17">
        <f t="shared" si="5"/>
        <v>363.9138571</v>
      </c>
    </row>
    <row r="37" ht="12.0" customHeight="1">
      <c r="A37" s="12" t="s">
        <v>499</v>
      </c>
      <c r="B37" s="12" t="s">
        <v>500</v>
      </c>
      <c r="C37" s="12" t="s">
        <v>250</v>
      </c>
      <c r="D37" s="13" t="s">
        <v>296</v>
      </c>
      <c r="E37" s="14">
        <v>148.5897435897436</v>
      </c>
      <c r="F37" s="14">
        <v>151.09803921568627</v>
      </c>
      <c r="G37" s="14">
        <v>145.29166666666666</v>
      </c>
      <c r="H37" s="14">
        <v>148.86666666666667</v>
      </c>
      <c r="I37" s="14" t="s">
        <v>502</v>
      </c>
      <c r="J37" s="14">
        <v>68.0</v>
      </c>
      <c r="K37" s="14">
        <v>8.0</v>
      </c>
      <c r="L37" s="15">
        <f t="shared" si="1"/>
        <v>0.1176470588</v>
      </c>
      <c r="M37" s="16">
        <v>1130.0</v>
      </c>
      <c r="N37" s="16">
        <v>38.0</v>
      </c>
      <c r="O37" s="17">
        <f t="shared" si="2"/>
        <v>29.73684211</v>
      </c>
      <c r="P37" s="17">
        <f t="shared" si="3"/>
        <v>16.61764706</v>
      </c>
      <c r="Q37" s="17">
        <v>12074.8</v>
      </c>
      <c r="R37" s="17">
        <f t="shared" si="4"/>
        <v>10.68566372</v>
      </c>
      <c r="S37" s="17">
        <f t="shared" si="5"/>
        <v>317.7578947</v>
      </c>
    </row>
    <row r="38" ht="12.0" customHeight="1">
      <c r="A38" s="12" t="s">
        <v>505</v>
      </c>
      <c r="B38" s="12" t="s">
        <v>507</v>
      </c>
      <c r="C38" s="12" t="s">
        <v>250</v>
      </c>
      <c r="D38" s="13" t="s">
        <v>235</v>
      </c>
      <c r="E38" s="14">
        <v>159.97979797979795</v>
      </c>
      <c r="F38" s="14">
        <v>158.12121212121212</v>
      </c>
      <c r="G38" s="14">
        <v>159.07142857142858</v>
      </c>
      <c r="H38" s="14">
        <v>161.88709677419354</v>
      </c>
      <c r="I38" s="14" t="s">
        <v>508</v>
      </c>
      <c r="J38" s="14">
        <v>58.0</v>
      </c>
      <c r="K38" s="14">
        <v>16.0</v>
      </c>
      <c r="L38" s="15">
        <f t="shared" si="1"/>
        <v>0.275862069</v>
      </c>
      <c r="M38" s="16">
        <v>1001.0</v>
      </c>
      <c r="N38" s="16">
        <v>34.0</v>
      </c>
      <c r="O38" s="17">
        <f t="shared" si="2"/>
        <v>29.44117647</v>
      </c>
      <c r="P38" s="17">
        <f t="shared" si="3"/>
        <v>17.25862069</v>
      </c>
      <c r="Q38" s="17">
        <v>12242.366</v>
      </c>
      <c r="R38" s="17">
        <f t="shared" si="4"/>
        <v>12.23013586</v>
      </c>
      <c r="S38" s="17">
        <f t="shared" si="5"/>
        <v>360.0695882</v>
      </c>
    </row>
    <row r="39" ht="12.0" customHeight="1">
      <c r="A39" s="12" t="s">
        <v>196</v>
      </c>
      <c r="B39" s="12" t="s">
        <v>512</v>
      </c>
      <c r="C39" s="12" t="s">
        <v>250</v>
      </c>
      <c r="D39" s="13" t="s">
        <v>235</v>
      </c>
      <c r="E39" s="14">
        <v>158.18103448275863</v>
      </c>
      <c r="F39" s="14">
        <v>156.79310344827587</v>
      </c>
      <c r="G39" s="14">
        <v>153.7037037037037</v>
      </c>
      <c r="H39" s="14">
        <v>164.2</v>
      </c>
      <c r="I39" s="14" t="s">
        <v>514</v>
      </c>
      <c r="J39" s="14">
        <v>64.0</v>
      </c>
      <c r="K39" s="14">
        <v>10.0</v>
      </c>
      <c r="L39" s="15">
        <f t="shared" si="1"/>
        <v>0.15625</v>
      </c>
      <c r="M39" s="16">
        <v>904.0</v>
      </c>
      <c r="N39" s="16">
        <v>31.0</v>
      </c>
      <c r="O39" s="17">
        <f t="shared" si="2"/>
        <v>29.16129032</v>
      </c>
      <c r="P39" s="17">
        <f t="shared" si="3"/>
        <v>14.125</v>
      </c>
      <c r="Q39" s="17">
        <v>12302.937</v>
      </c>
      <c r="R39" s="17">
        <f t="shared" si="4"/>
        <v>13.60944358</v>
      </c>
      <c r="S39" s="17">
        <f t="shared" si="5"/>
        <v>396.8689355</v>
      </c>
    </row>
    <row r="40" ht="12.0" customHeight="1">
      <c r="A40" s="12" t="s">
        <v>161</v>
      </c>
      <c r="B40" s="12" t="s">
        <v>517</v>
      </c>
      <c r="C40" s="12" t="s">
        <v>250</v>
      </c>
      <c r="D40" s="13" t="s">
        <v>257</v>
      </c>
      <c r="E40" s="14">
        <v>151.22012578616352</v>
      </c>
      <c r="F40" s="14">
        <v>158.4433962264151</v>
      </c>
      <c r="G40" s="14">
        <v>142.203125</v>
      </c>
      <c r="H40" s="14">
        <v>147.30769230769232</v>
      </c>
      <c r="I40" s="14" t="s">
        <v>519</v>
      </c>
      <c r="J40" s="14">
        <v>65.0</v>
      </c>
      <c r="K40" s="14">
        <v>6.0</v>
      </c>
      <c r="L40" s="15">
        <f t="shared" si="1"/>
        <v>0.09230769231</v>
      </c>
      <c r="M40" s="16">
        <v>1001.0</v>
      </c>
      <c r="N40" s="16">
        <v>30.0</v>
      </c>
      <c r="O40" s="17">
        <f t="shared" si="2"/>
        <v>33.36666667</v>
      </c>
      <c r="P40" s="17">
        <f t="shared" si="3"/>
        <v>15.4</v>
      </c>
      <c r="Q40" s="17">
        <v>11634.331</v>
      </c>
      <c r="R40" s="17">
        <f t="shared" si="4"/>
        <v>11.62270829</v>
      </c>
      <c r="S40" s="17">
        <f t="shared" si="5"/>
        <v>387.8110333</v>
      </c>
    </row>
    <row r="41" ht="12.0" customHeight="1">
      <c r="A41" s="12" t="s">
        <v>523</v>
      </c>
      <c r="B41" s="12" t="s">
        <v>524</v>
      </c>
      <c r="C41" s="12" t="s">
        <v>250</v>
      </c>
      <c r="D41" s="13" t="s">
        <v>296</v>
      </c>
      <c r="E41" s="14">
        <v>149.63522012578616</v>
      </c>
      <c r="F41" s="14">
        <v>152.67307692307693</v>
      </c>
      <c r="G41" s="14">
        <v>143.41935483870967</v>
      </c>
      <c r="H41" s="14">
        <v>152.21875</v>
      </c>
      <c r="I41" s="14" t="s">
        <v>527</v>
      </c>
      <c r="J41" s="14">
        <v>49.0</v>
      </c>
      <c r="K41" s="14">
        <v>13.0</v>
      </c>
      <c r="L41" s="15">
        <f t="shared" si="1"/>
        <v>0.2653061224</v>
      </c>
      <c r="M41" s="16">
        <v>1062.0</v>
      </c>
      <c r="N41" s="16">
        <v>36.0</v>
      </c>
      <c r="O41" s="17">
        <f t="shared" si="2"/>
        <v>29.5</v>
      </c>
      <c r="P41" s="17">
        <f t="shared" si="3"/>
        <v>21.67346939</v>
      </c>
      <c r="Q41" s="17">
        <v>11294.491</v>
      </c>
      <c r="R41" s="17">
        <f t="shared" si="4"/>
        <v>10.63511394</v>
      </c>
      <c r="S41" s="17">
        <f t="shared" si="5"/>
        <v>313.7358611</v>
      </c>
    </row>
    <row r="42" ht="12.0" customHeight="1">
      <c r="A42" s="12" t="s">
        <v>530</v>
      </c>
      <c r="B42" s="12" t="s">
        <v>531</v>
      </c>
      <c r="C42" s="12" t="s">
        <v>250</v>
      </c>
      <c r="D42" s="13" t="s">
        <v>257</v>
      </c>
      <c r="E42" s="14">
        <v>159.32051282051282</v>
      </c>
      <c r="F42" s="14">
        <v>162.8846153846154</v>
      </c>
      <c r="G42" s="14">
        <v>155.76470588235293</v>
      </c>
      <c r="H42" s="14">
        <v>160.23076923076923</v>
      </c>
      <c r="I42" s="14" t="s">
        <v>533</v>
      </c>
      <c r="J42" s="14">
        <v>54.0</v>
      </c>
      <c r="K42" s="14">
        <v>9.0</v>
      </c>
      <c r="L42" s="15">
        <f t="shared" si="1"/>
        <v>0.1666666667</v>
      </c>
      <c r="M42" s="16">
        <v>848.0</v>
      </c>
      <c r="N42" s="16">
        <v>28.0</v>
      </c>
      <c r="O42" s="17">
        <f t="shared" si="2"/>
        <v>30.28571429</v>
      </c>
      <c r="P42" s="17">
        <f t="shared" si="3"/>
        <v>15.7037037</v>
      </c>
      <c r="Q42" s="17">
        <v>10968.047</v>
      </c>
      <c r="R42" s="17">
        <f t="shared" si="4"/>
        <v>12.93401769</v>
      </c>
      <c r="S42" s="17">
        <f t="shared" si="5"/>
        <v>391.7159643</v>
      </c>
    </row>
    <row r="43" ht="12.0" customHeight="1">
      <c r="A43" s="12" t="s">
        <v>537</v>
      </c>
      <c r="B43" s="12" t="s">
        <v>538</v>
      </c>
      <c r="C43" s="12" t="s">
        <v>250</v>
      </c>
      <c r="D43" s="13" t="s">
        <v>251</v>
      </c>
      <c r="E43" s="14">
        <v>144.77173913043478</v>
      </c>
      <c r="F43" s="14">
        <v>149.2888888888889</v>
      </c>
      <c r="G43" s="14">
        <v>143.72413793103448</v>
      </c>
      <c r="H43" s="14">
        <v>132.91304347826087</v>
      </c>
      <c r="I43" s="14" t="s">
        <v>540</v>
      </c>
      <c r="J43" s="14">
        <v>45.0</v>
      </c>
      <c r="K43" s="14">
        <v>11.0</v>
      </c>
      <c r="L43" s="15">
        <f t="shared" si="1"/>
        <v>0.2444444444</v>
      </c>
      <c r="M43" s="16">
        <v>815.0</v>
      </c>
      <c r="N43" s="16">
        <v>29.0</v>
      </c>
      <c r="O43" s="17">
        <f t="shared" si="2"/>
        <v>28.10344828</v>
      </c>
      <c r="P43" s="17">
        <f t="shared" si="3"/>
        <v>18.11111111</v>
      </c>
      <c r="Q43" s="17">
        <v>10803.8</v>
      </c>
      <c r="R43" s="17">
        <f t="shared" si="4"/>
        <v>13.25619632</v>
      </c>
      <c r="S43" s="17">
        <f t="shared" si="5"/>
        <v>372.5448276</v>
      </c>
    </row>
    <row r="44" ht="12.0" customHeight="1">
      <c r="A44" s="12" t="s">
        <v>543</v>
      </c>
      <c r="B44" s="12" t="s">
        <v>545</v>
      </c>
      <c r="C44" s="12" t="s">
        <v>250</v>
      </c>
      <c r="D44" s="13" t="s">
        <v>296</v>
      </c>
      <c r="E44" s="14">
        <v>155.72037037037038</v>
      </c>
      <c r="F44" s="14">
        <v>160.72093023255815</v>
      </c>
      <c r="G44" s="14">
        <v>156.2391304347826</v>
      </c>
      <c r="H44" s="14">
        <v>150.33333333333334</v>
      </c>
      <c r="I44" s="14" t="s">
        <v>546</v>
      </c>
      <c r="J44" s="14">
        <v>67.0</v>
      </c>
      <c r="K44" s="14">
        <v>6.0</v>
      </c>
      <c r="L44" s="15">
        <f t="shared" si="1"/>
        <v>0.08955223881</v>
      </c>
      <c r="M44" s="16">
        <v>1135.0</v>
      </c>
      <c r="N44" s="16">
        <v>37.0</v>
      </c>
      <c r="O44" s="17">
        <f t="shared" si="2"/>
        <v>30.67567568</v>
      </c>
      <c r="P44" s="17">
        <f t="shared" si="3"/>
        <v>16.94029851</v>
      </c>
      <c r="Q44" s="17">
        <v>11447.3</v>
      </c>
      <c r="R44" s="17">
        <f t="shared" si="4"/>
        <v>10.08572687</v>
      </c>
      <c r="S44" s="17">
        <f t="shared" si="5"/>
        <v>309.3864865</v>
      </c>
    </row>
    <row r="45" ht="12.0" customHeight="1">
      <c r="A45" s="12" t="s">
        <v>550</v>
      </c>
      <c r="B45" s="12" t="s">
        <v>551</v>
      </c>
      <c r="C45" s="12" t="s">
        <v>250</v>
      </c>
      <c r="D45" s="13" t="s">
        <v>257</v>
      </c>
      <c r="E45" s="14">
        <v>160.33333333333334</v>
      </c>
      <c r="F45" s="14">
        <v>165.859375</v>
      </c>
      <c r="G45" s="14">
        <v>159.3181818181818</v>
      </c>
      <c r="H45" s="14">
        <v>152.0952380952381</v>
      </c>
      <c r="I45" s="14" t="s">
        <v>553</v>
      </c>
      <c r="J45" s="14">
        <v>53.0</v>
      </c>
      <c r="K45" s="14">
        <v>8.0</v>
      </c>
      <c r="L45" s="15">
        <f t="shared" si="1"/>
        <v>0.1509433962</v>
      </c>
      <c r="M45" s="16">
        <v>1093.0</v>
      </c>
      <c r="N45" s="16">
        <v>36.0</v>
      </c>
      <c r="O45" s="17">
        <f t="shared" si="2"/>
        <v>30.36111111</v>
      </c>
      <c r="P45" s="17">
        <f t="shared" si="3"/>
        <v>20.62264151</v>
      </c>
      <c r="Q45" s="17">
        <v>11437.3</v>
      </c>
      <c r="R45" s="17">
        <f t="shared" si="4"/>
        <v>10.46413541</v>
      </c>
      <c r="S45" s="17">
        <f t="shared" si="5"/>
        <v>317.7027778</v>
      </c>
    </row>
    <row r="46" ht="12.0" customHeight="1">
      <c r="A46" s="12" t="s">
        <v>556</v>
      </c>
      <c r="B46" s="12" t="s">
        <v>557</v>
      </c>
      <c r="C46" s="12" t="s">
        <v>250</v>
      </c>
      <c r="D46" s="13" t="s">
        <v>296</v>
      </c>
      <c r="E46" s="14">
        <v>153.27083333333334</v>
      </c>
      <c r="F46" s="14">
        <v>159.45833333333334</v>
      </c>
      <c r="G46" s="14">
        <v>148.55555555555554</v>
      </c>
      <c r="H46" s="14">
        <v>148.53846153846155</v>
      </c>
      <c r="I46" s="14" t="s">
        <v>559</v>
      </c>
      <c r="J46" s="14">
        <v>55.0</v>
      </c>
      <c r="K46" s="14">
        <v>11.0</v>
      </c>
      <c r="L46" s="15">
        <f t="shared" si="1"/>
        <v>0.2</v>
      </c>
      <c r="M46" s="16">
        <v>945.0</v>
      </c>
      <c r="N46" s="16">
        <v>31.0</v>
      </c>
      <c r="O46" s="17">
        <f t="shared" si="2"/>
        <v>30.48387097</v>
      </c>
      <c r="P46" s="17">
        <f t="shared" si="3"/>
        <v>17.18181818</v>
      </c>
      <c r="Q46" s="17">
        <v>10943.2</v>
      </c>
      <c r="R46" s="17">
        <f t="shared" si="4"/>
        <v>11.58010582</v>
      </c>
      <c r="S46" s="17">
        <f t="shared" si="5"/>
        <v>353.0064516</v>
      </c>
    </row>
    <row r="47" ht="12.0" customHeight="1">
      <c r="A47" s="12" t="s">
        <v>564</v>
      </c>
      <c r="B47" s="12" t="s">
        <v>565</v>
      </c>
      <c r="C47" s="12" t="s">
        <v>250</v>
      </c>
      <c r="D47" s="13" t="s">
        <v>431</v>
      </c>
      <c r="E47" s="14">
        <v>169.0</v>
      </c>
      <c r="F47" s="14">
        <v>168.5</v>
      </c>
      <c r="G47" s="14">
        <v>174.0</v>
      </c>
      <c r="H47" s="14">
        <v>170.0</v>
      </c>
      <c r="I47" s="14" t="s">
        <v>566</v>
      </c>
      <c r="J47" s="14">
        <v>51.0</v>
      </c>
      <c r="K47" s="14">
        <v>12.0</v>
      </c>
      <c r="L47" s="15">
        <f t="shared" si="1"/>
        <v>0.2352941176</v>
      </c>
      <c r="M47" s="16">
        <v>835.0</v>
      </c>
      <c r="N47" s="16">
        <v>28.0</v>
      </c>
      <c r="O47" s="17">
        <f t="shared" si="2"/>
        <v>29.82142857</v>
      </c>
      <c r="P47" s="17">
        <f t="shared" si="3"/>
        <v>16.37254902</v>
      </c>
      <c r="Q47" s="17">
        <v>11231.692</v>
      </c>
      <c r="R47" s="17">
        <f t="shared" si="4"/>
        <v>13.45112814</v>
      </c>
      <c r="S47" s="17">
        <f t="shared" si="5"/>
        <v>401.1318571</v>
      </c>
    </row>
    <row r="48" ht="12.0" customHeight="1">
      <c r="A48" s="12" t="s">
        <v>569</v>
      </c>
      <c r="B48" s="12" t="s">
        <v>570</v>
      </c>
      <c r="C48" s="12" t="s">
        <v>250</v>
      </c>
      <c r="D48" s="13" t="s">
        <v>296</v>
      </c>
      <c r="E48" s="14">
        <v>150.80974842767296</v>
      </c>
      <c r="F48" s="14">
        <v>154.82075471698113</v>
      </c>
      <c r="G48" s="14">
        <v>144.17857142857142</v>
      </c>
      <c r="H48" s="14">
        <v>150.03225806451613</v>
      </c>
      <c r="I48" s="14" t="s">
        <v>572</v>
      </c>
      <c r="J48" s="14">
        <v>60.0</v>
      </c>
      <c r="K48" s="14">
        <v>6.0</v>
      </c>
      <c r="L48" s="15">
        <f t="shared" si="1"/>
        <v>0.1</v>
      </c>
      <c r="M48" s="16">
        <v>1162.0</v>
      </c>
      <c r="N48" s="16">
        <v>37.0</v>
      </c>
      <c r="O48" s="17">
        <f t="shared" si="2"/>
        <v>31.40540541</v>
      </c>
      <c r="P48" s="17">
        <f t="shared" si="3"/>
        <v>19.36666667</v>
      </c>
      <c r="Q48" s="17">
        <v>10488.2</v>
      </c>
      <c r="R48" s="17">
        <f t="shared" si="4"/>
        <v>9.025989673</v>
      </c>
      <c r="S48" s="17">
        <f t="shared" si="5"/>
        <v>283.4648649</v>
      </c>
    </row>
    <row r="49" ht="12.0" customHeight="1">
      <c r="A49" s="12" t="s">
        <v>577</v>
      </c>
      <c r="B49" s="12" t="s">
        <v>578</v>
      </c>
      <c r="C49" s="12" t="s">
        <v>250</v>
      </c>
      <c r="D49" s="13" t="s">
        <v>296</v>
      </c>
      <c r="E49" s="14">
        <v>145.05747126436782</v>
      </c>
      <c r="F49" s="14">
        <v>146.6206896551724</v>
      </c>
      <c r="G49" s="14">
        <v>146.05</v>
      </c>
      <c r="H49" s="14">
        <v>144.4375</v>
      </c>
      <c r="I49" s="14" t="s">
        <v>580</v>
      </c>
      <c r="J49" s="14">
        <v>56.0</v>
      </c>
      <c r="K49" s="14">
        <v>12.0</v>
      </c>
      <c r="L49" s="15">
        <f t="shared" si="1"/>
        <v>0.2142857143</v>
      </c>
      <c r="M49" s="16">
        <v>885.0</v>
      </c>
      <c r="N49" s="16">
        <v>30.0</v>
      </c>
      <c r="O49" s="17">
        <f t="shared" si="2"/>
        <v>29.5</v>
      </c>
      <c r="P49" s="17">
        <f t="shared" si="3"/>
        <v>15.80357143</v>
      </c>
      <c r="Q49" s="17">
        <v>10207.776</v>
      </c>
      <c r="R49" s="17">
        <f t="shared" si="4"/>
        <v>11.53421017</v>
      </c>
      <c r="S49" s="17">
        <f t="shared" si="5"/>
        <v>340.2592</v>
      </c>
    </row>
    <row r="50" ht="12.0" customHeight="1">
      <c r="A50" s="12" t="s">
        <v>44</v>
      </c>
      <c r="B50" s="12" t="s">
        <v>584</v>
      </c>
      <c r="C50" s="12" t="s">
        <v>250</v>
      </c>
      <c r="D50" s="13" t="s">
        <v>257</v>
      </c>
      <c r="E50" s="14">
        <v>161.00520833333334</v>
      </c>
      <c r="F50" s="14">
        <v>164.98936170212767</v>
      </c>
      <c r="G50" s="14">
        <v>156.96153846153845</v>
      </c>
      <c r="H50" s="14">
        <v>161.33333333333334</v>
      </c>
      <c r="I50" s="14" t="s">
        <v>586</v>
      </c>
      <c r="J50" s="14">
        <v>54.0</v>
      </c>
      <c r="K50" s="14">
        <v>11.0</v>
      </c>
      <c r="L50" s="15">
        <f t="shared" si="1"/>
        <v>0.2037037037</v>
      </c>
      <c r="M50" s="16">
        <v>902.0</v>
      </c>
      <c r="N50" s="16">
        <v>30.0</v>
      </c>
      <c r="O50" s="17">
        <f t="shared" si="2"/>
        <v>30.06666667</v>
      </c>
      <c r="P50" s="17">
        <f t="shared" si="3"/>
        <v>16.7037037</v>
      </c>
      <c r="Q50" s="17">
        <v>11120.878</v>
      </c>
      <c r="R50" s="17">
        <f t="shared" si="4"/>
        <v>12.32913304</v>
      </c>
      <c r="S50" s="17">
        <f t="shared" si="5"/>
        <v>370.6959333</v>
      </c>
    </row>
    <row r="51" ht="12.0" customHeight="1">
      <c r="A51" s="12" t="s">
        <v>589</v>
      </c>
      <c r="B51" s="12" t="s">
        <v>590</v>
      </c>
      <c r="C51" s="12" t="s">
        <v>250</v>
      </c>
      <c r="D51" s="13" t="s">
        <v>251</v>
      </c>
      <c r="E51" s="14">
        <v>155.96401515151516</v>
      </c>
      <c r="F51" s="14">
        <v>160.89772727272728</v>
      </c>
      <c r="G51" s="14">
        <v>152.2173913043478</v>
      </c>
      <c r="H51" s="14">
        <v>150.43478260869566</v>
      </c>
      <c r="I51" s="14" t="s">
        <v>592</v>
      </c>
      <c r="J51" s="14">
        <v>56.0</v>
      </c>
      <c r="K51" s="14">
        <v>9.0</v>
      </c>
      <c r="L51" s="15">
        <f t="shared" si="1"/>
        <v>0.1607142857</v>
      </c>
      <c r="M51" s="16">
        <v>771.0</v>
      </c>
      <c r="N51" s="16">
        <v>28.0</v>
      </c>
      <c r="O51" s="17">
        <f t="shared" si="2"/>
        <v>27.53571429</v>
      </c>
      <c r="P51" s="17">
        <f t="shared" si="3"/>
        <v>13.76785714</v>
      </c>
      <c r="Q51" s="17">
        <v>9842.1</v>
      </c>
      <c r="R51" s="17">
        <f t="shared" si="4"/>
        <v>12.76536965</v>
      </c>
      <c r="S51" s="17">
        <f t="shared" si="5"/>
        <v>351.5035714</v>
      </c>
    </row>
    <row r="52" ht="12.0" customHeight="1">
      <c r="A52" s="12" t="s">
        <v>597</v>
      </c>
      <c r="B52" s="12" t="s">
        <v>599</v>
      </c>
      <c r="C52" s="12" t="s">
        <v>250</v>
      </c>
      <c r="D52" s="13" t="s">
        <v>296</v>
      </c>
      <c r="E52" s="14">
        <v>160.52011494252872</v>
      </c>
      <c r="F52" s="14">
        <v>161.56034482758622</v>
      </c>
      <c r="G52" s="14">
        <v>149.43478260869566</v>
      </c>
      <c r="H52" s="14">
        <v>164.34146341463415</v>
      </c>
      <c r="I52" s="14" t="s">
        <v>601</v>
      </c>
      <c r="J52" s="14">
        <v>72.0</v>
      </c>
      <c r="K52" s="14">
        <v>17.0</v>
      </c>
      <c r="L52" s="15">
        <f t="shared" si="1"/>
        <v>0.2361111111</v>
      </c>
      <c r="M52" s="16">
        <v>1058.0</v>
      </c>
      <c r="N52" s="16">
        <v>33.0</v>
      </c>
      <c r="O52" s="17">
        <f t="shared" si="2"/>
        <v>32.06060606</v>
      </c>
      <c r="P52" s="17">
        <f t="shared" si="3"/>
        <v>14.69444444</v>
      </c>
      <c r="Q52" s="17">
        <v>10493.4</v>
      </c>
      <c r="R52" s="17">
        <f t="shared" si="4"/>
        <v>9.918147448</v>
      </c>
      <c r="S52" s="17">
        <f t="shared" si="5"/>
        <v>317.9818182</v>
      </c>
    </row>
    <row r="53" ht="12.0" customHeight="1">
      <c r="A53" s="12" t="s">
        <v>605</v>
      </c>
      <c r="B53" s="12" t="s">
        <v>606</v>
      </c>
      <c r="C53" s="12" t="s">
        <v>250</v>
      </c>
      <c r="D53" s="13" t="s">
        <v>296</v>
      </c>
      <c r="E53" s="14">
        <v>151.43452380952382</v>
      </c>
      <c r="F53" s="14">
        <v>158.14814814814815</v>
      </c>
      <c r="G53" s="14">
        <v>142.57142857142858</v>
      </c>
      <c r="H53" s="14">
        <v>159.0</v>
      </c>
      <c r="I53" s="14" t="s">
        <v>608</v>
      </c>
      <c r="J53" s="14">
        <v>50.0</v>
      </c>
      <c r="K53" s="14">
        <v>11.0</v>
      </c>
      <c r="L53" s="15">
        <f t="shared" si="1"/>
        <v>0.22</v>
      </c>
      <c r="M53" s="16">
        <v>851.0</v>
      </c>
      <c r="N53" s="16">
        <v>28.0</v>
      </c>
      <c r="O53" s="17">
        <f t="shared" si="2"/>
        <v>30.39285714</v>
      </c>
      <c r="P53" s="17">
        <f t="shared" si="3"/>
        <v>17.02</v>
      </c>
      <c r="Q53" s="17">
        <v>10617.062</v>
      </c>
      <c r="R53" s="17">
        <f t="shared" si="4"/>
        <v>12.47598355</v>
      </c>
      <c r="S53" s="17">
        <f t="shared" si="5"/>
        <v>379.1807857</v>
      </c>
    </row>
    <row r="54" ht="12.0" customHeight="1">
      <c r="A54" s="12" t="s">
        <v>611</v>
      </c>
      <c r="B54" s="12" t="s">
        <v>613</v>
      </c>
      <c r="C54" s="12" t="s">
        <v>250</v>
      </c>
      <c r="D54" s="13" t="s">
        <v>251</v>
      </c>
      <c r="E54" s="14">
        <v>155.7661290322581</v>
      </c>
      <c r="F54" s="14">
        <v>166.70967741935485</v>
      </c>
      <c r="G54" s="14">
        <v>147.91666666666666</v>
      </c>
      <c r="H54" s="14">
        <v>144.5</v>
      </c>
      <c r="I54" s="14" t="s">
        <v>614</v>
      </c>
      <c r="J54" s="14">
        <v>47.0</v>
      </c>
      <c r="K54" s="14">
        <v>8.0</v>
      </c>
      <c r="L54" s="15">
        <f t="shared" si="1"/>
        <v>0.170212766</v>
      </c>
      <c r="M54" s="16">
        <v>832.0</v>
      </c>
      <c r="N54" s="16">
        <v>29.0</v>
      </c>
      <c r="O54" s="17">
        <f t="shared" si="2"/>
        <v>28.68965517</v>
      </c>
      <c r="P54" s="17">
        <f t="shared" si="3"/>
        <v>17.70212766</v>
      </c>
      <c r="Q54" s="17">
        <v>10204.8</v>
      </c>
      <c r="R54" s="17">
        <f t="shared" si="4"/>
        <v>12.26538462</v>
      </c>
      <c r="S54" s="17">
        <f t="shared" si="5"/>
        <v>351.8896552</v>
      </c>
    </row>
    <row r="55" ht="12.0" customHeight="1">
      <c r="A55" s="12" t="s">
        <v>618</v>
      </c>
      <c r="B55" s="12" t="s">
        <v>619</v>
      </c>
      <c r="C55" s="12" t="s">
        <v>250</v>
      </c>
      <c r="D55" s="13" t="s">
        <v>296</v>
      </c>
      <c r="E55" s="14">
        <v>151.953125</v>
      </c>
      <c r="F55" s="14">
        <v>160.3125</v>
      </c>
      <c r="G55" s="14">
        <v>149.7058823529412</v>
      </c>
      <c r="H55" s="14">
        <v>145.66666666666666</v>
      </c>
      <c r="I55" s="14" t="s">
        <v>621</v>
      </c>
      <c r="J55" s="14">
        <v>41.0</v>
      </c>
      <c r="K55" s="14">
        <v>5.0</v>
      </c>
      <c r="L55" s="15">
        <f t="shared" si="1"/>
        <v>0.1219512195</v>
      </c>
      <c r="M55" s="16">
        <v>976.0</v>
      </c>
      <c r="N55" s="16">
        <v>31.0</v>
      </c>
      <c r="O55" s="17">
        <f t="shared" si="2"/>
        <v>31.48387097</v>
      </c>
      <c r="P55" s="17">
        <f t="shared" si="3"/>
        <v>23.80487805</v>
      </c>
      <c r="Q55" s="17">
        <v>9368.7</v>
      </c>
      <c r="R55" s="17">
        <f t="shared" si="4"/>
        <v>9.599077869</v>
      </c>
      <c r="S55" s="17">
        <f t="shared" si="5"/>
        <v>302.216129</v>
      </c>
    </row>
    <row r="56" ht="12.0" customHeight="1">
      <c r="A56" s="12" t="s">
        <v>623</v>
      </c>
      <c r="B56" s="12" t="s">
        <v>624</v>
      </c>
      <c r="C56" s="12" t="s">
        <v>250</v>
      </c>
      <c r="D56" s="13" t="s">
        <v>296</v>
      </c>
      <c r="E56" s="14">
        <v>156.4022988505747</v>
      </c>
      <c r="F56" s="14">
        <v>160.3793103448276</v>
      </c>
      <c r="G56" s="14">
        <v>156.78125</v>
      </c>
      <c r="H56" s="14">
        <v>153.68421052631578</v>
      </c>
      <c r="I56" s="14" t="s">
        <v>626</v>
      </c>
      <c r="J56" s="14">
        <v>49.0</v>
      </c>
      <c r="K56" s="14">
        <v>6.0</v>
      </c>
      <c r="L56" s="15">
        <f t="shared" si="1"/>
        <v>0.1224489796</v>
      </c>
      <c r="M56" s="16">
        <v>797.0</v>
      </c>
      <c r="N56" s="16">
        <v>28.0</v>
      </c>
      <c r="O56" s="17">
        <f t="shared" si="2"/>
        <v>28.46428571</v>
      </c>
      <c r="P56" s="17">
        <f t="shared" si="3"/>
        <v>16.26530612</v>
      </c>
      <c r="Q56" s="17">
        <v>9108.397</v>
      </c>
      <c r="R56" s="17">
        <f t="shared" si="4"/>
        <v>11.42835257</v>
      </c>
      <c r="S56" s="17">
        <f t="shared" si="5"/>
        <v>325.2998929</v>
      </c>
    </row>
    <row r="57" ht="12.0" customHeight="1">
      <c r="A57" s="12" t="s">
        <v>629</v>
      </c>
      <c r="B57" s="12" t="s">
        <v>630</v>
      </c>
      <c r="C57" s="12" t="s">
        <v>250</v>
      </c>
      <c r="D57" s="13" t="s">
        <v>251</v>
      </c>
      <c r="E57" s="14">
        <v>169.5086206896552</v>
      </c>
      <c r="F57" s="14">
        <v>174.05172413793105</v>
      </c>
      <c r="G57" s="14">
        <v>163.0</v>
      </c>
      <c r="H57" s="14">
        <v>164.1818181818182</v>
      </c>
      <c r="I57" s="14" t="s">
        <v>632</v>
      </c>
      <c r="J57" s="14">
        <v>47.0</v>
      </c>
      <c r="K57" s="14">
        <v>9.0</v>
      </c>
      <c r="L57" s="15">
        <f t="shared" si="1"/>
        <v>0.1914893617</v>
      </c>
      <c r="M57" s="16">
        <v>798.0</v>
      </c>
      <c r="N57" s="16">
        <v>27.0</v>
      </c>
      <c r="O57" s="17">
        <f t="shared" si="2"/>
        <v>29.55555556</v>
      </c>
      <c r="P57" s="17">
        <f t="shared" si="3"/>
        <v>16.9787234</v>
      </c>
      <c r="Q57" s="17">
        <v>9661.9</v>
      </c>
      <c r="R57" s="17">
        <f t="shared" si="4"/>
        <v>12.10764411</v>
      </c>
      <c r="S57" s="17">
        <f t="shared" si="5"/>
        <v>357.8481481</v>
      </c>
    </row>
    <row r="58" ht="12.0" customHeight="1">
      <c r="A58" s="12" t="s">
        <v>634</v>
      </c>
      <c r="B58" s="12" t="s">
        <v>636</v>
      </c>
      <c r="C58" s="12" t="s">
        <v>250</v>
      </c>
      <c r="D58" s="13" t="s">
        <v>296</v>
      </c>
      <c r="E58" s="14">
        <v>146.5921985815603</v>
      </c>
      <c r="F58" s="14">
        <v>148.46666666666667</v>
      </c>
      <c r="G58" s="14">
        <v>149.59615384615384</v>
      </c>
      <c r="H58" s="14">
        <v>144.6875</v>
      </c>
      <c r="I58" s="14" t="s">
        <v>637</v>
      </c>
      <c r="J58" s="14">
        <v>51.0</v>
      </c>
      <c r="K58" s="14">
        <v>11.0</v>
      </c>
      <c r="L58" s="15">
        <f t="shared" si="1"/>
        <v>0.2156862745</v>
      </c>
      <c r="M58" s="16">
        <v>737.0</v>
      </c>
      <c r="N58" s="16">
        <v>25.0</v>
      </c>
      <c r="O58" s="17">
        <f t="shared" si="2"/>
        <v>29.48</v>
      </c>
      <c r="P58" s="17">
        <f t="shared" si="3"/>
        <v>14.45098039</v>
      </c>
      <c r="Q58" s="17">
        <v>9957.065</v>
      </c>
      <c r="R58" s="17">
        <f t="shared" si="4"/>
        <v>13.51026459</v>
      </c>
      <c r="S58" s="17">
        <f t="shared" si="5"/>
        <v>398.2826</v>
      </c>
    </row>
    <row r="59" ht="12.0" customHeight="1">
      <c r="A59" s="12" t="s">
        <v>641</v>
      </c>
      <c r="B59" s="12" t="s">
        <v>642</v>
      </c>
      <c r="C59" s="12" t="s">
        <v>250</v>
      </c>
      <c r="D59" s="13" t="s">
        <v>296</v>
      </c>
      <c r="E59" s="14">
        <v>142.71666666666667</v>
      </c>
      <c r="F59" s="14">
        <v>144.20689655172413</v>
      </c>
      <c r="G59" s="14">
        <v>124.82352941176471</v>
      </c>
      <c r="H59" s="14">
        <v>159.6</v>
      </c>
      <c r="I59" s="14" t="s">
        <v>644</v>
      </c>
      <c r="J59" s="14">
        <v>64.0</v>
      </c>
      <c r="K59" s="14">
        <v>14.0</v>
      </c>
      <c r="L59" s="15">
        <f t="shared" si="1"/>
        <v>0.21875</v>
      </c>
      <c r="M59" s="16">
        <v>855.0</v>
      </c>
      <c r="N59" s="16">
        <v>28.0</v>
      </c>
      <c r="O59" s="17">
        <f t="shared" si="2"/>
        <v>30.53571429</v>
      </c>
      <c r="P59" s="17">
        <f t="shared" si="3"/>
        <v>13.359375</v>
      </c>
      <c r="Q59" s="17">
        <v>10506.0</v>
      </c>
      <c r="R59" s="17">
        <f t="shared" si="4"/>
        <v>12.2877193</v>
      </c>
      <c r="S59" s="17">
        <f t="shared" si="5"/>
        <v>375.2142857</v>
      </c>
    </row>
    <row r="60" ht="12.0" customHeight="1">
      <c r="A60" s="12" t="s">
        <v>647</v>
      </c>
      <c r="B60" s="12" t="s">
        <v>648</v>
      </c>
      <c r="C60" s="12" t="s">
        <v>250</v>
      </c>
      <c r="D60" s="13" t="s">
        <v>296</v>
      </c>
      <c r="E60" s="14">
        <v>149.01923076923075</v>
      </c>
      <c r="F60" s="14">
        <v>152.30769230769232</v>
      </c>
      <c r="G60" s="14">
        <v>141.72222222222223</v>
      </c>
      <c r="H60" s="14">
        <v>151.75</v>
      </c>
      <c r="I60" s="14" t="s">
        <v>649</v>
      </c>
      <c r="J60" s="14">
        <v>47.0</v>
      </c>
      <c r="K60" s="14">
        <v>20.0</v>
      </c>
      <c r="L60" s="15">
        <f t="shared" si="1"/>
        <v>0.4255319149</v>
      </c>
      <c r="M60" s="16">
        <v>863.0</v>
      </c>
      <c r="N60" s="16">
        <v>30.0</v>
      </c>
      <c r="O60" s="17">
        <f t="shared" si="2"/>
        <v>28.76666667</v>
      </c>
      <c r="P60" s="17">
        <f t="shared" si="3"/>
        <v>18.36170213</v>
      </c>
      <c r="Q60" s="17">
        <v>9121.958</v>
      </c>
      <c r="R60" s="17">
        <f t="shared" si="4"/>
        <v>10.57005562</v>
      </c>
      <c r="S60" s="17">
        <f t="shared" si="5"/>
        <v>304.0652667</v>
      </c>
    </row>
    <row r="61" ht="12.0" customHeight="1">
      <c r="A61" s="12" t="s">
        <v>653</v>
      </c>
      <c r="B61" s="12" t="s">
        <v>655</v>
      </c>
      <c r="C61" s="12" t="s">
        <v>234</v>
      </c>
      <c r="D61" s="13" t="s">
        <v>251</v>
      </c>
      <c r="E61" s="14">
        <v>159.297385620915</v>
      </c>
      <c r="F61" s="14">
        <v>164.45098039215685</v>
      </c>
      <c r="G61" s="14">
        <v>154.52173913043478</v>
      </c>
      <c r="H61" s="14">
        <v>153.02941176470588</v>
      </c>
      <c r="I61" s="14" t="s">
        <v>657</v>
      </c>
      <c r="J61" s="14">
        <v>53.0</v>
      </c>
      <c r="K61" s="14">
        <v>18.0</v>
      </c>
      <c r="L61" s="15">
        <f t="shared" si="1"/>
        <v>0.3396226415</v>
      </c>
      <c r="M61" s="16">
        <v>690.0</v>
      </c>
      <c r="N61" s="16">
        <v>24.0</v>
      </c>
      <c r="O61" s="17">
        <f t="shared" si="2"/>
        <v>28.75</v>
      </c>
      <c r="P61" s="17">
        <f t="shared" si="3"/>
        <v>13.01886792</v>
      </c>
      <c r="Q61" s="17">
        <v>9341.453</v>
      </c>
      <c r="R61" s="17">
        <f t="shared" si="4"/>
        <v>13.53833768</v>
      </c>
      <c r="S61" s="17">
        <f t="shared" si="5"/>
        <v>389.2272083</v>
      </c>
    </row>
    <row r="62" ht="12.0" customHeight="1">
      <c r="A62" s="12" t="s">
        <v>661</v>
      </c>
      <c r="B62" s="12" t="s">
        <v>662</v>
      </c>
      <c r="C62" s="12" t="s">
        <v>250</v>
      </c>
      <c r="D62" s="13" t="s">
        <v>296</v>
      </c>
      <c r="E62" s="14">
        <v>143.28333333333333</v>
      </c>
      <c r="F62" s="14">
        <v>145.96428571428572</v>
      </c>
      <c r="G62" s="14">
        <v>143.2</v>
      </c>
      <c r="H62" s="14">
        <v>141.25</v>
      </c>
      <c r="I62" s="14" t="s">
        <v>664</v>
      </c>
      <c r="J62" s="14">
        <v>53.0</v>
      </c>
      <c r="K62" s="14">
        <v>9.0</v>
      </c>
      <c r="L62" s="15">
        <f t="shared" si="1"/>
        <v>0.1698113208</v>
      </c>
      <c r="M62" s="16">
        <v>841.0</v>
      </c>
      <c r="N62" s="16">
        <v>28.0</v>
      </c>
      <c r="O62" s="17">
        <f t="shared" si="2"/>
        <v>30.03571429</v>
      </c>
      <c r="P62" s="17">
        <f t="shared" si="3"/>
        <v>15.86792453</v>
      </c>
      <c r="Q62" s="17">
        <v>9540.263</v>
      </c>
      <c r="R62" s="17">
        <f t="shared" si="4"/>
        <v>11.34395125</v>
      </c>
      <c r="S62" s="17">
        <f t="shared" si="5"/>
        <v>340.7236786</v>
      </c>
    </row>
    <row r="63" ht="12.0" customHeight="1">
      <c r="A63" s="12" t="s">
        <v>667</v>
      </c>
      <c r="B63" s="12" t="s">
        <v>668</v>
      </c>
      <c r="C63" s="12" t="s">
        <v>250</v>
      </c>
      <c r="D63" s="13" t="s">
        <v>296</v>
      </c>
      <c r="E63" s="14">
        <v>152.99462365591395</v>
      </c>
      <c r="F63" s="14">
        <v>160.93103448275863</v>
      </c>
      <c r="G63" s="14">
        <v>144.0</v>
      </c>
      <c r="H63" s="14">
        <v>151.11111111111111</v>
      </c>
      <c r="I63" s="14" t="s">
        <v>670</v>
      </c>
      <c r="J63" s="14">
        <v>40.0</v>
      </c>
      <c r="K63" s="14">
        <v>7.0</v>
      </c>
      <c r="L63" s="15">
        <f t="shared" si="1"/>
        <v>0.175</v>
      </c>
      <c r="M63" s="16">
        <v>747.0</v>
      </c>
      <c r="N63" s="16">
        <v>25.0</v>
      </c>
      <c r="O63" s="17">
        <f t="shared" si="2"/>
        <v>29.88</v>
      </c>
      <c r="P63" s="17">
        <f t="shared" si="3"/>
        <v>18.675</v>
      </c>
      <c r="Q63" s="17">
        <v>8737.76</v>
      </c>
      <c r="R63" s="17">
        <f t="shared" si="4"/>
        <v>11.69713521</v>
      </c>
      <c r="S63" s="17">
        <f t="shared" si="5"/>
        <v>349.5104</v>
      </c>
    </row>
    <row r="64" ht="12.0" customHeight="1">
      <c r="A64" s="12" t="s">
        <v>673</v>
      </c>
      <c r="B64" s="12" t="s">
        <v>674</v>
      </c>
      <c r="C64" s="12" t="s">
        <v>250</v>
      </c>
      <c r="D64" s="13" t="s">
        <v>296</v>
      </c>
      <c r="E64" s="14">
        <v>155.4855072463768</v>
      </c>
      <c r="F64" s="14">
        <v>165.04347826086956</v>
      </c>
      <c r="G64" s="14">
        <v>159.0</v>
      </c>
      <c r="H64" s="14">
        <v>143.23529411764707</v>
      </c>
      <c r="I64" s="14" t="s">
        <v>677</v>
      </c>
      <c r="J64" s="14">
        <v>47.0</v>
      </c>
      <c r="K64" s="14">
        <v>8.0</v>
      </c>
      <c r="L64" s="15">
        <f t="shared" si="1"/>
        <v>0.170212766</v>
      </c>
      <c r="M64" s="16">
        <v>692.0</v>
      </c>
      <c r="N64" s="16">
        <v>27.0</v>
      </c>
      <c r="O64" s="17">
        <f t="shared" si="2"/>
        <v>25.62962963</v>
      </c>
      <c r="P64" s="17">
        <f t="shared" si="3"/>
        <v>14.72340426</v>
      </c>
      <c r="Q64" s="17">
        <v>9100.6</v>
      </c>
      <c r="R64" s="17">
        <f t="shared" si="4"/>
        <v>13.15115607</v>
      </c>
      <c r="S64" s="17">
        <f t="shared" si="5"/>
        <v>337.0592593</v>
      </c>
    </row>
    <row r="65" ht="12.0" customHeight="1">
      <c r="A65" s="12" t="s">
        <v>681</v>
      </c>
      <c r="B65" s="12" t="s">
        <v>682</v>
      </c>
      <c r="C65" s="12" t="s">
        <v>250</v>
      </c>
      <c r="D65" s="13" t="s">
        <v>296</v>
      </c>
      <c r="E65" s="14">
        <v>153.16911764705878</v>
      </c>
      <c r="F65" s="14">
        <v>156.97058823529412</v>
      </c>
      <c r="G65" s="14">
        <v>150.25</v>
      </c>
      <c r="H65" s="14">
        <v>147.69230769230768</v>
      </c>
      <c r="I65" s="14" t="s">
        <v>683</v>
      </c>
      <c r="J65" s="14">
        <v>45.0</v>
      </c>
      <c r="K65" s="14">
        <v>7.0</v>
      </c>
      <c r="L65" s="15">
        <f t="shared" si="1"/>
        <v>0.1555555556</v>
      </c>
      <c r="M65" s="16">
        <v>769.0</v>
      </c>
      <c r="N65" s="16">
        <v>27.0</v>
      </c>
      <c r="O65" s="17">
        <f t="shared" si="2"/>
        <v>28.48148148</v>
      </c>
      <c r="P65" s="17">
        <f t="shared" si="3"/>
        <v>17.08888889</v>
      </c>
      <c r="Q65" s="17">
        <v>9134.955</v>
      </c>
      <c r="R65" s="17">
        <f t="shared" si="4"/>
        <v>11.8790052</v>
      </c>
      <c r="S65" s="17">
        <f t="shared" si="5"/>
        <v>338.3316667</v>
      </c>
    </row>
    <row r="66" ht="12.0" customHeight="1">
      <c r="A66" s="12" t="s">
        <v>686</v>
      </c>
      <c r="B66" s="12" t="s">
        <v>687</v>
      </c>
      <c r="C66" s="12" t="s">
        <v>250</v>
      </c>
      <c r="D66" s="13" t="s">
        <v>296</v>
      </c>
      <c r="E66" s="14">
        <v>135.87301587301585</v>
      </c>
      <c r="F66" s="14">
        <v>134.25</v>
      </c>
      <c r="G66" s="14">
        <v>143.7058823529412</v>
      </c>
      <c r="H66" s="14">
        <v>126.57142857142857</v>
      </c>
      <c r="I66" s="14" t="s">
        <v>689</v>
      </c>
      <c r="J66" s="14">
        <v>55.0</v>
      </c>
      <c r="K66" s="14">
        <v>5.0</v>
      </c>
      <c r="L66" s="15">
        <f t="shared" si="1"/>
        <v>0.09090909091</v>
      </c>
      <c r="M66" s="16">
        <v>634.0</v>
      </c>
      <c r="N66" s="16">
        <v>26.0</v>
      </c>
      <c r="O66" s="17">
        <f t="shared" si="2"/>
        <v>24.38461538</v>
      </c>
      <c r="P66" s="17">
        <f t="shared" si="3"/>
        <v>11.52727273</v>
      </c>
      <c r="Q66" s="17">
        <v>9284.565</v>
      </c>
      <c r="R66" s="17">
        <f t="shared" si="4"/>
        <v>14.64442429</v>
      </c>
      <c r="S66" s="17">
        <f t="shared" si="5"/>
        <v>357.0986538</v>
      </c>
    </row>
    <row r="67" ht="12.0" customHeight="1">
      <c r="A67" s="12" t="s">
        <v>692</v>
      </c>
      <c r="B67" s="12" t="s">
        <v>693</v>
      </c>
      <c r="C67" s="12" t="s">
        <v>250</v>
      </c>
      <c r="D67" s="13" t="s">
        <v>296</v>
      </c>
      <c r="E67" s="14">
        <v>150.34313725490196</v>
      </c>
      <c r="F67" s="14">
        <v>153.9558823529412</v>
      </c>
      <c r="G67" s="14">
        <v>142.2391304347826</v>
      </c>
      <c r="H67" s="14">
        <v>155.73333333333332</v>
      </c>
      <c r="I67" s="14" t="s">
        <v>694</v>
      </c>
      <c r="J67" s="14">
        <v>51.0</v>
      </c>
      <c r="K67" s="14">
        <v>6.0</v>
      </c>
      <c r="L67" s="15">
        <f t="shared" si="1"/>
        <v>0.1176470588</v>
      </c>
      <c r="M67" s="16">
        <v>711.0</v>
      </c>
      <c r="N67" s="16">
        <v>25.0</v>
      </c>
      <c r="O67" s="17">
        <f t="shared" si="2"/>
        <v>28.44</v>
      </c>
      <c r="P67" s="17">
        <f t="shared" si="3"/>
        <v>13.94117647</v>
      </c>
      <c r="Q67" s="17">
        <v>9340.243</v>
      </c>
      <c r="R67" s="17">
        <f t="shared" si="4"/>
        <v>13.13676934</v>
      </c>
      <c r="S67" s="17">
        <f t="shared" si="5"/>
        <v>373.60972</v>
      </c>
    </row>
    <row r="68" ht="12.0" customHeight="1">
      <c r="A68" s="12" t="s">
        <v>698</v>
      </c>
      <c r="B68" s="12" t="s">
        <v>699</v>
      </c>
      <c r="C68" s="12" t="s">
        <v>250</v>
      </c>
      <c r="D68" s="13" t="s">
        <v>296</v>
      </c>
      <c r="E68" s="14">
        <v>149.82738095238096</v>
      </c>
      <c r="F68" s="14">
        <v>151.8</v>
      </c>
      <c r="G68" s="14">
        <v>146.0</v>
      </c>
      <c r="H68" s="14">
        <v>153.76923076923077</v>
      </c>
      <c r="I68" s="14" t="s">
        <v>700</v>
      </c>
      <c r="J68" s="14">
        <v>45.0</v>
      </c>
      <c r="K68" s="14">
        <v>8.0</v>
      </c>
      <c r="L68" s="15">
        <f t="shared" si="1"/>
        <v>0.1777777778</v>
      </c>
      <c r="M68" s="16">
        <v>605.0</v>
      </c>
      <c r="N68" s="16">
        <v>21.0</v>
      </c>
      <c r="O68" s="17">
        <f t="shared" si="2"/>
        <v>28.80952381</v>
      </c>
      <c r="P68" s="17">
        <f t="shared" si="3"/>
        <v>13.44444444</v>
      </c>
      <c r="Q68" s="17">
        <v>7921.6</v>
      </c>
      <c r="R68" s="17">
        <f t="shared" si="4"/>
        <v>13.09355372</v>
      </c>
      <c r="S68" s="17">
        <f t="shared" si="5"/>
        <v>377.2190476</v>
      </c>
    </row>
    <row r="69" ht="12.0" customHeight="1">
      <c r="A69" s="12" t="s">
        <v>705</v>
      </c>
      <c r="B69" s="12" t="s">
        <v>706</v>
      </c>
      <c r="C69" s="12" t="s">
        <v>250</v>
      </c>
      <c r="D69" s="13" t="s">
        <v>296</v>
      </c>
      <c r="E69" s="14">
        <v>153.95987654320984</v>
      </c>
      <c r="F69" s="14">
        <v>160.55555555555554</v>
      </c>
      <c r="G69" s="14">
        <v>140.56521739130434</v>
      </c>
      <c r="H69" s="14">
        <v>151.32558139534885</v>
      </c>
      <c r="I69" s="14" t="s">
        <v>708</v>
      </c>
      <c r="J69" s="14">
        <v>53.0</v>
      </c>
      <c r="K69" s="14">
        <v>7.0</v>
      </c>
      <c r="L69" s="15">
        <f t="shared" si="1"/>
        <v>0.1320754717</v>
      </c>
      <c r="M69" s="16">
        <v>785.0</v>
      </c>
      <c r="N69" s="16">
        <v>26.0</v>
      </c>
      <c r="O69" s="17">
        <f t="shared" si="2"/>
        <v>30.19230769</v>
      </c>
      <c r="P69" s="17">
        <f t="shared" si="3"/>
        <v>14.81132075</v>
      </c>
      <c r="Q69" s="17">
        <v>8475.6</v>
      </c>
      <c r="R69" s="17">
        <f t="shared" si="4"/>
        <v>10.79694268</v>
      </c>
      <c r="S69" s="17">
        <f t="shared" si="5"/>
        <v>325.9846154</v>
      </c>
    </row>
    <row r="70" ht="12.0" customHeight="1">
      <c r="A70" s="12" t="s">
        <v>710</v>
      </c>
      <c r="B70" s="12" t="s">
        <v>711</v>
      </c>
      <c r="C70" s="12" t="s">
        <v>250</v>
      </c>
      <c r="D70" s="13" t="s">
        <v>296</v>
      </c>
      <c r="E70" s="14">
        <v>152.70430107526883</v>
      </c>
      <c r="F70" s="14">
        <v>155.3548387096774</v>
      </c>
      <c r="G70" s="14">
        <v>144.71428571428572</v>
      </c>
      <c r="H70" s="14">
        <v>152.61111111111111</v>
      </c>
      <c r="I70" s="14" t="s">
        <v>713</v>
      </c>
      <c r="J70" s="14">
        <v>53.0</v>
      </c>
      <c r="K70" s="14">
        <v>14.0</v>
      </c>
      <c r="L70" s="15">
        <f t="shared" si="1"/>
        <v>0.2641509434</v>
      </c>
      <c r="M70" s="16">
        <v>791.0</v>
      </c>
      <c r="N70" s="16">
        <v>26.0</v>
      </c>
      <c r="O70" s="17">
        <f t="shared" si="2"/>
        <v>30.42307692</v>
      </c>
      <c r="P70" s="17">
        <f t="shared" si="3"/>
        <v>14.9245283</v>
      </c>
      <c r="Q70" s="17">
        <v>9323.28</v>
      </c>
      <c r="R70" s="17">
        <f t="shared" si="4"/>
        <v>11.78670038</v>
      </c>
      <c r="S70" s="17">
        <f t="shared" si="5"/>
        <v>358.5876923</v>
      </c>
    </row>
    <row r="71" ht="12.0" customHeight="1">
      <c r="A71" s="12" t="s">
        <v>715</v>
      </c>
      <c r="B71" s="12" t="s">
        <v>717</v>
      </c>
      <c r="C71" s="12" t="s">
        <v>250</v>
      </c>
      <c r="D71" s="13" t="s">
        <v>251</v>
      </c>
      <c r="E71" s="14">
        <v>144.18589743589743</v>
      </c>
      <c r="F71" s="14">
        <v>137.34</v>
      </c>
      <c r="G71" s="14">
        <v>153.65</v>
      </c>
      <c r="H71" s="14">
        <v>150.28571428571428</v>
      </c>
      <c r="I71" s="14" t="s">
        <v>718</v>
      </c>
      <c r="J71" s="14">
        <v>49.0</v>
      </c>
      <c r="K71" s="14">
        <v>9.0</v>
      </c>
      <c r="L71" s="15">
        <f t="shared" si="1"/>
        <v>0.1836734694</v>
      </c>
      <c r="M71" s="16">
        <v>745.0</v>
      </c>
      <c r="N71" s="16">
        <v>27.0</v>
      </c>
      <c r="O71" s="17">
        <f t="shared" si="2"/>
        <v>27.59259259</v>
      </c>
      <c r="P71" s="17">
        <f t="shared" si="3"/>
        <v>15.20408163</v>
      </c>
      <c r="Q71" s="17">
        <v>8886.6</v>
      </c>
      <c r="R71" s="17">
        <f t="shared" si="4"/>
        <v>11.92832215</v>
      </c>
      <c r="S71" s="17">
        <f t="shared" si="5"/>
        <v>329.1333333</v>
      </c>
    </row>
    <row r="72" ht="12.0" customHeight="1">
      <c r="A72" s="12" t="s">
        <v>721</v>
      </c>
      <c r="B72" s="12" t="s">
        <v>723</v>
      </c>
      <c r="C72" s="12" t="s">
        <v>250</v>
      </c>
      <c r="D72" s="13" t="s">
        <v>296</v>
      </c>
      <c r="E72" s="14">
        <v>144.79885057471262</v>
      </c>
      <c r="F72" s="14">
        <v>153.3793103448276</v>
      </c>
      <c r="G72" s="14">
        <v>137.04761904761904</v>
      </c>
      <c r="H72" s="14">
        <v>137.08333333333334</v>
      </c>
      <c r="I72" s="14" t="s">
        <v>724</v>
      </c>
      <c r="J72" s="14">
        <v>53.0</v>
      </c>
      <c r="K72" s="14">
        <v>6.0</v>
      </c>
      <c r="L72" s="15">
        <f t="shared" si="1"/>
        <v>0.1132075472</v>
      </c>
      <c r="M72" s="16">
        <v>889.0</v>
      </c>
      <c r="N72" s="16">
        <v>30.0</v>
      </c>
      <c r="O72" s="17">
        <f t="shared" si="2"/>
        <v>29.63333333</v>
      </c>
      <c r="P72" s="17">
        <f t="shared" si="3"/>
        <v>16.77358491</v>
      </c>
      <c r="Q72" s="17">
        <v>9564.9</v>
      </c>
      <c r="R72" s="17">
        <f t="shared" si="4"/>
        <v>10.7591676</v>
      </c>
      <c r="S72" s="17">
        <f t="shared" si="5"/>
        <v>318.83</v>
      </c>
    </row>
    <row r="73" ht="12.0" customHeight="1">
      <c r="A73" s="12" t="s">
        <v>727</v>
      </c>
      <c r="B73" s="12" t="s">
        <v>728</v>
      </c>
      <c r="C73" s="12" t="s">
        <v>250</v>
      </c>
      <c r="D73" s="13" t="s">
        <v>296</v>
      </c>
      <c r="E73" s="14">
        <v>142.56190476190474</v>
      </c>
      <c r="F73" s="14">
        <v>147.95454545454547</v>
      </c>
      <c r="G73" s="14">
        <v>152.5</v>
      </c>
      <c r="H73" s="14">
        <v>130.5</v>
      </c>
      <c r="I73" s="14" t="s">
        <v>730</v>
      </c>
      <c r="J73" s="14">
        <v>44.0</v>
      </c>
      <c r="K73" s="14">
        <v>18.0</v>
      </c>
      <c r="L73" s="15">
        <f t="shared" si="1"/>
        <v>0.4090909091</v>
      </c>
      <c r="M73" s="16">
        <v>672.0</v>
      </c>
      <c r="N73" s="16">
        <v>22.0</v>
      </c>
      <c r="O73" s="17">
        <f t="shared" si="2"/>
        <v>30.54545455</v>
      </c>
      <c r="P73" s="17">
        <f t="shared" si="3"/>
        <v>15.27272727</v>
      </c>
      <c r="Q73" s="17">
        <v>8784.57</v>
      </c>
      <c r="R73" s="17">
        <f t="shared" si="4"/>
        <v>13.07227679</v>
      </c>
      <c r="S73" s="17">
        <f t="shared" si="5"/>
        <v>399.2986364</v>
      </c>
    </row>
    <row r="74" ht="12.0" customHeight="1">
      <c r="A74" s="12" t="s">
        <v>733</v>
      </c>
      <c r="B74" s="12" t="s">
        <v>734</v>
      </c>
      <c r="C74" s="12" t="s">
        <v>250</v>
      </c>
      <c r="D74" s="13" t="s">
        <v>296</v>
      </c>
      <c r="E74" s="14">
        <v>145.6904761904762</v>
      </c>
      <c r="F74" s="14">
        <v>147.2962962962963</v>
      </c>
      <c r="G74" s="14">
        <v>144.07692307692307</v>
      </c>
      <c r="H74" s="14">
        <v>145.68421052631578</v>
      </c>
      <c r="I74" s="14" t="s">
        <v>736</v>
      </c>
      <c r="J74" s="14">
        <v>46.0</v>
      </c>
      <c r="K74" s="14">
        <v>11.0</v>
      </c>
      <c r="L74" s="15">
        <f t="shared" si="1"/>
        <v>0.2391304348</v>
      </c>
      <c r="M74" s="16">
        <v>670.0</v>
      </c>
      <c r="N74" s="16">
        <v>24.0</v>
      </c>
      <c r="O74" s="17">
        <f t="shared" si="2"/>
        <v>27.91666667</v>
      </c>
      <c r="P74" s="17">
        <f t="shared" si="3"/>
        <v>14.56521739</v>
      </c>
      <c r="Q74" s="17">
        <v>9379.006</v>
      </c>
      <c r="R74" s="17">
        <f t="shared" si="4"/>
        <v>13.99851642</v>
      </c>
      <c r="S74" s="17">
        <f t="shared" si="5"/>
        <v>390.7919167</v>
      </c>
    </row>
    <row r="75" ht="12.0" customHeight="1">
      <c r="A75" s="12" t="s">
        <v>739</v>
      </c>
      <c r="B75" s="12" t="s">
        <v>741</v>
      </c>
      <c r="C75" s="12" t="s">
        <v>250</v>
      </c>
      <c r="D75" s="13" t="s">
        <v>257</v>
      </c>
      <c r="E75" s="14">
        <v>173.33055555555558</v>
      </c>
      <c r="F75" s="14">
        <v>178.06666666666666</v>
      </c>
      <c r="G75" s="14">
        <v>170.58333333333334</v>
      </c>
      <c r="H75" s="14">
        <v>165.82142857142858</v>
      </c>
      <c r="I75" s="14" t="s">
        <v>743</v>
      </c>
      <c r="J75" s="14">
        <v>73.0</v>
      </c>
      <c r="K75" s="14">
        <v>16.0</v>
      </c>
      <c r="L75" s="15">
        <f t="shared" si="1"/>
        <v>0.2191780822</v>
      </c>
      <c r="M75" s="16">
        <v>877.0</v>
      </c>
      <c r="N75" s="16">
        <v>27.0</v>
      </c>
      <c r="O75" s="17">
        <f t="shared" si="2"/>
        <v>32.48148148</v>
      </c>
      <c r="P75" s="17">
        <f t="shared" si="3"/>
        <v>12.01369863</v>
      </c>
      <c r="Q75" s="17">
        <v>11308.0</v>
      </c>
      <c r="R75" s="17">
        <f t="shared" si="4"/>
        <v>12.89395667</v>
      </c>
      <c r="S75" s="17">
        <f t="shared" si="5"/>
        <v>418.8148148</v>
      </c>
    </row>
    <row r="76" ht="12.0" hidden="1" customHeight="1">
      <c r="A76" s="12" t="s">
        <v>745</v>
      </c>
      <c r="B76" s="12" t="s">
        <v>745</v>
      </c>
      <c r="C76" s="12" t="s">
        <v>250</v>
      </c>
      <c r="D76" s="13" t="s">
        <v>747</v>
      </c>
      <c r="E76" s="14" t="str">
        <f>VLOOKUP(B76,'Зведена таблиця 1'!$A$1:$C$201,3,False)</f>
        <v>#N/A</v>
      </c>
      <c r="F76" s="14" t="str">
        <f>VLOOKUP(B76,'Зведена таблиця 1'!$A$2:$G$201,4,False)</f>
        <v>#N/A</v>
      </c>
      <c r="G76" s="14" t="str">
        <f>VLOOKUP(B76,'Зведена таблиця 1'!$A$2:$G$201,5,False)</f>
        <v>#N/A</v>
      </c>
      <c r="H76" s="14" t="str">
        <f>VLOOKUP(B76,'Зведена таблиця 1'!$A$2:$G$201,6,False)</f>
        <v>#N/A</v>
      </c>
      <c r="I76" s="14"/>
      <c r="J76" s="14">
        <v>48.0</v>
      </c>
      <c r="K76" s="14">
        <v>12.0</v>
      </c>
      <c r="L76" s="15">
        <f t="shared" si="1"/>
        <v>0.25</v>
      </c>
      <c r="M76" s="16">
        <v>521.0</v>
      </c>
      <c r="N76" s="16">
        <v>25.0</v>
      </c>
      <c r="O76" s="17">
        <f t="shared" si="2"/>
        <v>20.84</v>
      </c>
      <c r="P76" s="17">
        <f t="shared" si="3"/>
        <v>10.85416667</v>
      </c>
      <c r="Q76" s="17">
        <v>9095.1</v>
      </c>
      <c r="R76" s="17">
        <f t="shared" si="4"/>
        <v>17.45700576</v>
      </c>
      <c r="S76" s="17">
        <f t="shared" si="5"/>
        <v>363.804</v>
      </c>
    </row>
    <row r="77" ht="12.0" customHeight="1">
      <c r="A77" s="12" t="s">
        <v>755</v>
      </c>
      <c r="B77" s="12" t="s">
        <v>756</v>
      </c>
      <c r="C77" s="12" t="s">
        <v>250</v>
      </c>
      <c r="D77" s="13" t="s">
        <v>296</v>
      </c>
      <c r="E77" s="14">
        <v>144.86363636363635</v>
      </c>
      <c r="F77" s="14">
        <v>153.5</v>
      </c>
      <c r="G77" s="14">
        <v>147.1818181818182</v>
      </c>
      <c r="H77" s="14">
        <v>134.83333333333334</v>
      </c>
      <c r="I77" s="14" t="s">
        <v>758</v>
      </c>
      <c r="J77" s="14">
        <v>55.0</v>
      </c>
      <c r="K77" s="14">
        <v>8.0</v>
      </c>
      <c r="L77" s="15">
        <f t="shared" si="1"/>
        <v>0.1454545455</v>
      </c>
      <c r="M77" s="16">
        <v>765.0</v>
      </c>
      <c r="N77" s="16">
        <v>27.0</v>
      </c>
      <c r="O77" s="17">
        <f t="shared" si="2"/>
        <v>28.33333333</v>
      </c>
      <c r="P77" s="17">
        <f t="shared" si="3"/>
        <v>13.90909091</v>
      </c>
      <c r="Q77" s="17">
        <v>8647.9</v>
      </c>
      <c r="R77" s="17">
        <f t="shared" si="4"/>
        <v>11.30444444</v>
      </c>
      <c r="S77" s="17">
        <f t="shared" si="5"/>
        <v>320.2925926</v>
      </c>
    </row>
    <row r="78" ht="12.0" customHeight="1">
      <c r="A78" s="12" t="s">
        <v>761</v>
      </c>
      <c r="B78" s="12" t="s">
        <v>763</v>
      </c>
      <c r="C78" s="12" t="s">
        <v>250</v>
      </c>
      <c r="D78" s="13" t="s">
        <v>251</v>
      </c>
      <c r="E78" s="14">
        <v>155.9325396825397</v>
      </c>
      <c r="F78" s="14">
        <v>161.07142857142858</v>
      </c>
      <c r="G78" s="14">
        <v>146.84615384615384</v>
      </c>
      <c r="H78" s="14">
        <v>153.13793103448276</v>
      </c>
      <c r="I78" s="14" t="s">
        <v>764</v>
      </c>
      <c r="J78" s="14">
        <v>70.0</v>
      </c>
      <c r="K78" s="14">
        <v>6.0</v>
      </c>
      <c r="L78" s="15">
        <f t="shared" si="1"/>
        <v>0.08571428571</v>
      </c>
      <c r="M78" s="16">
        <v>755.0</v>
      </c>
      <c r="N78" s="16">
        <v>30.0</v>
      </c>
      <c r="O78" s="17">
        <f t="shared" si="2"/>
        <v>25.16666667</v>
      </c>
      <c r="P78" s="17">
        <f t="shared" si="3"/>
        <v>10.78571429</v>
      </c>
      <c r="Q78" s="17">
        <v>10078.0</v>
      </c>
      <c r="R78" s="17">
        <f t="shared" si="4"/>
        <v>13.34834437</v>
      </c>
      <c r="S78" s="17">
        <f t="shared" si="5"/>
        <v>335.9333333</v>
      </c>
    </row>
    <row r="79" ht="12.0" customHeight="1">
      <c r="A79" s="12" t="s">
        <v>767</v>
      </c>
      <c r="B79" s="12" t="s">
        <v>768</v>
      </c>
      <c r="C79" s="12" t="s">
        <v>250</v>
      </c>
      <c r="D79" s="13" t="s">
        <v>296</v>
      </c>
      <c r="E79" s="14">
        <v>137.53645833333331</v>
      </c>
      <c r="F79" s="14">
        <v>142.6551724137931</v>
      </c>
      <c r="G79" s="14">
        <v>143.31578947368422</v>
      </c>
      <c r="H79" s="14">
        <v>134.0</v>
      </c>
      <c r="I79" s="14" t="s">
        <v>769</v>
      </c>
      <c r="J79" s="14">
        <v>48.0</v>
      </c>
      <c r="K79" s="14">
        <v>7.0</v>
      </c>
      <c r="L79" s="15">
        <f t="shared" si="1"/>
        <v>0.1458333333</v>
      </c>
      <c r="M79" s="16">
        <v>787.0</v>
      </c>
      <c r="N79" s="16">
        <v>27.0</v>
      </c>
      <c r="O79" s="17">
        <f t="shared" si="2"/>
        <v>29.14814815</v>
      </c>
      <c r="P79" s="17">
        <f t="shared" si="3"/>
        <v>16.39583333</v>
      </c>
      <c r="Q79" s="17">
        <v>9098.425</v>
      </c>
      <c r="R79" s="17">
        <f t="shared" si="4"/>
        <v>11.56089581</v>
      </c>
      <c r="S79" s="17">
        <f t="shared" si="5"/>
        <v>336.9787037</v>
      </c>
    </row>
    <row r="80" ht="12.0" customHeight="1">
      <c r="A80" s="12" t="s">
        <v>123</v>
      </c>
      <c r="B80" s="12" t="s">
        <v>774</v>
      </c>
      <c r="C80" s="12" t="s">
        <v>250</v>
      </c>
      <c r="D80" s="13" t="s">
        <v>257</v>
      </c>
      <c r="E80" s="14">
        <v>146.04938271604937</v>
      </c>
      <c r="F80" s="14">
        <v>150.07692307692307</v>
      </c>
      <c r="G80" s="14">
        <v>150.0909090909091</v>
      </c>
      <c r="H80" s="14">
        <v>139.57142857142858</v>
      </c>
      <c r="I80" s="14" t="s">
        <v>775</v>
      </c>
      <c r="J80" s="14">
        <v>46.0</v>
      </c>
      <c r="K80" s="14">
        <v>4.0</v>
      </c>
      <c r="L80" s="15">
        <f t="shared" si="1"/>
        <v>0.08695652174</v>
      </c>
      <c r="M80" s="16">
        <v>704.0</v>
      </c>
      <c r="N80" s="16">
        <v>24.0</v>
      </c>
      <c r="O80" s="17">
        <f t="shared" si="2"/>
        <v>29.33333333</v>
      </c>
      <c r="P80" s="17">
        <f t="shared" si="3"/>
        <v>15.30434783</v>
      </c>
      <c r="Q80" s="17">
        <v>8582.1</v>
      </c>
      <c r="R80" s="17">
        <f t="shared" si="4"/>
        <v>12.19048295</v>
      </c>
      <c r="S80" s="17">
        <f t="shared" si="5"/>
        <v>357.5875</v>
      </c>
    </row>
    <row r="81" ht="12.0" customHeight="1">
      <c r="A81" s="12" t="s">
        <v>778</v>
      </c>
      <c r="B81" s="12" t="s">
        <v>779</v>
      </c>
      <c r="C81" s="12" t="s">
        <v>250</v>
      </c>
      <c r="D81" s="13" t="s">
        <v>296</v>
      </c>
      <c r="E81" s="14">
        <v>148.86363636363637</v>
      </c>
      <c r="F81" s="14">
        <v>153.5483870967742</v>
      </c>
      <c r="G81" s="14">
        <v>147.0</v>
      </c>
      <c r="H81" s="14">
        <v>147.8095238095238</v>
      </c>
      <c r="I81" s="14" t="s">
        <v>781</v>
      </c>
      <c r="J81" s="14">
        <v>56.0</v>
      </c>
      <c r="K81" s="14">
        <v>16.0</v>
      </c>
      <c r="L81" s="15">
        <f t="shared" si="1"/>
        <v>0.2857142857</v>
      </c>
      <c r="M81" s="16">
        <v>829.0</v>
      </c>
      <c r="N81" s="16">
        <v>29.0</v>
      </c>
      <c r="O81" s="17">
        <f t="shared" si="2"/>
        <v>28.5862069</v>
      </c>
      <c r="P81" s="17">
        <f t="shared" si="3"/>
        <v>14.80357143</v>
      </c>
      <c r="Q81" s="17">
        <v>9442.1</v>
      </c>
      <c r="R81" s="17">
        <f t="shared" si="4"/>
        <v>11.38974668</v>
      </c>
      <c r="S81" s="17">
        <f t="shared" si="5"/>
        <v>325.5896552</v>
      </c>
    </row>
    <row r="82" ht="12.0" customHeight="1">
      <c r="A82" s="12" t="s">
        <v>785</v>
      </c>
      <c r="B82" s="12" t="s">
        <v>786</v>
      </c>
      <c r="C82" s="12" t="s">
        <v>250</v>
      </c>
      <c r="D82" s="13" t="s">
        <v>296</v>
      </c>
      <c r="E82" s="14">
        <v>150.5888888888889</v>
      </c>
      <c r="F82" s="14">
        <v>154.1818181818182</v>
      </c>
      <c r="G82" s="14">
        <v>151.25</v>
      </c>
      <c r="H82" s="14">
        <v>145.32</v>
      </c>
      <c r="I82" s="14" t="s">
        <v>788</v>
      </c>
      <c r="J82" s="14">
        <v>45.0</v>
      </c>
      <c r="K82" s="14">
        <v>8.0</v>
      </c>
      <c r="L82" s="15">
        <f t="shared" si="1"/>
        <v>0.1777777778</v>
      </c>
      <c r="M82" s="16">
        <v>617.0</v>
      </c>
      <c r="N82" s="16">
        <v>22.0</v>
      </c>
      <c r="O82" s="17">
        <f t="shared" si="2"/>
        <v>28.04545455</v>
      </c>
      <c r="P82" s="17">
        <f t="shared" si="3"/>
        <v>13.71111111</v>
      </c>
      <c r="Q82" s="17">
        <v>8819.336</v>
      </c>
      <c r="R82" s="17">
        <f t="shared" si="4"/>
        <v>14.29389951</v>
      </c>
      <c r="S82" s="17">
        <f t="shared" si="5"/>
        <v>400.8789091</v>
      </c>
    </row>
    <row r="83" ht="12.0" customHeight="1">
      <c r="A83" s="12" t="s">
        <v>790</v>
      </c>
      <c r="B83" s="12" t="s">
        <v>791</v>
      </c>
      <c r="C83" s="12" t="s">
        <v>250</v>
      </c>
      <c r="D83" s="13" t="s">
        <v>296</v>
      </c>
      <c r="E83" s="14">
        <v>129.53333333333333</v>
      </c>
      <c r="F83" s="14">
        <v>139.3181818181818</v>
      </c>
      <c r="G83" s="14">
        <v>128.06666666666666</v>
      </c>
      <c r="H83" s="14">
        <v>119.85714285714286</v>
      </c>
      <c r="I83" s="14" t="s">
        <v>793</v>
      </c>
      <c r="J83" s="14">
        <v>42.0</v>
      </c>
      <c r="K83" s="14">
        <v>5.0</v>
      </c>
      <c r="L83" s="15">
        <f t="shared" si="1"/>
        <v>0.119047619</v>
      </c>
      <c r="M83" s="16">
        <v>594.0</v>
      </c>
      <c r="N83" s="16">
        <v>22.0</v>
      </c>
      <c r="O83" s="17">
        <f t="shared" si="2"/>
        <v>27</v>
      </c>
      <c r="P83" s="17">
        <f t="shared" si="3"/>
        <v>14.14285714</v>
      </c>
      <c r="Q83" s="17">
        <v>8669.7</v>
      </c>
      <c r="R83" s="17">
        <f t="shared" si="4"/>
        <v>14.59545455</v>
      </c>
      <c r="S83" s="17">
        <f t="shared" si="5"/>
        <v>394.0772727</v>
      </c>
    </row>
    <row r="84" ht="12.0" customHeight="1">
      <c r="A84" s="12" t="s">
        <v>794</v>
      </c>
      <c r="B84" s="12" t="s">
        <v>796</v>
      </c>
      <c r="C84" s="12" t="s">
        <v>250</v>
      </c>
      <c r="D84" s="13" t="s">
        <v>251</v>
      </c>
      <c r="E84" s="14">
        <v>154.63492063492063</v>
      </c>
      <c r="F84" s="14">
        <v>157.71428571428572</v>
      </c>
      <c r="G84" s="14">
        <v>154.8</v>
      </c>
      <c r="H84" s="14">
        <v>147.41666666666666</v>
      </c>
      <c r="I84" s="14" t="s">
        <v>797</v>
      </c>
      <c r="J84" s="14">
        <v>59.0</v>
      </c>
      <c r="K84" s="14">
        <v>3.0</v>
      </c>
      <c r="L84" s="15">
        <f t="shared" si="1"/>
        <v>0.05084745763</v>
      </c>
      <c r="M84" s="16">
        <v>715.0</v>
      </c>
      <c r="N84" s="16">
        <v>25.0</v>
      </c>
      <c r="O84" s="17">
        <f t="shared" si="2"/>
        <v>28.6</v>
      </c>
      <c r="P84" s="17">
        <f t="shared" si="3"/>
        <v>12.11864407</v>
      </c>
      <c r="Q84" s="17">
        <v>8893.4</v>
      </c>
      <c r="R84" s="17">
        <f t="shared" si="4"/>
        <v>12.43832168</v>
      </c>
      <c r="S84" s="17">
        <f t="shared" si="5"/>
        <v>355.736</v>
      </c>
    </row>
    <row r="85" ht="12.0" customHeight="1">
      <c r="A85" s="12" t="s">
        <v>799</v>
      </c>
      <c r="B85" s="12" t="s">
        <v>800</v>
      </c>
      <c r="C85" s="12" t="s">
        <v>250</v>
      </c>
      <c r="D85" s="13" t="s">
        <v>296</v>
      </c>
      <c r="E85" s="14">
        <v>149.52906976744183</v>
      </c>
      <c r="F85" s="14">
        <v>152.48809523809524</v>
      </c>
      <c r="G85" s="14">
        <v>145.6086956521739</v>
      </c>
      <c r="H85" s="14">
        <v>151.1851851851852</v>
      </c>
      <c r="I85" s="14" t="s">
        <v>801</v>
      </c>
      <c r="J85" s="14">
        <v>51.0</v>
      </c>
      <c r="K85" s="14">
        <v>9.0</v>
      </c>
      <c r="L85" s="15">
        <f t="shared" si="1"/>
        <v>0.1764705882</v>
      </c>
      <c r="M85" s="16">
        <v>744.0</v>
      </c>
      <c r="N85" s="16">
        <v>25.0</v>
      </c>
      <c r="O85" s="17">
        <f t="shared" si="2"/>
        <v>29.76</v>
      </c>
      <c r="P85" s="17">
        <f t="shared" si="3"/>
        <v>14.58823529</v>
      </c>
      <c r="Q85" s="17">
        <v>8780.5</v>
      </c>
      <c r="R85" s="17">
        <f t="shared" si="4"/>
        <v>11.80174731</v>
      </c>
      <c r="S85" s="17">
        <f t="shared" si="5"/>
        <v>351.22</v>
      </c>
    </row>
    <row r="86" ht="12.0" customHeight="1">
      <c r="A86" s="12" t="s">
        <v>198</v>
      </c>
      <c r="B86" s="12" t="s">
        <v>804</v>
      </c>
      <c r="C86" s="12" t="s">
        <v>250</v>
      </c>
      <c r="D86" s="13" t="s">
        <v>296</v>
      </c>
      <c r="E86" s="14">
        <v>146.33333333333334</v>
      </c>
      <c r="F86" s="14">
        <v>153.16666666666666</v>
      </c>
      <c r="G86" s="14">
        <v>151.28125</v>
      </c>
      <c r="H86" s="14">
        <v>134.05555555555554</v>
      </c>
      <c r="I86" s="14" t="s">
        <v>806</v>
      </c>
      <c r="J86" s="14">
        <v>45.0</v>
      </c>
      <c r="K86" s="14">
        <v>8.0</v>
      </c>
      <c r="L86" s="15">
        <f t="shared" si="1"/>
        <v>0.1777777778</v>
      </c>
      <c r="M86" s="16">
        <v>831.0</v>
      </c>
      <c r="N86" s="16">
        <v>28.0</v>
      </c>
      <c r="O86" s="17">
        <f t="shared" si="2"/>
        <v>29.67857143</v>
      </c>
      <c r="P86" s="17">
        <f t="shared" si="3"/>
        <v>18.46666667</v>
      </c>
      <c r="Q86" s="17">
        <v>9039.955</v>
      </c>
      <c r="R86" s="17">
        <f t="shared" si="4"/>
        <v>10.87840554</v>
      </c>
      <c r="S86" s="17">
        <f t="shared" si="5"/>
        <v>322.8555357</v>
      </c>
    </row>
    <row r="87" ht="12.0" customHeight="1">
      <c r="A87" s="12" t="s">
        <v>809</v>
      </c>
      <c r="B87" s="12" t="s">
        <v>810</v>
      </c>
      <c r="C87" s="12" t="s">
        <v>250</v>
      </c>
      <c r="D87" s="13" t="s">
        <v>251</v>
      </c>
      <c r="E87" s="14">
        <v>149.25</v>
      </c>
      <c r="F87" s="14">
        <v>152.25925925925927</v>
      </c>
      <c r="G87" s="14">
        <v>148.175</v>
      </c>
      <c r="H87" s="14">
        <v>141.45454545454547</v>
      </c>
      <c r="I87" s="14" t="s">
        <v>812</v>
      </c>
      <c r="J87" s="14">
        <v>48.0</v>
      </c>
      <c r="K87" s="14">
        <v>7.0</v>
      </c>
      <c r="L87" s="15">
        <f t="shared" si="1"/>
        <v>0.1458333333</v>
      </c>
      <c r="M87" s="16">
        <v>700.0</v>
      </c>
      <c r="N87" s="16">
        <v>26.0</v>
      </c>
      <c r="O87" s="17">
        <f t="shared" si="2"/>
        <v>26.92307692</v>
      </c>
      <c r="P87" s="17">
        <f t="shared" si="3"/>
        <v>14.58333333</v>
      </c>
      <c r="Q87" s="17">
        <v>8710.0</v>
      </c>
      <c r="R87" s="17">
        <f t="shared" si="4"/>
        <v>12.44285714</v>
      </c>
      <c r="S87" s="17">
        <f t="shared" si="5"/>
        <v>335</v>
      </c>
    </row>
    <row r="88" ht="12.0" customHeight="1">
      <c r="A88" s="12" t="s">
        <v>815</v>
      </c>
      <c r="B88" s="12" t="s">
        <v>816</v>
      </c>
      <c r="C88" s="12" t="s">
        <v>250</v>
      </c>
      <c r="D88" s="13" t="s">
        <v>296</v>
      </c>
      <c r="E88" s="14">
        <v>154.8030303030303</v>
      </c>
      <c r="F88" s="14">
        <v>157.0909090909091</v>
      </c>
      <c r="G88" s="14">
        <v>148.96296296296296</v>
      </c>
      <c r="H88" s="14">
        <v>156.5</v>
      </c>
      <c r="I88" s="14" t="s">
        <v>817</v>
      </c>
      <c r="J88" s="14">
        <v>56.0</v>
      </c>
      <c r="K88" s="14">
        <v>7.0</v>
      </c>
      <c r="L88" s="15">
        <f t="shared" si="1"/>
        <v>0.125</v>
      </c>
      <c r="M88" s="16">
        <v>715.0</v>
      </c>
      <c r="N88" s="16">
        <v>24.0</v>
      </c>
      <c r="O88" s="17">
        <f t="shared" si="2"/>
        <v>29.79166667</v>
      </c>
      <c r="P88" s="17">
        <f t="shared" si="3"/>
        <v>12.76785714</v>
      </c>
      <c r="Q88" s="17">
        <v>8540.2</v>
      </c>
      <c r="R88" s="17">
        <f t="shared" si="4"/>
        <v>11.94433566</v>
      </c>
      <c r="S88" s="17">
        <f t="shared" si="5"/>
        <v>355.8416667</v>
      </c>
    </row>
    <row r="89" ht="12.0" customHeight="1">
      <c r="A89" s="12" t="s">
        <v>820</v>
      </c>
      <c r="B89" s="12" t="s">
        <v>821</v>
      </c>
      <c r="C89" s="12" t="s">
        <v>250</v>
      </c>
      <c r="D89" s="13" t="s">
        <v>296</v>
      </c>
      <c r="E89" s="14">
        <v>155.60227272727272</v>
      </c>
      <c r="F89" s="14">
        <v>160.32954545454547</v>
      </c>
      <c r="G89" s="14">
        <v>151.91379310344828</v>
      </c>
      <c r="H89" s="14">
        <v>156.23809523809524</v>
      </c>
      <c r="I89" s="14" t="s">
        <v>822</v>
      </c>
      <c r="J89" s="14">
        <v>32.0</v>
      </c>
      <c r="K89" s="14">
        <v>5.0</v>
      </c>
      <c r="L89" s="15">
        <f t="shared" si="1"/>
        <v>0.15625</v>
      </c>
      <c r="M89" s="16">
        <v>660.0</v>
      </c>
      <c r="N89" s="16">
        <v>22.0</v>
      </c>
      <c r="O89" s="17">
        <f t="shared" si="2"/>
        <v>30</v>
      </c>
      <c r="P89" s="17">
        <f t="shared" si="3"/>
        <v>20.625</v>
      </c>
      <c r="Q89" s="17">
        <v>8294.6</v>
      </c>
      <c r="R89" s="17">
        <f t="shared" si="4"/>
        <v>12.56757576</v>
      </c>
      <c r="S89" s="17">
        <f t="shared" si="5"/>
        <v>377.0272727</v>
      </c>
    </row>
    <row r="90" ht="12.0" customHeight="1">
      <c r="A90" s="12" t="s">
        <v>826</v>
      </c>
      <c r="B90" s="12" t="s">
        <v>827</v>
      </c>
      <c r="C90" s="12" t="s">
        <v>250</v>
      </c>
      <c r="D90" s="13" t="s">
        <v>296</v>
      </c>
      <c r="E90" s="14">
        <v>137.1904761904762</v>
      </c>
      <c r="F90" s="14">
        <v>146.16666666666666</v>
      </c>
      <c r="G90" s="14">
        <v>138.05263157894737</v>
      </c>
      <c r="H90" s="14">
        <v>129.53846153846155</v>
      </c>
      <c r="I90" s="14" t="s">
        <v>828</v>
      </c>
      <c r="J90" s="14">
        <v>46.0</v>
      </c>
      <c r="K90" s="14">
        <v>6.0</v>
      </c>
      <c r="L90" s="15">
        <f t="shared" si="1"/>
        <v>0.1304347826</v>
      </c>
      <c r="M90" s="16">
        <v>777.0</v>
      </c>
      <c r="N90" s="16">
        <v>25.0</v>
      </c>
      <c r="O90" s="17">
        <f t="shared" si="2"/>
        <v>31.08</v>
      </c>
      <c r="P90" s="17">
        <f t="shared" si="3"/>
        <v>16.89130435</v>
      </c>
      <c r="Q90" s="17">
        <v>8227.4</v>
      </c>
      <c r="R90" s="17">
        <f t="shared" si="4"/>
        <v>10.58867439</v>
      </c>
      <c r="S90" s="17">
        <f t="shared" si="5"/>
        <v>329.096</v>
      </c>
    </row>
    <row r="91" ht="12.0" customHeight="1">
      <c r="A91" s="12" t="s">
        <v>831</v>
      </c>
      <c r="B91" s="12" t="s">
        <v>832</v>
      </c>
      <c r="C91" s="12" t="s">
        <v>250</v>
      </c>
      <c r="D91" s="13" t="s">
        <v>257</v>
      </c>
      <c r="E91" s="14">
        <v>147.28571428571428</v>
      </c>
      <c r="F91" s="14">
        <v>149.35714285714286</v>
      </c>
      <c r="G91" s="14">
        <v>149.4</v>
      </c>
      <c r="H91" s="14">
        <v>145.75</v>
      </c>
      <c r="I91" s="14" t="s">
        <v>833</v>
      </c>
      <c r="J91" s="14">
        <v>49.0</v>
      </c>
      <c r="K91" s="14">
        <v>8.0</v>
      </c>
      <c r="L91" s="15">
        <f t="shared" si="1"/>
        <v>0.1632653061</v>
      </c>
      <c r="M91" s="16">
        <v>719.0</v>
      </c>
      <c r="N91" s="16">
        <v>25.0</v>
      </c>
      <c r="O91" s="17">
        <f t="shared" si="2"/>
        <v>28.76</v>
      </c>
      <c r="P91" s="17">
        <f t="shared" si="3"/>
        <v>14.67346939</v>
      </c>
      <c r="Q91" s="17">
        <v>8534.281</v>
      </c>
      <c r="R91" s="17">
        <f t="shared" si="4"/>
        <v>11.86965369</v>
      </c>
      <c r="S91" s="17">
        <f t="shared" si="5"/>
        <v>341.37124</v>
      </c>
    </row>
    <row r="92" ht="12.0" customHeight="1">
      <c r="A92" s="12" t="s">
        <v>836</v>
      </c>
      <c r="B92" s="12" t="s">
        <v>837</v>
      </c>
      <c r="C92" s="12" t="s">
        <v>250</v>
      </c>
      <c r="D92" s="13" t="s">
        <v>296</v>
      </c>
      <c r="E92" s="14">
        <v>142.43154761904762</v>
      </c>
      <c r="F92" s="14">
        <v>145.90740740740742</v>
      </c>
      <c r="G92" s="14">
        <v>139.33333333333334</v>
      </c>
      <c r="H92" s="14">
        <v>143.33333333333334</v>
      </c>
      <c r="I92" s="14" t="s">
        <v>839</v>
      </c>
      <c r="J92" s="14">
        <v>39.0</v>
      </c>
      <c r="K92" s="14">
        <v>3.0</v>
      </c>
      <c r="L92" s="15">
        <f t="shared" si="1"/>
        <v>0.07692307692</v>
      </c>
      <c r="M92" s="16">
        <v>609.0</v>
      </c>
      <c r="N92" s="16">
        <v>22.0</v>
      </c>
      <c r="O92" s="17">
        <f t="shared" si="2"/>
        <v>27.68181818</v>
      </c>
      <c r="P92" s="17">
        <f t="shared" si="3"/>
        <v>15.61538462</v>
      </c>
      <c r="Q92" s="17">
        <v>7716.289</v>
      </c>
      <c r="R92" s="17">
        <f t="shared" si="4"/>
        <v>12.67042529</v>
      </c>
      <c r="S92" s="17">
        <f t="shared" si="5"/>
        <v>350.7404091</v>
      </c>
    </row>
    <row r="93" ht="12.0" customHeight="1">
      <c r="A93" s="12" t="s">
        <v>841</v>
      </c>
      <c r="B93" s="12" t="s">
        <v>842</v>
      </c>
      <c r="C93" s="12" t="s">
        <v>250</v>
      </c>
      <c r="D93" s="13" t="s">
        <v>251</v>
      </c>
      <c r="E93" s="14">
        <v>138.94</v>
      </c>
      <c r="F93" s="14">
        <v>138.8695652173913</v>
      </c>
      <c r="G93" s="14">
        <v>144.22222222222223</v>
      </c>
      <c r="H93" s="14">
        <v>134.28571428571428</v>
      </c>
      <c r="I93" s="14" t="s">
        <v>845</v>
      </c>
      <c r="J93" s="14">
        <v>44.0</v>
      </c>
      <c r="K93" s="14">
        <v>14.0</v>
      </c>
      <c r="L93" s="15">
        <f t="shared" si="1"/>
        <v>0.3181818182</v>
      </c>
      <c r="M93" s="16">
        <v>590.0</v>
      </c>
      <c r="N93" s="16">
        <v>23.0</v>
      </c>
      <c r="O93" s="17">
        <f t="shared" si="2"/>
        <v>25.65217391</v>
      </c>
      <c r="P93" s="17">
        <f t="shared" si="3"/>
        <v>13.40909091</v>
      </c>
      <c r="Q93" s="17">
        <v>7894.7</v>
      </c>
      <c r="R93" s="17">
        <f t="shared" si="4"/>
        <v>13.38084746</v>
      </c>
      <c r="S93" s="17">
        <f t="shared" si="5"/>
        <v>343.2478261</v>
      </c>
    </row>
    <row r="94" ht="12.0" customHeight="1">
      <c r="A94" s="12" t="s">
        <v>848</v>
      </c>
      <c r="B94" s="12" t="s">
        <v>849</v>
      </c>
      <c r="C94" s="12" t="s">
        <v>250</v>
      </c>
      <c r="D94" s="13" t="s">
        <v>235</v>
      </c>
      <c r="E94" s="14">
        <v>164.84459459459458</v>
      </c>
      <c r="F94" s="14">
        <v>163.1081081081081</v>
      </c>
      <c r="G94" s="14">
        <v>168.41666666666666</v>
      </c>
      <c r="H94" s="14">
        <v>166.59375</v>
      </c>
      <c r="I94" s="14" t="s">
        <v>850</v>
      </c>
      <c r="J94" s="14">
        <v>63.0</v>
      </c>
      <c r="K94" s="14">
        <v>7.0</v>
      </c>
      <c r="L94" s="15">
        <f t="shared" si="1"/>
        <v>0.1111111111</v>
      </c>
      <c r="M94" s="16">
        <v>728.0</v>
      </c>
      <c r="N94" s="16">
        <v>24.0</v>
      </c>
      <c r="O94" s="17">
        <f t="shared" si="2"/>
        <v>30.33333333</v>
      </c>
      <c r="P94" s="17">
        <f t="shared" si="3"/>
        <v>11.55555556</v>
      </c>
      <c r="Q94" s="17">
        <v>10515.2</v>
      </c>
      <c r="R94" s="17">
        <f t="shared" si="4"/>
        <v>14.44395604</v>
      </c>
      <c r="S94" s="17">
        <f t="shared" si="5"/>
        <v>438.1333333</v>
      </c>
    </row>
    <row r="95" ht="12.0" customHeight="1">
      <c r="A95" s="12" t="s">
        <v>853</v>
      </c>
      <c r="B95" s="12" t="s">
        <v>854</v>
      </c>
      <c r="C95" s="12" t="s">
        <v>250</v>
      </c>
      <c r="D95" s="13" t="s">
        <v>296</v>
      </c>
      <c r="E95" s="14">
        <v>158.0952380952381</v>
      </c>
      <c r="F95" s="14">
        <v>163.11111111111111</v>
      </c>
      <c r="G95" s="14">
        <v>159.26666666666668</v>
      </c>
      <c r="H95" s="14">
        <v>151.2</v>
      </c>
      <c r="I95" s="14" t="s">
        <v>856</v>
      </c>
      <c r="J95" s="14">
        <v>45.0</v>
      </c>
      <c r="K95" s="14">
        <v>15.0</v>
      </c>
      <c r="L95" s="15">
        <f t="shared" si="1"/>
        <v>0.3333333333</v>
      </c>
      <c r="M95" s="16">
        <v>630.0</v>
      </c>
      <c r="N95" s="16">
        <v>22.0</v>
      </c>
      <c r="O95" s="17">
        <f t="shared" si="2"/>
        <v>28.63636364</v>
      </c>
      <c r="P95" s="17">
        <f t="shared" si="3"/>
        <v>14</v>
      </c>
      <c r="Q95" s="17">
        <v>9221.6</v>
      </c>
      <c r="R95" s="17">
        <f t="shared" si="4"/>
        <v>14.63746032</v>
      </c>
      <c r="S95" s="17">
        <f t="shared" si="5"/>
        <v>419.1636364</v>
      </c>
    </row>
    <row r="96" ht="12.0" customHeight="1">
      <c r="A96" s="12" t="s">
        <v>859</v>
      </c>
      <c r="B96" s="12" t="s">
        <v>860</v>
      </c>
      <c r="C96" s="12" t="s">
        <v>250</v>
      </c>
      <c r="D96" s="13" t="s">
        <v>251</v>
      </c>
      <c r="E96" s="14">
        <v>158.75</v>
      </c>
      <c r="F96" s="14">
        <v>164.28571428571428</v>
      </c>
      <c r="G96" s="14">
        <v>155.25</v>
      </c>
      <c r="H96" s="14">
        <v>150.54545454545453</v>
      </c>
      <c r="I96" s="14" t="s">
        <v>861</v>
      </c>
      <c r="J96" s="14">
        <v>40.0</v>
      </c>
      <c r="K96" s="14">
        <v>5.0</v>
      </c>
      <c r="L96" s="15">
        <f t="shared" si="1"/>
        <v>0.125</v>
      </c>
      <c r="M96" s="16">
        <v>609.0</v>
      </c>
      <c r="N96" s="16">
        <v>20.0</v>
      </c>
      <c r="O96" s="17">
        <f t="shared" si="2"/>
        <v>30.45</v>
      </c>
      <c r="P96" s="17">
        <f t="shared" si="3"/>
        <v>15.225</v>
      </c>
      <c r="Q96" s="17">
        <v>8087.775</v>
      </c>
      <c r="R96" s="17">
        <f t="shared" si="4"/>
        <v>13.28041872</v>
      </c>
      <c r="S96" s="17">
        <f t="shared" si="5"/>
        <v>404.38875</v>
      </c>
    </row>
    <row r="97" ht="12.0" customHeight="1">
      <c r="A97" s="12" t="s">
        <v>864</v>
      </c>
      <c r="B97" s="12" t="s">
        <v>865</v>
      </c>
      <c r="C97" s="12" t="s">
        <v>250</v>
      </c>
      <c r="D97" s="13" t="s">
        <v>296</v>
      </c>
      <c r="E97" s="14">
        <v>140.81910569105693</v>
      </c>
      <c r="F97" s="14">
        <v>151.96052631578948</v>
      </c>
      <c r="G97" s="14">
        <v>130.77142857142857</v>
      </c>
      <c r="H97" s="14">
        <v>138.68421052631578</v>
      </c>
      <c r="I97" s="14" t="s">
        <v>866</v>
      </c>
      <c r="J97" s="14">
        <v>38.0</v>
      </c>
      <c r="K97" s="14">
        <v>5.0</v>
      </c>
      <c r="L97" s="15">
        <f t="shared" si="1"/>
        <v>0.1315789474</v>
      </c>
      <c r="M97" s="16">
        <v>638.0</v>
      </c>
      <c r="N97" s="16">
        <v>22.0</v>
      </c>
      <c r="O97" s="17">
        <f t="shared" si="2"/>
        <v>29</v>
      </c>
      <c r="P97" s="17">
        <f t="shared" si="3"/>
        <v>16.78947368</v>
      </c>
      <c r="Q97" s="17">
        <v>8168.4</v>
      </c>
      <c r="R97" s="17">
        <f t="shared" si="4"/>
        <v>12.8031348</v>
      </c>
      <c r="S97" s="17">
        <f t="shared" si="5"/>
        <v>371.2909091</v>
      </c>
    </row>
    <row r="98" ht="12.0" customHeight="1">
      <c r="A98" s="12" t="s">
        <v>870</v>
      </c>
      <c r="B98" s="12" t="s">
        <v>871</v>
      </c>
      <c r="C98" s="12" t="s">
        <v>250</v>
      </c>
      <c r="D98" s="13" t="s">
        <v>296</v>
      </c>
      <c r="E98" s="14">
        <v>130.48809523809524</v>
      </c>
      <c r="F98" s="14">
        <v>133.59259259259258</v>
      </c>
      <c r="G98" s="14">
        <v>126.16666666666667</v>
      </c>
      <c r="H98" s="14">
        <v>134.23076923076923</v>
      </c>
      <c r="I98" s="14" t="s">
        <v>873</v>
      </c>
      <c r="J98" s="14">
        <v>33.0</v>
      </c>
      <c r="K98" s="14">
        <v>11.0</v>
      </c>
      <c r="L98" s="15">
        <f t="shared" si="1"/>
        <v>0.3333333333</v>
      </c>
      <c r="M98" s="16">
        <v>578.0</v>
      </c>
      <c r="N98" s="16">
        <v>21.0</v>
      </c>
      <c r="O98" s="17">
        <f t="shared" si="2"/>
        <v>27.52380952</v>
      </c>
      <c r="P98" s="17">
        <f t="shared" si="3"/>
        <v>17.51515152</v>
      </c>
      <c r="Q98" s="17">
        <v>7433.166</v>
      </c>
      <c r="R98" s="17">
        <f t="shared" si="4"/>
        <v>12.86014879</v>
      </c>
      <c r="S98" s="17">
        <f t="shared" si="5"/>
        <v>353.9602857</v>
      </c>
    </row>
    <row r="99" ht="12.0" customHeight="1">
      <c r="A99" s="12" t="s">
        <v>877</v>
      </c>
      <c r="B99" s="12" t="s">
        <v>878</v>
      </c>
      <c r="C99" s="12" t="s">
        <v>250</v>
      </c>
      <c r="D99" s="13" t="s">
        <v>296</v>
      </c>
      <c r="E99" s="14">
        <v>142.21354166666666</v>
      </c>
      <c r="F99" s="14">
        <v>147.8709677419355</v>
      </c>
      <c r="G99" s="14">
        <v>128.33333333333334</v>
      </c>
      <c r="H99" s="14">
        <v>145.85714285714286</v>
      </c>
      <c r="I99" s="14" t="s">
        <v>880</v>
      </c>
      <c r="J99" s="14">
        <v>42.0</v>
      </c>
      <c r="K99" s="14">
        <v>9.0</v>
      </c>
      <c r="L99" s="15">
        <f t="shared" si="1"/>
        <v>0.2142857143</v>
      </c>
      <c r="M99" s="16">
        <v>514.0</v>
      </c>
      <c r="N99" s="16">
        <v>20.0</v>
      </c>
      <c r="O99" s="17">
        <f t="shared" si="2"/>
        <v>25.7</v>
      </c>
      <c r="P99" s="17">
        <f t="shared" si="3"/>
        <v>12.23809524</v>
      </c>
      <c r="Q99" s="17">
        <v>7853.959</v>
      </c>
      <c r="R99" s="17">
        <f t="shared" si="4"/>
        <v>15.28007588</v>
      </c>
      <c r="S99" s="17">
        <f t="shared" si="5"/>
        <v>392.69795</v>
      </c>
    </row>
    <row r="100" ht="12.0" customHeight="1">
      <c r="A100" s="12" t="s">
        <v>884</v>
      </c>
      <c r="B100" s="12" t="s">
        <v>885</v>
      </c>
      <c r="C100" s="12" t="s">
        <v>250</v>
      </c>
      <c r="D100" s="13" t="s">
        <v>251</v>
      </c>
      <c r="E100" s="14">
        <v>161.01543209876542</v>
      </c>
      <c r="F100" s="14">
        <v>169.98076923076923</v>
      </c>
      <c r="G100" s="14">
        <v>154.23529411764707</v>
      </c>
      <c r="H100" s="14">
        <v>155.4</v>
      </c>
      <c r="I100" s="14" t="s">
        <v>886</v>
      </c>
      <c r="J100" s="14">
        <v>53.0</v>
      </c>
      <c r="K100" s="14">
        <v>6.0</v>
      </c>
      <c r="L100" s="15">
        <f t="shared" si="1"/>
        <v>0.1132075472</v>
      </c>
      <c r="M100" s="16">
        <v>613.0</v>
      </c>
      <c r="N100" s="16">
        <v>21.0</v>
      </c>
      <c r="O100" s="17">
        <f t="shared" si="2"/>
        <v>29.19047619</v>
      </c>
      <c r="P100" s="17">
        <f t="shared" si="3"/>
        <v>11.56603774</v>
      </c>
      <c r="Q100" s="17">
        <v>7416.0</v>
      </c>
      <c r="R100" s="17">
        <f t="shared" si="4"/>
        <v>12.09787928</v>
      </c>
      <c r="S100" s="17">
        <f t="shared" si="5"/>
        <v>353.1428571</v>
      </c>
    </row>
    <row r="101" ht="12.0" customHeight="1">
      <c r="A101" s="12" t="s">
        <v>889</v>
      </c>
      <c r="B101" s="12" t="s">
        <v>890</v>
      </c>
      <c r="C101" s="12" t="s">
        <v>250</v>
      </c>
      <c r="D101" s="13" t="s">
        <v>296</v>
      </c>
      <c r="E101" s="14">
        <v>140.54166666666666</v>
      </c>
      <c r="F101" s="14">
        <v>142.85</v>
      </c>
      <c r="G101" s="14">
        <v>141.27272727272728</v>
      </c>
      <c r="H101" s="14">
        <v>145.28571428571428</v>
      </c>
      <c r="I101" s="14" t="s">
        <v>891</v>
      </c>
      <c r="J101" s="14">
        <v>37.0</v>
      </c>
      <c r="K101" s="14">
        <v>6.0</v>
      </c>
      <c r="L101" s="15">
        <f t="shared" si="1"/>
        <v>0.1621621622</v>
      </c>
      <c r="M101" s="16">
        <v>702.0</v>
      </c>
      <c r="N101" s="16">
        <v>25.0</v>
      </c>
      <c r="O101" s="17">
        <f t="shared" si="2"/>
        <v>28.08</v>
      </c>
      <c r="P101" s="17">
        <f t="shared" si="3"/>
        <v>18.97297297</v>
      </c>
      <c r="Q101" s="17">
        <v>7691.331</v>
      </c>
      <c r="R101" s="17">
        <f t="shared" si="4"/>
        <v>10.95631197</v>
      </c>
      <c r="S101" s="17">
        <f t="shared" si="5"/>
        <v>307.65324</v>
      </c>
    </row>
    <row r="102" ht="12.0" customHeight="1">
      <c r="A102" s="12" t="s">
        <v>895</v>
      </c>
      <c r="B102" s="12" t="s">
        <v>896</v>
      </c>
      <c r="C102" s="12" t="s">
        <v>250</v>
      </c>
      <c r="D102" s="13" t="s">
        <v>296</v>
      </c>
      <c r="E102" s="14">
        <v>148.86206896551724</v>
      </c>
      <c r="F102" s="14">
        <v>152.51724137931035</v>
      </c>
      <c r="G102" s="14">
        <v>142.64705882352942</v>
      </c>
      <c r="H102" s="14">
        <v>146.15384615384616</v>
      </c>
      <c r="I102" s="14" t="s">
        <v>898</v>
      </c>
      <c r="J102" s="14">
        <v>38.0</v>
      </c>
      <c r="K102" s="14">
        <v>6.0</v>
      </c>
      <c r="L102" s="15">
        <f t="shared" si="1"/>
        <v>0.1578947368</v>
      </c>
      <c r="M102" s="16">
        <v>545.0</v>
      </c>
      <c r="N102" s="16">
        <v>19.0</v>
      </c>
      <c r="O102" s="17">
        <f t="shared" si="2"/>
        <v>28.68421053</v>
      </c>
      <c r="P102" s="17">
        <f t="shared" si="3"/>
        <v>14.34210526</v>
      </c>
      <c r="Q102" s="17">
        <v>7346.8</v>
      </c>
      <c r="R102" s="17">
        <f t="shared" si="4"/>
        <v>13.48036697</v>
      </c>
      <c r="S102" s="17">
        <f t="shared" si="5"/>
        <v>386.6736842</v>
      </c>
    </row>
    <row r="103" ht="12.0" customHeight="1">
      <c r="A103" s="12" t="s">
        <v>900</v>
      </c>
      <c r="B103" s="12" t="s">
        <v>901</v>
      </c>
      <c r="C103" s="12" t="s">
        <v>250</v>
      </c>
      <c r="D103" s="13" t="s">
        <v>251</v>
      </c>
      <c r="E103" s="14">
        <v>154.91666666666669</v>
      </c>
      <c r="F103" s="14">
        <v>160.63636363636363</v>
      </c>
      <c r="G103" s="14">
        <v>155.38095238095238</v>
      </c>
      <c r="H103" s="14">
        <v>145.0625</v>
      </c>
      <c r="I103" s="14" t="s">
        <v>902</v>
      </c>
      <c r="J103" s="14">
        <v>47.0</v>
      </c>
      <c r="K103" s="14">
        <v>6.0</v>
      </c>
      <c r="L103" s="15">
        <f t="shared" si="1"/>
        <v>0.1276595745</v>
      </c>
      <c r="M103" s="16">
        <v>646.0</v>
      </c>
      <c r="N103" s="16">
        <v>22.0</v>
      </c>
      <c r="O103" s="17">
        <f t="shared" si="2"/>
        <v>29.36363636</v>
      </c>
      <c r="P103" s="17">
        <f t="shared" si="3"/>
        <v>13.74468085</v>
      </c>
      <c r="Q103" s="17">
        <v>7811.4</v>
      </c>
      <c r="R103" s="17">
        <f t="shared" si="4"/>
        <v>12.09195046</v>
      </c>
      <c r="S103" s="17">
        <f t="shared" si="5"/>
        <v>355.0636364</v>
      </c>
    </row>
    <row r="104" ht="12.0" customHeight="1">
      <c r="A104" s="12" t="s">
        <v>905</v>
      </c>
      <c r="B104" s="12" t="s">
        <v>906</v>
      </c>
      <c r="C104" s="12" t="s">
        <v>250</v>
      </c>
      <c r="D104" s="13" t="s">
        <v>251</v>
      </c>
      <c r="E104" s="14">
        <v>149.5326086956522</v>
      </c>
      <c r="F104" s="14">
        <v>150.08695652173913</v>
      </c>
      <c r="G104" s="14">
        <v>150.5</v>
      </c>
      <c r="H104" s="14">
        <v>151.14285714285714</v>
      </c>
      <c r="I104" s="14" t="s">
        <v>907</v>
      </c>
      <c r="J104" s="14">
        <v>41.0</v>
      </c>
      <c r="K104" s="14">
        <v>10.0</v>
      </c>
      <c r="L104" s="15">
        <f t="shared" si="1"/>
        <v>0.243902439</v>
      </c>
      <c r="M104" s="16">
        <v>584.0</v>
      </c>
      <c r="N104" s="16">
        <v>20.0</v>
      </c>
      <c r="O104" s="17">
        <f t="shared" si="2"/>
        <v>29.2</v>
      </c>
      <c r="P104" s="17">
        <f t="shared" si="3"/>
        <v>14.24390244</v>
      </c>
      <c r="Q104" s="17">
        <v>7935.5</v>
      </c>
      <c r="R104" s="17">
        <f t="shared" si="4"/>
        <v>13.58818493</v>
      </c>
      <c r="S104" s="17">
        <f t="shared" si="5"/>
        <v>396.775</v>
      </c>
    </row>
    <row r="105" ht="12.0" customHeight="1">
      <c r="A105" s="12" t="s">
        <v>910</v>
      </c>
      <c r="B105" s="12" t="s">
        <v>911</v>
      </c>
      <c r="C105" s="12" t="s">
        <v>250</v>
      </c>
      <c r="D105" s="13" t="s">
        <v>296</v>
      </c>
      <c r="E105" s="14">
        <v>130.36666666666667</v>
      </c>
      <c r="F105" s="14">
        <v>129.78947368421052</v>
      </c>
      <c r="G105" s="14">
        <v>133.46153846153845</v>
      </c>
      <c r="H105" s="14">
        <v>134.69230769230768</v>
      </c>
      <c r="I105" s="14" t="s">
        <v>913</v>
      </c>
      <c r="J105" s="14">
        <v>38.0</v>
      </c>
      <c r="K105" s="14">
        <v>8.0</v>
      </c>
      <c r="L105" s="15">
        <f t="shared" si="1"/>
        <v>0.2105263158</v>
      </c>
      <c r="M105" s="16">
        <v>623.0</v>
      </c>
      <c r="N105" s="16">
        <v>24.0</v>
      </c>
      <c r="O105" s="17">
        <f t="shared" si="2"/>
        <v>25.95833333</v>
      </c>
      <c r="P105" s="17">
        <f t="shared" si="3"/>
        <v>16.39473684</v>
      </c>
      <c r="Q105" s="17">
        <v>7798.0</v>
      </c>
      <c r="R105" s="17">
        <f t="shared" si="4"/>
        <v>12.51685393</v>
      </c>
      <c r="S105" s="17">
        <f t="shared" si="5"/>
        <v>324.9166667</v>
      </c>
    </row>
    <row r="106" ht="12.0" hidden="1" customHeight="1">
      <c r="A106" s="12" t="s">
        <v>915</v>
      </c>
      <c r="B106" s="12" t="s">
        <v>916</v>
      </c>
      <c r="C106" s="12" t="s">
        <v>250</v>
      </c>
      <c r="D106" s="14"/>
      <c r="E106" s="14" t="str">
        <f>VLOOKUP(B106,'Зведена таблиця 1'!$A$1:$C$201,3,False)</f>
        <v>#N/A</v>
      </c>
      <c r="F106" s="14" t="str">
        <f>VLOOKUP(B106,'Зведена таблиця 1'!$A$2:$G$201,4,False)</f>
        <v>#N/A</v>
      </c>
      <c r="G106" s="14" t="str">
        <f>VLOOKUP(B106,'Зведена таблиця 1'!$A$2:$G$201,5,False)</f>
        <v>#N/A</v>
      </c>
      <c r="H106" s="14" t="str">
        <f>VLOOKUP(B106,'Зведена таблиця 1'!$A$2:$G$201,6,False)</f>
        <v>#N/A</v>
      </c>
      <c r="I106" s="14"/>
      <c r="J106" s="14">
        <v>33.0</v>
      </c>
      <c r="K106" s="14">
        <v>7.0</v>
      </c>
      <c r="L106" s="15">
        <f t="shared" si="1"/>
        <v>0.2121212121</v>
      </c>
      <c r="M106" s="16">
        <v>651.0</v>
      </c>
      <c r="N106" s="16">
        <v>20.0</v>
      </c>
      <c r="O106" s="17">
        <f t="shared" si="2"/>
        <v>32.55</v>
      </c>
      <c r="P106" s="17">
        <f t="shared" si="3"/>
        <v>19.72727273</v>
      </c>
      <c r="Q106" s="17">
        <v>7569.1</v>
      </c>
      <c r="R106" s="17">
        <f t="shared" si="4"/>
        <v>11.62688172</v>
      </c>
      <c r="S106" s="17">
        <f t="shared" si="5"/>
        <v>378.455</v>
      </c>
    </row>
    <row r="107" ht="12.0" customHeight="1">
      <c r="A107" s="12" t="s">
        <v>924</v>
      </c>
      <c r="B107" s="12" t="s">
        <v>925</v>
      </c>
      <c r="C107" s="12" t="s">
        <v>250</v>
      </c>
      <c r="D107" s="13" t="s">
        <v>296</v>
      </c>
      <c r="E107" s="14">
        <v>150.46969696969697</v>
      </c>
      <c r="F107" s="14">
        <v>158.71428571428572</v>
      </c>
      <c r="G107" s="14">
        <v>132.3</v>
      </c>
      <c r="H107" s="14">
        <v>155.46153846153845</v>
      </c>
      <c r="I107" s="14" t="s">
        <v>927</v>
      </c>
      <c r="J107" s="14">
        <v>49.0</v>
      </c>
      <c r="K107" s="14">
        <v>8.0</v>
      </c>
      <c r="L107" s="15">
        <f t="shared" si="1"/>
        <v>0.1632653061</v>
      </c>
      <c r="M107" s="16">
        <v>687.0</v>
      </c>
      <c r="N107" s="16">
        <v>25.0</v>
      </c>
      <c r="O107" s="17">
        <f t="shared" si="2"/>
        <v>27.48</v>
      </c>
      <c r="P107" s="17">
        <f t="shared" si="3"/>
        <v>14.02040816</v>
      </c>
      <c r="Q107" s="17">
        <v>7153.7</v>
      </c>
      <c r="R107" s="17">
        <f t="shared" si="4"/>
        <v>10.41295488</v>
      </c>
      <c r="S107" s="17">
        <f t="shared" si="5"/>
        <v>286.148</v>
      </c>
    </row>
    <row r="108" ht="12.0" customHeight="1">
      <c r="A108" s="12" t="s">
        <v>930</v>
      </c>
      <c r="B108" s="12" t="s">
        <v>931</v>
      </c>
      <c r="C108" s="12" t="s">
        <v>250</v>
      </c>
      <c r="D108" s="13" t="s">
        <v>257</v>
      </c>
      <c r="E108" s="14">
        <v>152.358024691358</v>
      </c>
      <c r="F108" s="14">
        <v>162.0</v>
      </c>
      <c r="G108" s="14">
        <v>147.375</v>
      </c>
      <c r="H108" s="14">
        <v>139.92857142857142</v>
      </c>
      <c r="I108" s="14" t="s">
        <v>932</v>
      </c>
      <c r="J108" s="14">
        <v>43.0</v>
      </c>
      <c r="K108" s="14">
        <v>8.0</v>
      </c>
      <c r="L108" s="15">
        <f t="shared" si="1"/>
        <v>0.1860465116</v>
      </c>
      <c r="M108" s="16">
        <v>592.0</v>
      </c>
      <c r="N108" s="16">
        <v>21.0</v>
      </c>
      <c r="O108" s="17">
        <f t="shared" si="2"/>
        <v>28.19047619</v>
      </c>
      <c r="P108" s="17">
        <f t="shared" si="3"/>
        <v>13.76744186</v>
      </c>
      <c r="Q108" s="17">
        <v>7790.4</v>
      </c>
      <c r="R108" s="17">
        <f t="shared" si="4"/>
        <v>13.15945946</v>
      </c>
      <c r="S108" s="17">
        <f t="shared" si="5"/>
        <v>370.9714286</v>
      </c>
    </row>
    <row r="109" ht="12.0" customHeight="1">
      <c r="A109" s="12" t="s">
        <v>935</v>
      </c>
      <c r="B109" s="12" t="s">
        <v>936</v>
      </c>
      <c r="C109" s="12" t="s">
        <v>250</v>
      </c>
      <c r="D109" s="13" t="s">
        <v>296</v>
      </c>
      <c r="E109" s="14">
        <v>156.12878787878788</v>
      </c>
      <c r="F109" s="14">
        <v>157.4318181818182</v>
      </c>
      <c r="G109" s="14">
        <v>149.55</v>
      </c>
      <c r="H109" s="14">
        <v>157.25806451612902</v>
      </c>
      <c r="I109" s="14" t="s">
        <v>938</v>
      </c>
      <c r="J109" s="14">
        <v>48.0</v>
      </c>
      <c r="K109" s="14">
        <v>16.0</v>
      </c>
      <c r="L109" s="15">
        <f t="shared" si="1"/>
        <v>0.3333333333</v>
      </c>
      <c r="M109" s="16">
        <v>714.0</v>
      </c>
      <c r="N109" s="16">
        <v>24.0</v>
      </c>
      <c r="O109" s="17">
        <f t="shared" si="2"/>
        <v>29.75</v>
      </c>
      <c r="P109" s="17">
        <f t="shared" si="3"/>
        <v>14.875</v>
      </c>
      <c r="Q109" s="17">
        <v>7763.9</v>
      </c>
      <c r="R109" s="17">
        <f t="shared" si="4"/>
        <v>10.87380952</v>
      </c>
      <c r="S109" s="17">
        <f t="shared" si="5"/>
        <v>323.4958333</v>
      </c>
    </row>
    <row r="110" ht="12.0" customHeight="1">
      <c r="A110" s="12" t="s">
        <v>942</v>
      </c>
      <c r="B110" s="12" t="s">
        <v>943</v>
      </c>
      <c r="C110" s="12" t="s">
        <v>250</v>
      </c>
      <c r="D110" s="13" t="s">
        <v>235</v>
      </c>
      <c r="E110" s="14">
        <v>177.16481481481483</v>
      </c>
      <c r="F110" s="14">
        <v>180.98863636363637</v>
      </c>
      <c r="G110" s="14">
        <v>172.6</v>
      </c>
      <c r="H110" s="14">
        <v>174.7560975609756</v>
      </c>
      <c r="I110" s="14" t="s">
        <v>944</v>
      </c>
      <c r="J110" s="14">
        <v>41.0</v>
      </c>
      <c r="K110" s="14">
        <v>7.0</v>
      </c>
      <c r="L110" s="15">
        <f t="shared" si="1"/>
        <v>0.1707317073</v>
      </c>
      <c r="M110" s="16">
        <v>561.0</v>
      </c>
      <c r="N110" s="16">
        <v>19.0</v>
      </c>
      <c r="O110" s="17">
        <f t="shared" si="2"/>
        <v>29.52631579</v>
      </c>
      <c r="P110" s="17">
        <f t="shared" si="3"/>
        <v>13.68292683</v>
      </c>
      <c r="Q110" s="17">
        <v>7599.8</v>
      </c>
      <c r="R110" s="17">
        <f t="shared" si="4"/>
        <v>13.54688057</v>
      </c>
      <c r="S110" s="17">
        <f t="shared" si="5"/>
        <v>399.9894737</v>
      </c>
    </row>
    <row r="111" ht="12.0" customHeight="1">
      <c r="A111" s="12" t="s">
        <v>947</v>
      </c>
      <c r="B111" s="12" t="s">
        <v>948</v>
      </c>
      <c r="C111" s="12" t="s">
        <v>250</v>
      </c>
      <c r="D111" s="13" t="s">
        <v>251</v>
      </c>
      <c r="E111" s="14">
        <v>148.61904761904762</v>
      </c>
      <c r="F111" s="14">
        <v>153.71428571428572</v>
      </c>
      <c r="G111" s="14">
        <v>135.71428571428572</v>
      </c>
      <c r="H111" s="14">
        <v>155.88888888888889</v>
      </c>
      <c r="I111" s="14" t="s">
        <v>951</v>
      </c>
      <c r="J111" s="14">
        <v>37.0</v>
      </c>
      <c r="K111" s="14">
        <v>6.0</v>
      </c>
      <c r="L111" s="15">
        <f t="shared" si="1"/>
        <v>0.1621621622</v>
      </c>
      <c r="M111" s="16">
        <v>521.0</v>
      </c>
      <c r="N111" s="16">
        <v>19.0</v>
      </c>
      <c r="O111" s="17">
        <f t="shared" si="2"/>
        <v>27.42105263</v>
      </c>
      <c r="P111" s="17">
        <f t="shared" si="3"/>
        <v>14.08108108</v>
      </c>
      <c r="Q111" s="17">
        <v>6969.9</v>
      </c>
      <c r="R111" s="17">
        <f t="shared" si="4"/>
        <v>13.37792706</v>
      </c>
      <c r="S111" s="17">
        <f t="shared" si="5"/>
        <v>366.8368421</v>
      </c>
    </row>
    <row r="112" ht="12.0" customHeight="1">
      <c r="A112" s="12" t="s">
        <v>954</v>
      </c>
      <c r="B112" s="12" t="s">
        <v>955</v>
      </c>
      <c r="C112" s="12" t="s">
        <v>250</v>
      </c>
      <c r="D112" s="13" t="s">
        <v>296</v>
      </c>
      <c r="E112" s="14">
        <v>155.81372549019605</v>
      </c>
      <c r="F112" s="14">
        <v>161.125</v>
      </c>
      <c r="G112" s="14">
        <v>146.44444444444446</v>
      </c>
      <c r="H112" s="14">
        <v>158.1818181818182</v>
      </c>
      <c r="I112" s="14" t="s">
        <v>592</v>
      </c>
      <c r="J112" s="14">
        <v>52.0</v>
      </c>
      <c r="K112" s="14">
        <v>8.0</v>
      </c>
      <c r="L112" s="15">
        <f t="shared" si="1"/>
        <v>0.1538461538</v>
      </c>
      <c r="M112" s="16">
        <v>655.0</v>
      </c>
      <c r="N112" s="16">
        <v>23.0</v>
      </c>
      <c r="O112" s="17">
        <f t="shared" si="2"/>
        <v>28.47826087</v>
      </c>
      <c r="P112" s="17">
        <f t="shared" si="3"/>
        <v>12.59615385</v>
      </c>
      <c r="Q112" s="17">
        <v>7437.5</v>
      </c>
      <c r="R112" s="17">
        <f t="shared" si="4"/>
        <v>11.35496183</v>
      </c>
      <c r="S112" s="17">
        <f t="shared" si="5"/>
        <v>323.3695652</v>
      </c>
    </row>
    <row r="113" ht="12.0" customHeight="1">
      <c r="A113" s="12" t="s">
        <v>960</v>
      </c>
      <c r="B113" s="12" t="s">
        <v>961</v>
      </c>
      <c r="C113" s="12" t="s">
        <v>250</v>
      </c>
      <c r="D113" s="13" t="s">
        <v>296</v>
      </c>
      <c r="E113" s="14">
        <v>145.92592592592592</v>
      </c>
      <c r="F113" s="14">
        <v>153.32</v>
      </c>
      <c r="G113" s="14">
        <v>148.0</v>
      </c>
      <c r="H113" s="14">
        <v>136.85714285714286</v>
      </c>
      <c r="I113" s="14" t="s">
        <v>963</v>
      </c>
      <c r="J113" s="14">
        <v>36.0</v>
      </c>
      <c r="K113" s="14">
        <v>5.0</v>
      </c>
      <c r="L113" s="15">
        <f t="shared" si="1"/>
        <v>0.1388888889</v>
      </c>
      <c r="M113" s="16">
        <v>520.0</v>
      </c>
      <c r="N113" s="16">
        <v>20.0</v>
      </c>
      <c r="O113" s="17">
        <f t="shared" si="2"/>
        <v>26</v>
      </c>
      <c r="P113" s="17">
        <f t="shared" si="3"/>
        <v>14.44444444</v>
      </c>
      <c r="Q113" s="17">
        <v>7076.551</v>
      </c>
      <c r="R113" s="17">
        <f t="shared" si="4"/>
        <v>13.60875192</v>
      </c>
      <c r="S113" s="17">
        <f t="shared" si="5"/>
        <v>353.82755</v>
      </c>
    </row>
    <row r="114" ht="12.0" customHeight="1">
      <c r="A114" s="12" t="s">
        <v>967</v>
      </c>
      <c r="B114" s="12" t="s">
        <v>968</v>
      </c>
      <c r="C114" s="12" t="s">
        <v>250</v>
      </c>
      <c r="D114" s="13" t="s">
        <v>251</v>
      </c>
      <c r="E114" s="14">
        <v>152.9469696969697</v>
      </c>
      <c r="F114" s="14">
        <v>158.1969696969697</v>
      </c>
      <c r="G114" s="14">
        <v>146.73684210526315</v>
      </c>
      <c r="H114" s="14">
        <v>146.75</v>
      </c>
      <c r="I114" s="14" t="s">
        <v>970</v>
      </c>
      <c r="J114" s="14">
        <v>32.0</v>
      </c>
      <c r="K114" s="14">
        <v>3.0</v>
      </c>
      <c r="L114" s="15">
        <f t="shared" si="1"/>
        <v>0.09375</v>
      </c>
      <c r="M114" s="16">
        <v>603.0</v>
      </c>
      <c r="N114" s="16">
        <v>19.0</v>
      </c>
      <c r="O114" s="17">
        <f t="shared" si="2"/>
        <v>31.73684211</v>
      </c>
      <c r="P114" s="17">
        <f t="shared" si="3"/>
        <v>18.84375</v>
      </c>
      <c r="Q114" s="17">
        <v>7077.9</v>
      </c>
      <c r="R114" s="17">
        <f t="shared" si="4"/>
        <v>11.73781095</v>
      </c>
      <c r="S114" s="17">
        <f t="shared" si="5"/>
        <v>372.5210526</v>
      </c>
    </row>
    <row r="115" ht="12.0" customHeight="1">
      <c r="A115" s="12" t="s">
        <v>974</v>
      </c>
      <c r="B115" s="12" t="s">
        <v>975</v>
      </c>
      <c r="C115" s="12" t="s">
        <v>250</v>
      </c>
      <c r="D115" s="13" t="s">
        <v>296</v>
      </c>
      <c r="E115" s="14">
        <v>125.921568627451</v>
      </c>
      <c r="F115" s="14">
        <v>130.0</v>
      </c>
      <c r="G115" s="14">
        <v>125.41666666666667</v>
      </c>
      <c r="H115" s="14">
        <v>121.11111111111111</v>
      </c>
      <c r="I115" s="14" t="s">
        <v>977</v>
      </c>
      <c r="J115" s="14">
        <v>37.0</v>
      </c>
      <c r="K115" s="14">
        <v>8.0</v>
      </c>
      <c r="L115" s="15">
        <f t="shared" si="1"/>
        <v>0.2162162162</v>
      </c>
      <c r="M115" s="16">
        <v>472.0</v>
      </c>
      <c r="N115" s="16">
        <v>17.0</v>
      </c>
      <c r="O115" s="17">
        <f t="shared" si="2"/>
        <v>27.76470588</v>
      </c>
      <c r="P115" s="17">
        <f t="shared" si="3"/>
        <v>12.75675676</v>
      </c>
      <c r="Q115" s="17">
        <v>6941.011</v>
      </c>
      <c r="R115" s="17">
        <f t="shared" si="4"/>
        <v>14.70553178</v>
      </c>
      <c r="S115" s="17">
        <f t="shared" si="5"/>
        <v>408.2947647</v>
      </c>
    </row>
    <row r="116" ht="12.0" customHeight="1">
      <c r="A116" s="12" t="s">
        <v>264</v>
      </c>
      <c r="B116" s="12" t="s">
        <v>979</v>
      </c>
      <c r="C116" s="12" t="s">
        <v>250</v>
      </c>
      <c r="D116" s="13" t="s">
        <v>296</v>
      </c>
      <c r="E116" s="14">
        <v>141.83333333333331</v>
      </c>
      <c r="F116" s="14">
        <v>145.95652173913044</v>
      </c>
      <c r="G116" s="14">
        <v>141.47058823529412</v>
      </c>
      <c r="H116" s="14">
        <v>140.4</v>
      </c>
      <c r="I116" s="14" t="s">
        <v>981</v>
      </c>
      <c r="J116" s="14">
        <v>42.0</v>
      </c>
      <c r="K116" s="14">
        <v>5.0</v>
      </c>
      <c r="L116" s="15">
        <f t="shared" si="1"/>
        <v>0.119047619</v>
      </c>
      <c r="M116" s="16">
        <v>623.0</v>
      </c>
      <c r="N116" s="16">
        <v>21.0</v>
      </c>
      <c r="O116" s="17">
        <f t="shared" si="2"/>
        <v>29.66666667</v>
      </c>
      <c r="P116" s="17">
        <f t="shared" si="3"/>
        <v>14.83333333</v>
      </c>
      <c r="Q116" s="17">
        <v>7485.176</v>
      </c>
      <c r="R116" s="17">
        <f t="shared" si="4"/>
        <v>12.01472873</v>
      </c>
      <c r="S116" s="17">
        <f t="shared" si="5"/>
        <v>356.4369524</v>
      </c>
    </row>
    <row r="117" ht="12.0" customHeight="1">
      <c r="A117" s="12" t="s">
        <v>984</v>
      </c>
      <c r="B117" s="12" t="s">
        <v>985</v>
      </c>
      <c r="C117" s="12" t="s">
        <v>250</v>
      </c>
      <c r="D117" s="13" t="s">
        <v>296</v>
      </c>
      <c r="E117" s="14">
        <v>143.34057971014494</v>
      </c>
      <c r="F117" s="14">
        <v>148.52380952380952</v>
      </c>
      <c r="G117" s="14">
        <v>140.58823529411765</v>
      </c>
      <c r="H117" s="14">
        <v>140.2</v>
      </c>
      <c r="I117" s="14" t="s">
        <v>987</v>
      </c>
      <c r="J117" s="14">
        <v>26.0</v>
      </c>
      <c r="K117" s="14">
        <v>6.0</v>
      </c>
      <c r="L117" s="15">
        <f t="shared" si="1"/>
        <v>0.2307692308</v>
      </c>
      <c r="M117" s="16">
        <v>451.0</v>
      </c>
      <c r="N117" s="16">
        <v>16.0</v>
      </c>
      <c r="O117" s="17">
        <f t="shared" si="2"/>
        <v>28.1875</v>
      </c>
      <c r="P117" s="17">
        <f t="shared" si="3"/>
        <v>17.34615385</v>
      </c>
      <c r="Q117" s="17">
        <v>6802.3</v>
      </c>
      <c r="R117" s="17">
        <f t="shared" si="4"/>
        <v>15.0827051</v>
      </c>
      <c r="S117" s="17">
        <f t="shared" si="5"/>
        <v>425.14375</v>
      </c>
    </row>
    <row r="118" ht="12.0" customHeight="1">
      <c r="A118" s="12" t="s">
        <v>990</v>
      </c>
      <c r="B118" s="12" t="s">
        <v>991</v>
      </c>
      <c r="C118" s="12" t="s">
        <v>250</v>
      </c>
      <c r="D118" s="13" t="s">
        <v>251</v>
      </c>
      <c r="E118" s="14">
        <v>140.975</v>
      </c>
      <c r="F118" s="14">
        <v>149.77777777777777</v>
      </c>
      <c r="G118" s="14">
        <v>132.0</v>
      </c>
      <c r="H118" s="14">
        <v>138.6153846153846</v>
      </c>
      <c r="I118" s="14" t="s">
        <v>993</v>
      </c>
      <c r="J118" s="14">
        <v>36.0</v>
      </c>
      <c r="K118" s="14">
        <v>9.0</v>
      </c>
      <c r="L118" s="15">
        <f t="shared" si="1"/>
        <v>0.25</v>
      </c>
      <c r="M118" s="16">
        <v>474.0</v>
      </c>
      <c r="N118" s="16">
        <v>18.0</v>
      </c>
      <c r="O118" s="17">
        <f t="shared" si="2"/>
        <v>26.33333333</v>
      </c>
      <c r="P118" s="17">
        <f t="shared" si="3"/>
        <v>13.16666667</v>
      </c>
      <c r="Q118" s="17">
        <v>6485.1</v>
      </c>
      <c r="R118" s="17">
        <f t="shared" si="4"/>
        <v>13.68164557</v>
      </c>
      <c r="S118" s="17">
        <f t="shared" si="5"/>
        <v>360.2833333</v>
      </c>
    </row>
    <row r="119" ht="12.0" customHeight="1">
      <c r="A119" s="12" t="s">
        <v>995</v>
      </c>
      <c r="B119" s="12" t="s">
        <v>996</v>
      </c>
      <c r="C119" s="12" t="s">
        <v>250</v>
      </c>
      <c r="D119" s="13" t="s">
        <v>296</v>
      </c>
      <c r="E119" s="14">
        <v>138.75</v>
      </c>
      <c r="F119" s="14">
        <v>145.69230769230768</v>
      </c>
      <c r="G119" s="14">
        <v>132.0</v>
      </c>
      <c r="H119" s="14">
        <v>147.5</v>
      </c>
      <c r="I119" s="14" t="s">
        <v>998</v>
      </c>
      <c r="J119" s="14">
        <v>33.0</v>
      </c>
      <c r="K119" s="14">
        <v>6.0</v>
      </c>
      <c r="L119" s="15">
        <f t="shared" si="1"/>
        <v>0.1818181818</v>
      </c>
      <c r="M119" s="16">
        <v>505.0</v>
      </c>
      <c r="N119" s="16">
        <v>19.0</v>
      </c>
      <c r="O119" s="17">
        <f t="shared" si="2"/>
        <v>26.57894737</v>
      </c>
      <c r="P119" s="17">
        <f t="shared" si="3"/>
        <v>15.3030303</v>
      </c>
      <c r="Q119" s="17">
        <v>6438.4</v>
      </c>
      <c r="R119" s="17">
        <f t="shared" si="4"/>
        <v>12.74930693</v>
      </c>
      <c r="S119" s="17">
        <f t="shared" si="5"/>
        <v>338.8631579</v>
      </c>
    </row>
    <row r="120" ht="12.0" customHeight="1">
      <c r="A120" s="12" t="s">
        <v>1000</v>
      </c>
      <c r="B120" s="12" t="s">
        <v>1001</v>
      </c>
      <c r="C120" s="12" t="s">
        <v>250</v>
      </c>
      <c r="D120" s="13" t="s">
        <v>296</v>
      </c>
      <c r="E120" s="14">
        <v>150.63194444444446</v>
      </c>
      <c r="F120" s="14">
        <v>156.04347826086956</v>
      </c>
      <c r="G120" s="14">
        <v>143.9047619047619</v>
      </c>
      <c r="H120" s="14">
        <v>153.6</v>
      </c>
      <c r="I120" s="14" t="s">
        <v>1003</v>
      </c>
      <c r="J120" s="14">
        <v>34.0</v>
      </c>
      <c r="K120" s="14">
        <v>4.0</v>
      </c>
      <c r="L120" s="15">
        <f t="shared" si="1"/>
        <v>0.1176470588</v>
      </c>
      <c r="M120" s="16">
        <v>596.0</v>
      </c>
      <c r="N120" s="16">
        <v>20.0</v>
      </c>
      <c r="O120" s="17">
        <f t="shared" si="2"/>
        <v>29.8</v>
      </c>
      <c r="P120" s="17">
        <f t="shared" si="3"/>
        <v>17.52941176</v>
      </c>
      <c r="Q120" s="17">
        <v>6780.1</v>
      </c>
      <c r="R120" s="17">
        <f t="shared" si="4"/>
        <v>11.37600671</v>
      </c>
      <c r="S120" s="17">
        <f t="shared" si="5"/>
        <v>339.005</v>
      </c>
    </row>
    <row r="121" ht="12.0" customHeight="1">
      <c r="A121" s="12" t="s">
        <v>1006</v>
      </c>
      <c r="B121" s="12" t="s">
        <v>1007</v>
      </c>
      <c r="C121" s="12" t="s">
        <v>250</v>
      </c>
      <c r="D121" s="13" t="s">
        <v>296</v>
      </c>
      <c r="E121" s="14">
        <v>144.47619047619045</v>
      </c>
      <c r="F121" s="14">
        <v>147.35714285714286</v>
      </c>
      <c r="G121" s="14">
        <v>140.54545454545453</v>
      </c>
      <c r="H121" s="14">
        <v>143.0</v>
      </c>
      <c r="I121" s="14" t="s">
        <v>1008</v>
      </c>
      <c r="J121" s="14">
        <v>39.0</v>
      </c>
      <c r="K121" s="14">
        <v>6.0</v>
      </c>
      <c r="L121" s="15">
        <f t="shared" si="1"/>
        <v>0.1538461538</v>
      </c>
      <c r="M121" s="16">
        <v>554.0</v>
      </c>
      <c r="N121" s="16">
        <v>20.0</v>
      </c>
      <c r="O121" s="17">
        <f t="shared" si="2"/>
        <v>27.7</v>
      </c>
      <c r="P121" s="17">
        <f t="shared" si="3"/>
        <v>14.20512821</v>
      </c>
      <c r="Q121" s="17">
        <v>6907.633</v>
      </c>
      <c r="R121" s="17">
        <f t="shared" si="4"/>
        <v>12.46865162</v>
      </c>
      <c r="S121" s="17">
        <f t="shared" si="5"/>
        <v>345.38165</v>
      </c>
    </row>
    <row r="122" ht="12.0" customHeight="1">
      <c r="A122" s="12" t="s">
        <v>1011</v>
      </c>
      <c r="B122" s="12" t="s">
        <v>1012</v>
      </c>
      <c r="C122" s="12" t="s">
        <v>250</v>
      </c>
      <c r="D122" s="13" t="s">
        <v>296</v>
      </c>
      <c r="E122" s="14">
        <v>140.60555555555553</v>
      </c>
      <c r="F122" s="14">
        <v>148.10714285714286</v>
      </c>
      <c r="G122" s="14">
        <v>141.15</v>
      </c>
      <c r="H122" s="14">
        <v>127.72727272727273</v>
      </c>
      <c r="I122" s="14" t="s">
        <v>1014</v>
      </c>
      <c r="J122" s="14">
        <v>35.0</v>
      </c>
      <c r="K122" s="14">
        <v>6.0</v>
      </c>
      <c r="L122" s="15">
        <f t="shared" si="1"/>
        <v>0.1714285714</v>
      </c>
      <c r="M122" s="16">
        <v>567.0</v>
      </c>
      <c r="N122" s="16">
        <v>21.0</v>
      </c>
      <c r="O122" s="17">
        <f t="shared" si="2"/>
        <v>27</v>
      </c>
      <c r="P122" s="17">
        <f t="shared" si="3"/>
        <v>16.2</v>
      </c>
      <c r="Q122" s="17">
        <v>6618.7</v>
      </c>
      <c r="R122" s="17">
        <f t="shared" si="4"/>
        <v>11.67319224</v>
      </c>
      <c r="S122" s="17">
        <f t="shared" si="5"/>
        <v>315.1761905</v>
      </c>
    </row>
    <row r="123" ht="12.0" customHeight="1">
      <c r="A123" s="12" t="s">
        <v>1018</v>
      </c>
      <c r="B123" s="12" t="s">
        <v>1020</v>
      </c>
      <c r="C123" s="12" t="s">
        <v>250</v>
      </c>
      <c r="D123" s="13" t="s">
        <v>296</v>
      </c>
      <c r="E123" s="14">
        <v>157.98581560283688</v>
      </c>
      <c r="F123" s="14">
        <v>156.84444444444443</v>
      </c>
      <c r="G123" s="14">
        <v>158.78571428571428</v>
      </c>
      <c r="H123" s="14">
        <v>160.26923076923077</v>
      </c>
      <c r="I123" s="14" t="s">
        <v>1022</v>
      </c>
      <c r="J123" s="14">
        <v>43.0</v>
      </c>
      <c r="K123" s="14">
        <v>2.0</v>
      </c>
      <c r="L123" s="15">
        <f t="shared" si="1"/>
        <v>0.04651162791</v>
      </c>
      <c r="M123" s="16">
        <v>550.0</v>
      </c>
      <c r="N123" s="16">
        <v>20.0</v>
      </c>
      <c r="O123" s="17">
        <f t="shared" si="2"/>
        <v>27.5</v>
      </c>
      <c r="P123" s="17">
        <f t="shared" si="3"/>
        <v>12.79069767</v>
      </c>
      <c r="Q123" s="17">
        <v>6680.1</v>
      </c>
      <c r="R123" s="17">
        <f t="shared" si="4"/>
        <v>12.14563636</v>
      </c>
      <c r="S123" s="17">
        <f t="shared" si="5"/>
        <v>334.005</v>
      </c>
    </row>
    <row r="124" ht="12.0" customHeight="1">
      <c r="A124" s="12" t="s">
        <v>1025</v>
      </c>
      <c r="B124" s="12" t="s">
        <v>1026</v>
      </c>
      <c r="C124" s="12" t="s">
        <v>250</v>
      </c>
      <c r="D124" s="13" t="s">
        <v>296</v>
      </c>
      <c r="E124" s="14">
        <v>149.43827160493828</v>
      </c>
      <c r="F124" s="14">
        <v>150.92307692307693</v>
      </c>
      <c r="G124" s="14">
        <v>150.52941176470588</v>
      </c>
      <c r="H124" s="14">
        <v>157.0</v>
      </c>
      <c r="I124" s="14" t="s">
        <v>1027</v>
      </c>
      <c r="J124" s="14">
        <v>42.0</v>
      </c>
      <c r="K124" s="14">
        <v>9.0</v>
      </c>
      <c r="L124" s="15">
        <f t="shared" si="1"/>
        <v>0.2142857143</v>
      </c>
      <c r="M124" s="16">
        <v>523.0</v>
      </c>
      <c r="N124" s="16">
        <v>19.0</v>
      </c>
      <c r="O124" s="17">
        <f t="shared" si="2"/>
        <v>27.52631579</v>
      </c>
      <c r="P124" s="17">
        <f t="shared" si="3"/>
        <v>12.45238095</v>
      </c>
      <c r="Q124" s="17">
        <v>6765.7</v>
      </c>
      <c r="R124" s="17">
        <f t="shared" si="4"/>
        <v>12.93632887</v>
      </c>
      <c r="S124" s="17">
        <f t="shared" si="5"/>
        <v>356.0894737</v>
      </c>
    </row>
    <row r="125" ht="12.0" customHeight="1">
      <c r="A125" s="12" t="s">
        <v>1030</v>
      </c>
      <c r="B125" s="12" t="s">
        <v>1031</v>
      </c>
      <c r="C125" s="12" t="s">
        <v>250</v>
      </c>
      <c r="D125" s="13" t="s">
        <v>296</v>
      </c>
      <c r="E125" s="14">
        <v>142.07971014492753</v>
      </c>
      <c r="F125" s="14">
        <v>153.05</v>
      </c>
      <c r="G125" s="14">
        <v>133.64705882352942</v>
      </c>
      <c r="H125" s="14">
        <v>145.4</v>
      </c>
      <c r="I125" s="14" t="s">
        <v>1033</v>
      </c>
      <c r="J125" s="14">
        <v>24.0</v>
      </c>
      <c r="K125" s="14">
        <v>4.0</v>
      </c>
      <c r="L125" s="15">
        <f t="shared" si="1"/>
        <v>0.1666666667</v>
      </c>
      <c r="M125" s="16">
        <v>456.0</v>
      </c>
      <c r="N125" s="16">
        <v>15.0</v>
      </c>
      <c r="O125" s="17">
        <f t="shared" si="2"/>
        <v>30.4</v>
      </c>
      <c r="P125" s="17">
        <f t="shared" si="3"/>
        <v>19</v>
      </c>
      <c r="Q125" s="17">
        <v>6499.4</v>
      </c>
      <c r="R125" s="17">
        <f t="shared" si="4"/>
        <v>14.25307018</v>
      </c>
      <c r="S125" s="17">
        <f t="shared" si="5"/>
        <v>433.2933333</v>
      </c>
    </row>
    <row r="126" ht="12.0" customHeight="1">
      <c r="A126" s="12" t="s">
        <v>1037</v>
      </c>
      <c r="B126" s="12" t="s">
        <v>1038</v>
      </c>
      <c r="C126" s="12" t="s">
        <v>250</v>
      </c>
      <c r="D126" s="13" t="s">
        <v>251</v>
      </c>
      <c r="E126" s="14">
        <v>142.953125</v>
      </c>
      <c r="F126" s="14">
        <v>148.96774193548387</v>
      </c>
      <c r="G126" s="14">
        <v>143.2</v>
      </c>
      <c r="H126" s="14">
        <v>137.8</v>
      </c>
      <c r="I126" s="14" t="s">
        <v>1040</v>
      </c>
      <c r="J126" s="14">
        <v>41.0</v>
      </c>
      <c r="K126" s="14">
        <v>5.0</v>
      </c>
      <c r="L126" s="15">
        <f t="shared" si="1"/>
        <v>0.1219512195</v>
      </c>
      <c r="M126" s="16">
        <v>639.0</v>
      </c>
      <c r="N126" s="16">
        <v>23.0</v>
      </c>
      <c r="O126" s="17">
        <f t="shared" si="2"/>
        <v>27.7826087</v>
      </c>
      <c r="P126" s="17">
        <f t="shared" si="3"/>
        <v>15.58536585</v>
      </c>
      <c r="Q126" s="17">
        <v>7648.6</v>
      </c>
      <c r="R126" s="17">
        <f t="shared" si="4"/>
        <v>11.96964006</v>
      </c>
      <c r="S126" s="17">
        <f t="shared" si="5"/>
        <v>332.5478261</v>
      </c>
    </row>
    <row r="127" ht="12.0" hidden="1" customHeight="1">
      <c r="A127" s="12" t="s">
        <v>1043</v>
      </c>
      <c r="B127" s="12" t="s">
        <v>1044</v>
      </c>
      <c r="C127" s="12" t="s">
        <v>250</v>
      </c>
      <c r="D127" s="14"/>
      <c r="E127" s="14" t="str">
        <f>VLOOKUP(B127,'Зведена таблиця 1'!$A$1:$C$201,3,False)</f>
        <v>#N/A</v>
      </c>
      <c r="F127" s="14" t="str">
        <f>VLOOKUP(B127,'Зведена таблиця 1'!$A$2:$G$201,4,False)</f>
        <v>#N/A</v>
      </c>
      <c r="G127" s="14" t="str">
        <f>VLOOKUP(B127,'Зведена таблиця 1'!$A$2:$G$201,5,False)</f>
        <v>#N/A</v>
      </c>
      <c r="H127" s="14" t="str">
        <f>VLOOKUP(B127,'Зведена таблиця 1'!$A$2:$G$201,6,False)</f>
        <v>#N/A</v>
      </c>
      <c r="I127" s="14"/>
      <c r="J127" s="14">
        <v>32.0</v>
      </c>
      <c r="K127" s="14">
        <v>9.0</v>
      </c>
      <c r="L127" s="15">
        <f t="shared" si="1"/>
        <v>0.28125</v>
      </c>
      <c r="M127" s="16">
        <v>407.0</v>
      </c>
      <c r="N127" s="16">
        <v>14.0</v>
      </c>
      <c r="O127" s="17">
        <f t="shared" si="2"/>
        <v>29.07142857</v>
      </c>
      <c r="P127" s="17">
        <f t="shared" si="3"/>
        <v>12.71875</v>
      </c>
      <c r="Q127" s="17">
        <v>5165.3</v>
      </c>
      <c r="R127" s="17">
        <f t="shared" si="4"/>
        <v>12.69115479</v>
      </c>
      <c r="S127" s="17">
        <f t="shared" si="5"/>
        <v>368.95</v>
      </c>
    </row>
    <row r="128" ht="12.0" customHeight="1">
      <c r="A128" s="12" t="s">
        <v>1050</v>
      </c>
      <c r="B128" s="12" t="s">
        <v>1051</v>
      </c>
      <c r="C128" s="12" t="s">
        <v>250</v>
      </c>
      <c r="D128" s="13" t="s">
        <v>296</v>
      </c>
      <c r="E128" s="14">
        <v>132.46354166666666</v>
      </c>
      <c r="F128" s="14">
        <v>133.25</v>
      </c>
      <c r="G128" s="14">
        <v>131.96428571428572</v>
      </c>
      <c r="H128" s="14">
        <v>123.85714285714286</v>
      </c>
      <c r="I128" s="14" t="s">
        <v>1053</v>
      </c>
      <c r="J128" s="14">
        <v>32.0</v>
      </c>
      <c r="K128" s="14">
        <v>3.0</v>
      </c>
      <c r="L128" s="15">
        <f t="shared" si="1"/>
        <v>0.09375</v>
      </c>
      <c r="M128" s="16">
        <v>500.0</v>
      </c>
      <c r="N128" s="16">
        <v>19.0</v>
      </c>
      <c r="O128" s="17">
        <f t="shared" si="2"/>
        <v>26.31578947</v>
      </c>
      <c r="P128" s="17">
        <f t="shared" si="3"/>
        <v>15.625</v>
      </c>
      <c r="Q128" s="17">
        <v>6340.5</v>
      </c>
      <c r="R128" s="17">
        <f t="shared" si="4"/>
        <v>12.681</v>
      </c>
      <c r="S128" s="17">
        <f t="shared" si="5"/>
        <v>333.7105263</v>
      </c>
    </row>
    <row r="129" ht="12.0" customHeight="1">
      <c r="A129" s="12" t="s">
        <v>1055</v>
      </c>
      <c r="B129" s="12" t="s">
        <v>1056</v>
      </c>
      <c r="C129" s="12" t="s">
        <v>250</v>
      </c>
      <c r="D129" s="13" t="s">
        <v>296</v>
      </c>
      <c r="E129" s="14">
        <v>131.7156862745098</v>
      </c>
      <c r="F129" s="14">
        <v>134.75</v>
      </c>
      <c r="G129" s="14">
        <v>139.8181818181818</v>
      </c>
      <c r="H129" s="14">
        <v>125.14285714285714</v>
      </c>
      <c r="I129" s="14" t="s">
        <v>1058</v>
      </c>
      <c r="J129" s="14">
        <v>30.0</v>
      </c>
      <c r="K129" s="14">
        <v>6.0</v>
      </c>
      <c r="L129" s="15">
        <f t="shared" si="1"/>
        <v>0.2</v>
      </c>
      <c r="M129" s="16">
        <v>421.0</v>
      </c>
      <c r="N129" s="16">
        <v>16.0</v>
      </c>
      <c r="O129" s="17">
        <f t="shared" si="2"/>
        <v>26.3125</v>
      </c>
      <c r="P129" s="17">
        <f t="shared" si="3"/>
        <v>14.03333333</v>
      </c>
      <c r="Q129" s="17">
        <v>6786.352</v>
      </c>
      <c r="R129" s="17">
        <f t="shared" si="4"/>
        <v>16.11960095</v>
      </c>
      <c r="S129" s="17">
        <f t="shared" si="5"/>
        <v>424.147</v>
      </c>
    </row>
    <row r="130" ht="12.0" customHeight="1">
      <c r="A130" s="12" t="s">
        <v>1060</v>
      </c>
      <c r="B130" s="12" t="s">
        <v>1062</v>
      </c>
      <c r="C130" s="12" t="s">
        <v>250</v>
      </c>
      <c r="D130" s="13" t="s">
        <v>431</v>
      </c>
      <c r="E130" s="14">
        <v>140.86666666666667</v>
      </c>
      <c r="F130" s="14">
        <v>152.42857142857142</v>
      </c>
      <c r="G130" s="14">
        <v>147.125</v>
      </c>
      <c r="H130" s="14">
        <v>129.75</v>
      </c>
      <c r="I130" s="14" t="s">
        <v>1063</v>
      </c>
      <c r="J130" s="14">
        <v>25.0</v>
      </c>
      <c r="K130" s="14">
        <v>7.0</v>
      </c>
      <c r="L130" s="15">
        <f t="shared" si="1"/>
        <v>0.28</v>
      </c>
      <c r="M130" s="16">
        <v>297.0</v>
      </c>
      <c r="N130" s="16">
        <v>11.0</v>
      </c>
      <c r="O130" s="17">
        <f t="shared" si="2"/>
        <v>27</v>
      </c>
      <c r="P130" s="17">
        <f t="shared" si="3"/>
        <v>11.88</v>
      </c>
      <c r="Q130" s="17">
        <v>5317.8</v>
      </c>
      <c r="R130" s="17">
        <f t="shared" si="4"/>
        <v>17.90505051</v>
      </c>
      <c r="S130" s="17">
        <f t="shared" si="5"/>
        <v>483.4363636</v>
      </c>
    </row>
    <row r="131" ht="12.0" customHeight="1">
      <c r="A131" s="12" t="s">
        <v>1066</v>
      </c>
      <c r="B131" s="12" t="s">
        <v>1067</v>
      </c>
      <c r="C131" s="12" t="s">
        <v>250</v>
      </c>
      <c r="D131" s="13" t="s">
        <v>296</v>
      </c>
      <c r="E131" s="14">
        <v>123.12643678160917</v>
      </c>
      <c r="F131" s="14">
        <v>126.65517241379311</v>
      </c>
      <c r="G131" s="14">
        <v>121.66666666666667</v>
      </c>
      <c r="H131" s="14">
        <v>124.5</v>
      </c>
      <c r="I131" s="14" t="s">
        <v>1070</v>
      </c>
      <c r="J131" s="14">
        <v>34.0</v>
      </c>
      <c r="K131" s="14">
        <v>9.0</v>
      </c>
      <c r="L131" s="15">
        <f t="shared" si="1"/>
        <v>0.2647058824</v>
      </c>
      <c r="M131" s="16">
        <v>490.0</v>
      </c>
      <c r="N131" s="16">
        <v>17.0</v>
      </c>
      <c r="O131" s="17">
        <f t="shared" si="2"/>
        <v>28.82352941</v>
      </c>
      <c r="P131" s="17">
        <f t="shared" si="3"/>
        <v>14.41176471</v>
      </c>
      <c r="Q131" s="17">
        <v>6329.9</v>
      </c>
      <c r="R131" s="17">
        <f t="shared" si="4"/>
        <v>12.91816327</v>
      </c>
      <c r="S131" s="17">
        <f t="shared" si="5"/>
        <v>372.3470588</v>
      </c>
    </row>
    <row r="132" ht="12.0" customHeight="1">
      <c r="A132" s="12" t="s">
        <v>1073</v>
      </c>
      <c r="B132" s="12" t="s">
        <v>1075</v>
      </c>
      <c r="C132" s="12" t="s">
        <v>250</v>
      </c>
      <c r="D132" s="13" t="s">
        <v>235</v>
      </c>
      <c r="E132" s="14">
        <v>151.6574074074074</v>
      </c>
      <c r="F132" s="14">
        <v>160.1764705882353</v>
      </c>
      <c r="G132" s="14">
        <v>137.125</v>
      </c>
      <c r="H132" s="14">
        <v>159.25</v>
      </c>
      <c r="I132" s="14" t="s">
        <v>1076</v>
      </c>
      <c r="J132" s="14">
        <v>39.0</v>
      </c>
      <c r="K132" s="14">
        <v>2.0</v>
      </c>
      <c r="L132" s="15">
        <f t="shared" si="1"/>
        <v>0.05128205128</v>
      </c>
      <c r="M132" s="16">
        <v>459.0</v>
      </c>
      <c r="N132" s="16">
        <v>18.0</v>
      </c>
      <c r="O132" s="17">
        <f t="shared" si="2"/>
        <v>25.5</v>
      </c>
      <c r="P132" s="17">
        <f t="shared" si="3"/>
        <v>11.76923077</v>
      </c>
      <c r="Q132" s="17">
        <v>5968.0</v>
      </c>
      <c r="R132" s="17">
        <f t="shared" si="4"/>
        <v>13.00217865</v>
      </c>
      <c r="S132" s="17">
        <f t="shared" si="5"/>
        <v>331.5555556</v>
      </c>
    </row>
    <row r="133" ht="12.0" customHeight="1">
      <c r="A133" s="12" t="s">
        <v>1079</v>
      </c>
      <c r="B133" s="12" t="s">
        <v>1080</v>
      </c>
      <c r="C133" s="12" t="s">
        <v>250</v>
      </c>
      <c r="D133" s="13" t="s">
        <v>296</v>
      </c>
      <c r="E133" s="14">
        <v>150.0952380952381</v>
      </c>
      <c r="F133" s="14">
        <v>162.14814814814815</v>
      </c>
      <c r="G133" s="14">
        <v>139.23529411764707</v>
      </c>
      <c r="H133" s="14">
        <v>144.72222222222223</v>
      </c>
      <c r="I133" s="14" t="s">
        <v>1082</v>
      </c>
      <c r="J133" s="14">
        <v>27.0</v>
      </c>
      <c r="K133" s="14">
        <v>1.0</v>
      </c>
      <c r="L133" s="15">
        <f t="shared" si="1"/>
        <v>0.03703703704</v>
      </c>
      <c r="M133" s="16">
        <v>536.0</v>
      </c>
      <c r="N133" s="16">
        <v>16.0</v>
      </c>
      <c r="O133" s="17">
        <f t="shared" si="2"/>
        <v>33.5</v>
      </c>
      <c r="P133" s="17">
        <f t="shared" si="3"/>
        <v>19.85185185</v>
      </c>
      <c r="Q133" s="17">
        <v>6209.3</v>
      </c>
      <c r="R133" s="17">
        <f t="shared" si="4"/>
        <v>11.58451493</v>
      </c>
      <c r="S133" s="17">
        <f t="shared" si="5"/>
        <v>388.08125</v>
      </c>
    </row>
    <row r="134" ht="12.0" customHeight="1">
      <c r="A134" s="12" t="s">
        <v>1085</v>
      </c>
      <c r="B134" s="12" t="s">
        <v>1086</v>
      </c>
      <c r="C134" s="12" t="s">
        <v>250</v>
      </c>
      <c r="D134" s="13" t="s">
        <v>235</v>
      </c>
      <c r="E134" s="14">
        <v>149.91666666666666</v>
      </c>
      <c r="F134" s="14">
        <v>144.8095238095238</v>
      </c>
      <c r="G134" s="14">
        <v>148.22222222222223</v>
      </c>
      <c r="H134" s="14">
        <v>159.375</v>
      </c>
      <c r="I134" s="14" t="s">
        <v>1088</v>
      </c>
      <c r="J134" s="14">
        <v>35.0</v>
      </c>
      <c r="K134" s="14">
        <v>5.0</v>
      </c>
      <c r="L134" s="15">
        <f t="shared" si="1"/>
        <v>0.1428571429</v>
      </c>
      <c r="M134" s="16">
        <v>469.0</v>
      </c>
      <c r="N134" s="16">
        <v>18.0</v>
      </c>
      <c r="O134" s="17">
        <f t="shared" si="2"/>
        <v>26.05555556</v>
      </c>
      <c r="P134" s="17">
        <f t="shared" si="3"/>
        <v>13.4</v>
      </c>
      <c r="Q134" s="17">
        <v>6054.6</v>
      </c>
      <c r="R134" s="17">
        <f t="shared" si="4"/>
        <v>12.90959488</v>
      </c>
      <c r="S134" s="17">
        <f t="shared" si="5"/>
        <v>336.3666667</v>
      </c>
    </row>
    <row r="135" ht="12.0" customHeight="1">
      <c r="A135" s="12" t="s">
        <v>1091</v>
      </c>
      <c r="B135" s="12" t="s">
        <v>1092</v>
      </c>
      <c r="C135" s="12" t="s">
        <v>250</v>
      </c>
      <c r="D135" s="13" t="s">
        <v>296</v>
      </c>
      <c r="E135" s="14">
        <v>136.59722222222223</v>
      </c>
      <c r="F135" s="14">
        <v>139.65217391304347</v>
      </c>
      <c r="G135" s="14">
        <v>130.52941176470588</v>
      </c>
      <c r="H135" s="14">
        <v>141.0</v>
      </c>
      <c r="I135" s="14" t="s">
        <v>1095</v>
      </c>
      <c r="J135" s="14">
        <v>24.0</v>
      </c>
      <c r="K135" s="14">
        <v>8.0</v>
      </c>
      <c r="L135" s="15">
        <f t="shared" si="1"/>
        <v>0.3333333333</v>
      </c>
      <c r="M135" s="16">
        <v>407.0</v>
      </c>
      <c r="N135" s="16">
        <v>15.0</v>
      </c>
      <c r="O135" s="17">
        <f t="shared" si="2"/>
        <v>27.13333333</v>
      </c>
      <c r="P135" s="17">
        <f t="shared" si="3"/>
        <v>16.95833333</v>
      </c>
      <c r="Q135" s="17">
        <v>5670.882</v>
      </c>
      <c r="R135" s="17">
        <f t="shared" si="4"/>
        <v>13.93337101</v>
      </c>
      <c r="S135" s="17">
        <f t="shared" si="5"/>
        <v>378.0588</v>
      </c>
    </row>
    <row r="136" ht="12.0" customHeight="1">
      <c r="A136" s="12" t="s">
        <v>33</v>
      </c>
      <c r="B136" s="12" t="s">
        <v>1098</v>
      </c>
      <c r="C136" s="12" t="s">
        <v>234</v>
      </c>
      <c r="D136" s="13" t="s">
        <v>257</v>
      </c>
      <c r="E136" s="14">
        <v>162.05833333333334</v>
      </c>
      <c r="F136" s="14">
        <v>167.0</v>
      </c>
      <c r="G136" s="14">
        <v>148.0</v>
      </c>
      <c r="H136" s="14">
        <v>158.95454545454547</v>
      </c>
      <c r="I136" s="14" t="s">
        <v>1099</v>
      </c>
      <c r="J136" s="14">
        <v>30.0</v>
      </c>
      <c r="K136" s="14">
        <v>6.0</v>
      </c>
      <c r="L136" s="15">
        <f t="shared" si="1"/>
        <v>0.2</v>
      </c>
      <c r="M136" s="16">
        <v>335.0</v>
      </c>
      <c r="N136" s="16">
        <v>12.0</v>
      </c>
      <c r="O136" s="17">
        <f t="shared" si="2"/>
        <v>27.91666667</v>
      </c>
      <c r="P136" s="17">
        <f t="shared" si="3"/>
        <v>11.16666667</v>
      </c>
      <c r="Q136" s="17">
        <v>5970.908</v>
      </c>
      <c r="R136" s="17">
        <f t="shared" si="4"/>
        <v>17.82360597</v>
      </c>
      <c r="S136" s="17">
        <f t="shared" si="5"/>
        <v>497.5756667</v>
      </c>
    </row>
    <row r="137" ht="12.0" customHeight="1">
      <c r="A137" s="12" t="s">
        <v>1103</v>
      </c>
      <c r="B137" s="12" t="s">
        <v>1104</v>
      </c>
      <c r="C137" s="12" t="s">
        <v>250</v>
      </c>
      <c r="D137" s="13" t="s">
        <v>296</v>
      </c>
      <c r="E137" s="14">
        <v>136.62666666666667</v>
      </c>
      <c r="F137" s="14">
        <v>143.8695652173913</v>
      </c>
      <c r="G137" s="14">
        <v>133.0625</v>
      </c>
      <c r="H137" s="14">
        <v>137.36363636363637</v>
      </c>
      <c r="I137" s="14" t="s">
        <v>1105</v>
      </c>
      <c r="J137" s="14">
        <v>34.0</v>
      </c>
      <c r="K137" s="14">
        <v>8.0</v>
      </c>
      <c r="L137" s="15">
        <f t="shared" si="1"/>
        <v>0.2352941176</v>
      </c>
      <c r="M137" s="16">
        <v>454.0</v>
      </c>
      <c r="N137" s="16">
        <v>17.0</v>
      </c>
      <c r="O137" s="17">
        <f t="shared" si="2"/>
        <v>26.70588235</v>
      </c>
      <c r="P137" s="17">
        <f t="shared" si="3"/>
        <v>13.35294118</v>
      </c>
      <c r="Q137" s="17">
        <v>5942.8</v>
      </c>
      <c r="R137" s="17">
        <f t="shared" si="4"/>
        <v>13.08986784</v>
      </c>
      <c r="S137" s="17">
        <f t="shared" si="5"/>
        <v>349.5764706</v>
      </c>
    </row>
    <row r="138" ht="12.0" customHeight="1">
      <c r="A138" s="12" t="s">
        <v>1107</v>
      </c>
      <c r="B138" s="12" t="s">
        <v>1109</v>
      </c>
      <c r="C138" s="12" t="s">
        <v>250</v>
      </c>
      <c r="D138" s="13" t="s">
        <v>296</v>
      </c>
      <c r="E138" s="14">
        <v>125.23076923076923</v>
      </c>
      <c r="F138" s="14">
        <v>121.25</v>
      </c>
      <c r="G138" s="14">
        <v>130.6</v>
      </c>
      <c r="H138" s="14">
        <v>133.5</v>
      </c>
      <c r="I138" s="14" t="s">
        <v>1110</v>
      </c>
      <c r="J138" s="14">
        <v>33.0</v>
      </c>
      <c r="K138" s="14">
        <v>2.0</v>
      </c>
      <c r="L138" s="15">
        <f t="shared" si="1"/>
        <v>0.06060606061</v>
      </c>
      <c r="M138" s="16">
        <v>377.0</v>
      </c>
      <c r="N138" s="16">
        <v>16.0</v>
      </c>
      <c r="O138" s="17">
        <f t="shared" si="2"/>
        <v>23.5625</v>
      </c>
      <c r="P138" s="17">
        <f t="shared" si="3"/>
        <v>11.42424242</v>
      </c>
      <c r="Q138" s="17">
        <v>5132.3</v>
      </c>
      <c r="R138" s="17">
        <f t="shared" si="4"/>
        <v>13.61352785</v>
      </c>
      <c r="S138" s="17">
        <f t="shared" si="5"/>
        <v>320.76875</v>
      </c>
    </row>
    <row r="139" ht="12.0" customHeight="1">
      <c r="A139" s="12" t="s">
        <v>1113</v>
      </c>
      <c r="B139" s="12" t="s">
        <v>1114</v>
      </c>
      <c r="C139" s="12" t="s">
        <v>250</v>
      </c>
      <c r="D139" s="13" t="s">
        <v>296</v>
      </c>
      <c r="E139" s="14">
        <v>141.32291666666666</v>
      </c>
      <c r="F139" s="14">
        <v>147.11363636363637</v>
      </c>
      <c r="G139" s="14">
        <v>136.16666666666666</v>
      </c>
      <c r="H139" s="14">
        <v>144.85714285714286</v>
      </c>
      <c r="I139" s="14" t="s">
        <v>1116</v>
      </c>
      <c r="J139" s="14">
        <v>27.0</v>
      </c>
      <c r="K139" s="14">
        <v>9.0</v>
      </c>
      <c r="L139" s="15">
        <f t="shared" si="1"/>
        <v>0.3333333333</v>
      </c>
      <c r="M139" s="16">
        <v>311.0</v>
      </c>
      <c r="N139" s="16">
        <v>12.0</v>
      </c>
      <c r="O139" s="17">
        <f t="shared" si="2"/>
        <v>25.91666667</v>
      </c>
      <c r="P139" s="17">
        <f t="shared" si="3"/>
        <v>11.51851852</v>
      </c>
      <c r="Q139" s="17">
        <v>5512.7</v>
      </c>
      <c r="R139" s="17">
        <f t="shared" si="4"/>
        <v>17.72572347</v>
      </c>
      <c r="S139" s="17">
        <f t="shared" si="5"/>
        <v>459.3916667</v>
      </c>
    </row>
    <row r="140" ht="12.0" customHeight="1">
      <c r="A140" s="12" t="s">
        <v>1118</v>
      </c>
      <c r="B140" s="12" t="s">
        <v>1119</v>
      </c>
      <c r="C140" s="12" t="s">
        <v>250</v>
      </c>
      <c r="D140" s="13" t="s">
        <v>257</v>
      </c>
      <c r="E140" s="14">
        <v>156.91666666666666</v>
      </c>
      <c r="F140" s="14">
        <v>161.27777777777777</v>
      </c>
      <c r="G140" s="14">
        <v>159.16666666666666</v>
      </c>
      <c r="H140" s="14">
        <v>147.26666666666668</v>
      </c>
      <c r="I140" s="14" t="s">
        <v>1120</v>
      </c>
      <c r="J140" s="14">
        <v>37.0</v>
      </c>
      <c r="K140" s="14">
        <v>8.0</v>
      </c>
      <c r="L140" s="15">
        <f t="shared" si="1"/>
        <v>0.2162162162</v>
      </c>
      <c r="M140" s="16">
        <v>411.0</v>
      </c>
      <c r="N140" s="16">
        <v>14.0</v>
      </c>
      <c r="O140" s="17">
        <f t="shared" si="2"/>
        <v>29.35714286</v>
      </c>
      <c r="P140" s="17">
        <f t="shared" si="3"/>
        <v>11.10810811</v>
      </c>
      <c r="Q140" s="17">
        <v>5578.7</v>
      </c>
      <c r="R140" s="17">
        <f t="shared" si="4"/>
        <v>13.57347932</v>
      </c>
      <c r="S140" s="17">
        <f t="shared" si="5"/>
        <v>398.4785714</v>
      </c>
    </row>
    <row r="141" ht="12.0" customHeight="1">
      <c r="A141" s="12" t="s">
        <v>1123</v>
      </c>
      <c r="B141" s="12" t="s">
        <v>1124</v>
      </c>
      <c r="C141" s="12" t="s">
        <v>250</v>
      </c>
      <c r="D141" s="13" t="s">
        <v>296</v>
      </c>
      <c r="E141" s="14">
        <v>128.62745098039218</v>
      </c>
      <c r="F141" s="14">
        <v>129.0</v>
      </c>
      <c r="G141" s="14">
        <v>134.42857142857142</v>
      </c>
      <c r="H141" s="14">
        <v>126.0909090909091</v>
      </c>
      <c r="I141" s="14" t="s">
        <v>1125</v>
      </c>
      <c r="J141" s="14">
        <v>29.0</v>
      </c>
      <c r="K141" s="14">
        <v>3.0</v>
      </c>
      <c r="L141" s="15">
        <f t="shared" si="1"/>
        <v>0.1034482759</v>
      </c>
      <c r="M141" s="16">
        <v>378.0</v>
      </c>
      <c r="N141" s="16">
        <v>13.0</v>
      </c>
      <c r="O141" s="17">
        <f t="shared" si="2"/>
        <v>29.07692308</v>
      </c>
      <c r="P141" s="17">
        <f t="shared" si="3"/>
        <v>13.03448276</v>
      </c>
      <c r="Q141" s="17">
        <v>5390.8</v>
      </c>
      <c r="R141" s="17">
        <f t="shared" si="4"/>
        <v>14.26137566</v>
      </c>
      <c r="S141" s="17">
        <f t="shared" si="5"/>
        <v>414.6769231</v>
      </c>
    </row>
    <row r="142" ht="12.0" customHeight="1">
      <c r="A142" s="12" t="s">
        <v>722</v>
      </c>
      <c r="B142" s="12" t="s">
        <v>1128</v>
      </c>
      <c r="C142" s="12" t="s">
        <v>250</v>
      </c>
      <c r="D142" s="13" t="s">
        <v>257</v>
      </c>
      <c r="E142" s="14">
        <v>163.27884615384616</v>
      </c>
      <c r="F142" s="14">
        <v>168.71153846153845</v>
      </c>
      <c r="G142" s="14">
        <v>158.86666666666667</v>
      </c>
      <c r="H142" s="14">
        <v>159.26666666666668</v>
      </c>
      <c r="I142" s="14" t="s">
        <v>1130</v>
      </c>
      <c r="J142" s="14">
        <v>29.0</v>
      </c>
      <c r="K142" s="14">
        <v>2.0</v>
      </c>
      <c r="L142" s="15">
        <f t="shared" si="1"/>
        <v>0.06896551724</v>
      </c>
      <c r="M142" s="16">
        <v>411.0</v>
      </c>
      <c r="N142" s="16">
        <v>13.0</v>
      </c>
      <c r="O142" s="17">
        <f t="shared" si="2"/>
        <v>31.61538462</v>
      </c>
      <c r="P142" s="17">
        <f t="shared" si="3"/>
        <v>14.17241379</v>
      </c>
      <c r="Q142" s="17">
        <v>5737.9</v>
      </c>
      <c r="R142" s="17">
        <f t="shared" si="4"/>
        <v>13.96082725</v>
      </c>
      <c r="S142" s="17">
        <f t="shared" si="5"/>
        <v>441.3769231</v>
      </c>
    </row>
    <row r="143" ht="12.0" customHeight="1">
      <c r="A143" s="12" t="s">
        <v>1134</v>
      </c>
      <c r="B143" s="12" t="s">
        <v>1135</v>
      </c>
      <c r="C143" s="12" t="s">
        <v>250</v>
      </c>
      <c r="D143" s="13" t="s">
        <v>296</v>
      </c>
      <c r="E143" s="14">
        <v>143.54651162790697</v>
      </c>
      <c r="F143" s="14">
        <v>151.02439024390245</v>
      </c>
      <c r="G143" s="14">
        <v>136.09677419354838</v>
      </c>
      <c r="H143" s="14">
        <v>145.58823529411765</v>
      </c>
      <c r="I143" s="14" t="s">
        <v>1137</v>
      </c>
      <c r="J143" s="14">
        <v>28.0</v>
      </c>
      <c r="K143" s="14">
        <v>6.0</v>
      </c>
      <c r="L143" s="15">
        <f t="shared" si="1"/>
        <v>0.2142857143</v>
      </c>
      <c r="M143" s="16">
        <v>383.0</v>
      </c>
      <c r="N143" s="16">
        <v>15.0</v>
      </c>
      <c r="O143" s="17">
        <f t="shared" si="2"/>
        <v>25.53333333</v>
      </c>
      <c r="P143" s="17">
        <f t="shared" si="3"/>
        <v>13.67857143</v>
      </c>
      <c r="Q143" s="17">
        <v>5553.6</v>
      </c>
      <c r="R143" s="17">
        <f t="shared" si="4"/>
        <v>14.5002611</v>
      </c>
      <c r="S143" s="17">
        <f t="shared" si="5"/>
        <v>370.24</v>
      </c>
    </row>
    <row r="144" ht="12.0" customHeight="1">
      <c r="A144" s="12" t="s">
        <v>1140</v>
      </c>
      <c r="B144" s="12" t="s">
        <v>1142</v>
      </c>
      <c r="C144" s="12" t="s">
        <v>250</v>
      </c>
      <c r="D144" s="13" t="s">
        <v>251</v>
      </c>
      <c r="E144" s="14">
        <v>140.67283950617286</v>
      </c>
      <c r="F144" s="14">
        <v>142.92592592592592</v>
      </c>
      <c r="G144" s="14">
        <v>132.375</v>
      </c>
      <c r="H144" s="14">
        <v>142.11111111111111</v>
      </c>
      <c r="I144" s="14" t="s">
        <v>1144</v>
      </c>
      <c r="J144" s="14">
        <v>30.0</v>
      </c>
      <c r="K144" s="14">
        <v>6.0</v>
      </c>
      <c r="L144" s="15">
        <f t="shared" si="1"/>
        <v>0.2</v>
      </c>
      <c r="M144" s="16">
        <v>304.0</v>
      </c>
      <c r="N144" s="16">
        <v>11.0</v>
      </c>
      <c r="O144" s="17">
        <f t="shared" si="2"/>
        <v>27.63636364</v>
      </c>
      <c r="P144" s="17">
        <f t="shared" si="3"/>
        <v>10.13333333</v>
      </c>
      <c r="Q144" s="17">
        <v>5865.3</v>
      </c>
      <c r="R144" s="17">
        <f t="shared" si="4"/>
        <v>19.29375</v>
      </c>
      <c r="S144" s="17">
        <f t="shared" si="5"/>
        <v>533.2090909</v>
      </c>
    </row>
    <row r="145" ht="12.0" customHeight="1">
      <c r="A145" s="12" t="s">
        <v>1148</v>
      </c>
      <c r="B145" s="12" t="s">
        <v>1149</v>
      </c>
      <c r="C145" s="12" t="s">
        <v>250</v>
      </c>
      <c r="D145" s="13" t="s">
        <v>296</v>
      </c>
      <c r="E145" s="14">
        <v>132.63888888888889</v>
      </c>
      <c r="F145" s="14">
        <v>132.35294117647058</v>
      </c>
      <c r="G145" s="14">
        <v>130.91666666666666</v>
      </c>
      <c r="H145" s="14">
        <v>135.16666666666666</v>
      </c>
      <c r="I145" s="14" t="s">
        <v>1150</v>
      </c>
      <c r="J145" s="14">
        <v>23.0</v>
      </c>
      <c r="K145" s="14">
        <v>7.0</v>
      </c>
      <c r="L145" s="15">
        <f t="shared" si="1"/>
        <v>0.3043478261</v>
      </c>
      <c r="M145" s="16">
        <v>332.0</v>
      </c>
      <c r="N145" s="16">
        <v>13.0</v>
      </c>
      <c r="O145" s="17">
        <f t="shared" si="2"/>
        <v>25.53846154</v>
      </c>
      <c r="P145" s="17">
        <f t="shared" si="3"/>
        <v>14.43478261</v>
      </c>
      <c r="Q145" s="17">
        <v>4792.097</v>
      </c>
      <c r="R145" s="17">
        <f t="shared" si="4"/>
        <v>14.43402711</v>
      </c>
      <c r="S145" s="17">
        <f t="shared" si="5"/>
        <v>368.6228462</v>
      </c>
    </row>
    <row r="146" ht="12.0" customHeight="1">
      <c r="A146" s="12" t="s">
        <v>1154</v>
      </c>
      <c r="B146" s="12" t="s">
        <v>1155</v>
      </c>
      <c r="C146" s="12" t="s">
        <v>250</v>
      </c>
      <c r="D146" s="13" t="s">
        <v>296</v>
      </c>
      <c r="E146" s="14">
        <v>138.984375</v>
      </c>
      <c r="F146" s="14">
        <v>140.09375</v>
      </c>
      <c r="G146" s="14">
        <v>137.8421052631579</v>
      </c>
      <c r="H146" s="14">
        <v>137.0</v>
      </c>
      <c r="I146" s="14" t="s">
        <v>1157</v>
      </c>
      <c r="J146" s="14">
        <v>34.0</v>
      </c>
      <c r="K146" s="14">
        <v>4.0</v>
      </c>
      <c r="L146" s="15">
        <f t="shared" si="1"/>
        <v>0.1176470588</v>
      </c>
      <c r="M146" s="16">
        <v>430.0</v>
      </c>
      <c r="N146" s="16">
        <v>15.0</v>
      </c>
      <c r="O146" s="17">
        <f t="shared" si="2"/>
        <v>28.66666667</v>
      </c>
      <c r="P146" s="17">
        <f t="shared" si="3"/>
        <v>12.64705882</v>
      </c>
      <c r="Q146" s="17">
        <v>5112.9</v>
      </c>
      <c r="R146" s="17">
        <f t="shared" si="4"/>
        <v>11.89046512</v>
      </c>
      <c r="S146" s="17">
        <f t="shared" si="5"/>
        <v>340.86</v>
      </c>
    </row>
    <row r="147" ht="12.0" customHeight="1">
      <c r="A147" s="12" t="s">
        <v>1160</v>
      </c>
      <c r="B147" s="12" t="s">
        <v>1161</v>
      </c>
      <c r="C147" s="12" t="s">
        <v>234</v>
      </c>
      <c r="D147" s="13" t="s">
        <v>296</v>
      </c>
      <c r="E147" s="14">
        <v>140.01388888888889</v>
      </c>
      <c r="F147" s="14">
        <v>148.5</v>
      </c>
      <c r="G147" s="14">
        <v>144.5</v>
      </c>
      <c r="H147" s="14">
        <v>136.25</v>
      </c>
      <c r="I147" s="14" t="s">
        <v>1163</v>
      </c>
      <c r="J147" s="14">
        <v>26.0</v>
      </c>
      <c r="K147" s="14">
        <v>3.0</v>
      </c>
      <c r="L147" s="15">
        <f t="shared" si="1"/>
        <v>0.1153846154</v>
      </c>
      <c r="M147" s="16">
        <v>347.0</v>
      </c>
      <c r="N147" s="16">
        <v>14.0</v>
      </c>
      <c r="O147" s="17">
        <f t="shared" si="2"/>
        <v>24.78571429</v>
      </c>
      <c r="P147" s="17">
        <f t="shared" si="3"/>
        <v>13.34615385</v>
      </c>
      <c r="Q147" s="17">
        <v>4905.8</v>
      </c>
      <c r="R147" s="17">
        <f t="shared" si="4"/>
        <v>14.13775216</v>
      </c>
      <c r="S147" s="17">
        <f t="shared" si="5"/>
        <v>350.4142857</v>
      </c>
    </row>
    <row r="148" ht="12.0" hidden="1" customHeight="1">
      <c r="A148" s="12" t="s">
        <v>1166</v>
      </c>
      <c r="B148" s="12" t="s">
        <v>1167</v>
      </c>
      <c r="C148" s="12" t="s">
        <v>250</v>
      </c>
      <c r="D148" s="14"/>
      <c r="E148" s="14" t="str">
        <f>VLOOKUP(B148,'Зведена таблиця 1'!$A$1:$C$201,3,False)</f>
        <v>#N/A</v>
      </c>
      <c r="F148" s="14" t="str">
        <f>VLOOKUP(B148,'Зведена таблиця 1'!$A$2:$G$201,4,False)</f>
        <v>#N/A</v>
      </c>
      <c r="G148" s="14" t="str">
        <f>VLOOKUP(B148,'Зведена таблиця 1'!$A$2:$G$201,5,False)</f>
        <v>#N/A</v>
      </c>
      <c r="H148" s="14" t="str">
        <f>VLOOKUP(B148,'Зведена таблиця 1'!$A$2:$G$201,6,False)</f>
        <v>#N/A</v>
      </c>
      <c r="I148" s="14"/>
      <c r="J148" s="14">
        <v>24.0</v>
      </c>
      <c r="K148" s="14">
        <v>4.0</v>
      </c>
      <c r="L148" s="15">
        <f t="shared" si="1"/>
        <v>0.1666666667</v>
      </c>
      <c r="M148" s="16">
        <v>357.0</v>
      </c>
      <c r="N148" s="16">
        <v>15.0</v>
      </c>
      <c r="O148" s="17">
        <f t="shared" si="2"/>
        <v>23.8</v>
      </c>
      <c r="P148" s="17">
        <f t="shared" si="3"/>
        <v>14.875</v>
      </c>
      <c r="Q148" s="17">
        <v>4859.9</v>
      </c>
      <c r="R148" s="17">
        <f t="shared" si="4"/>
        <v>13.61316527</v>
      </c>
      <c r="S148" s="17">
        <f t="shared" si="5"/>
        <v>323.9933333</v>
      </c>
    </row>
    <row r="149" ht="12.0" customHeight="1">
      <c r="A149" s="12" t="s">
        <v>1174</v>
      </c>
      <c r="B149" s="12" t="s">
        <v>1175</v>
      </c>
      <c r="C149" s="12" t="s">
        <v>250</v>
      </c>
      <c r="D149" s="13" t="s">
        <v>296</v>
      </c>
      <c r="E149" s="14">
        <v>128.83333333333331</v>
      </c>
      <c r="F149" s="14">
        <v>131.38095238095238</v>
      </c>
      <c r="G149" s="14">
        <v>126.86666666666666</v>
      </c>
      <c r="H149" s="14">
        <v>138.28571428571428</v>
      </c>
      <c r="I149" s="14" t="s">
        <v>1178</v>
      </c>
      <c r="J149" s="14">
        <v>23.0</v>
      </c>
      <c r="K149" s="14">
        <v>5.0</v>
      </c>
      <c r="L149" s="15">
        <f t="shared" si="1"/>
        <v>0.2173913043</v>
      </c>
      <c r="M149" s="16">
        <v>247.0</v>
      </c>
      <c r="N149" s="16">
        <v>11.0</v>
      </c>
      <c r="O149" s="17">
        <f t="shared" si="2"/>
        <v>22.45454545</v>
      </c>
      <c r="P149" s="17">
        <f t="shared" si="3"/>
        <v>10.73913043</v>
      </c>
      <c r="Q149" s="17">
        <v>4007.3</v>
      </c>
      <c r="R149" s="17">
        <f t="shared" si="4"/>
        <v>16.22388664</v>
      </c>
      <c r="S149" s="17">
        <f t="shared" si="5"/>
        <v>364.3</v>
      </c>
    </row>
    <row r="150" ht="12.0" hidden="1" customHeight="1">
      <c r="A150" s="12" t="s">
        <v>1181</v>
      </c>
      <c r="B150" s="12" t="s">
        <v>1183</v>
      </c>
      <c r="C150" s="12" t="s">
        <v>250</v>
      </c>
      <c r="D150" s="14"/>
      <c r="E150" s="14" t="str">
        <f>VLOOKUP(B150,'Зведена таблиця 1'!$A$1:$C$201,3,False)</f>
        <v>#N/A</v>
      </c>
      <c r="F150" s="14" t="str">
        <f>VLOOKUP(B150,'Зведена таблиця 1'!$A$2:$G$201,4,False)</f>
        <v>#N/A</v>
      </c>
      <c r="G150" s="14" t="str">
        <f>VLOOKUP(B150,'Зведена таблиця 1'!$A$2:$G$201,5,False)</f>
        <v>#N/A</v>
      </c>
      <c r="H150" s="14" t="str">
        <f>VLOOKUP(B150,'Зведена таблиця 1'!$A$2:$G$201,6,False)</f>
        <v>#N/A</v>
      </c>
      <c r="I150" s="14"/>
      <c r="J150" s="14">
        <v>26.0</v>
      </c>
      <c r="K150" s="14">
        <v>5.0</v>
      </c>
      <c r="L150" s="15">
        <f t="shared" si="1"/>
        <v>0.1923076923</v>
      </c>
      <c r="M150" s="16">
        <v>338.0</v>
      </c>
      <c r="N150" s="16">
        <v>12.0</v>
      </c>
      <c r="O150" s="17">
        <f t="shared" si="2"/>
        <v>28.16666667</v>
      </c>
      <c r="P150" s="17">
        <f t="shared" si="3"/>
        <v>13</v>
      </c>
      <c r="Q150" s="17">
        <v>5279.4</v>
      </c>
      <c r="R150" s="17">
        <f t="shared" si="4"/>
        <v>15.61952663</v>
      </c>
      <c r="S150" s="17">
        <f t="shared" si="5"/>
        <v>439.95</v>
      </c>
    </row>
    <row r="151" ht="12.0" customHeight="1">
      <c r="A151" s="12" t="s">
        <v>1190</v>
      </c>
      <c r="B151" s="12" t="s">
        <v>1191</v>
      </c>
      <c r="C151" s="12" t="s">
        <v>250</v>
      </c>
      <c r="D151" s="13" t="s">
        <v>296</v>
      </c>
      <c r="E151" s="14">
        <v>146.4222222222222</v>
      </c>
      <c r="F151" s="14">
        <v>151.16666666666666</v>
      </c>
      <c r="G151" s="14">
        <v>144.5</v>
      </c>
      <c r="H151" s="14">
        <v>143.125</v>
      </c>
      <c r="I151" s="14" t="s">
        <v>1193</v>
      </c>
      <c r="J151" s="14">
        <v>24.0</v>
      </c>
      <c r="K151" s="14">
        <v>3.0</v>
      </c>
      <c r="L151" s="15">
        <f t="shared" si="1"/>
        <v>0.125</v>
      </c>
      <c r="M151" s="16">
        <v>314.0</v>
      </c>
      <c r="N151" s="16">
        <v>12.0</v>
      </c>
      <c r="O151" s="17">
        <f t="shared" si="2"/>
        <v>26.16666667</v>
      </c>
      <c r="P151" s="17">
        <f t="shared" si="3"/>
        <v>13.08333333</v>
      </c>
      <c r="Q151" s="17">
        <v>5115.762</v>
      </c>
      <c r="R151" s="17">
        <f t="shared" si="4"/>
        <v>16.29223567</v>
      </c>
      <c r="S151" s="17">
        <f t="shared" si="5"/>
        <v>426.3135</v>
      </c>
    </row>
    <row r="152" ht="12.0" customHeight="1">
      <c r="A152" s="12" t="s">
        <v>1197</v>
      </c>
      <c r="B152" s="12" t="s">
        <v>1198</v>
      </c>
      <c r="C152" s="12" t="s">
        <v>250</v>
      </c>
      <c r="D152" s="13" t="s">
        <v>296</v>
      </c>
      <c r="E152" s="14">
        <v>135.52777777777777</v>
      </c>
      <c r="F152" s="14">
        <v>135.13793103448276</v>
      </c>
      <c r="G152" s="14">
        <v>143.83333333333334</v>
      </c>
      <c r="H152" s="14">
        <v>131.6153846153846</v>
      </c>
      <c r="I152" s="14" t="s">
        <v>1200</v>
      </c>
      <c r="J152" s="14">
        <v>28.0</v>
      </c>
      <c r="K152" s="14">
        <v>5.0</v>
      </c>
      <c r="L152" s="15">
        <f t="shared" si="1"/>
        <v>0.1785714286</v>
      </c>
      <c r="M152" s="16">
        <v>457.0</v>
      </c>
      <c r="N152" s="16">
        <v>16.0</v>
      </c>
      <c r="O152" s="17">
        <f t="shared" si="2"/>
        <v>28.5625</v>
      </c>
      <c r="P152" s="17">
        <f t="shared" si="3"/>
        <v>16.32142857</v>
      </c>
      <c r="Q152" s="17">
        <v>5112.7</v>
      </c>
      <c r="R152" s="17">
        <f t="shared" si="4"/>
        <v>11.18752735</v>
      </c>
      <c r="S152" s="17">
        <f t="shared" si="5"/>
        <v>319.54375</v>
      </c>
    </row>
    <row r="153" ht="12.0" customHeight="1">
      <c r="A153" s="12" t="s">
        <v>1203</v>
      </c>
      <c r="B153" s="12" t="s">
        <v>1204</v>
      </c>
      <c r="C153" s="12" t="s">
        <v>250</v>
      </c>
      <c r="D153" s="13" t="s">
        <v>296</v>
      </c>
      <c r="E153" s="14">
        <v>134.38541666666669</v>
      </c>
      <c r="F153" s="14">
        <v>136.73333333333332</v>
      </c>
      <c r="G153" s="14">
        <v>141.91666666666666</v>
      </c>
      <c r="H153" s="14">
        <v>129.0</v>
      </c>
      <c r="I153" s="14" t="s">
        <v>1206</v>
      </c>
      <c r="J153" s="14">
        <v>27.0</v>
      </c>
      <c r="K153" s="14">
        <v>5.0</v>
      </c>
      <c r="L153" s="15">
        <f t="shared" si="1"/>
        <v>0.1851851852</v>
      </c>
      <c r="M153" s="16">
        <v>269.0</v>
      </c>
      <c r="N153" s="16">
        <v>12.0</v>
      </c>
      <c r="O153" s="17">
        <f t="shared" si="2"/>
        <v>22.41666667</v>
      </c>
      <c r="P153" s="17">
        <f t="shared" si="3"/>
        <v>9.962962963</v>
      </c>
      <c r="Q153" s="17">
        <v>4968.37</v>
      </c>
      <c r="R153" s="17">
        <f t="shared" si="4"/>
        <v>18.46977695</v>
      </c>
      <c r="S153" s="17">
        <f t="shared" si="5"/>
        <v>414.0308333</v>
      </c>
    </row>
    <row r="154" ht="12.0" customHeight="1">
      <c r="A154" s="12" t="s">
        <v>1211</v>
      </c>
      <c r="B154" s="12" t="s">
        <v>1212</v>
      </c>
      <c r="C154" s="12" t="s">
        <v>250</v>
      </c>
      <c r="D154" s="13" t="s">
        <v>296</v>
      </c>
      <c r="E154" s="14">
        <v>146.11805555555557</v>
      </c>
      <c r="F154" s="14">
        <v>152.72916666666666</v>
      </c>
      <c r="G154" s="14">
        <v>143.2</v>
      </c>
      <c r="H154" s="14">
        <v>142.83333333333334</v>
      </c>
      <c r="I154" s="14" t="s">
        <v>1214</v>
      </c>
      <c r="J154" s="14">
        <v>35.0</v>
      </c>
      <c r="K154" s="14">
        <v>2.0</v>
      </c>
      <c r="L154" s="15">
        <f t="shared" si="1"/>
        <v>0.05714285714</v>
      </c>
      <c r="M154" s="16">
        <v>400.0</v>
      </c>
      <c r="N154" s="16">
        <v>15.0</v>
      </c>
      <c r="O154" s="17">
        <f t="shared" si="2"/>
        <v>26.66666667</v>
      </c>
      <c r="P154" s="17">
        <f t="shared" si="3"/>
        <v>11.42857143</v>
      </c>
      <c r="Q154" s="17">
        <v>7090.9</v>
      </c>
      <c r="R154" s="17">
        <f t="shared" si="4"/>
        <v>17.72725</v>
      </c>
      <c r="S154" s="17">
        <f t="shared" si="5"/>
        <v>472.7266667</v>
      </c>
    </row>
    <row r="155" ht="12.0" customHeight="1">
      <c r="A155" s="12" t="s">
        <v>1217</v>
      </c>
      <c r="B155" s="12" t="s">
        <v>1219</v>
      </c>
      <c r="C155" s="12" t="s">
        <v>250</v>
      </c>
      <c r="D155" s="13" t="s">
        <v>296</v>
      </c>
      <c r="E155" s="14">
        <v>131.19444444444446</v>
      </c>
      <c r="F155" s="14">
        <v>132.77272727272728</v>
      </c>
      <c r="G155" s="14">
        <v>133.57142857142858</v>
      </c>
      <c r="H155" s="14">
        <v>129.4</v>
      </c>
      <c r="I155" s="14" t="s">
        <v>1220</v>
      </c>
      <c r="J155" s="14">
        <v>24.0</v>
      </c>
      <c r="K155" s="14">
        <v>7.0</v>
      </c>
      <c r="L155" s="15">
        <f t="shared" si="1"/>
        <v>0.2916666667</v>
      </c>
      <c r="M155" s="16">
        <v>327.0</v>
      </c>
      <c r="N155" s="16">
        <v>12.0</v>
      </c>
      <c r="O155" s="17">
        <f t="shared" si="2"/>
        <v>27.25</v>
      </c>
      <c r="P155" s="17">
        <f t="shared" si="3"/>
        <v>13.625</v>
      </c>
      <c r="Q155" s="17">
        <v>4855.0</v>
      </c>
      <c r="R155" s="17">
        <f t="shared" si="4"/>
        <v>14.8470948</v>
      </c>
      <c r="S155" s="17">
        <f t="shared" si="5"/>
        <v>404.5833333</v>
      </c>
    </row>
    <row r="156" ht="12.0" customHeight="1">
      <c r="A156" s="12" t="s">
        <v>1224</v>
      </c>
      <c r="B156" s="12" t="s">
        <v>1226</v>
      </c>
      <c r="C156" s="12" t="s">
        <v>250</v>
      </c>
      <c r="D156" s="13" t="s">
        <v>251</v>
      </c>
      <c r="E156" s="14">
        <v>163.35416666666666</v>
      </c>
      <c r="F156" s="14">
        <v>173.0625</v>
      </c>
      <c r="G156" s="14">
        <v>155.5</v>
      </c>
      <c r="H156" s="14">
        <v>152.125</v>
      </c>
      <c r="I156" s="14" t="s">
        <v>1228</v>
      </c>
      <c r="J156" s="14">
        <v>24.0</v>
      </c>
      <c r="K156" s="14">
        <v>5.0</v>
      </c>
      <c r="L156" s="15">
        <f t="shared" si="1"/>
        <v>0.2083333333</v>
      </c>
      <c r="M156" s="16">
        <v>226.0</v>
      </c>
      <c r="N156" s="16">
        <v>11.0</v>
      </c>
      <c r="O156" s="17">
        <f t="shared" si="2"/>
        <v>20.54545455</v>
      </c>
      <c r="P156" s="17">
        <f t="shared" si="3"/>
        <v>9.416666667</v>
      </c>
      <c r="Q156" s="17">
        <v>4257.878</v>
      </c>
      <c r="R156" s="17">
        <f t="shared" si="4"/>
        <v>18.84016814</v>
      </c>
      <c r="S156" s="17">
        <f t="shared" si="5"/>
        <v>387.0798182</v>
      </c>
    </row>
    <row r="157" ht="12.0" customHeight="1">
      <c r="A157" s="12" t="s">
        <v>1232</v>
      </c>
      <c r="B157" s="12" t="s">
        <v>1233</v>
      </c>
      <c r="C157" s="12" t="s">
        <v>250</v>
      </c>
      <c r="D157" s="13" t="s">
        <v>296</v>
      </c>
      <c r="E157" s="14">
        <v>131.89285714285714</v>
      </c>
      <c r="F157" s="14">
        <v>139.3846153846154</v>
      </c>
      <c r="G157" s="14">
        <v>138.66666666666666</v>
      </c>
      <c r="H157" s="14">
        <v>130.25</v>
      </c>
      <c r="I157" s="14" t="s">
        <v>1235</v>
      </c>
      <c r="J157" s="14">
        <v>25.0</v>
      </c>
      <c r="K157" s="14">
        <v>8.0</v>
      </c>
      <c r="L157" s="15">
        <f t="shared" si="1"/>
        <v>0.32</v>
      </c>
      <c r="M157" s="16">
        <v>310.0</v>
      </c>
      <c r="N157" s="16">
        <v>12.0</v>
      </c>
      <c r="O157" s="17">
        <f t="shared" si="2"/>
        <v>25.83333333</v>
      </c>
      <c r="P157" s="17">
        <f t="shared" si="3"/>
        <v>12.4</v>
      </c>
      <c r="Q157" s="17">
        <v>4838.5</v>
      </c>
      <c r="R157" s="17">
        <f t="shared" si="4"/>
        <v>15.60806452</v>
      </c>
      <c r="S157" s="17">
        <f t="shared" si="5"/>
        <v>403.2083333</v>
      </c>
    </row>
    <row r="158" ht="12.0" customHeight="1">
      <c r="A158" s="12" t="s">
        <v>1239</v>
      </c>
      <c r="B158" s="12" t="s">
        <v>1240</v>
      </c>
      <c r="C158" s="12" t="s">
        <v>250</v>
      </c>
      <c r="D158" s="13" t="s">
        <v>296</v>
      </c>
      <c r="E158" s="14">
        <v>124.92543859649123</v>
      </c>
      <c r="F158" s="14">
        <v>122.1875</v>
      </c>
      <c r="G158" s="14">
        <v>137.77272727272728</v>
      </c>
      <c r="H158" s="14">
        <v>122.75</v>
      </c>
      <c r="I158" s="14" t="s">
        <v>1242</v>
      </c>
      <c r="J158" s="14">
        <v>29.0</v>
      </c>
      <c r="K158" s="14">
        <v>3.0</v>
      </c>
      <c r="L158" s="15">
        <f t="shared" si="1"/>
        <v>0.1034482759</v>
      </c>
      <c r="M158" s="16">
        <v>316.0</v>
      </c>
      <c r="N158" s="16">
        <v>11.0</v>
      </c>
      <c r="O158" s="17">
        <f t="shared" si="2"/>
        <v>28.72727273</v>
      </c>
      <c r="P158" s="17">
        <f t="shared" si="3"/>
        <v>10.89655172</v>
      </c>
      <c r="Q158" s="17">
        <v>4692.821</v>
      </c>
      <c r="R158" s="17">
        <f t="shared" si="4"/>
        <v>14.85069937</v>
      </c>
      <c r="S158" s="17">
        <f t="shared" si="5"/>
        <v>426.6200909</v>
      </c>
    </row>
    <row r="159" ht="12.0" customHeight="1">
      <c r="A159" s="12" t="s">
        <v>1246</v>
      </c>
      <c r="B159" s="12" t="s">
        <v>1247</v>
      </c>
      <c r="C159" s="12" t="s">
        <v>250</v>
      </c>
      <c r="D159" s="13" t="s">
        <v>296</v>
      </c>
      <c r="E159" s="14">
        <v>133.61363636363637</v>
      </c>
      <c r="F159" s="14">
        <v>134.65</v>
      </c>
      <c r="G159" s="14">
        <v>136.57142857142858</v>
      </c>
      <c r="H159" s="14">
        <v>156.33333333333334</v>
      </c>
      <c r="I159" s="14" t="s">
        <v>1249</v>
      </c>
      <c r="J159" s="14">
        <v>26.0</v>
      </c>
      <c r="K159" s="14">
        <v>9.0</v>
      </c>
      <c r="L159" s="15">
        <f t="shared" si="1"/>
        <v>0.3461538462</v>
      </c>
      <c r="M159" s="16">
        <v>267.0</v>
      </c>
      <c r="N159" s="16">
        <v>11.0</v>
      </c>
      <c r="O159" s="17">
        <f t="shared" si="2"/>
        <v>24.27272727</v>
      </c>
      <c r="P159" s="17">
        <f t="shared" si="3"/>
        <v>10.26923077</v>
      </c>
      <c r="Q159" s="17">
        <v>4721.9</v>
      </c>
      <c r="R159" s="17">
        <f t="shared" si="4"/>
        <v>17.68501873</v>
      </c>
      <c r="S159" s="17">
        <f t="shared" si="5"/>
        <v>429.2636364</v>
      </c>
    </row>
    <row r="160" ht="12.0" customHeight="1">
      <c r="A160" s="12" t="s">
        <v>1253</v>
      </c>
      <c r="B160" s="12" t="s">
        <v>1254</v>
      </c>
      <c r="C160" s="12" t="s">
        <v>234</v>
      </c>
      <c r="D160" s="13" t="s">
        <v>257</v>
      </c>
      <c r="E160" s="14">
        <v>156.17460317460316</v>
      </c>
      <c r="F160" s="14">
        <v>158.23809523809524</v>
      </c>
      <c r="G160" s="14">
        <v>155.65217391304347</v>
      </c>
      <c r="H160" s="14">
        <v>152.7826086956522</v>
      </c>
      <c r="I160" s="14" t="s">
        <v>1255</v>
      </c>
      <c r="J160" s="14">
        <v>27.0</v>
      </c>
      <c r="K160" s="14">
        <v>5.0</v>
      </c>
      <c r="L160" s="15">
        <f t="shared" si="1"/>
        <v>0.1851851852</v>
      </c>
      <c r="M160" s="16">
        <v>306.0</v>
      </c>
      <c r="N160" s="16">
        <v>12.0</v>
      </c>
      <c r="O160" s="17">
        <f t="shared" si="2"/>
        <v>25.5</v>
      </c>
      <c r="P160" s="17">
        <f t="shared" si="3"/>
        <v>11.33333333</v>
      </c>
      <c r="Q160" s="17">
        <v>4170.4</v>
      </c>
      <c r="R160" s="17">
        <f t="shared" si="4"/>
        <v>13.62875817</v>
      </c>
      <c r="S160" s="17">
        <f t="shared" si="5"/>
        <v>347.5333333</v>
      </c>
    </row>
    <row r="161" ht="12.0" customHeight="1">
      <c r="A161" s="12" t="s">
        <v>1260</v>
      </c>
      <c r="B161" s="12" t="s">
        <v>1261</v>
      </c>
      <c r="C161" s="12" t="s">
        <v>250</v>
      </c>
      <c r="D161" s="13" t="s">
        <v>296</v>
      </c>
      <c r="E161" s="14">
        <v>131.05263157894737</v>
      </c>
      <c r="F161" s="14">
        <v>134.1764705882353</v>
      </c>
      <c r="G161" s="14">
        <v>126.0</v>
      </c>
      <c r="H161" s="14">
        <v>144.66666666666666</v>
      </c>
      <c r="I161" s="14" t="s">
        <v>1263</v>
      </c>
      <c r="J161" s="14">
        <v>28.0</v>
      </c>
      <c r="K161" s="14">
        <v>3.0</v>
      </c>
      <c r="L161" s="15">
        <f t="shared" si="1"/>
        <v>0.1071428571</v>
      </c>
      <c r="M161" s="16">
        <v>322.0</v>
      </c>
      <c r="N161" s="16">
        <v>12.0</v>
      </c>
      <c r="O161" s="17">
        <f t="shared" si="2"/>
        <v>26.83333333</v>
      </c>
      <c r="P161" s="17">
        <f t="shared" si="3"/>
        <v>11.5</v>
      </c>
      <c r="Q161" s="17">
        <v>5231.4</v>
      </c>
      <c r="R161" s="17">
        <f t="shared" si="4"/>
        <v>16.24658385</v>
      </c>
      <c r="S161" s="17">
        <f t="shared" si="5"/>
        <v>435.95</v>
      </c>
    </row>
    <row r="162" ht="12.0" customHeight="1">
      <c r="A162" s="12" t="s">
        <v>1267</v>
      </c>
      <c r="B162" s="12" t="s">
        <v>1269</v>
      </c>
      <c r="C162" s="12" t="s">
        <v>250</v>
      </c>
      <c r="D162" s="13" t="s">
        <v>296</v>
      </c>
      <c r="E162" s="14">
        <v>124.35087719298245</v>
      </c>
      <c r="F162" s="14">
        <v>125.8</v>
      </c>
      <c r="G162" s="14">
        <v>129.08333333333334</v>
      </c>
      <c r="H162" s="14">
        <v>122.5</v>
      </c>
      <c r="I162" s="14" t="s">
        <v>1270</v>
      </c>
      <c r="J162" s="14">
        <v>33.0</v>
      </c>
      <c r="K162" s="14">
        <v>3.0</v>
      </c>
      <c r="L162" s="15">
        <f t="shared" si="1"/>
        <v>0.09090909091</v>
      </c>
      <c r="M162" s="16">
        <v>375.0</v>
      </c>
      <c r="N162" s="16">
        <v>14.0</v>
      </c>
      <c r="O162" s="17">
        <f t="shared" si="2"/>
        <v>26.78571429</v>
      </c>
      <c r="P162" s="17">
        <f t="shared" si="3"/>
        <v>11.36363636</v>
      </c>
      <c r="Q162" s="17">
        <v>4653.688</v>
      </c>
      <c r="R162" s="17">
        <f t="shared" si="4"/>
        <v>12.40983467</v>
      </c>
      <c r="S162" s="17">
        <f t="shared" si="5"/>
        <v>332.4062857</v>
      </c>
    </row>
    <row r="163" ht="12.0" customHeight="1">
      <c r="A163" s="12" t="s">
        <v>319</v>
      </c>
      <c r="B163" s="12" t="s">
        <v>1274</v>
      </c>
      <c r="C163" s="12" t="s">
        <v>250</v>
      </c>
      <c r="D163" s="13" t="s">
        <v>296</v>
      </c>
      <c r="E163" s="14">
        <v>155.96014492753625</v>
      </c>
      <c r="F163" s="14">
        <v>164.86363636363637</v>
      </c>
      <c r="G163" s="14">
        <v>150.36111111111111</v>
      </c>
      <c r="H163" s="14">
        <v>147.77777777777777</v>
      </c>
      <c r="I163" s="14" t="s">
        <v>1276</v>
      </c>
      <c r="J163" s="14">
        <v>22.0</v>
      </c>
      <c r="K163" s="14">
        <v>2.0</v>
      </c>
      <c r="L163" s="15">
        <f t="shared" si="1"/>
        <v>0.09090909091</v>
      </c>
      <c r="M163" s="16">
        <v>320.0</v>
      </c>
      <c r="N163" s="16">
        <v>12.0</v>
      </c>
      <c r="O163" s="17">
        <f t="shared" si="2"/>
        <v>26.66666667</v>
      </c>
      <c r="P163" s="17">
        <f t="shared" si="3"/>
        <v>14.54545455</v>
      </c>
      <c r="Q163" s="17">
        <v>4444.121</v>
      </c>
      <c r="R163" s="17">
        <f t="shared" si="4"/>
        <v>13.88787813</v>
      </c>
      <c r="S163" s="17">
        <f t="shared" si="5"/>
        <v>370.3434167</v>
      </c>
    </row>
    <row r="164" ht="12.0" hidden="1" customHeight="1">
      <c r="A164" s="12" t="s">
        <v>1280</v>
      </c>
      <c r="B164" s="12" t="s">
        <v>1281</v>
      </c>
      <c r="C164" s="12" t="s">
        <v>250</v>
      </c>
      <c r="D164" s="14"/>
      <c r="E164" s="14" t="str">
        <f>VLOOKUP(B164,'Зведена таблиця 1'!$A$1:$C$201,3,False)</f>
        <v>#N/A</v>
      </c>
      <c r="F164" s="14" t="str">
        <f>VLOOKUP(B164,'Зведена таблиця 1'!$A$2:$G$201,4,False)</f>
        <v>#N/A</v>
      </c>
      <c r="G164" s="14" t="str">
        <f>VLOOKUP(B164,'Зведена таблиця 1'!$A$2:$G$201,5,False)</f>
        <v>#N/A</v>
      </c>
      <c r="H164" s="14" t="str">
        <f>VLOOKUP(B164,'Зведена таблиця 1'!$A$2:$G$201,6,False)</f>
        <v>#N/A</v>
      </c>
      <c r="I164" s="14"/>
      <c r="J164" s="14">
        <v>28.0</v>
      </c>
      <c r="K164" s="14">
        <v>5.0</v>
      </c>
      <c r="L164" s="15">
        <f t="shared" si="1"/>
        <v>0.1785714286</v>
      </c>
      <c r="M164" s="16">
        <v>311.0</v>
      </c>
      <c r="N164" s="16">
        <v>13.0</v>
      </c>
      <c r="O164" s="17">
        <f t="shared" si="2"/>
        <v>23.92307692</v>
      </c>
      <c r="P164" s="17">
        <f t="shared" si="3"/>
        <v>11.10714286</v>
      </c>
      <c r="Q164" s="17">
        <v>5050.0</v>
      </c>
      <c r="R164" s="17">
        <f t="shared" si="4"/>
        <v>16.23794212</v>
      </c>
      <c r="S164" s="17">
        <f t="shared" si="5"/>
        <v>388.4615385</v>
      </c>
    </row>
    <row r="165" ht="12.0" customHeight="1">
      <c r="A165" s="12" t="s">
        <v>1290</v>
      </c>
      <c r="B165" s="12" t="s">
        <v>1291</v>
      </c>
      <c r="C165" s="12" t="s">
        <v>250</v>
      </c>
      <c r="D165" s="13" t="s">
        <v>296</v>
      </c>
      <c r="E165" s="14">
        <v>149.62037037037038</v>
      </c>
      <c r="F165" s="14">
        <v>159.11764705882354</v>
      </c>
      <c r="G165" s="14">
        <v>145.36363636363637</v>
      </c>
      <c r="H165" s="14">
        <v>146.28571428571428</v>
      </c>
      <c r="I165" s="14" t="s">
        <v>1293</v>
      </c>
      <c r="J165" s="14">
        <v>26.0</v>
      </c>
      <c r="K165" s="14">
        <v>2.0</v>
      </c>
      <c r="L165" s="15">
        <f t="shared" si="1"/>
        <v>0.07692307692</v>
      </c>
      <c r="M165" s="16">
        <v>341.0</v>
      </c>
      <c r="N165" s="16">
        <v>12.0</v>
      </c>
      <c r="O165" s="17">
        <f t="shared" si="2"/>
        <v>28.41666667</v>
      </c>
      <c r="P165" s="17">
        <f t="shared" si="3"/>
        <v>13.11538462</v>
      </c>
      <c r="Q165" s="17">
        <v>4831.8</v>
      </c>
      <c r="R165" s="17">
        <f t="shared" si="4"/>
        <v>14.16950147</v>
      </c>
      <c r="S165" s="17">
        <f t="shared" si="5"/>
        <v>402.65</v>
      </c>
    </row>
    <row r="166" ht="12.0" customHeight="1">
      <c r="A166" s="12" t="s">
        <v>1297</v>
      </c>
      <c r="B166" s="12" t="s">
        <v>1298</v>
      </c>
      <c r="C166" s="12" t="s">
        <v>250</v>
      </c>
      <c r="D166" s="13" t="s">
        <v>296</v>
      </c>
      <c r="E166" s="14">
        <v>129.0964912280702</v>
      </c>
      <c r="F166" s="14">
        <v>134.7058823529412</v>
      </c>
      <c r="G166" s="14">
        <v>115.5</v>
      </c>
      <c r="H166" s="14">
        <v>129.26666666666668</v>
      </c>
      <c r="I166" s="14" t="s">
        <v>1299</v>
      </c>
      <c r="J166" s="14">
        <v>29.0</v>
      </c>
      <c r="K166" s="14">
        <v>2.0</v>
      </c>
      <c r="L166" s="15">
        <f t="shared" si="1"/>
        <v>0.06896551724</v>
      </c>
      <c r="M166" s="16">
        <v>347.0</v>
      </c>
      <c r="N166" s="16">
        <v>13.0</v>
      </c>
      <c r="O166" s="17">
        <f t="shared" si="2"/>
        <v>26.69230769</v>
      </c>
      <c r="P166" s="17">
        <f t="shared" si="3"/>
        <v>11.96551724</v>
      </c>
      <c r="Q166" s="17">
        <v>4717.574</v>
      </c>
      <c r="R166" s="17">
        <f t="shared" si="4"/>
        <v>13.59531412</v>
      </c>
      <c r="S166" s="17">
        <f t="shared" si="5"/>
        <v>362.8903077</v>
      </c>
    </row>
    <row r="167" ht="12.0" customHeight="1">
      <c r="A167" s="12" t="s">
        <v>1304</v>
      </c>
      <c r="B167" s="12" t="s">
        <v>1305</v>
      </c>
      <c r="C167" s="12" t="s">
        <v>250</v>
      </c>
      <c r="D167" s="13" t="s">
        <v>296</v>
      </c>
      <c r="E167" s="14">
        <v>130.2051282051282</v>
      </c>
      <c r="F167" s="14">
        <v>138.3846153846154</v>
      </c>
      <c r="G167" s="14">
        <v>126.28571428571429</v>
      </c>
      <c r="H167" s="14">
        <v>121.42857142857143</v>
      </c>
      <c r="I167" s="14" t="s">
        <v>1308</v>
      </c>
      <c r="J167" s="14">
        <v>23.0</v>
      </c>
      <c r="K167" s="14">
        <v>2.0</v>
      </c>
      <c r="L167" s="15">
        <f t="shared" si="1"/>
        <v>0.08695652174</v>
      </c>
      <c r="M167" s="16">
        <v>248.0</v>
      </c>
      <c r="N167" s="16">
        <v>10.0</v>
      </c>
      <c r="O167" s="17">
        <f t="shared" si="2"/>
        <v>24.8</v>
      </c>
      <c r="P167" s="17">
        <f t="shared" si="3"/>
        <v>10.7826087</v>
      </c>
      <c r="Q167" s="17">
        <v>4153.6</v>
      </c>
      <c r="R167" s="17">
        <f t="shared" si="4"/>
        <v>16.7483871</v>
      </c>
      <c r="S167" s="17">
        <f t="shared" si="5"/>
        <v>415.36</v>
      </c>
    </row>
    <row r="168" ht="12.0" customHeight="1">
      <c r="A168" s="12" t="s">
        <v>1312</v>
      </c>
      <c r="B168" s="12" t="s">
        <v>1313</v>
      </c>
      <c r="C168" s="12" t="s">
        <v>250</v>
      </c>
      <c r="D168" s="13" t="s">
        <v>296</v>
      </c>
      <c r="E168" s="14">
        <v>125.57843137254903</v>
      </c>
      <c r="F168" s="14">
        <v>123.4375</v>
      </c>
      <c r="G168" s="14">
        <v>128.8125</v>
      </c>
      <c r="H168" s="14">
        <v>126.42857142857143</v>
      </c>
      <c r="I168" s="14" t="s">
        <v>1315</v>
      </c>
      <c r="J168" s="14">
        <v>18.0</v>
      </c>
      <c r="K168" s="14">
        <v>5.0</v>
      </c>
      <c r="L168" s="15">
        <f t="shared" si="1"/>
        <v>0.2777777778</v>
      </c>
      <c r="M168" s="16">
        <v>253.0</v>
      </c>
      <c r="N168" s="16">
        <v>10.0</v>
      </c>
      <c r="O168" s="17">
        <f t="shared" si="2"/>
        <v>25.3</v>
      </c>
      <c r="P168" s="17">
        <f t="shared" si="3"/>
        <v>14.05555556</v>
      </c>
      <c r="Q168" s="17">
        <v>4125.2</v>
      </c>
      <c r="R168" s="17">
        <f t="shared" si="4"/>
        <v>16.30513834</v>
      </c>
      <c r="S168" s="17">
        <f t="shared" si="5"/>
        <v>412.52</v>
      </c>
    </row>
    <row r="169" ht="12.0" customHeight="1">
      <c r="A169" s="12" t="s">
        <v>1319</v>
      </c>
      <c r="B169" s="12" t="s">
        <v>1321</v>
      </c>
      <c r="C169" s="12" t="s">
        <v>250</v>
      </c>
      <c r="D169" s="13" t="s">
        <v>296</v>
      </c>
      <c r="E169" s="14">
        <v>140.33333333333334</v>
      </c>
      <c r="F169" s="14">
        <v>148.93333333333334</v>
      </c>
      <c r="G169" s="14">
        <v>130.91666666666666</v>
      </c>
      <c r="H169" s="14">
        <v>142.28571428571428</v>
      </c>
      <c r="I169" s="14" t="s">
        <v>1323</v>
      </c>
      <c r="J169" s="14">
        <v>22.0</v>
      </c>
      <c r="K169" s="14">
        <v>5.0</v>
      </c>
      <c r="L169" s="15">
        <f t="shared" si="1"/>
        <v>0.2272727273</v>
      </c>
      <c r="M169" s="16">
        <v>261.0</v>
      </c>
      <c r="N169" s="16">
        <v>11.0</v>
      </c>
      <c r="O169" s="17">
        <f t="shared" si="2"/>
        <v>23.72727273</v>
      </c>
      <c r="P169" s="17">
        <f t="shared" si="3"/>
        <v>11.86363636</v>
      </c>
      <c r="Q169" s="17">
        <v>4078.306</v>
      </c>
      <c r="R169" s="17">
        <f t="shared" si="4"/>
        <v>15.62569349</v>
      </c>
      <c r="S169" s="17">
        <f t="shared" si="5"/>
        <v>370.7550909</v>
      </c>
    </row>
    <row r="170" ht="12.0" customHeight="1">
      <c r="A170" s="12" t="s">
        <v>1326</v>
      </c>
      <c r="B170" s="12" t="s">
        <v>1327</v>
      </c>
      <c r="C170" s="12" t="s">
        <v>250</v>
      </c>
      <c r="D170" s="13" t="s">
        <v>251</v>
      </c>
      <c r="E170" s="14">
        <v>149.53125</v>
      </c>
      <c r="F170" s="14">
        <v>152.4375</v>
      </c>
      <c r="G170" s="14">
        <v>142.6</v>
      </c>
      <c r="H170" s="14">
        <v>148.0</v>
      </c>
      <c r="I170" s="14" t="s">
        <v>1235</v>
      </c>
      <c r="J170" s="14">
        <v>27.0</v>
      </c>
      <c r="K170" s="14">
        <v>2.0</v>
      </c>
      <c r="L170" s="15">
        <f t="shared" si="1"/>
        <v>0.07407407407</v>
      </c>
      <c r="M170" s="16">
        <v>269.0</v>
      </c>
      <c r="N170" s="16">
        <v>11.0</v>
      </c>
      <c r="O170" s="17">
        <f t="shared" si="2"/>
        <v>24.45454545</v>
      </c>
      <c r="P170" s="17">
        <f t="shared" si="3"/>
        <v>9.962962963</v>
      </c>
      <c r="Q170" s="17">
        <v>4252.4</v>
      </c>
      <c r="R170" s="17">
        <f t="shared" si="4"/>
        <v>15.80817844</v>
      </c>
      <c r="S170" s="17">
        <f t="shared" si="5"/>
        <v>386.5818182</v>
      </c>
    </row>
    <row r="171" ht="12.0" customHeight="1">
      <c r="A171" s="12" t="s">
        <v>1332</v>
      </c>
      <c r="B171" s="12" t="s">
        <v>1333</v>
      </c>
      <c r="C171" s="12" t="s">
        <v>250</v>
      </c>
      <c r="D171" s="13" t="s">
        <v>296</v>
      </c>
      <c r="E171" s="14">
        <v>146.66666666666666</v>
      </c>
      <c r="F171" s="14">
        <v>152.6153846153846</v>
      </c>
      <c r="G171" s="14">
        <v>154.66666666666666</v>
      </c>
      <c r="H171" s="14">
        <v>131.88888888888889</v>
      </c>
      <c r="I171" s="14" t="s">
        <v>1335</v>
      </c>
      <c r="J171" s="14">
        <v>20.0</v>
      </c>
      <c r="K171" s="14">
        <v>6.0</v>
      </c>
      <c r="L171" s="15">
        <f t="shared" si="1"/>
        <v>0.3</v>
      </c>
      <c r="M171" s="16">
        <v>261.0</v>
      </c>
      <c r="N171" s="16">
        <v>12.0</v>
      </c>
      <c r="O171" s="17">
        <f t="shared" si="2"/>
        <v>21.75</v>
      </c>
      <c r="P171" s="17">
        <f t="shared" si="3"/>
        <v>13.05</v>
      </c>
      <c r="Q171" s="17">
        <v>4259.922</v>
      </c>
      <c r="R171" s="17">
        <f t="shared" si="4"/>
        <v>16.32154023</v>
      </c>
      <c r="S171" s="17">
        <f t="shared" si="5"/>
        <v>354.9935</v>
      </c>
    </row>
    <row r="172" ht="12.0" customHeight="1">
      <c r="A172" s="12" t="s">
        <v>1339</v>
      </c>
      <c r="B172" s="12" t="s">
        <v>1340</v>
      </c>
      <c r="C172" s="12" t="s">
        <v>250</v>
      </c>
      <c r="D172" s="13" t="s">
        <v>431</v>
      </c>
      <c r="E172" s="14">
        <v>134.92424242424244</v>
      </c>
      <c r="F172" s="14">
        <v>138.0</v>
      </c>
      <c r="G172" s="14">
        <v>133.5</v>
      </c>
      <c r="H172" s="14">
        <v>136.5</v>
      </c>
      <c r="I172" s="14" t="s">
        <v>1342</v>
      </c>
      <c r="J172" s="14">
        <v>21.0</v>
      </c>
      <c r="K172" s="14">
        <v>2.0</v>
      </c>
      <c r="L172" s="15">
        <f t="shared" si="1"/>
        <v>0.09523809524</v>
      </c>
      <c r="M172" s="16">
        <v>247.0</v>
      </c>
      <c r="N172" s="16">
        <v>11.0</v>
      </c>
      <c r="O172" s="17">
        <f t="shared" si="2"/>
        <v>22.45454545</v>
      </c>
      <c r="P172" s="17">
        <f t="shared" si="3"/>
        <v>11.76190476</v>
      </c>
      <c r="Q172" s="17">
        <v>4108.665</v>
      </c>
      <c r="R172" s="17">
        <f t="shared" si="4"/>
        <v>16.63427126</v>
      </c>
      <c r="S172" s="17">
        <f t="shared" si="5"/>
        <v>373.515</v>
      </c>
    </row>
    <row r="173" ht="12.0" customHeight="1">
      <c r="A173" s="12" t="s">
        <v>1347</v>
      </c>
      <c r="B173" s="12" t="s">
        <v>1348</v>
      </c>
      <c r="C173" s="12" t="s">
        <v>250</v>
      </c>
      <c r="D173" s="13" t="s">
        <v>296</v>
      </c>
      <c r="E173" s="14">
        <v>140.21666666666664</v>
      </c>
      <c r="F173" s="14">
        <v>141.1</v>
      </c>
      <c r="G173" s="14">
        <v>141.33333333333334</v>
      </c>
      <c r="H173" s="14">
        <v>180.0</v>
      </c>
      <c r="I173" s="14" t="s">
        <v>1351</v>
      </c>
      <c r="J173" s="14">
        <v>22.0</v>
      </c>
      <c r="K173" s="14">
        <v>0.0</v>
      </c>
      <c r="L173" s="15">
        <f t="shared" si="1"/>
        <v>0</v>
      </c>
      <c r="M173" s="16">
        <v>258.0</v>
      </c>
      <c r="N173" s="16">
        <v>12.0</v>
      </c>
      <c r="O173" s="17">
        <f t="shared" si="2"/>
        <v>21.5</v>
      </c>
      <c r="P173" s="17">
        <f t="shared" si="3"/>
        <v>11.72727273</v>
      </c>
      <c r="Q173" s="17">
        <v>4126.636</v>
      </c>
      <c r="R173" s="17">
        <f t="shared" si="4"/>
        <v>15.99471318</v>
      </c>
      <c r="S173" s="17">
        <f t="shared" si="5"/>
        <v>343.8863333</v>
      </c>
    </row>
    <row r="174" ht="12.0" hidden="1" customHeight="1">
      <c r="A174" s="12" t="s">
        <v>1356</v>
      </c>
      <c r="B174" s="12" t="s">
        <v>1357</v>
      </c>
      <c r="C174" s="12" t="s">
        <v>250</v>
      </c>
      <c r="D174" s="14"/>
      <c r="E174" s="14" t="str">
        <f>VLOOKUP(B174,'Зведена таблиця 1'!$A$1:$C$201,3,False)</f>
        <v>#N/A</v>
      </c>
      <c r="F174" s="14" t="str">
        <f>VLOOKUP(B174,'Зведена таблиця 1'!$A$2:$G$201,4,False)</f>
        <v>#N/A</v>
      </c>
      <c r="G174" s="14" t="str">
        <f>VLOOKUP(B174,'Зведена таблиця 1'!$A$2:$G$201,5,False)</f>
        <v>#N/A</v>
      </c>
      <c r="H174" s="14" t="str">
        <f>VLOOKUP(B174,'Зведена таблиця 1'!$A$2:$G$201,6,False)</f>
        <v>#N/A</v>
      </c>
      <c r="I174" s="14"/>
      <c r="J174" s="14">
        <v>19.0</v>
      </c>
      <c r="K174" s="14">
        <v>4.0</v>
      </c>
      <c r="L174" s="15">
        <f t="shared" si="1"/>
        <v>0.2105263158</v>
      </c>
      <c r="M174" s="16">
        <v>204.0</v>
      </c>
      <c r="N174" s="16">
        <v>9.0</v>
      </c>
      <c r="O174" s="17">
        <f t="shared" si="2"/>
        <v>22.66666667</v>
      </c>
      <c r="P174" s="17">
        <f t="shared" si="3"/>
        <v>10.73684211</v>
      </c>
      <c r="Q174" s="17">
        <v>3715.9</v>
      </c>
      <c r="R174" s="17">
        <f t="shared" si="4"/>
        <v>18.21519608</v>
      </c>
      <c r="S174" s="17">
        <f t="shared" si="5"/>
        <v>412.8777778</v>
      </c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000">
    <filterColumn colId="4">
      <filters blank="1"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0"/>
        <filter val="161"/>
        <filter val="162"/>
        <filter val="163"/>
        <filter val="165"/>
        <filter val="123"/>
        <filter val="168"/>
        <filter val="124"/>
        <filter val="169"/>
        <filter val="125"/>
        <filter val="126"/>
        <filter val="129"/>
        <filter val="170"/>
        <filter val="171"/>
        <filter val="172"/>
        <filter val="173"/>
        <filter val="130"/>
        <filter val="175"/>
        <filter val="131"/>
        <filter val="132"/>
        <filter val="177"/>
        <filter val="133"/>
        <filter val="134"/>
        <filter val="135"/>
        <filter val="136"/>
        <filter val="137"/>
        <filter val="138"/>
        <filter val="139"/>
        <filter val="183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3" t="s">
        <v>8</v>
      </c>
      <c r="I1" s="3" t="s">
        <v>9</v>
      </c>
      <c r="J1" s="4" t="s">
        <v>10</v>
      </c>
    </row>
    <row r="2" ht="15.75" hidden="1" customHeight="1">
      <c r="A2" s="5" t="s">
        <v>11</v>
      </c>
      <c r="B2" s="6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7">
        <v>149.0</v>
      </c>
      <c r="H2" s="7" t="s">
        <v>17</v>
      </c>
      <c r="I2" s="7">
        <v>151.0</v>
      </c>
      <c r="J2" s="7">
        <f t="shared" ref="J2:J6786" si="1">AVERAGE(G2,H2,I2)</f>
        <v>150</v>
      </c>
    </row>
    <row r="3" ht="15.75" hidden="1" customHeight="1">
      <c r="A3" s="5" t="s">
        <v>18</v>
      </c>
      <c r="B3" s="6" t="s">
        <v>19</v>
      </c>
      <c r="C3" s="5" t="s">
        <v>13</v>
      </c>
      <c r="D3" s="5" t="s">
        <v>20</v>
      </c>
      <c r="E3" s="5" t="s">
        <v>15</v>
      </c>
      <c r="F3" s="5" t="s">
        <v>21</v>
      </c>
      <c r="G3" s="7">
        <v>180.0</v>
      </c>
      <c r="H3" s="7" t="s">
        <v>17</v>
      </c>
      <c r="I3" s="7">
        <v>194.0</v>
      </c>
      <c r="J3" s="7">
        <f t="shared" si="1"/>
        <v>187</v>
      </c>
    </row>
    <row r="4" ht="15.75" hidden="1" customHeight="1">
      <c r="A4" s="5" t="s">
        <v>22</v>
      </c>
      <c r="B4" s="6" t="s">
        <v>19</v>
      </c>
      <c r="C4" s="5" t="s">
        <v>23</v>
      </c>
      <c r="D4" s="5" t="s">
        <v>24</v>
      </c>
      <c r="E4" s="5" t="s">
        <v>25</v>
      </c>
      <c r="F4" s="5" t="s">
        <v>26</v>
      </c>
      <c r="G4" s="7">
        <v>152.0</v>
      </c>
      <c r="H4" s="7" t="s">
        <v>17</v>
      </c>
      <c r="I4" s="7">
        <v>157.0</v>
      </c>
      <c r="J4" s="7">
        <f t="shared" si="1"/>
        <v>154.5</v>
      </c>
    </row>
    <row r="5" ht="15.75" hidden="1" customHeight="1">
      <c r="A5" s="5" t="s">
        <v>27</v>
      </c>
      <c r="B5" s="6" t="s">
        <v>19</v>
      </c>
      <c r="C5" s="5" t="s">
        <v>13</v>
      </c>
      <c r="D5" s="5" t="s">
        <v>20</v>
      </c>
      <c r="E5" s="5" t="s">
        <v>15</v>
      </c>
      <c r="F5" s="5" t="s">
        <v>28</v>
      </c>
      <c r="G5" s="7">
        <v>129.0</v>
      </c>
      <c r="H5" s="7">
        <v>118.0</v>
      </c>
      <c r="I5" s="7">
        <v>107.0</v>
      </c>
      <c r="J5" s="7">
        <f t="shared" si="1"/>
        <v>118</v>
      </c>
    </row>
    <row r="6" ht="15.75" hidden="1" customHeight="1">
      <c r="A6" s="5" t="s">
        <v>29</v>
      </c>
      <c r="B6" s="6" t="s">
        <v>12</v>
      </c>
      <c r="C6" s="5" t="s">
        <v>13</v>
      </c>
      <c r="D6" s="5" t="s">
        <v>30</v>
      </c>
      <c r="E6" s="5" t="s">
        <v>15</v>
      </c>
      <c r="F6" s="5" t="s">
        <v>31</v>
      </c>
      <c r="G6" s="7">
        <v>197.0</v>
      </c>
      <c r="H6" s="7">
        <v>192.0</v>
      </c>
      <c r="I6" s="7">
        <v>177.0</v>
      </c>
      <c r="J6" s="7">
        <f t="shared" si="1"/>
        <v>188.6666667</v>
      </c>
    </row>
    <row r="7" ht="15.75" hidden="1" customHeight="1">
      <c r="A7" s="5" t="s">
        <v>32</v>
      </c>
      <c r="B7" s="6" t="s">
        <v>19</v>
      </c>
      <c r="C7" s="5" t="s">
        <v>23</v>
      </c>
      <c r="D7" s="5" t="s">
        <v>20</v>
      </c>
      <c r="E7" s="5" t="s">
        <v>15</v>
      </c>
      <c r="F7" s="5" t="s">
        <v>33</v>
      </c>
      <c r="G7" s="7">
        <v>169.0</v>
      </c>
      <c r="H7" s="7" t="s">
        <v>17</v>
      </c>
      <c r="I7" s="7">
        <v>178.0</v>
      </c>
      <c r="J7" s="7">
        <f t="shared" si="1"/>
        <v>173.5</v>
      </c>
    </row>
    <row r="8" ht="15.75" hidden="1" customHeight="1">
      <c r="A8" s="5" t="s">
        <v>34</v>
      </c>
      <c r="B8" s="6" t="s">
        <v>12</v>
      </c>
      <c r="C8" s="5" t="s">
        <v>23</v>
      </c>
      <c r="D8" s="5" t="s">
        <v>24</v>
      </c>
      <c r="E8" s="5" t="s">
        <v>15</v>
      </c>
      <c r="F8" s="5" t="s">
        <v>35</v>
      </c>
      <c r="G8" s="7">
        <v>189.0</v>
      </c>
      <c r="H8" s="7">
        <v>185.0</v>
      </c>
      <c r="I8" s="7" t="s">
        <v>17</v>
      </c>
      <c r="J8" s="7">
        <f t="shared" si="1"/>
        <v>187</v>
      </c>
    </row>
    <row r="9" ht="15.75" hidden="1" customHeight="1">
      <c r="A9" s="5" t="s">
        <v>36</v>
      </c>
      <c r="B9" s="6" t="s">
        <v>12</v>
      </c>
      <c r="C9" s="5" t="s">
        <v>13</v>
      </c>
      <c r="D9" s="5" t="s">
        <v>37</v>
      </c>
      <c r="E9" s="5" t="s">
        <v>15</v>
      </c>
      <c r="F9" s="5" t="s">
        <v>38</v>
      </c>
      <c r="G9" s="7">
        <v>161.0</v>
      </c>
      <c r="H9" s="7">
        <v>166.0</v>
      </c>
      <c r="I9" s="7">
        <v>184.0</v>
      </c>
      <c r="J9" s="7">
        <f t="shared" si="1"/>
        <v>170.3333333</v>
      </c>
    </row>
    <row r="10" ht="15.75" hidden="1" customHeight="1">
      <c r="A10" s="5" t="s">
        <v>39</v>
      </c>
      <c r="B10" s="6" t="s">
        <v>12</v>
      </c>
      <c r="C10" s="5" t="s">
        <v>13</v>
      </c>
      <c r="D10" s="5" t="s">
        <v>40</v>
      </c>
      <c r="E10" s="5" t="s">
        <v>15</v>
      </c>
      <c r="F10" s="5" t="s">
        <v>41</v>
      </c>
      <c r="G10" s="7">
        <v>122.0</v>
      </c>
      <c r="H10" s="7">
        <v>143.0</v>
      </c>
      <c r="I10" s="7">
        <v>100.0</v>
      </c>
      <c r="J10" s="7">
        <f t="shared" si="1"/>
        <v>121.6666667</v>
      </c>
    </row>
    <row r="11" ht="15.75" hidden="1" customHeight="1">
      <c r="A11" s="5" t="s">
        <v>42</v>
      </c>
      <c r="B11" s="6" t="s">
        <v>12</v>
      </c>
      <c r="C11" s="5" t="s">
        <v>23</v>
      </c>
      <c r="D11" s="5" t="s">
        <v>43</v>
      </c>
      <c r="E11" s="5" t="s">
        <v>25</v>
      </c>
      <c r="F11" s="5" t="s">
        <v>44</v>
      </c>
      <c r="G11" s="7">
        <v>129.0</v>
      </c>
      <c r="H11" s="7">
        <v>145.0</v>
      </c>
      <c r="I11" s="7" t="s">
        <v>17</v>
      </c>
      <c r="J11" s="7">
        <f t="shared" si="1"/>
        <v>137</v>
      </c>
    </row>
    <row r="12" ht="15.75" hidden="1" customHeight="1">
      <c r="A12" s="5" t="s">
        <v>45</v>
      </c>
      <c r="B12" s="6" t="s">
        <v>19</v>
      </c>
      <c r="C12" s="5" t="s">
        <v>23</v>
      </c>
      <c r="D12" s="5" t="s">
        <v>46</v>
      </c>
      <c r="E12" s="5" t="s">
        <v>25</v>
      </c>
      <c r="F12" s="5" t="s">
        <v>47</v>
      </c>
      <c r="G12" s="7">
        <v>135.0</v>
      </c>
      <c r="H12" s="7">
        <v>153.0</v>
      </c>
      <c r="I12" s="7" t="s">
        <v>17</v>
      </c>
      <c r="J12" s="7">
        <f t="shared" si="1"/>
        <v>144</v>
      </c>
    </row>
    <row r="13" ht="15.75" hidden="1" customHeight="1">
      <c r="A13" s="5" t="s">
        <v>48</v>
      </c>
      <c r="B13" s="6" t="s">
        <v>12</v>
      </c>
      <c r="C13" s="5" t="s">
        <v>23</v>
      </c>
      <c r="D13" s="5" t="s">
        <v>30</v>
      </c>
      <c r="E13" s="5" t="s">
        <v>15</v>
      </c>
      <c r="F13" s="5" t="s">
        <v>49</v>
      </c>
      <c r="G13" s="7">
        <v>127.0</v>
      </c>
      <c r="H13" s="7">
        <v>127.0</v>
      </c>
      <c r="I13" s="7" t="s">
        <v>17</v>
      </c>
      <c r="J13" s="7">
        <f t="shared" si="1"/>
        <v>127</v>
      </c>
    </row>
    <row r="14" ht="15.75" hidden="1" customHeight="1">
      <c r="A14" s="5" t="s">
        <v>50</v>
      </c>
      <c r="B14" s="6" t="s">
        <v>12</v>
      </c>
      <c r="C14" s="5" t="s">
        <v>23</v>
      </c>
      <c r="D14" s="5" t="s">
        <v>51</v>
      </c>
      <c r="E14" s="5" t="s">
        <v>25</v>
      </c>
      <c r="F14" s="5" t="s">
        <v>52</v>
      </c>
      <c r="G14" s="7">
        <v>173.0</v>
      </c>
      <c r="H14" s="7">
        <v>166.0</v>
      </c>
      <c r="I14" s="7" t="s">
        <v>17</v>
      </c>
      <c r="J14" s="7">
        <f t="shared" si="1"/>
        <v>169.5</v>
      </c>
    </row>
    <row r="15" ht="15.75" hidden="1" customHeight="1">
      <c r="A15" s="5" t="s">
        <v>53</v>
      </c>
      <c r="B15" s="6" t="s">
        <v>12</v>
      </c>
      <c r="C15" s="5" t="s">
        <v>23</v>
      </c>
      <c r="D15" s="5" t="s">
        <v>24</v>
      </c>
      <c r="E15" s="5" t="s">
        <v>25</v>
      </c>
      <c r="F15" s="5" t="s">
        <v>54</v>
      </c>
      <c r="G15" s="7">
        <v>157.0</v>
      </c>
      <c r="H15" s="7">
        <v>138.0</v>
      </c>
      <c r="I15" s="7" t="s">
        <v>17</v>
      </c>
      <c r="J15" s="7">
        <f t="shared" si="1"/>
        <v>147.5</v>
      </c>
    </row>
    <row r="16" ht="15.75" hidden="1" customHeight="1">
      <c r="A16" s="5" t="s">
        <v>55</v>
      </c>
      <c r="B16" s="6" t="s">
        <v>12</v>
      </c>
      <c r="C16" s="5" t="s">
        <v>23</v>
      </c>
      <c r="D16" s="5" t="s">
        <v>14</v>
      </c>
      <c r="E16" s="5" t="s">
        <v>25</v>
      </c>
      <c r="F16" s="5" t="s">
        <v>56</v>
      </c>
      <c r="G16" s="7">
        <v>141.0</v>
      </c>
      <c r="H16" s="7">
        <v>147.0</v>
      </c>
      <c r="I16" s="7" t="s">
        <v>17</v>
      </c>
      <c r="J16" s="7">
        <f t="shared" si="1"/>
        <v>144</v>
      </c>
    </row>
    <row r="17" ht="15.75" hidden="1" customHeight="1">
      <c r="A17" s="5" t="s">
        <v>57</v>
      </c>
      <c r="B17" s="6" t="s">
        <v>12</v>
      </c>
      <c r="C17" s="5" t="s">
        <v>23</v>
      </c>
      <c r="D17" s="5" t="s">
        <v>37</v>
      </c>
      <c r="E17" s="5" t="s">
        <v>25</v>
      </c>
      <c r="F17" s="5" t="s">
        <v>58</v>
      </c>
      <c r="G17" s="7">
        <v>122.0</v>
      </c>
      <c r="H17" s="7">
        <v>107.0</v>
      </c>
      <c r="I17" s="7" t="s">
        <v>17</v>
      </c>
      <c r="J17" s="7">
        <f t="shared" si="1"/>
        <v>114.5</v>
      </c>
    </row>
    <row r="18" ht="15.75" hidden="1" customHeight="1">
      <c r="A18" s="5" t="s">
        <v>59</v>
      </c>
      <c r="B18" s="6" t="s">
        <v>12</v>
      </c>
      <c r="C18" s="5" t="s">
        <v>13</v>
      </c>
      <c r="D18" s="5" t="s">
        <v>60</v>
      </c>
      <c r="E18" s="5" t="s">
        <v>25</v>
      </c>
      <c r="F18" s="5" t="s">
        <v>61</v>
      </c>
      <c r="G18" s="7">
        <v>178.0</v>
      </c>
      <c r="H18" s="7" t="s">
        <v>17</v>
      </c>
      <c r="I18" s="7">
        <v>199.0</v>
      </c>
      <c r="J18" s="7">
        <f t="shared" si="1"/>
        <v>188.5</v>
      </c>
    </row>
    <row r="19" ht="15.75" hidden="1" customHeight="1">
      <c r="A19" s="5" t="s">
        <v>62</v>
      </c>
      <c r="B19" s="6" t="s">
        <v>12</v>
      </c>
      <c r="C19" s="5" t="s">
        <v>23</v>
      </c>
      <c r="D19" s="5" t="s">
        <v>43</v>
      </c>
      <c r="E19" s="5" t="s">
        <v>25</v>
      </c>
      <c r="F19" s="5" t="s">
        <v>63</v>
      </c>
      <c r="G19" s="7">
        <v>140.0</v>
      </c>
      <c r="H19" s="7" t="s">
        <v>64</v>
      </c>
      <c r="I19" s="7">
        <v>114.0</v>
      </c>
      <c r="J19" s="7">
        <f t="shared" si="1"/>
        <v>127</v>
      </c>
    </row>
    <row r="20" ht="15.75" customHeight="1">
      <c r="A20" s="5" t="s">
        <v>65</v>
      </c>
      <c r="B20" s="6" t="s">
        <v>19</v>
      </c>
      <c r="C20" s="5" t="s">
        <v>13</v>
      </c>
      <c r="D20" s="5" t="s">
        <v>30</v>
      </c>
      <c r="E20" s="5" t="s">
        <v>15</v>
      </c>
      <c r="F20" s="5" t="s">
        <v>66</v>
      </c>
      <c r="G20" s="7" t="s">
        <v>67</v>
      </c>
      <c r="H20" s="7" t="s">
        <v>67</v>
      </c>
      <c r="I20" s="7" t="s">
        <v>17</v>
      </c>
      <c r="J20" s="7" t="str">
        <f t="shared" si="1"/>
        <v>#DIV/0!</v>
      </c>
    </row>
    <row r="21" ht="15.75" hidden="1" customHeight="1">
      <c r="A21" s="5" t="s">
        <v>68</v>
      </c>
      <c r="B21" s="6" t="s">
        <v>19</v>
      </c>
      <c r="C21" s="5" t="s">
        <v>13</v>
      </c>
      <c r="D21" s="5" t="s">
        <v>24</v>
      </c>
      <c r="E21" s="5" t="s">
        <v>25</v>
      </c>
      <c r="F21" s="5" t="s">
        <v>69</v>
      </c>
      <c r="G21" s="7">
        <v>135.0</v>
      </c>
      <c r="H21" s="7">
        <v>130.0</v>
      </c>
      <c r="I21" s="7" t="s">
        <v>17</v>
      </c>
      <c r="J21" s="7">
        <f t="shared" si="1"/>
        <v>132.5</v>
      </c>
    </row>
    <row r="22" ht="15.75" hidden="1" customHeight="1">
      <c r="A22" s="5" t="s">
        <v>70</v>
      </c>
      <c r="B22" s="6" t="s">
        <v>12</v>
      </c>
      <c r="C22" s="5" t="s">
        <v>13</v>
      </c>
      <c r="D22" s="5" t="s">
        <v>20</v>
      </c>
      <c r="E22" s="5" t="s">
        <v>25</v>
      </c>
      <c r="F22" s="5" t="s">
        <v>71</v>
      </c>
      <c r="G22" s="7">
        <v>183.0</v>
      </c>
      <c r="H22" s="7" t="s">
        <v>17</v>
      </c>
      <c r="I22" s="7">
        <v>187.0</v>
      </c>
      <c r="J22" s="7">
        <f t="shared" si="1"/>
        <v>185</v>
      </c>
    </row>
    <row r="23" ht="15.75" hidden="1" customHeight="1">
      <c r="A23" s="5" t="s">
        <v>72</v>
      </c>
      <c r="B23" s="6" t="s">
        <v>19</v>
      </c>
      <c r="C23" s="5" t="s">
        <v>23</v>
      </c>
      <c r="D23" s="5" t="s">
        <v>60</v>
      </c>
      <c r="E23" s="5" t="s">
        <v>25</v>
      </c>
      <c r="F23" s="5" t="s">
        <v>73</v>
      </c>
      <c r="G23" s="7">
        <v>120.0</v>
      </c>
      <c r="H23" s="7" t="s">
        <v>67</v>
      </c>
      <c r="I23" s="7" t="s">
        <v>67</v>
      </c>
      <c r="J23" s="7">
        <f t="shared" si="1"/>
        <v>120</v>
      </c>
    </row>
    <row r="24" ht="15.75" hidden="1" customHeight="1">
      <c r="A24" s="5" t="s">
        <v>74</v>
      </c>
      <c r="B24" s="6" t="s">
        <v>12</v>
      </c>
      <c r="C24" s="5" t="s">
        <v>23</v>
      </c>
      <c r="D24" s="5" t="s">
        <v>30</v>
      </c>
      <c r="E24" s="5" t="s">
        <v>25</v>
      </c>
      <c r="F24" s="5" t="s">
        <v>75</v>
      </c>
      <c r="G24" s="7">
        <v>156.0</v>
      </c>
      <c r="H24" s="7" t="s">
        <v>17</v>
      </c>
      <c r="I24" s="7">
        <v>140.0</v>
      </c>
      <c r="J24" s="7">
        <f t="shared" si="1"/>
        <v>148</v>
      </c>
    </row>
    <row r="25" ht="15.75" hidden="1" customHeight="1">
      <c r="A25" s="5" t="s">
        <v>76</v>
      </c>
      <c r="B25" s="6" t="s">
        <v>12</v>
      </c>
      <c r="C25" s="5" t="s">
        <v>23</v>
      </c>
      <c r="D25" s="5" t="s">
        <v>77</v>
      </c>
      <c r="E25" s="5" t="s">
        <v>15</v>
      </c>
      <c r="F25" s="5" t="s">
        <v>78</v>
      </c>
      <c r="G25" s="7">
        <v>161.0</v>
      </c>
      <c r="H25" s="7" t="s">
        <v>17</v>
      </c>
      <c r="I25" s="7">
        <v>144.0</v>
      </c>
      <c r="J25" s="7">
        <f t="shared" si="1"/>
        <v>152.5</v>
      </c>
    </row>
    <row r="26" ht="15.75" hidden="1" customHeight="1">
      <c r="A26" s="5" t="s">
        <v>79</v>
      </c>
      <c r="B26" s="6" t="s">
        <v>12</v>
      </c>
      <c r="C26" s="5" t="s">
        <v>13</v>
      </c>
      <c r="D26" s="5" t="s">
        <v>40</v>
      </c>
      <c r="E26" s="5" t="s">
        <v>15</v>
      </c>
      <c r="F26" s="5" t="s">
        <v>41</v>
      </c>
      <c r="G26" s="7">
        <v>164.0</v>
      </c>
      <c r="H26" s="7">
        <v>145.0</v>
      </c>
      <c r="I26" s="7">
        <v>130.0</v>
      </c>
      <c r="J26" s="7">
        <f t="shared" si="1"/>
        <v>146.3333333</v>
      </c>
    </row>
    <row r="27" ht="15.75" hidden="1" customHeight="1">
      <c r="A27" s="5" t="s">
        <v>80</v>
      </c>
      <c r="B27" s="6" t="s">
        <v>12</v>
      </c>
      <c r="C27" s="5" t="s">
        <v>13</v>
      </c>
      <c r="D27" s="5" t="s">
        <v>20</v>
      </c>
      <c r="E27" s="5" t="s">
        <v>15</v>
      </c>
      <c r="F27" s="5" t="s">
        <v>81</v>
      </c>
      <c r="G27" s="7">
        <v>170.0</v>
      </c>
      <c r="H27" s="7" t="s">
        <v>17</v>
      </c>
      <c r="I27" s="7">
        <v>177.0</v>
      </c>
      <c r="J27" s="7">
        <f t="shared" si="1"/>
        <v>173.5</v>
      </c>
    </row>
    <row r="28" ht="15.75" hidden="1" customHeight="1">
      <c r="A28" s="5" t="s">
        <v>82</v>
      </c>
      <c r="B28" s="6" t="s">
        <v>12</v>
      </c>
      <c r="C28" s="5" t="s">
        <v>23</v>
      </c>
      <c r="D28" s="5" t="s">
        <v>30</v>
      </c>
      <c r="E28" s="5" t="s">
        <v>25</v>
      </c>
      <c r="F28" s="5" t="s">
        <v>83</v>
      </c>
      <c r="G28" s="7">
        <v>127.0</v>
      </c>
      <c r="H28" s="7">
        <v>169.0</v>
      </c>
      <c r="I28" s="7" t="s">
        <v>17</v>
      </c>
      <c r="J28" s="7">
        <f t="shared" si="1"/>
        <v>148</v>
      </c>
    </row>
    <row r="29" ht="15.75" hidden="1" customHeight="1">
      <c r="A29" s="5" t="s">
        <v>84</v>
      </c>
      <c r="B29" s="6" t="s">
        <v>19</v>
      </c>
      <c r="C29" s="5" t="s">
        <v>13</v>
      </c>
      <c r="D29" s="5" t="s">
        <v>24</v>
      </c>
      <c r="E29" s="5" t="s">
        <v>25</v>
      </c>
      <c r="F29" s="5" t="s">
        <v>69</v>
      </c>
      <c r="G29" s="7">
        <v>126.0</v>
      </c>
      <c r="H29" s="7" t="s">
        <v>67</v>
      </c>
      <c r="I29" s="7">
        <v>114.0</v>
      </c>
      <c r="J29" s="7">
        <f t="shared" si="1"/>
        <v>120</v>
      </c>
    </row>
    <row r="30" ht="15.75" hidden="1" customHeight="1">
      <c r="A30" s="5" t="s">
        <v>85</v>
      </c>
      <c r="B30" s="6" t="s">
        <v>12</v>
      </c>
      <c r="C30" s="5" t="s">
        <v>23</v>
      </c>
      <c r="D30" s="5" t="s">
        <v>37</v>
      </c>
      <c r="E30" s="5" t="s">
        <v>15</v>
      </c>
      <c r="F30" s="5" t="s">
        <v>86</v>
      </c>
      <c r="G30" s="7">
        <v>165.0</v>
      </c>
      <c r="H30" s="7">
        <v>158.0</v>
      </c>
      <c r="I30" s="7" t="s">
        <v>17</v>
      </c>
      <c r="J30" s="7">
        <f t="shared" si="1"/>
        <v>161.5</v>
      </c>
    </row>
    <row r="31" ht="15.75" hidden="1" customHeight="1">
      <c r="A31" s="5" t="s">
        <v>87</v>
      </c>
      <c r="B31" s="6" t="s">
        <v>19</v>
      </c>
      <c r="C31" s="5" t="s">
        <v>13</v>
      </c>
      <c r="D31" s="5" t="s">
        <v>30</v>
      </c>
      <c r="E31" s="5" t="s">
        <v>15</v>
      </c>
      <c r="F31" s="5" t="s">
        <v>88</v>
      </c>
      <c r="G31" s="7">
        <v>120.0</v>
      </c>
      <c r="H31" s="7">
        <v>115.0</v>
      </c>
      <c r="I31" s="7" t="s">
        <v>17</v>
      </c>
      <c r="J31" s="7">
        <f t="shared" si="1"/>
        <v>117.5</v>
      </c>
    </row>
    <row r="32" ht="15.75" hidden="1" customHeight="1">
      <c r="A32" s="5" t="s">
        <v>89</v>
      </c>
      <c r="B32" s="6" t="s">
        <v>12</v>
      </c>
      <c r="C32" s="5" t="s">
        <v>23</v>
      </c>
      <c r="D32" s="5" t="s">
        <v>46</v>
      </c>
      <c r="E32" s="5" t="s">
        <v>15</v>
      </c>
      <c r="F32" s="5" t="s">
        <v>90</v>
      </c>
      <c r="G32" s="7">
        <v>182.0</v>
      </c>
      <c r="H32" s="7">
        <v>140.0</v>
      </c>
      <c r="I32" s="7" t="s">
        <v>17</v>
      </c>
      <c r="J32" s="7">
        <f t="shared" si="1"/>
        <v>161</v>
      </c>
    </row>
    <row r="33" ht="15.75" hidden="1" customHeight="1">
      <c r="A33" s="5" t="s">
        <v>91</v>
      </c>
      <c r="B33" s="6" t="s">
        <v>12</v>
      </c>
      <c r="C33" s="5" t="s">
        <v>23</v>
      </c>
      <c r="D33" s="5" t="s">
        <v>43</v>
      </c>
      <c r="E33" s="5" t="s">
        <v>15</v>
      </c>
      <c r="F33" s="5" t="s">
        <v>92</v>
      </c>
      <c r="G33" s="7">
        <v>153.0</v>
      </c>
      <c r="H33" s="7" t="s">
        <v>17</v>
      </c>
      <c r="I33" s="7">
        <v>155.0</v>
      </c>
      <c r="J33" s="7">
        <f t="shared" si="1"/>
        <v>154</v>
      </c>
    </row>
    <row r="34" ht="15.75" hidden="1" customHeight="1">
      <c r="A34" s="5" t="s">
        <v>93</v>
      </c>
      <c r="B34" s="6" t="s">
        <v>12</v>
      </c>
      <c r="C34" s="5" t="s">
        <v>13</v>
      </c>
      <c r="D34" s="5" t="s">
        <v>14</v>
      </c>
      <c r="E34" s="5" t="s">
        <v>25</v>
      </c>
      <c r="F34" s="5" t="s">
        <v>94</v>
      </c>
      <c r="G34" s="7" t="s">
        <v>67</v>
      </c>
      <c r="H34" s="7">
        <v>110.0</v>
      </c>
      <c r="I34" s="7">
        <v>117.0</v>
      </c>
      <c r="J34" s="7">
        <f t="shared" si="1"/>
        <v>113.5</v>
      </c>
    </row>
    <row r="35" ht="15.75" hidden="1" customHeight="1">
      <c r="A35" s="5" t="s">
        <v>95</v>
      </c>
      <c r="B35" s="6" t="s">
        <v>12</v>
      </c>
      <c r="C35" s="5" t="s">
        <v>23</v>
      </c>
      <c r="D35" s="5" t="s">
        <v>20</v>
      </c>
      <c r="E35" s="5" t="s">
        <v>25</v>
      </c>
      <c r="F35" s="5" t="s">
        <v>71</v>
      </c>
      <c r="G35" s="7">
        <v>165.0</v>
      </c>
      <c r="H35" s="7" t="s">
        <v>17</v>
      </c>
      <c r="I35" s="7">
        <v>137.0</v>
      </c>
      <c r="J35" s="7">
        <f t="shared" si="1"/>
        <v>151</v>
      </c>
    </row>
    <row r="36" ht="15.75" hidden="1" customHeight="1">
      <c r="A36" s="5" t="s">
        <v>96</v>
      </c>
      <c r="B36" s="6" t="s">
        <v>12</v>
      </c>
      <c r="C36" s="5" t="s">
        <v>23</v>
      </c>
      <c r="D36" s="5" t="s">
        <v>37</v>
      </c>
      <c r="E36" s="5" t="s">
        <v>25</v>
      </c>
      <c r="F36" s="5" t="s">
        <v>97</v>
      </c>
      <c r="G36" s="7">
        <v>185.0</v>
      </c>
      <c r="H36" s="7">
        <v>189.0</v>
      </c>
      <c r="I36" s="7" t="s">
        <v>17</v>
      </c>
      <c r="J36" s="7">
        <f t="shared" si="1"/>
        <v>187</v>
      </c>
    </row>
    <row r="37" ht="15.75" hidden="1" customHeight="1">
      <c r="A37" s="5" t="s">
        <v>98</v>
      </c>
      <c r="B37" s="6" t="s">
        <v>19</v>
      </c>
      <c r="C37" s="5" t="s">
        <v>23</v>
      </c>
      <c r="D37" s="5" t="s">
        <v>46</v>
      </c>
      <c r="E37" s="5" t="s">
        <v>15</v>
      </c>
      <c r="F37" s="5" t="s">
        <v>99</v>
      </c>
      <c r="G37" s="7">
        <v>131.0</v>
      </c>
      <c r="H37" s="7">
        <v>102.0</v>
      </c>
      <c r="I37" s="7" t="s">
        <v>17</v>
      </c>
      <c r="J37" s="7">
        <f t="shared" si="1"/>
        <v>116.5</v>
      </c>
    </row>
    <row r="38" ht="15.75" hidden="1" customHeight="1">
      <c r="A38" s="5" t="s">
        <v>100</v>
      </c>
      <c r="B38" s="6" t="s">
        <v>12</v>
      </c>
      <c r="C38" s="5" t="s">
        <v>13</v>
      </c>
      <c r="D38" s="5" t="s">
        <v>37</v>
      </c>
      <c r="E38" s="5" t="s">
        <v>15</v>
      </c>
      <c r="F38" s="5" t="s">
        <v>101</v>
      </c>
      <c r="G38" s="7">
        <v>184.0</v>
      </c>
      <c r="H38" s="7" t="s">
        <v>17</v>
      </c>
      <c r="I38" s="7">
        <v>195.0</v>
      </c>
      <c r="J38" s="7">
        <f t="shared" si="1"/>
        <v>189.5</v>
      </c>
    </row>
    <row r="39" ht="15.75" hidden="1" customHeight="1">
      <c r="A39" s="5" t="s">
        <v>102</v>
      </c>
      <c r="B39" s="6" t="s">
        <v>12</v>
      </c>
      <c r="C39" s="5" t="s">
        <v>13</v>
      </c>
      <c r="D39" s="5" t="s">
        <v>43</v>
      </c>
      <c r="E39" s="5" t="s">
        <v>25</v>
      </c>
      <c r="F39" s="5" t="s">
        <v>103</v>
      </c>
      <c r="G39" s="7" t="s">
        <v>67</v>
      </c>
      <c r="H39" s="7" t="s">
        <v>17</v>
      </c>
      <c r="I39" s="7">
        <v>104.0</v>
      </c>
      <c r="J39" s="7">
        <f t="shared" si="1"/>
        <v>104</v>
      </c>
    </row>
    <row r="40" ht="15.75" hidden="1" customHeight="1">
      <c r="A40" s="5" t="s">
        <v>104</v>
      </c>
      <c r="B40" s="6" t="s">
        <v>12</v>
      </c>
      <c r="C40" s="5" t="s">
        <v>13</v>
      </c>
      <c r="D40" s="5" t="s">
        <v>24</v>
      </c>
      <c r="E40" s="5" t="s">
        <v>25</v>
      </c>
      <c r="F40" s="5" t="s">
        <v>105</v>
      </c>
      <c r="G40" s="7">
        <v>126.0</v>
      </c>
      <c r="H40" s="7">
        <v>124.0</v>
      </c>
      <c r="I40" s="7" t="s">
        <v>17</v>
      </c>
      <c r="J40" s="7">
        <f t="shared" si="1"/>
        <v>125</v>
      </c>
    </row>
    <row r="41" ht="15.75" hidden="1" customHeight="1">
      <c r="A41" s="5" t="s">
        <v>106</v>
      </c>
      <c r="B41" s="6" t="s">
        <v>12</v>
      </c>
      <c r="C41" s="5" t="s">
        <v>23</v>
      </c>
      <c r="D41" s="5" t="s">
        <v>20</v>
      </c>
      <c r="E41" s="5" t="s">
        <v>15</v>
      </c>
      <c r="F41" s="5" t="s">
        <v>107</v>
      </c>
      <c r="G41" s="7">
        <v>141.0</v>
      </c>
      <c r="H41" s="7">
        <v>157.0</v>
      </c>
      <c r="I41" s="7" t="s">
        <v>17</v>
      </c>
      <c r="J41" s="7">
        <f t="shared" si="1"/>
        <v>149</v>
      </c>
    </row>
    <row r="42" ht="15.75" hidden="1" customHeight="1">
      <c r="A42" s="5" t="s">
        <v>108</v>
      </c>
      <c r="B42" s="6" t="s">
        <v>12</v>
      </c>
      <c r="C42" s="5" t="s">
        <v>13</v>
      </c>
      <c r="D42" s="5" t="s">
        <v>109</v>
      </c>
      <c r="E42" s="5" t="s">
        <v>25</v>
      </c>
      <c r="F42" s="5" t="s">
        <v>110</v>
      </c>
      <c r="G42" s="7">
        <v>148.0</v>
      </c>
      <c r="H42" s="7">
        <v>147.0</v>
      </c>
      <c r="I42" s="7" t="s">
        <v>17</v>
      </c>
      <c r="J42" s="7">
        <f t="shared" si="1"/>
        <v>147.5</v>
      </c>
    </row>
    <row r="43" ht="15.75" hidden="1" customHeight="1">
      <c r="A43" s="5" t="s">
        <v>111</v>
      </c>
      <c r="B43" s="6" t="s">
        <v>12</v>
      </c>
      <c r="C43" s="5" t="s">
        <v>23</v>
      </c>
      <c r="D43" s="5" t="s">
        <v>60</v>
      </c>
      <c r="E43" s="5" t="s">
        <v>15</v>
      </c>
      <c r="F43" s="5" t="s">
        <v>112</v>
      </c>
      <c r="G43" s="7">
        <v>172.0</v>
      </c>
      <c r="H43" s="7">
        <v>151.0</v>
      </c>
      <c r="I43" s="7">
        <v>168.0</v>
      </c>
      <c r="J43" s="7">
        <f t="shared" si="1"/>
        <v>163.6666667</v>
      </c>
    </row>
    <row r="44" ht="15.75" hidden="1" customHeight="1">
      <c r="A44" s="5" t="s">
        <v>113</v>
      </c>
      <c r="B44" s="6" t="s">
        <v>12</v>
      </c>
      <c r="C44" s="5" t="s">
        <v>23</v>
      </c>
      <c r="D44" s="5" t="s">
        <v>37</v>
      </c>
      <c r="E44" s="5" t="s">
        <v>15</v>
      </c>
      <c r="F44" s="5" t="s">
        <v>114</v>
      </c>
      <c r="G44" s="7">
        <v>176.0</v>
      </c>
      <c r="H44" s="7" t="s">
        <v>17</v>
      </c>
      <c r="I44" s="7">
        <v>168.0</v>
      </c>
      <c r="J44" s="7">
        <f t="shared" si="1"/>
        <v>172</v>
      </c>
    </row>
    <row r="45" ht="15.75" hidden="1" customHeight="1">
      <c r="A45" s="5" t="s">
        <v>115</v>
      </c>
      <c r="B45" s="6" t="s">
        <v>19</v>
      </c>
      <c r="C45" s="5" t="s">
        <v>13</v>
      </c>
      <c r="D45" s="5" t="s">
        <v>60</v>
      </c>
      <c r="E45" s="5" t="s">
        <v>15</v>
      </c>
      <c r="F45" s="5" t="s">
        <v>112</v>
      </c>
      <c r="G45" s="7">
        <v>180.0</v>
      </c>
      <c r="H45" s="7" t="s">
        <v>17</v>
      </c>
      <c r="I45" s="7">
        <v>184.0</v>
      </c>
      <c r="J45" s="7">
        <f t="shared" si="1"/>
        <v>182</v>
      </c>
    </row>
    <row r="46" ht="15.75" hidden="1" customHeight="1">
      <c r="A46" s="5" t="s">
        <v>116</v>
      </c>
      <c r="B46" s="6" t="s">
        <v>12</v>
      </c>
      <c r="C46" s="5" t="s">
        <v>23</v>
      </c>
      <c r="D46" s="5" t="s">
        <v>37</v>
      </c>
      <c r="E46" s="5" t="s">
        <v>15</v>
      </c>
      <c r="F46" s="5" t="s">
        <v>117</v>
      </c>
      <c r="G46" s="7">
        <v>193.5</v>
      </c>
      <c r="H46" s="7">
        <v>193.0</v>
      </c>
      <c r="I46" s="7">
        <v>177.0</v>
      </c>
      <c r="J46" s="7">
        <f t="shared" si="1"/>
        <v>187.8333333</v>
      </c>
    </row>
    <row r="47" ht="15.75" hidden="1" customHeight="1">
      <c r="A47" s="5" t="s">
        <v>118</v>
      </c>
      <c r="B47" s="6" t="s">
        <v>12</v>
      </c>
      <c r="C47" s="5" t="s">
        <v>23</v>
      </c>
      <c r="D47" s="5" t="s">
        <v>37</v>
      </c>
      <c r="E47" s="5" t="s">
        <v>25</v>
      </c>
      <c r="F47" s="5" t="s">
        <v>54</v>
      </c>
      <c r="G47" s="7">
        <v>181.0</v>
      </c>
      <c r="H47" s="7" t="s">
        <v>17</v>
      </c>
      <c r="I47" s="7">
        <v>197.0</v>
      </c>
      <c r="J47" s="7">
        <f t="shared" si="1"/>
        <v>189</v>
      </c>
    </row>
    <row r="48" ht="15.75" hidden="1" customHeight="1">
      <c r="A48" s="5" t="s">
        <v>119</v>
      </c>
      <c r="B48" s="6" t="s">
        <v>12</v>
      </c>
      <c r="C48" s="5" t="s">
        <v>13</v>
      </c>
      <c r="D48" s="5" t="s">
        <v>37</v>
      </c>
      <c r="E48" s="5" t="s">
        <v>15</v>
      </c>
      <c r="F48" s="5" t="s">
        <v>38</v>
      </c>
      <c r="G48" s="7">
        <v>148.0</v>
      </c>
      <c r="H48" s="7">
        <v>147.0</v>
      </c>
      <c r="I48" s="7">
        <v>159.0</v>
      </c>
      <c r="J48" s="7">
        <f t="shared" si="1"/>
        <v>151.3333333</v>
      </c>
    </row>
    <row r="49" ht="15.75" hidden="1" customHeight="1">
      <c r="A49" s="5" t="s">
        <v>120</v>
      </c>
      <c r="B49" s="6" t="s">
        <v>12</v>
      </c>
      <c r="C49" s="5" t="s">
        <v>13</v>
      </c>
      <c r="D49" s="5" t="s">
        <v>51</v>
      </c>
      <c r="E49" s="5" t="s">
        <v>15</v>
      </c>
      <c r="F49" s="5" t="s">
        <v>16</v>
      </c>
      <c r="G49" s="7">
        <v>186.0</v>
      </c>
      <c r="H49" s="7" t="s">
        <v>17</v>
      </c>
      <c r="I49" s="7">
        <v>182.0</v>
      </c>
      <c r="J49" s="7">
        <f t="shared" si="1"/>
        <v>184</v>
      </c>
    </row>
    <row r="50" ht="15.75" hidden="1" customHeight="1">
      <c r="A50" s="5" t="s">
        <v>121</v>
      </c>
      <c r="B50" s="6" t="s">
        <v>12</v>
      </c>
      <c r="C50" s="5" t="s">
        <v>13</v>
      </c>
      <c r="D50" s="5" t="s">
        <v>40</v>
      </c>
      <c r="E50" s="5" t="s">
        <v>15</v>
      </c>
      <c r="F50" s="5" t="s">
        <v>41</v>
      </c>
      <c r="G50" s="7">
        <v>124.0</v>
      </c>
      <c r="H50" s="7">
        <v>147.0</v>
      </c>
      <c r="I50" s="7">
        <v>119.0</v>
      </c>
      <c r="J50" s="7">
        <f t="shared" si="1"/>
        <v>130</v>
      </c>
    </row>
    <row r="51" ht="15.75" hidden="1" customHeight="1">
      <c r="A51" s="5" t="s">
        <v>122</v>
      </c>
      <c r="B51" s="6" t="s">
        <v>12</v>
      </c>
      <c r="C51" s="5" t="s">
        <v>13</v>
      </c>
      <c r="D51" s="5" t="s">
        <v>109</v>
      </c>
      <c r="E51" s="5" t="s">
        <v>15</v>
      </c>
      <c r="F51" s="5" t="s">
        <v>123</v>
      </c>
      <c r="G51" s="7">
        <v>109.0</v>
      </c>
      <c r="H51" s="7" t="s">
        <v>67</v>
      </c>
      <c r="I51" s="7" t="s">
        <v>67</v>
      </c>
      <c r="J51" s="7">
        <f t="shared" si="1"/>
        <v>109</v>
      </c>
    </row>
    <row r="52" ht="15.75" hidden="1" customHeight="1">
      <c r="A52" s="5" t="s">
        <v>124</v>
      </c>
      <c r="B52" s="6" t="s">
        <v>12</v>
      </c>
      <c r="C52" s="5" t="s">
        <v>23</v>
      </c>
      <c r="D52" s="5" t="s">
        <v>24</v>
      </c>
      <c r="E52" s="5" t="s">
        <v>25</v>
      </c>
      <c r="F52" s="5" t="s">
        <v>125</v>
      </c>
      <c r="G52" s="7">
        <v>143.0</v>
      </c>
      <c r="H52" s="7">
        <v>121.0</v>
      </c>
      <c r="I52" s="7" t="s">
        <v>17</v>
      </c>
      <c r="J52" s="7">
        <f t="shared" si="1"/>
        <v>132</v>
      </c>
    </row>
    <row r="53" ht="15.75" hidden="1" customHeight="1">
      <c r="A53" s="5" t="s">
        <v>126</v>
      </c>
      <c r="B53" s="6" t="s">
        <v>12</v>
      </c>
      <c r="C53" s="5" t="s">
        <v>23</v>
      </c>
      <c r="D53" s="5" t="s">
        <v>14</v>
      </c>
      <c r="E53" s="5" t="s">
        <v>15</v>
      </c>
      <c r="F53" s="5" t="s">
        <v>127</v>
      </c>
      <c r="G53" s="7">
        <v>143.0</v>
      </c>
      <c r="H53" s="7" t="s">
        <v>17</v>
      </c>
      <c r="I53" s="7">
        <v>140.0</v>
      </c>
      <c r="J53" s="7">
        <f t="shared" si="1"/>
        <v>141.5</v>
      </c>
    </row>
    <row r="54" ht="15.75" hidden="1" customHeight="1">
      <c r="A54" s="5" t="s">
        <v>128</v>
      </c>
      <c r="B54" s="6" t="s">
        <v>12</v>
      </c>
      <c r="C54" s="5" t="s">
        <v>23</v>
      </c>
      <c r="D54" s="5" t="s">
        <v>20</v>
      </c>
      <c r="E54" s="5" t="s">
        <v>25</v>
      </c>
      <c r="F54" s="5" t="s">
        <v>71</v>
      </c>
      <c r="G54" s="7">
        <v>163.0</v>
      </c>
      <c r="H54" s="7">
        <v>149.0</v>
      </c>
      <c r="I54" s="7" t="s">
        <v>17</v>
      </c>
      <c r="J54" s="7">
        <f t="shared" si="1"/>
        <v>156</v>
      </c>
    </row>
    <row r="55" ht="15.75" hidden="1" customHeight="1">
      <c r="A55" s="5" t="s">
        <v>129</v>
      </c>
      <c r="B55" s="6" t="s">
        <v>19</v>
      </c>
      <c r="C55" s="5" t="s">
        <v>13</v>
      </c>
      <c r="D55" s="5" t="s">
        <v>130</v>
      </c>
      <c r="E55" s="5" t="s">
        <v>15</v>
      </c>
      <c r="F55" s="5" t="s">
        <v>131</v>
      </c>
      <c r="G55" s="7">
        <v>141.0</v>
      </c>
      <c r="H55" s="7">
        <v>138.0</v>
      </c>
      <c r="I55" s="7" t="s">
        <v>67</v>
      </c>
      <c r="J55" s="7">
        <f t="shared" si="1"/>
        <v>139.5</v>
      </c>
    </row>
    <row r="56" ht="15.75" hidden="1" customHeight="1">
      <c r="A56" s="5" t="s">
        <v>132</v>
      </c>
      <c r="B56" s="6" t="s">
        <v>12</v>
      </c>
      <c r="C56" s="5" t="s">
        <v>23</v>
      </c>
      <c r="D56" s="5" t="s">
        <v>24</v>
      </c>
      <c r="E56" s="5" t="s">
        <v>15</v>
      </c>
      <c r="F56" s="5" t="s">
        <v>35</v>
      </c>
      <c r="G56" s="7">
        <v>188.0</v>
      </c>
      <c r="H56" s="7" t="s">
        <v>17</v>
      </c>
      <c r="I56" s="7">
        <v>157.0</v>
      </c>
      <c r="J56" s="7">
        <f t="shared" si="1"/>
        <v>172.5</v>
      </c>
    </row>
    <row r="57" ht="15.75" hidden="1" customHeight="1">
      <c r="A57" s="5" t="s">
        <v>133</v>
      </c>
      <c r="B57" s="6" t="s">
        <v>12</v>
      </c>
      <c r="C57" s="5" t="s">
        <v>13</v>
      </c>
      <c r="D57" s="5" t="s">
        <v>30</v>
      </c>
      <c r="E57" s="5" t="s">
        <v>15</v>
      </c>
      <c r="F57" s="5" t="s">
        <v>134</v>
      </c>
      <c r="G57" s="7">
        <v>104.0</v>
      </c>
      <c r="H57" s="7">
        <v>138.0</v>
      </c>
      <c r="I57" s="7" t="s">
        <v>17</v>
      </c>
      <c r="J57" s="7">
        <f t="shared" si="1"/>
        <v>121</v>
      </c>
    </row>
    <row r="58" ht="15.75" hidden="1" customHeight="1">
      <c r="A58" s="5" t="s">
        <v>135</v>
      </c>
      <c r="B58" s="6" t="s">
        <v>12</v>
      </c>
      <c r="C58" s="5" t="s">
        <v>13</v>
      </c>
      <c r="D58" s="5" t="s">
        <v>60</v>
      </c>
      <c r="E58" s="5" t="s">
        <v>25</v>
      </c>
      <c r="F58" s="5" t="s">
        <v>61</v>
      </c>
      <c r="G58" s="7">
        <v>138.0</v>
      </c>
      <c r="H58" s="7">
        <v>198.5</v>
      </c>
      <c r="I58" s="7">
        <v>165.0</v>
      </c>
      <c r="J58" s="7">
        <f t="shared" si="1"/>
        <v>167.1666667</v>
      </c>
    </row>
    <row r="59" ht="15.75" hidden="1" customHeight="1">
      <c r="A59" s="5" t="s">
        <v>136</v>
      </c>
      <c r="B59" s="6" t="s">
        <v>12</v>
      </c>
      <c r="C59" s="5" t="s">
        <v>23</v>
      </c>
      <c r="D59" s="5" t="s">
        <v>20</v>
      </c>
      <c r="E59" s="5" t="s">
        <v>15</v>
      </c>
      <c r="F59" s="5" t="s">
        <v>137</v>
      </c>
      <c r="G59" s="7">
        <v>124.0</v>
      </c>
      <c r="H59" s="7" t="s">
        <v>17</v>
      </c>
      <c r="I59" s="7">
        <v>104.0</v>
      </c>
      <c r="J59" s="7">
        <f t="shared" si="1"/>
        <v>114</v>
      </c>
    </row>
    <row r="60" ht="15.75" hidden="1" customHeight="1">
      <c r="A60" s="5" t="s">
        <v>138</v>
      </c>
      <c r="B60" s="6" t="s">
        <v>19</v>
      </c>
      <c r="C60" s="5" t="s">
        <v>13</v>
      </c>
      <c r="D60" s="5" t="s">
        <v>139</v>
      </c>
      <c r="E60" s="5" t="s">
        <v>15</v>
      </c>
      <c r="F60" s="5" t="s">
        <v>140</v>
      </c>
      <c r="G60" s="7">
        <v>129.0</v>
      </c>
      <c r="H60" s="7" t="s">
        <v>17</v>
      </c>
      <c r="I60" s="7">
        <v>135.0</v>
      </c>
      <c r="J60" s="7">
        <f t="shared" si="1"/>
        <v>132</v>
      </c>
    </row>
    <row r="61" ht="15.75" hidden="1" customHeight="1">
      <c r="A61" s="5" t="s">
        <v>141</v>
      </c>
      <c r="B61" s="6" t="s">
        <v>19</v>
      </c>
      <c r="C61" s="5" t="s">
        <v>13</v>
      </c>
      <c r="D61" s="5" t="s">
        <v>24</v>
      </c>
      <c r="E61" s="5" t="s">
        <v>15</v>
      </c>
      <c r="F61" s="5" t="s">
        <v>92</v>
      </c>
      <c r="G61" s="7">
        <v>152.0</v>
      </c>
      <c r="H61" s="7">
        <v>175.0</v>
      </c>
      <c r="I61" s="7" t="s">
        <v>17</v>
      </c>
      <c r="J61" s="7">
        <f t="shared" si="1"/>
        <v>163.5</v>
      </c>
    </row>
    <row r="62" ht="15.75" hidden="1" customHeight="1">
      <c r="A62" s="5" t="s">
        <v>142</v>
      </c>
      <c r="B62" s="6" t="s">
        <v>12</v>
      </c>
      <c r="C62" s="5" t="s">
        <v>13</v>
      </c>
      <c r="D62" s="5" t="s">
        <v>20</v>
      </c>
      <c r="E62" s="5" t="s">
        <v>15</v>
      </c>
      <c r="F62" s="5" t="s">
        <v>143</v>
      </c>
      <c r="G62" s="7">
        <v>115.0</v>
      </c>
      <c r="H62" s="7" t="s">
        <v>67</v>
      </c>
      <c r="I62" s="7" t="s">
        <v>17</v>
      </c>
      <c r="J62" s="7">
        <f t="shared" si="1"/>
        <v>115</v>
      </c>
    </row>
    <row r="63" ht="15.75" hidden="1" customHeight="1">
      <c r="A63" s="5" t="s">
        <v>144</v>
      </c>
      <c r="B63" s="6" t="s">
        <v>12</v>
      </c>
      <c r="C63" s="5" t="s">
        <v>23</v>
      </c>
      <c r="D63" s="5" t="s">
        <v>60</v>
      </c>
      <c r="E63" s="5" t="s">
        <v>25</v>
      </c>
      <c r="F63" s="5" t="s">
        <v>73</v>
      </c>
      <c r="G63" s="7">
        <v>167.0</v>
      </c>
      <c r="H63" s="7">
        <v>169.0</v>
      </c>
      <c r="I63" s="7">
        <v>175.0</v>
      </c>
      <c r="J63" s="7">
        <f t="shared" si="1"/>
        <v>170.3333333</v>
      </c>
    </row>
    <row r="64" ht="15.75" hidden="1" customHeight="1">
      <c r="A64" s="5" t="s">
        <v>145</v>
      </c>
      <c r="B64" s="6" t="s">
        <v>12</v>
      </c>
      <c r="C64" s="5" t="s">
        <v>23</v>
      </c>
      <c r="D64" s="5" t="s">
        <v>24</v>
      </c>
      <c r="E64" s="5" t="s">
        <v>15</v>
      </c>
      <c r="F64" s="5" t="s">
        <v>146</v>
      </c>
      <c r="G64" s="7">
        <v>138.0</v>
      </c>
      <c r="H64" s="7">
        <v>143.0</v>
      </c>
      <c r="I64" s="7" t="s">
        <v>17</v>
      </c>
      <c r="J64" s="7">
        <f t="shared" si="1"/>
        <v>140.5</v>
      </c>
    </row>
    <row r="65" ht="15.75" hidden="1" customHeight="1">
      <c r="A65" s="5" t="s">
        <v>147</v>
      </c>
      <c r="B65" s="6" t="s">
        <v>12</v>
      </c>
      <c r="C65" s="5" t="s">
        <v>13</v>
      </c>
      <c r="D65" s="5" t="s">
        <v>43</v>
      </c>
      <c r="E65" s="5" t="s">
        <v>25</v>
      </c>
      <c r="F65" s="5" t="s">
        <v>44</v>
      </c>
      <c r="G65" s="7">
        <v>169.0</v>
      </c>
      <c r="H65" s="7" t="s">
        <v>17</v>
      </c>
      <c r="I65" s="7">
        <v>184.0</v>
      </c>
      <c r="J65" s="7">
        <f t="shared" si="1"/>
        <v>176.5</v>
      </c>
    </row>
    <row r="66" ht="15.75" hidden="1" customHeight="1">
      <c r="A66" s="5" t="s">
        <v>148</v>
      </c>
      <c r="B66" s="6" t="s">
        <v>19</v>
      </c>
      <c r="C66" s="5" t="s">
        <v>13</v>
      </c>
      <c r="D66" s="5" t="s">
        <v>149</v>
      </c>
      <c r="E66" s="5" t="s">
        <v>15</v>
      </c>
      <c r="F66" s="5" t="s">
        <v>150</v>
      </c>
      <c r="G66" s="7">
        <v>159.0</v>
      </c>
      <c r="H66" s="7" t="s">
        <v>17</v>
      </c>
      <c r="I66" s="7">
        <v>149.0</v>
      </c>
      <c r="J66" s="7">
        <f t="shared" si="1"/>
        <v>154</v>
      </c>
    </row>
    <row r="67" ht="15.75" hidden="1" customHeight="1">
      <c r="A67" s="5" t="s">
        <v>151</v>
      </c>
      <c r="B67" s="6" t="s">
        <v>19</v>
      </c>
      <c r="C67" s="5" t="s">
        <v>23</v>
      </c>
      <c r="D67" s="5" t="s">
        <v>20</v>
      </c>
      <c r="E67" s="5" t="s">
        <v>25</v>
      </c>
      <c r="F67" s="5" t="s">
        <v>71</v>
      </c>
      <c r="G67" s="7">
        <v>194.0</v>
      </c>
      <c r="H67" s="7" t="s">
        <v>17</v>
      </c>
      <c r="I67" s="7">
        <v>177.0</v>
      </c>
      <c r="J67" s="7">
        <f t="shared" si="1"/>
        <v>185.5</v>
      </c>
    </row>
    <row r="68" ht="15.75" hidden="1" customHeight="1">
      <c r="A68" s="5" t="s">
        <v>152</v>
      </c>
      <c r="B68" s="6" t="s">
        <v>12</v>
      </c>
      <c r="C68" s="5" t="s">
        <v>23</v>
      </c>
      <c r="D68" s="5" t="s">
        <v>20</v>
      </c>
      <c r="E68" s="5" t="s">
        <v>15</v>
      </c>
      <c r="F68" s="5" t="s">
        <v>153</v>
      </c>
      <c r="G68" s="7">
        <v>159.0</v>
      </c>
      <c r="H68" s="7">
        <v>149.0</v>
      </c>
      <c r="I68" s="7" t="s">
        <v>17</v>
      </c>
      <c r="J68" s="7">
        <f t="shared" si="1"/>
        <v>154</v>
      </c>
    </row>
    <row r="69" ht="15.75" hidden="1" customHeight="1">
      <c r="A69" s="5" t="s">
        <v>154</v>
      </c>
      <c r="B69" s="6" t="s">
        <v>12</v>
      </c>
      <c r="C69" s="5" t="s">
        <v>13</v>
      </c>
      <c r="D69" s="5" t="s">
        <v>109</v>
      </c>
      <c r="E69" s="5" t="s">
        <v>25</v>
      </c>
      <c r="F69" s="5" t="s">
        <v>155</v>
      </c>
      <c r="G69" s="7">
        <v>107.0</v>
      </c>
      <c r="H69" s="7" t="s">
        <v>17</v>
      </c>
      <c r="I69" s="7">
        <v>133.0</v>
      </c>
      <c r="J69" s="7">
        <f t="shared" si="1"/>
        <v>120</v>
      </c>
    </row>
    <row r="70" ht="15.75" hidden="1" customHeight="1">
      <c r="A70" s="5" t="s">
        <v>156</v>
      </c>
      <c r="B70" s="6" t="s">
        <v>12</v>
      </c>
      <c r="C70" s="5" t="s">
        <v>23</v>
      </c>
      <c r="D70" s="5" t="s">
        <v>37</v>
      </c>
      <c r="E70" s="5" t="s">
        <v>25</v>
      </c>
      <c r="F70" s="5" t="s">
        <v>58</v>
      </c>
      <c r="G70" s="7">
        <v>129.0</v>
      </c>
      <c r="H70" s="7">
        <v>124.0</v>
      </c>
      <c r="I70" s="7">
        <v>110.0</v>
      </c>
      <c r="J70" s="7">
        <f t="shared" si="1"/>
        <v>121</v>
      </c>
    </row>
    <row r="71" ht="15.75" hidden="1" customHeight="1">
      <c r="A71" s="5" t="s">
        <v>157</v>
      </c>
      <c r="B71" s="6" t="s">
        <v>12</v>
      </c>
      <c r="C71" s="5" t="s">
        <v>13</v>
      </c>
      <c r="D71" s="5" t="s">
        <v>30</v>
      </c>
      <c r="E71" s="5" t="s">
        <v>25</v>
      </c>
      <c r="F71" s="5" t="s">
        <v>158</v>
      </c>
      <c r="G71" s="7">
        <v>152.0</v>
      </c>
      <c r="H71" s="7">
        <v>149.0</v>
      </c>
      <c r="I71" s="7" t="s">
        <v>17</v>
      </c>
      <c r="J71" s="7">
        <f t="shared" si="1"/>
        <v>150.5</v>
      </c>
    </row>
    <row r="72" ht="15.75" hidden="1" customHeight="1">
      <c r="A72" s="5" t="s">
        <v>159</v>
      </c>
      <c r="B72" s="6" t="s">
        <v>12</v>
      </c>
      <c r="C72" s="5" t="s">
        <v>13</v>
      </c>
      <c r="D72" s="5" t="s">
        <v>14</v>
      </c>
      <c r="E72" s="5" t="s">
        <v>25</v>
      </c>
      <c r="F72" s="5" t="s">
        <v>56</v>
      </c>
      <c r="G72" s="7">
        <v>126.0</v>
      </c>
      <c r="H72" s="7" t="s">
        <v>17</v>
      </c>
      <c r="I72" s="7">
        <v>137.0</v>
      </c>
      <c r="J72" s="7">
        <f t="shared" si="1"/>
        <v>131.5</v>
      </c>
    </row>
    <row r="73" ht="15.75" hidden="1" customHeight="1">
      <c r="A73" s="5" t="s">
        <v>160</v>
      </c>
      <c r="B73" s="6" t="s">
        <v>12</v>
      </c>
      <c r="C73" s="5" t="s">
        <v>23</v>
      </c>
      <c r="D73" s="5" t="s">
        <v>20</v>
      </c>
      <c r="E73" s="5" t="s">
        <v>15</v>
      </c>
      <c r="F73" s="5" t="s">
        <v>161</v>
      </c>
      <c r="G73" s="7">
        <v>176.0</v>
      </c>
      <c r="H73" s="7" t="s">
        <v>17</v>
      </c>
      <c r="I73" s="7">
        <v>146.0</v>
      </c>
      <c r="J73" s="7">
        <f t="shared" si="1"/>
        <v>161</v>
      </c>
    </row>
    <row r="74" ht="15.75" hidden="1" customHeight="1">
      <c r="A74" s="5" t="s">
        <v>162</v>
      </c>
      <c r="B74" s="6" t="s">
        <v>19</v>
      </c>
      <c r="C74" s="5" t="s">
        <v>23</v>
      </c>
      <c r="D74" s="5" t="s">
        <v>37</v>
      </c>
      <c r="E74" s="5" t="s">
        <v>15</v>
      </c>
      <c r="F74" s="5" t="s">
        <v>114</v>
      </c>
      <c r="G74" s="7">
        <v>100.0</v>
      </c>
      <c r="H74" s="7">
        <v>124.0</v>
      </c>
      <c r="I74" s="7" t="s">
        <v>17</v>
      </c>
      <c r="J74" s="7">
        <f t="shared" si="1"/>
        <v>112</v>
      </c>
    </row>
    <row r="75" ht="15.75" hidden="1" customHeight="1">
      <c r="A75" s="5" t="s">
        <v>163</v>
      </c>
      <c r="B75" s="6" t="s">
        <v>19</v>
      </c>
      <c r="C75" s="5" t="s">
        <v>13</v>
      </c>
      <c r="D75" s="5" t="s">
        <v>60</v>
      </c>
      <c r="E75" s="5" t="s">
        <v>15</v>
      </c>
      <c r="F75" s="5" t="s">
        <v>164</v>
      </c>
      <c r="G75" s="7">
        <v>187.0</v>
      </c>
      <c r="H75" s="7" t="s">
        <v>17</v>
      </c>
      <c r="I75" s="7">
        <v>177.0</v>
      </c>
      <c r="J75" s="7">
        <f t="shared" si="1"/>
        <v>182</v>
      </c>
    </row>
    <row r="76" ht="15.75" hidden="1" customHeight="1">
      <c r="A76" s="5" t="s">
        <v>165</v>
      </c>
      <c r="B76" s="6" t="s">
        <v>19</v>
      </c>
      <c r="C76" s="5" t="s">
        <v>13</v>
      </c>
      <c r="D76" s="5" t="s">
        <v>43</v>
      </c>
      <c r="E76" s="5" t="s">
        <v>15</v>
      </c>
      <c r="F76" s="5" t="s">
        <v>166</v>
      </c>
      <c r="G76" s="7">
        <v>147.0</v>
      </c>
      <c r="H76" s="7" t="s">
        <v>17</v>
      </c>
      <c r="I76" s="7">
        <v>140.0</v>
      </c>
      <c r="J76" s="7">
        <f t="shared" si="1"/>
        <v>143.5</v>
      </c>
    </row>
    <row r="77" ht="15.75" hidden="1" customHeight="1">
      <c r="A77" s="5" t="s">
        <v>167</v>
      </c>
      <c r="B77" s="6" t="s">
        <v>19</v>
      </c>
      <c r="C77" s="5" t="s">
        <v>23</v>
      </c>
      <c r="D77" s="5" t="s">
        <v>46</v>
      </c>
      <c r="E77" s="5" t="s">
        <v>15</v>
      </c>
      <c r="F77" s="5" t="s">
        <v>99</v>
      </c>
      <c r="G77" s="7">
        <v>173.0</v>
      </c>
      <c r="H77" s="7">
        <v>162.0</v>
      </c>
      <c r="I77" s="7" t="s">
        <v>17</v>
      </c>
      <c r="J77" s="7">
        <f t="shared" si="1"/>
        <v>167.5</v>
      </c>
    </row>
    <row r="78" ht="15.75" hidden="1" customHeight="1">
      <c r="A78" s="5" t="s">
        <v>168</v>
      </c>
      <c r="B78" s="6" t="s">
        <v>19</v>
      </c>
      <c r="C78" s="5" t="s">
        <v>13</v>
      </c>
      <c r="D78" s="5" t="s">
        <v>149</v>
      </c>
      <c r="E78" s="5" t="s">
        <v>15</v>
      </c>
      <c r="F78" s="5" t="s">
        <v>150</v>
      </c>
      <c r="G78" s="7">
        <v>109.0</v>
      </c>
      <c r="H78" s="7">
        <v>130.0</v>
      </c>
      <c r="I78" s="7" t="s">
        <v>67</v>
      </c>
      <c r="J78" s="7">
        <f t="shared" si="1"/>
        <v>119.5</v>
      </c>
    </row>
    <row r="79" ht="15.75" hidden="1" customHeight="1">
      <c r="A79" s="5" t="s">
        <v>169</v>
      </c>
      <c r="B79" s="6" t="s">
        <v>12</v>
      </c>
      <c r="C79" s="5" t="s">
        <v>23</v>
      </c>
      <c r="D79" s="5" t="s">
        <v>24</v>
      </c>
      <c r="E79" s="5" t="s">
        <v>15</v>
      </c>
      <c r="F79" s="5" t="s">
        <v>170</v>
      </c>
      <c r="G79" s="7">
        <v>167.0</v>
      </c>
      <c r="H79" s="7">
        <v>158.0</v>
      </c>
      <c r="I79" s="7" t="s">
        <v>17</v>
      </c>
      <c r="J79" s="7">
        <f t="shared" si="1"/>
        <v>162.5</v>
      </c>
    </row>
    <row r="80" ht="15.75" hidden="1" customHeight="1">
      <c r="A80" s="5" t="s">
        <v>171</v>
      </c>
      <c r="B80" s="6" t="s">
        <v>12</v>
      </c>
      <c r="C80" s="5" t="s">
        <v>13</v>
      </c>
      <c r="D80" s="5" t="s">
        <v>109</v>
      </c>
      <c r="E80" s="5" t="s">
        <v>15</v>
      </c>
      <c r="F80" s="5" t="s">
        <v>172</v>
      </c>
      <c r="G80" s="7">
        <v>147.0</v>
      </c>
      <c r="H80" s="7">
        <v>124.0</v>
      </c>
      <c r="I80" s="7">
        <v>159.0</v>
      </c>
      <c r="J80" s="7">
        <f t="shared" si="1"/>
        <v>143.3333333</v>
      </c>
    </row>
    <row r="81" ht="15.75" hidden="1" customHeight="1">
      <c r="A81" s="5" t="s">
        <v>173</v>
      </c>
      <c r="B81" s="6" t="s">
        <v>19</v>
      </c>
      <c r="C81" s="5" t="s">
        <v>23</v>
      </c>
      <c r="D81" s="5" t="s">
        <v>43</v>
      </c>
      <c r="E81" s="5" t="s">
        <v>15</v>
      </c>
      <c r="F81" s="5" t="s">
        <v>174</v>
      </c>
      <c r="G81" s="7">
        <v>193.0</v>
      </c>
      <c r="H81" s="7">
        <v>191.0</v>
      </c>
      <c r="I81" s="7" t="s">
        <v>17</v>
      </c>
      <c r="J81" s="7">
        <f t="shared" si="1"/>
        <v>192</v>
      </c>
    </row>
    <row r="82" ht="15.75" hidden="1" customHeight="1">
      <c r="A82" s="5" t="s">
        <v>175</v>
      </c>
      <c r="B82" s="6" t="s">
        <v>12</v>
      </c>
      <c r="C82" s="5" t="s">
        <v>23</v>
      </c>
      <c r="D82" s="5" t="s">
        <v>30</v>
      </c>
      <c r="E82" s="5" t="s">
        <v>25</v>
      </c>
      <c r="F82" s="5" t="s">
        <v>75</v>
      </c>
      <c r="G82" s="7">
        <v>120.0</v>
      </c>
      <c r="H82" s="7">
        <v>143.0</v>
      </c>
      <c r="I82" s="7" t="s">
        <v>17</v>
      </c>
      <c r="J82" s="7">
        <f t="shared" si="1"/>
        <v>131.5</v>
      </c>
    </row>
    <row r="83" ht="15.75" hidden="1" customHeight="1">
      <c r="A83" s="5" t="s">
        <v>176</v>
      </c>
      <c r="B83" s="6" t="s">
        <v>12</v>
      </c>
      <c r="C83" s="5" t="s">
        <v>13</v>
      </c>
      <c r="D83" s="5" t="s">
        <v>30</v>
      </c>
      <c r="E83" s="5" t="s">
        <v>25</v>
      </c>
      <c r="F83" s="5" t="s">
        <v>177</v>
      </c>
      <c r="G83" s="7">
        <v>164.0</v>
      </c>
      <c r="H83" s="7">
        <v>127.0</v>
      </c>
      <c r="I83" s="7">
        <v>140.0</v>
      </c>
      <c r="J83" s="7">
        <f t="shared" si="1"/>
        <v>143.6666667</v>
      </c>
    </row>
    <row r="84" ht="15.75" customHeight="1">
      <c r="A84" s="5" t="s">
        <v>178</v>
      </c>
      <c r="B84" s="6" t="s">
        <v>12</v>
      </c>
      <c r="C84" s="5" t="s">
        <v>23</v>
      </c>
      <c r="D84" s="5" t="s">
        <v>43</v>
      </c>
      <c r="E84" s="5" t="s">
        <v>15</v>
      </c>
      <c r="F84" s="5" t="s">
        <v>179</v>
      </c>
      <c r="G84" s="7" t="s">
        <v>67</v>
      </c>
      <c r="H84" s="7" t="s">
        <v>67</v>
      </c>
      <c r="I84" s="7" t="s">
        <v>17</v>
      </c>
      <c r="J84" s="7" t="str">
        <f t="shared" si="1"/>
        <v>#DIV/0!</v>
      </c>
    </row>
    <row r="85" ht="15.75" hidden="1" customHeight="1">
      <c r="A85" s="5" t="s">
        <v>180</v>
      </c>
      <c r="B85" s="6" t="s">
        <v>12</v>
      </c>
      <c r="C85" s="5" t="s">
        <v>23</v>
      </c>
      <c r="D85" s="5" t="s">
        <v>20</v>
      </c>
      <c r="E85" s="5" t="s">
        <v>15</v>
      </c>
      <c r="F85" s="5" t="s">
        <v>181</v>
      </c>
      <c r="G85" s="7">
        <v>150.0</v>
      </c>
      <c r="H85" s="7">
        <v>140.0</v>
      </c>
      <c r="I85" s="7" t="s">
        <v>17</v>
      </c>
      <c r="J85" s="7">
        <f t="shared" si="1"/>
        <v>145</v>
      </c>
    </row>
    <row r="86" ht="15.75" hidden="1" customHeight="1">
      <c r="A86" s="5" t="s">
        <v>182</v>
      </c>
      <c r="B86" s="6" t="s">
        <v>12</v>
      </c>
      <c r="C86" s="5" t="s">
        <v>13</v>
      </c>
      <c r="D86" s="5" t="s">
        <v>149</v>
      </c>
      <c r="E86" s="5" t="s">
        <v>15</v>
      </c>
      <c r="F86" s="5" t="s">
        <v>183</v>
      </c>
      <c r="G86" s="7" t="s">
        <v>67</v>
      </c>
      <c r="H86" s="7" t="s">
        <v>17</v>
      </c>
      <c r="I86" s="7">
        <v>107.0</v>
      </c>
      <c r="J86" s="7">
        <f t="shared" si="1"/>
        <v>107</v>
      </c>
    </row>
    <row r="87" ht="15.75" hidden="1" customHeight="1">
      <c r="A87" s="5" t="s">
        <v>184</v>
      </c>
      <c r="B87" s="6" t="s">
        <v>12</v>
      </c>
      <c r="C87" s="5" t="s">
        <v>23</v>
      </c>
      <c r="D87" s="5" t="s">
        <v>20</v>
      </c>
      <c r="E87" s="5" t="s">
        <v>15</v>
      </c>
      <c r="F87" s="5" t="s">
        <v>185</v>
      </c>
      <c r="G87" s="7">
        <v>106.0</v>
      </c>
      <c r="H87" s="7">
        <v>147.0</v>
      </c>
      <c r="I87" s="7" t="s">
        <v>17</v>
      </c>
      <c r="J87" s="7">
        <f t="shared" si="1"/>
        <v>126.5</v>
      </c>
    </row>
    <row r="88" ht="15.75" hidden="1" customHeight="1">
      <c r="A88" s="5" t="s">
        <v>186</v>
      </c>
      <c r="B88" s="6" t="s">
        <v>19</v>
      </c>
      <c r="C88" s="5" t="s">
        <v>13</v>
      </c>
      <c r="D88" s="5" t="s">
        <v>109</v>
      </c>
      <c r="E88" s="5" t="s">
        <v>15</v>
      </c>
      <c r="F88" s="5" t="s">
        <v>123</v>
      </c>
      <c r="G88" s="7">
        <v>150.0</v>
      </c>
      <c r="H88" s="7">
        <v>161.0</v>
      </c>
      <c r="I88" s="7">
        <v>140.0</v>
      </c>
      <c r="J88" s="7">
        <f t="shared" si="1"/>
        <v>150.3333333</v>
      </c>
    </row>
    <row r="89" ht="15.75" hidden="1" customHeight="1">
      <c r="A89" s="5" t="s">
        <v>187</v>
      </c>
      <c r="B89" s="6" t="s">
        <v>19</v>
      </c>
      <c r="C89" s="5" t="s">
        <v>23</v>
      </c>
      <c r="D89" s="5" t="s">
        <v>30</v>
      </c>
      <c r="E89" s="5" t="s">
        <v>25</v>
      </c>
      <c r="F89" s="5" t="s">
        <v>188</v>
      </c>
      <c r="G89" s="7">
        <v>191.0</v>
      </c>
      <c r="H89" s="7">
        <v>158.0</v>
      </c>
      <c r="I89" s="7" t="s">
        <v>17</v>
      </c>
      <c r="J89" s="7">
        <f t="shared" si="1"/>
        <v>174.5</v>
      </c>
    </row>
    <row r="90" ht="15.75" hidden="1" customHeight="1">
      <c r="A90" s="5" t="s">
        <v>189</v>
      </c>
      <c r="B90" s="6" t="s">
        <v>12</v>
      </c>
      <c r="C90" s="5" t="s">
        <v>23</v>
      </c>
      <c r="D90" s="5" t="s">
        <v>37</v>
      </c>
      <c r="E90" s="5" t="s">
        <v>15</v>
      </c>
      <c r="F90" s="5" t="s">
        <v>190</v>
      </c>
      <c r="G90" s="7">
        <v>190.0</v>
      </c>
      <c r="H90" s="7" t="s">
        <v>17</v>
      </c>
      <c r="I90" s="7">
        <v>182.0</v>
      </c>
      <c r="J90" s="7">
        <f t="shared" si="1"/>
        <v>186</v>
      </c>
    </row>
    <row r="91" ht="15.75" customHeight="1">
      <c r="A91" s="5" t="s">
        <v>191</v>
      </c>
      <c r="B91" s="6" t="s">
        <v>12</v>
      </c>
      <c r="C91" s="5" t="s">
        <v>13</v>
      </c>
      <c r="D91" s="5" t="s">
        <v>109</v>
      </c>
      <c r="E91" s="5" t="s">
        <v>25</v>
      </c>
      <c r="F91" s="5" t="s">
        <v>192</v>
      </c>
      <c r="G91" s="7" t="s">
        <v>67</v>
      </c>
      <c r="H91" s="7" t="s">
        <v>67</v>
      </c>
      <c r="I91" s="7" t="s">
        <v>67</v>
      </c>
      <c r="J91" s="7" t="str">
        <f t="shared" si="1"/>
        <v>#DIV/0!</v>
      </c>
    </row>
    <row r="92" ht="15.75" hidden="1" customHeight="1">
      <c r="A92" s="5" t="s">
        <v>193</v>
      </c>
      <c r="B92" s="6" t="s">
        <v>19</v>
      </c>
      <c r="C92" s="5" t="s">
        <v>13</v>
      </c>
      <c r="D92" s="5" t="s">
        <v>14</v>
      </c>
      <c r="E92" s="5" t="s">
        <v>25</v>
      </c>
      <c r="F92" s="5" t="s">
        <v>194</v>
      </c>
      <c r="G92" s="7">
        <v>135.0</v>
      </c>
      <c r="H92" s="7" t="s">
        <v>17</v>
      </c>
      <c r="I92" s="7">
        <v>190.0</v>
      </c>
      <c r="J92" s="7">
        <f t="shared" si="1"/>
        <v>162.5</v>
      </c>
    </row>
    <row r="93" ht="15.75" hidden="1" customHeight="1">
      <c r="A93" s="5" t="s">
        <v>195</v>
      </c>
      <c r="B93" s="6" t="s">
        <v>12</v>
      </c>
      <c r="C93" s="5" t="s">
        <v>13</v>
      </c>
      <c r="D93" s="5" t="s">
        <v>37</v>
      </c>
      <c r="E93" s="5" t="s">
        <v>15</v>
      </c>
      <c r="F93" s="5" t="s">
        <v>196</v>
      </c>
      <c r="G93" s="7">
        <v>165.0</v>
      </c>
      <c r="H93" s="7" t="s">
        <v>17</v>
      </c>
      <c r="I93" s="7">
        <v>172.0</v>
      </c>
      <c r="J93" s="7">
        <f t="shared" si="1"/>
        <v>168.5</v>
      </c>
    </row>
    <row r="94" ht="15.75" hidden="1" customHeight="1">
      <c r="A94" s="5" t="s">
        <v>197</v>
      </c>
      <c r="B94" s="6" t="s">
        <v>19</v>
      </c>
      <c r="C94" s="5" t="s">
        <v>23</v>
      </c>
      <c r="D94" s="5" t="s">
        <v>77</v>
      </c>
      <c r="E94" s="5" t="s">
        <v>15</v>
      </c>
      <c r="F94" s="5" t="s">
        <v>198</v>
      </c>
      <c r="G94" s="7">
        <v>191.0</v>
      </c>
      <c r="H94" s="7">
        <v>172.0</v>
      </c>
      <c r="I94" s="7" t="s">
        <v>17</v>
      </c>
      <c r="J94" s="7">
        <f t="shared" si="1"/>
        <v>181.5</v>
      </c>
    </row>
    <row r="95" ht="15.75" hidden="1" customHeight="1">
      <c r="A95" s="5" t="s">
        <v>199</v>
      </c>
      <c r="B95" s="6" t="s">
        <v>12</v>
      </c>
      <c r="C95" s="5" t="s">
        <v>23</v>
      </c>
      <c r="D95" s="5" t="s">
        <v>46</v>
      </c>
      <c r="E95" s="5" t="s">
        <v>15</v>
      </c>
      <c r="F95" s="5" t="s">
        <v>99</v>
      </c>
      <c r="G95" s="7">
        <v>113.0</v>
      </c>
      <c r="H95" s="7">
        <v>112.0</v>
      </c>
      <c r="I95" s="7" t="s">
        <v>17</v>
      </c>
      <c r="J95" s="7">
        <f t="shared" si="1"/>
        <v>112.5</v>
      </c>
    </row>
    <row r="96" ht="15.75" hidden="1" customHeight="1">
      <c r="A96" s="5" t="s">
        <v>200</v>
      </c>
      <c r="B96" s="6" t="s">
        <v>12</v>
      </c>
      <c r="C96" s="5" t="s">
        <v>23</v>
      </c>
      <c r="D96" s="5" t="s">
        <v>30</v>
      </c>
      <c r="E96" s="5" t="s">
        <v>15</v>
      </c>
      <c r="F96" s="5" t="s">
        <v>201</v>
      </c>
      <c r="G96" s="7">
        <v>169.0</v>
      </c>
      <c r="H96" s="7">
        <v>145.0</v>
      </c>
      <c r="I96" s="7">
        <v>157.0</v>
      </c>
      <c r="J96" s="7">
        <f t="shared" si="1"/>
        <v>157</v>
      </c>
    </row>
    <row r="97" ht="15.75" hidden="1" customHeight="1">
      <c r="A97" s="5" t="s">
        <v>202</v>
      </c>
      <c r="B97" s="6" t="s">
        <v>12</v>
      </c>
      <c r="C97" s="5" t="s">
        <v>23</v>
      </c>
      <c r="D97" s="5" t="s">
        <v>20</v>
      </c>
      <c r="E97" s="5" t="s">
        <v>15</v>
      </c>
      <c r="F97" s="5" t="s">
        <v>137</v>
      </c>
      <c r="G97" s="7">
        <v>111.0</v>
      </c>
      <c r="H97" s="7">
        <v>107.0</v>
      </c>
      <c r="I97" s="7" t="s">
        <v>67</v>
      </c>
      <c r="J97" s="7">
        <f t="shared" si="1"/>
        <v>109</v>
      </c>
    </row>
    <row r="98" ht="15.75" hidden="1" customHeight="1">
      <c r="A98" s="5" t="s">
        <v>204</v>
      </c>
      <c r="B98" s="6" t="s">
        <v>12</v>
      </c>
      <c r="C98" s="5" t="s">
        <v>13</v>
      </c>
      <c r="D98" s="5" t="s">
        <v>37</v>
      </c>
      <c r="E98" s="5" t="s">
        <v>15</v>
      </c>
      <c r="F98" s="5" t="s">
        <v>205</v>
      </c>
      <c r="G98" s="7">
        <v>187.0</v>
      </c>
      <c r="H98" s="7">
        <v>183.0</v>
      </c>
      <c r="I98" s="7">
        <v>140.0</v>
      </c>
      <c r="J98" s="7">
        <f t="shared" si="1"/>
        <v>170</v>
      </c>
    </row>
    <row r="99" ht="15.75" hidden="1" customHeight="1">
      <c r="A99" s="5" t="s">
        <v>206</v>
      </c>
      <c r="B99" s="6" t="s">
        <v>12</v>
      </c>
      <c r="C99" s="5" t="s">
        <v>23</v>
      </c>
      <c r="D99" s="5" t="s">
        <v>20</v>
      </c>
      <c r="E99" s="5" t="s">
        <v>15</v>
      </c>
      <c r="F99" s="5" t="s">
        <v>210</v>
      </c>
      <c r="G99" s="7">
        <v>147.0</v>
      </c>
      <c r="H99" s="7" t="s">
        <v>17</v>
      </c>
      <c r="I99" s="7">
        <v>178.0</v>
      </c>
      <c r="J99" s="7">
        <f t="shared" si="1"/>
        <v>162.5</v>
      </c>
    </row>
    <row r="100" ht="15.75" hidden="1" customHeight="1">
      <c r="A100" s="5" t="s">
        <v>211</v>
      </c>
      <c r="B100" s="6" t="s">
        <v>19</v>
      </c>
      <c r="C100" s="5" t="s">
        <v>23</v>
      </c>
      <c r="D100" s="5" t="s">
        <v>30</v>
      </c>
      <c r="E100" s="5" t="s">
        <v>15</v>
      </c>
      <c r="F100" s="5" t="s">
        <v>214</v>
      </c>
      <c r="G100" s="7">
        <v>180.0</v>
      </c>
      <c r="H100" s="7">
        <v>166.0</v>
      </c>
      <c r="I100" s="7" t="s">
        <v>17</v>
      </c>
      <c r="J100" s="7">
        <f t="shared" si="1"/>
        <v>173</v>
      </c>
    </row>
    <row r="101" ht="15.75" hidden="1" customHeight="1">
      <c r="A101" s="5" t="s">
        <v>218</v>
      </c>
      <c r="B101" s="6" t="s">
        <v>12</v>
      </c>
      <c r="C101" s="5" t="s">
        <v>13</v>
      </c>
      <c r="D101" s="5" t="s">
        <v>37</v>
      </c>
      <c r="E101" s="5" t="s">
        <v>25</v>
      </c>
      <c r="F101" s="5" t="s">
        <v>58</v>
      </c>
      <c r="G101" s="7">
        <v>190.0</v>
      </c>
      <c r="H101" s="7" t="s">
        <v>17</v>
      </c>
      <c r="I101" s="7">
        <v>184.0</v>
      </c>
      <c r="J101" s="7">
        <f t="shared" si="1"/>
        <v>187</v>
      </c>
    </row>
    <row r="102" ht="15.75" hidden="1" customHeight="1">
      <c r="A102" s="5" t="s">
        <v>221</v>
      </c>
      <c r="B102" s="6" t="s">
        <v>19</v>
      </c>
      <c r="C102" s="5" t="s">
        <v>13</v>
      </c>
      <c r="D102" s="5" t="s">
        <v>43</v>
      </c>
      <c r="E102" s="5" t="s">
        <v>25</v>
      </c>
      <c r="F102" s="5" t="s">
        <v>224</v>
      </c>
      <c r="G102" s="7">
        <v>138.0</v>
      </c>
      <c r="H102" s="7" t="s">
        <v>17</v>
      </c>
      <c r="I102" s="7">
        <v>155.0</v>
      </c>
      <c r="J102" s="7">
        <f t="shared" si="1"/>
        <v>146.5</v>
      </c>
    </row>
    <row r="103" ht="15.75" hidden="1" customHeight="1">
      <c r="A103" s="5" t="s">
        <v>230</v>
      </c>
      <c r="B103" s="6" t="s">
        <v>12</v>
      </c>
      <c r="C103" s="5" t="s">
        <v>23</v>
      </c>
      <c r="D103" s="5" t="s">
        <v>43</v>
      </c>
      <c r="E103" s="5" t="s">
        <v>15</v>
      </c>
      <c r="F103" s="5" t="s">
        <v>166</v>
      </c>
      <c r="G103" s="7">
        <v>191.0</v>
      </c>
      <c r="H103" s="7">
        <v>170.0</v>
      </c>
      <c r="I103" s="7">
        <v>175.0</v>
      </c>
      <c r="J103" s="7">
        <f t="shared" si="1"/>
        <v>178.6666667</v>
      </c>
    </row>
    <row r="104" ht="15.75" hidden="1" customHeight="1">
      <c r="A104" s="5" t="s">
        <v>236</v>
      </c>
      <c r="B104" s="6" t="s">
        <v>12</v>
      </c>
      <c r="C104" s="5" t="s">
        <v>13</v>
      </c>
      <c r="D104" s="5" t="s">
        <v>40</v>
      </c>
      <c r="E104" s="5" t="s">
        <v>15</v>
      </c>
      <c r="F104" s="5" t="s">
        <v>41</v>
      </c>
      <c r="G104" s="7">
        <v>170.0</v>
      </c>
      <c r="H104" s="7">
        <v>170.0</v>
      </c>
      <c r="I104" s="7" t="s">
        <v>17</v>
      </c>
      <c r="J104" s="7">
        <f t="shared" si="1"/>
        <v>170</v>
      </c>
    </row>
    <row r="105" ht="15.75" hidden="1" customHeight="1">
      <c r="A105" s="5" t="s">
        <v>237</v>
      </c>
      <c r="B105" s="6" t="s">
        <v>12</v>
      </c>
      <c r="C105" s="5" t="s">
        <v>23</v>
      </c>
      <c r="D105" s="5" t="s">
        <v>130</v>
      </c>
      <c r="E105" s="5" t="s">
        <v>15</v>
      </c>
      <c r="F105" s="5" t="s">
        <v>196</v>
      </c>
      <c r="G105" s="7">
        <v>152.0</v>
      </c>
      <c r="H105" s="7">
        <v>115.0</v>
      </c>
      <c r="I105" s="7" t="s">
        <v>17</v>
      </c>
      <c r="J105" s="7">
        <f t="shared" si="1"/>
        <v>133.5</v>
      </c>
    </row>
    <row r="106" ht="15.75" hidden="1" customHeight="1">
      <c r="A106" s="5" t="s">
        <v>239</v>
      </c>
      <c r="B106" s="6" t="s">
        <v>12</v>
      </c>
      <c r="C106" s="5" t="s">
        <v>13</v>
      </c>
      <c r="D106" s="5" t="s">
        <v>20</v>
      </c>
      <c r="E106" s="5" t="s">
        <v>25</v>
      </c>
      <c r="F106" s="5" t="s">
        <v>240</v>
      </c>
      <c r="G106" s="7">
        <v>111.0</v>
      </c>
      <c r="H106" s="7">
        <v>130.0</v>
      </c>
      <c r="I106" s="7" t="s">
        <v>17</v>
      </c>
      <c r="J106" s="7">
        <f t="shared" si="1"/>
        <v>120.5</v>
      </c>
    </row>
    <row r="107" ht="15.75" hidden="1" customHeight="1">
      <c r="A107" s="5" t="s">
        <v>241</v>
      </c>
      <c r="B107" s="6" t="s">
        <v>12</v>
      </c>
      <c r="C107" s="5" t="s">
        <v>13</v>
      </c>
      <c r="D107" s="5" t="s">
        <v>30</v>
      </c>
      <c r="E107" s="5" t="s">
        <v>15</v>
      </c>
      <c r="F107" s="5" t="s">
        <v>214</v>
      </c>
      <c r="G107" s="7">
        <v>167.0</v>
      </c>
      <c r="H107" s="7">
        <v>167.0</v>
      </c>
      <c r="I107" s="7" t="s">
        <v>17</v>
      </c>
      <c r="J107" s="7">
        <f t="shared" si="1"/>
        <v>167</v>
      </c>
    </row>
    <row r="108" ht="15.75" hidden="1" customHeight="1">
      <c r="A108" s="5" t="s">
        <v>242</v>
      </c>
      <c r="B108" s="6" t="s">
        <v>19</v>
      </c>
      <c r="C108" s="5" t="s">
        <v>23</v>
      </c>
      <c r="D108" s="5" t="s">
        <v>130</v>
      </c>
      <c r="E108" s="5" t="s">
        <v>25</v>
      </c>
      <c r="F108" s="5" t="s">
        <v>58</v>
      </c>
      <c r="G108" s="7">
        <v>145.0</v>
      </c>
      <c r="H108" s="7">
        <v>110.0</v>
      </c>
      <c r="I108" s="7" t="s">
        <v>17</v>
      </c>
      <c r="J108" s="7">
        <f t="shared" si="1"/>
        <v>127.5</v>
      </c>
    </row>
    <row r="109" ht="15.75" hidden="1" customHeight="1">
      <c r="A109" s="5" t="s">
        <v>243</v>
      </c>
      <c r="B109" s="6" t="s">
        <v>12</v>
      </c>
      <c r="C109" s="5" t="s">
        <v>13</v>
      </c>
      <c r="D109" s="5" t="s">
        <v>24</v>
      </c>
      <c r="E109" s="5" t="s">
        <v>15</v>
      </c>
      <c r="F109" s="5" t="s">
        <v>244</v>
      </c>
      <c r="G109" s="7">
        <v>175.0</v>
      </c>
      <c r="H109" s="7" t="s">
        <v>17</v>
      </c>
      <c r="I109" s="7">
        <v>133.0</v>
      </c>
      <c r="J109" s="7">
        <f t="shared" si="1"/>
        <v>154</v>
      </c>
    </row>
    <row r="110" ht="15.75" hidden="1" customHeight="1">
      <c r="A110" s="5" t="s">
        <v>245</v>
      </c>
      <c r="B110" s="6" t="s">
        <v>12</v>
      </c>
      <c r="C110" s="5" t="s">
        <v>23</v>
      </c>
      <c r="D110" s="5" t="s">
        <v>20</v>
      </c>
      <c r="E110" s="5" t="s">
        <v>15</v>
      </c>
      <c r="F110" s="5" t="s">
        <v>107</v>
      </c>
      <c r="G110" s="7">
        <v>180.0</v>
      </c>
      <c r="H110" s="7">
        <v>155.0</v>
      </c>
      <c r="I110" s="7">
        <v>137.0</v>
      </c>
      <c r="J110" s="7">
        <f t="shared" si="1"/>
        <v>157.3333333</v>
      </c>
    </row>
    <row r="111" ht="15.75" hidden="1" customHeight="1">
      <c r="A111" s="5" t="s">
        <v>246</v>
      </c>
      <c r="B111" s="6" t="s">
        <v>19</v>
      </c>
      <c r="C111" s="5" t="s">
        <v>23</v>
      </c>
      <c r="D111" s="5" t="s">
        <v>37</v>
      </c>
      <c r="E111" s="5" t="s">
        <v>15</v>
      </c>
      <c r="F111" s="5" t="s">
        <v>86</v>
      </c>
      <c r="G111" s="7">
        <v>122.0</v>
      </c>
      <c r="H111" s="7" t="s">
        <v>17</v>
      </c>
      <c r="I111" s="7">
        <v>130.0</v>
      </c>
      <c r="J111" s="7">
        <f t="shared" si="1"/>
        <v>126</v>
      </c>
    </row>
    <row r="112" ht="15.75" hidden="1" customHeight="1">
      <c r="A112" s="5" t="s">
        <v>247</v>
      </c>
      <c r="B112" s="6" t="s">
        <v>19</v>
      </c>
      <c r="C112" s="5" t="s">
        <v>13</v>
      </c>
      <c r="D112" s="5" t="s">
        <v>37</v>
      </c>
      <c r="E112" s="5" t="s">
        <v>25</v>
      </c>
      <c r="F112" s="5" t="s">
        <v>54</v>
      </c>
      <c r="G112" s="7">
        <v>177.0</v>
      </c>
      <c r="H112" s="7" t="s">
        <v>17</v>
      </c>
      <c r="I112" s="7">
        <v>184.0</v>
      </c>
      <c r="J112" s="7">
        <f t="shared" si="1"/>
        <v>180.5</v>
      </c>
    </row>
    <row r="113" ht="15.75" hidden="1" customHeight="1">
      <c r="A113" s="5" t="s">
        <v>252</v>
      </c>
      <c r="B113" s="6" t="s">
        <v>19</v>
      </c>
      <c r="C113" s="5" t="s">
        <v>23</v>
      </c>
      <c r="D113" s="5" t="s">
        <v>20</v>
      </c>
      <c r="E113" s="5" t="s">
        <v>25</v>
      </c>
      <c r="F113" s="5" t="s">
        <v>28</v>
      </c>
      <c r="G113" s="7">
        <v>141.0</v>
      </c>
      <c r="H113" s="7">
        <v>132.0</v>
      </c>
      <c r="I113" s="7" t="s">
        <v>17</v>
      </c>
      <c r="J113" s="7">
        <f t="shared" si="1"/>
        <v>136.5</v>
      </c>
    </row>
    <row r="114" ht="15.75" hidden="1" customHeight="1">
      <c r="A114" s="5" t="s">
        <v>254</v>
      </c>
      <c r="B114" s="6" t="s">
        <v>19</v>
      </c>
      <c r="C114" s="5" t="s">
        <v>13</v>
      </c>
      <c r="D114" s="5" t="s">
        <v>30</v>
      </c>
      <c r="E114" s="5" t="s">
        <v>15</v>
      </c>
      <c r="F114" s="5" t="s">
        <v>134</v>
      </c>
      <c r="G114" s="7">
        <v>135.0</v>
      </c>
      <c r="H114" s="7" t="s">
        <v>17</v>
      </c>
      <c r="I114" s="7">
        <v>166.0</v>
      </c>
      <c r="J114" s="7">
        <f t="shared" si="1"/>
        <v>150.5</v>
      </c>
    </row>
    <row r="115" ht="15.75" hidden="1" customHeight="1">
      <c r="A115" s="5" t="s">
        <v>258</v>
      </c>
      <c r="B115" s="6" t="s">
        <v>19</v>
      </c>
      <c r="C115" s="5" t="s">
        <v>23</v>
      </c>
      <c r="D115" s="5" t="s">
        <v>14</v>
      </c>
      <c r="E115" s="5" t="s">
        <v>25</v>
      </c>
      <c r="F115" s="5" t="s">
        <v>259</v>
      </c>
      <c r="G115" s="7">
        <v>160.0</v>
      </c>
      <c r="H115" s="7" t="s">
        <v>17</v>
      </c>
      <c r="I115" s="7">
        <v>155.0</v>
      </c>
      <c r="J115" s="7">
        <f t="shared" si="1"/>
        <v>157.5</v>
      </c>
    </row>
    <row r="116" ht="15.75" customHeight="1">
      <c r="A116" s="5" t="s">
        <v>261</v>
      </c>
      <c r="B116" s="6" t="s">
        <v>12</v>
      </c>
      <c r="C116" s="5" t="s">
        <v>13</v>
      </c>
      <c r="D116" s="5" t="s">
        <v>109</v>
      </c>
      <c r="E116" s="5" t="s">
        <v>25</v>
      </c>
      <c r="F116" s="5" t="s">
        <v>262</v>
      </c>
      <c r="G116" s="7" t="s">
        <v>67</v>
      </c>
      <c r="H116" s="7" t="s">
        <v>67</v>
      </c>
      <c r="I116" s="7" t="s">
        <v>67</v>
      </c>
      <c r="J116" s="7" t="str">
        <f t="shared" si="1"/>
        <v>#DIV/0!</v>
      </c>
    </row>
    <row r="117" ht="15.75" hidden="1" customHeight="1">
      <c r="A117" s="5" t="s">
        <v>263</v>
      </c>
      <c r="B117" s="6" t="s">
        <v>12</v>
      </c>
      <c r="C117" s="5" t="s">
        <v>23</v>
      </c>
      <c r="D117" s="5" t="s">
        <v>20</v>
      </c>
      <c r="E117" s="5" t="s">
        <v>15</v>
      </c>
      <c r="F117" s="5" t="s">
        <v>264</v>
      </c>
      <c r="G117" s="7">
        <v>122.0</v>
      </c>
      <c r="H117" s="7">
        <v>112.0</v>
      </c>
      <c r="I117" s="7" t="s">
        <v>17</v>
      </c>
      <c r="J117" s="7">
        <f t="shared" si="1"/>
        <v>117</v>
      </c>
    </row>
    <row r="118" ht="15.75" hidden="1" customHeight="1">
      <c r="A118" s="5" t="s">
        <v>267</v>
      </c>
      <c r="B118" s="6" t="s">
        <v>12</v>
      </c>
      <c r="C118" s="5" t="s">
        <v>23</v>
      </c>
      <c r="D118" s="5" t="s">
        <v>30</v>
      </c>
      <c r="E118" s="5" t="s">
        <v>25</v>
      </c>
      <c r="F118" s="5" t="s">
        <v>269</v>
      </c>
      <c r="G118" s="7">
        <v>171.0</v>
      </c>
      <c r="H118" s="7">
        <v>135.0</v>
      </c>
      <c r="I118" s="7">
        <v>165.0</v>
      </c>
      <c r="J118" s="7">
        <f t="shared" si="1"/>
        <v>157</v>
      </c>
    </row>
    <row r="119" ht="15.75" hidden="1" customHeight="1">
      <c r="A119" s="5" t="s">
        <v>270</v>
      </c>
      <c r="B119" s="6" t="s">
        <v>12</v>
      </c>
      <c r="C119" s="5" t="s">
        <v>23</v>
      </c>
      <c r="D119" s="5" t="s">
        <v>37</v>
      </c>
      <c r="E119" s="5" t="s">
        <v>15</v>
      </c>
      <c r="F119" s="5" t="s">
        <v>271</v>
      </c>
      <c r="G119" s="7">
        <v>152.0</v>
      </c>
      <c r="H119" s="7" t="s">
        <v>17</v>
      </c>
      <c r="I119" s="7">
        <v>137.0</v>
      </c>
      <c r="J119" s="7">
        <f t="shared" si="1"/>
        <v>144.5</v>
      </c>
    </row>
    <row r="120" ht="15.75" hidden="1" customHeight="1">
      <c r="A120" s="5" t="s">
        <v>274</v>
      </c>
      <c r="B120" s="6" t="s">
        <v>19</v>
      </c>
      <c r="C120" s="5" t="s">
        <v>13</v>
      </c>
      <c r="D120" s="5" t="s">
        <v>30</v>
      </c>
      <c r="E120" s="5" t="s">
        <v>15</v>
      </c>
      <c r="F120" s="5" t="s">
        <v>275</v>
      </c>
      <c r="G120" s="7">
        <v>147.0</v>
      </c>
      <c r="H120" s="7">
        <v>169.0</v>
      </c>
      <c r="I120" s="7" t="s">
        <v>17</v>
      </c>
      <c r="J120" s="7">
        <f t="shared" si="1"/>
        <v>158</v>
      </c>
    </row>
    <row r="121" ht="15.75" hidden="1" customHeight="1">
      <c r="A121" s="5" t="s">
        <v>277</v>
      </c>
      <c r="B121" s="6" t="s">
        <v>12</v>
      </c>
      <c r="C121" s="5" t="s">
        <v>13</v>
      </c>
      <c r="D121" s="5" t="s">
        <v>51</v>
      </c>
      <c r="E121" s="5" t="s">
        <v>25</v>
      </c>
      <c r="F121" s="5" t="s">
        <v>278</v>
      </c>
      <c r="G121" s="7">
        <v>154.0</v>
      </c>
      <c r="H121" s="7" t="s">
        <v>17</v>
      </c>
      <c r="I121" s="7">
        <v>151.0</v>
      </c>
      <c r="J121" s="7">
        <f t="shared" si="1"/>
        <v>152.5</v>
      </c>
    </row>
    <row r="122" ht="15.75" hidden="1" customHeight="1">
      <c r="A122" s="5" t="s">
        <v>279</v>
      </c>
      <c r="B122" s="6" t="s">
        <v>19</v>
      </c>
      <c r="C122" s="5" t="s">
        <v>13</v>
      </c>
      <c r="D122" s="5" t="s">
        <v>139</v>
      </c>
      <c r="E122" s="5" t="s">
        <v>15</v>
      </c>
      <c r="F122" s="5" t="s">
        <v>140</v>
      </c>
      <c r="G122" s="7">
        <v>113.0</v>
      </c>
      <c r="H122" s="7">
        <v>115.0</v>
      </c>
      <c r="I122" s="7" t="s">
        <v>17</v>
      </c>
      <c r="J122" s="7">
        <f t="shared" si="1"/>
        <v>114</v>
      </c>
    </row>
    <row r="123" ht="15.75" hidden="1" customHeight="1">
      <c r="A123" s="5" t="s">
        <v>282</v>
      </c>
      <c r="B123" s="6" t="s">
        <v>12</v>
      </c>
      <c r="C123" s="5" t="s">
        <v>23</v>
      </c>
      <c r="D123" s="5" t="s">
        <v>20</v>
      </c>
      <c r="E123" s="5" t="s">
        <v>25</v>
      </c>
      <c r="F123" s="5" t="s">
        <v>71</v>
      </c>
      <c r="G123" s="7">
        <v>165.0</v>
      </c>
      <c r="H123" s="7">
        <v>115.0</v>
      </c>
      <c r="I123" s="7" t="s">
        <v>17</v>
      </c>
      <c r="J123" s="7">
        <f t="shared" si="1"/>
        <v>140</v>
      </c>
    </row>
    <row r="124" ht="15.75" hidden="1" customHeight="1">
      <c r="A124" s="5" t="s">
        <v>284</v>
      </c>
      <c r="B124" s="6" t="s">
        <v>12</v>
      </c>
      <c r="C124" s="5" t="s">
        <v>23</v>
      </c>
      <c r="D124" s="5" t="s">
        <v>20</v>
      </c>
      <c r="E124" s="5" t="s">
        <v>25</v>
      </c>
      <c r="F124" s="5" t="s">
        <v>71</v>
      </c>
      <c r="G124" s="7">
        <v>169.0</v>
      </c>
      <c r="H124" s="7">
        <v>147.0</v>
      </c>
      <c r="I124" s="7" t="s">
        <v>17</v>
      </c>
      <c r="J124" s="7">
        <f t="shared" si="1"/>
        <v>158</v>
      </c>
    </row>
    <row r="125" ht="15.75" hidden="1" customHeight="1">
      <c r="A125" s="5" t="s">
        <v>285</v>
      </c>
      <c r="B125" s="6" t="s">
        <v>12</v>
      </c>
      <c r="C125" s="5" t="s">
        <v>13</v>
      </c>
      <c r="D125" s="5" t="s">
        <v>20</v>
      </c>
      <c r="E125" s="5" t="s">
        <v>15</v>
      </c>
      <c r="F125" s="5" t="s">
        <v>107</v>
      </c>
      <c r="G125" s="7">
        <v>169.0</v>
      </c>
      <c r="H125" s="7" t="s">
        <v>17</v>
      </c>
      <c r="I125" s="7">
        <v>175.0</v>
      </c>
      <c r="J125" s="7">
        <f t="shared" si="1"/>
        <v>172</v>
      </c>
    </row>
    <row r="126" ht="15.75" hidden="1" customHeight="1">
      <c r="A126" s="5" t="s">
        <v>286</v>
      </c>
      <c r="B126" s="6" t="s">
        <v>19</v>
      </c>
      <c r="C126" s="5" t="s">
        <v>23</v>
      </c>
      <c r="D126" s="5" t="s">
        <v>30</v>
      </c>
      <c r="E126" s="5" t="s">
        <v>15</v>
      </c>
      <c r="F126" s="5" t="s">
        <v>289</v>
      </c>
      <c r="G126" s="7">
        <v>180.0</v>
      </c>
      <c r="H126" s="7">
        <v>158.0</v>
      </c>
      <c r="I126" s="7">
        <v>133.0</v>
      </c>
      <c r="J126" s="7">
        <f t="shared" si="1"/>
        <v>157</v>
      </c>
    </row>
    <row r="127" ht="15.75" hidden="1" customHeight="1">
      <c r="A127" s="5" t="s">
        <v>291</v>
      </c>
      <c r="B127" s="6" t="s">
        <v>12</v>
      </c>
      <c r="C127" s="5" t="s">
        <v>23</v>
      </c>
      <c r="D127" s="5" t="s">
        <v>20</v>
      </c>
      <c r="E127" s="5" t="s">
        <v>15</v>
      </c>
      <c r="F127" s="5" t="s">
        <v>292</v>
      </c>
      <c r="G127" s="7">
        <v>177.0</v>
      </c>
      <c r="H127" s="7" t="s">
        <v>17</v>
      </c>
      <c r="I127" s="7">
        <v>153.0</v>
      </c>
      <c r="J127" s="7">
        <f t="shared" si="1"/>
        <v>165</v>
      </c>
    </row>
    <row r="128" ht="15.75" hidden="1" customHeight="1">
      <c r="A128" s="5" t="s">
        <v>293</v>
      </c>
      <c r="B128" s="6" t="s">
        <v>12</v>
      </c>
      <c r="C128" s="5" t="s">
        <v>13</v>
      </c>
      <c r="D128" s="5" t="s">
        <v>30</v>
      </c>
      <c r="E128" s="5" t="s">
        <v>15</v>
      </c>
      <c r="F128" s="5" t="s">
        <v>183</v>
      </c>
      <c r="G128" s="7">
        <v>129.0</v>
      </c>
      <c r="H128" s="7" t="s">
        <v>17</v>
      </c>
      <c r="I128" s="7">
        <v>122.0</v>
      </c>
      <c r="J128" s="7">
        <f t="shared" si="1"/>
        <v>125.5</v>
      </c>
    </row>
    <row r="129" ht="15.75" hidden="1" customHeight="1">
      <c r="A129" s="5" t="s">
        <v>298</v>
      </c>
      <c r="B129" s="6" t="s">
        <v>12</v>
      </c>
      <c r="C129" s="5" t="s">
        <v>13</v>
      </c>
      <c r="D129" s="5" t="s">
        <v>109</v>
      </c>
      <c r="E129" s="5" t="s">
        <v>15</v>
      </c>
      <c r="F129" s="5" t="s">
        <v>172</v>
      </c>
      <c r="G129" s="7">
        <v>119.0</v>
      </c>
      <c r="H129" s="7">
        <v>107.0</v>
      </c>
      <c r="I129" s="7" t="s">
        <v>17</v>
      </c>
      <c r="J129" s="7">
        <f t="shared" si="1"/>
        <v>113</v>
      </c>
    </row>
    <row r="130" ht="15.75" hidden="1" customHeight="1">
      <c r="A130" s="5" t="s">
        <v>299</v>
      </c>
      <c r="B130" s="6" t="s">
        <v>12</v>
      </c>
      <c r="C130" s="5" t="s">
        <v>23</v>
      </c>
      <c r="D130" s="5" t="s">
        <v>30</v>
      </c>
      <c r="E130" s="5" t="s">
        <v>15</v>
      </c>
      <c r="F130" s="5" t="s">
        <v>302</v>
      </c>
      <c r="G130" s="7">
        <v>164.0</v>
      </c>
      <c r="H130" s="7" t="s">
        <v>17</v>
      </c>
      <c r="I130" s="7">
        <v>157.0</v>
      </c>
      <c r="J130" s="7">
        <f t="shared" si="1"/>
        <v>160.5</v>
      </c>
    </row>
    <row r="131" ht="15.75" hidden="1" customHeight="1">
      <c r="A131" s="5" t="s">
        <v>304</v>
      </c>
      <c r="B131" s="6" t="s">
        <v>19</v>
      </c>
      <c r="C131" s="5" t="s">
        <v>23</v>
      </c>
      <c r="D131" s="5" t="s">
        <v>51</v>
      </c>
      <c r="E131" s="5" t="s">
        <v>15</v>
      </c>
      <c r="F131" s="5" t="s">
        <v>16</v>
      </c>
      <c r="G131" s="7">
        <v>131.0</v>
      </c>
      <c r="H131" s="7">
        <v>130.0</v>
      </c>
      <c r="I131" s="7" t="s">
        <v>17</v>
      </c>
      <c r="J131" s="7">
        <f t="shared" si="1"/>
        <v>130.5</v>
      </c>
    </row>
    <row r="132" ht="15.75" hidden="1" customHeight="1">
      <c r="A132" s="5" t="s">
        <v>305</v>
      </c>
      <c r="B132" s="6" t="s">
        <v>12</v>
      </c>
      <c r="C132" s="5" t="s">
        <v>13</v>
      </c>
      <c r="D132" s="5" t="s">
        <v>40</v>
      </c>
      <c r="E132" s="5" t="s">
        <v>15</v>
      </c>
      <c r="F132" s="5" t="s">
        <v>41</v>
      </c>
      <c r="G132" s="7">
        <v>160.0</v>
      </c>
      <c r="H132" s="7">
        <v>167.0</v>
      </c>
      <c r="I132" s="7">
        <v>140.0</v>
      </c>
      <c r="J132" s="7">
        <f t="shared" si="1"/>
        <v>155.6666667</v>
      </c>
    </row>
    <row r="133" ht="15.75" hidden="1" customHeight="1">
      <c r="A133" s="5" t="s">
        <v>306</v>
      </c>
      <c r="B133" s="6" t="s">
        <v>19</v>
      </c>
      <c r="C133" s="5" t="s">
        <v>23</v>
      </c>
      <c r="D133" s="5" t="s">
        <v>37</v>
      </c>
      <c r="E133" s="5" t="s">
        <v>15</v>
      </c>
      <c r="F133" s="5" t="s">
        <v>117</v>
      </c>
      <c r="G133" s="7">
        <v>170.0</v>
      </c>
      <c r="H133" s="7" t="s">
        <v>17</v>
      </c>
      <c r="I133" s="7">
        <v>170.0</v>
      </c>
      <c r="J133" s="7">
        <f t="shared" si="1"/>
        <v>170</v>
      </c>
    </row>
    <row r="134" ht="15.75" hidden="1" customHeight="1">
      <c r="A134" s="5" t="s">
        <v>308</v>
      </c>
      <c r="B134" s="6" t="s">
        <v>19</v>
      </c>
      <c r="C134" s="5" t="s">
        <v>13</v>
      </c>
      <c r="D134" s="5" t="s">
        <v>24</v>
      </c>
      <c r="E134" s="5" t="s">
        <v>25</v>
      </c>
      <c r="F134" s="5" t="s">
        <v>310</v>
      </c>
      <c r="G134" s="7">
        <v>154.0</v>
      </c>
      <c r="H134" s="7">
        <v>165.0</v>
      </c>
      <c r="I134" s="7" t="s">
        <v>17</v>
      </c>
      <c r="J134" s="7">
        <f t="shared" si="1"/>
        <v>159.5</v>
      </c>
    </row>
    <row r="135" ht="15.75" hidden="1" customHeight="1">
      <c r="A135" s="5" t="s">
        <v>311</v>
      </c>
      <c r="B135" s="6" t="s">
        <v>12</v>
      </c>
      <c r="C135" s="5" t="s">
        <v>23</v>
      </c>
      <c r="D135" s="5" t="s">
        <v>37</v>
      </c>
      <c r="E135" s="5" t="s">
        <v>15</v>
      </c>
      <c r="F135" s="5" t="s">
        <v>312</v>
      </c>
      <c r="G135" s="7">
        <v>186.0</v>
      </c>
      <c r="H135" s="7">
        <v>185.0</v>
      </c>
      <c r="I135" s="7" t="s">
        <v>17</v>
      </c>
      <c r="J135" s="7">
        <f t="shared" si="1"/>
        <v>185.5</v>
      </c>
    </row>
    <row r="136" ht="15.75" hidden="1" customHeight="1">
      <c r="A136" s="5" t="s">
        <v>313</v>
      </c>
      <c r="B136" s="6" t="s">
        <v>12</v>
      </c>
      <c r="C136" s="5" t="s">
        <v>23</v>
      </c>
      <c r="D136" s="5" t="s">
        <v>60</v>
      </c>
      <c r="E136" s="5" t="s">
        <v>15</v>
      </c>
      <c r="F136" s="5" t="s">
        <v>31</v>
      </c>
      <c r="G136" s="7">
        <v>172.0</v>
      </c>
      <c r="H136" s="7">
        <v>173.0</v>
      </c>
      <c r="I136" s="7">
        <v>180.0</v>
      </c>
      <c r="J136" s="7">
        <f t="shared" si="1"/>
        <v>175</v>
      </c>
    </row>
    <row r="137" ht="15.75" hidden="1" customHeight="1">
      <c r="A137" s="5" t="s">
        <v>314</v>
      </c>
      <c r="B137" s="6" t="s">
        <v>12</v>
      </c>
      <c r="C137" s="5" t="s">
        <v>13</v>
      </c>
      <c r="D137" s="5" t="s">
        <v>37</v>
      </c>
      <c r="E137" s="5" t="s">
        <v>15</v>
      </c>
      <c r="F137" s="5" t="s">
        <v>86</v>
      </c>
      <c r="G137" s="7">
        <v>159.0</v>
      </c>
      <c r="H137" s="7" t="s">
        <v>17</v>
      </c>
      <c r="I137" s="7">
        <v>168.0</v>
      </c>
      <c r="J137" s="7">
        <f t="shared" si="1"/>
        <v>163.5</v>
      </c>
    </row>
    <row r="138" ht="15.75" hidden="1" customHeight="1">
      <c r="A138" s="5" t="s">
        <v>317</v>
      </c>
      <c r="B138" s="6" t="s">
        <v>12</v>
      </c>
      <c r="C138" s="5" t="s">
        <v>23</v>
      </c>
      <c r="D138" s="5" t="s">
        <v>20</v>
      </c>
      <c r="E138" s="5" t="s">
        <v>25</v>
      </c>
      <c r="F138" s="5" t="s">
        <v>44</v>
      </c>
      <c r="G138" s="7">
        <v>144.0</v>
      </c>
      <c r="H138" s="7" t="s">
        <v>17</v>
      </c>
      <c r="I138" s="7">
        <v>142.0</v>
      </c>
      <c r="J138" s="7">
        <f t="shared" si="1"/>
        <v>143</v>
      </c>
    </row>
    <row r="139" ht="15.75" hidden="1" customHeight="1">
      <c r="A139" s="5" t="s">
        <v>318</v>
      </c>
      <c r="B139" s="6" t="s">
        <v>12</v>
      </c>
      <c r="C139" s="5" t="s">
        <v>23</v>
      </c>
      <c r="D139" s="5" t="s">
        <v>30</v>
      </c>
      <c r="E139" s="5" t="s">
        <v>15</v>
      </c>
      <c r="F139" s="5" t="s">
        <v>319</v>
      </c>
      <c r="G139" s="7">
        <v>187.0</v>
      </c>
      <c r="H139" s="7">
        <v>169.0</v>
      </c>
      <c r="I139" s="7" t="s">
        <v>17</v>
      </c>
      <c r="J139" s="7">
        <f t="shared" si="1"/>
        <v>178</v>
      </c>
    </row>
    <row r="140" ht="15.75" hidden="1" customHeight="1">
      <c r="A140" s="5" t="s">
        <v>321</v>
      </c>
      <c r="B140" s="6" t="s">
        <v>19</v>
      </c>
      <c r="C140" s="5" t="s">
        <v>13</v>
      </c>
      <c r="D140" s="5" t="s">
        <v>30</v>
      </c>
      <c r="E140" s="5" t="s">
        <v>15</v>
      </c>
      <c r="F140" s="5" t="s">
        <v>183</v>
      </c>
      <c r="G140" s="7">
        <v>144.0</v>
      </c>
      <c r="H140" s="7">
        <v>135.0</v>
      </c>
      <c r="I140" s="7" t="s">
        <v>17</v>
      </c>
      <c r="J140" s="7">
        <f t="shared" si="1"/>
        <v>139.5</v>
      </c>
    </row>
    <row r="141" ht="15.75" hidden="1" customHeight="1">
      <c r="A141" s="5" t="s">
        <v>323</v>
      </c>
      <c r="B141" s="6" t="s">
        <v>12</v>
      </c>
      <c r="C141" s="5" t="s">
        <v>13</v>
      </c>
      <c r="D141" s="5" t="s">
        <v>20</v>
      </c>
      <c r="E141" s="5" t="s">
        <v>15</v>
      </c>
      <c r="F141" s="5" t="s">
        <v>161</v>
      </c>
      <c r="G141" s="7">
        <v>147.0</v>
      </c>
      <c r="H141" s="7">
        <v>149.0</v>
      </c>
      <c r="I141" s="7" t="s">
        <v>17</v>
      </c>
      <c r="J141" s="7">
        <f t="shared" si="1"/>
        <v>148</v>
      </c>
    </row>
    <row r="142" ht="15.75" hidden="1" customHeight="1">
      <c r="A142" s="5" t="s">
        <v>324</v>
      </c>
      <c r="B142" s="6" t="s">
        <v>12</v>
      </c>
      <c r="C142" s="5" t="s">
        <v>13</v>
      </c>
      <c r="D142" s="5" t="s">
        <v>37</v>
      </c>
      <c r="E142" s="5" t="s">
        <v>15</v>
      </c>
      <c r="F142" s="5" t="s">
        <v>326</v>
      </c>
      <c r="G142" s="7">
        <v>134.0</v>
      </c>
      <c r="H142" s="7">
        <v>143.0</v>
      </c>
      <c r="I142" s="7" t="s">
        <v>67</v>
      </c>
      <c r="J142" s="7">
        <f t="shared" si="1"/>
        <v>138.5</v>
      </c>
    </row>
    <row r="143" ht="15.75" hidden="1" customHeight="1">
      <c r="A143" s="5" t="s">
        <v>328</v>
      </c>
      <c r="B143" s="6" t="s">
        <v>19</v>
      </c>
      <c r="C143" s="5" t="s">
        <v>13</v>
      </c>
      <c r="D143" s="5" t="s">
        <v>109</v>
      </c>
      <c r="E143" s="5" t="s">
        <v>15</v>
      </c>
      <c r="F143" s="5" t="s">
        <v>172</v>
      </c>
      <c r="G143" s="7">
        <v>156.0</v>
      </c>
      <c r="H143" s="7">
        <v>164.0</v>
      </c>
      <c r="I143" s="7">
        <v>119.0</v>
      </c>
      <c r="J143" s="7">
        <f t="shared" si="1"/>
        <v>146.3333333</v>
      </c>
    </row>
    <row r="144" ht="15.75" hidden="1" customHeight="1">
      <c r="A144" s="5" t="s">
        <v>329</v>
      </c>
      <c r="B144" s="6" t="s">
        <v>12</v>
      </c>
      <c r="C144" s="5" t="s">
        <v>13</v>
      </c>
      <c r="D144" s="5" t="s">
        <v>51</v>
      </c>
      <c r="E144" s="5" t="s">
        <v>15</v>
      </c>
      <c r="F144" s="5" t="s">
        <v>330</v>
      </c>
      <c r="G144" s="7">
        <v>167.0</v>
      </c>
      <c r="H144" s="7" t="s">
        <v>17</v>
      </c>
      <c r="I144" s="7">
        <v>146.0</v>
      </c>
      <c r="J144" s="7">
        <f t="shared" si="1"/>
        <v>156.5</v>
      </c>
    </row>
    <row r="145" ht="15.75" hidden="1" customHeight="1">
      <c r="A145" s="5" t="s">
        <v>331</v>
      </c>
      <c r="B145" s="6" t="s">
        <v>19</v>
      </c>
      <c r="C145" s="5" t="s">
        <v>13</v>
      </c>
      <c r="D145" s="5" t="s">
        <v>24</v>
      </c>
      <c r="E145" s="5" t="s">
        <v>15</v>
      </c>
      <c r="F145" s="5" t="s">
        <v>332</v>
      </c>
      <c r="G145" s="7">
        <v>106.0</v>
      </c>
      <c r="H145" s="7">
        <v>110.0</v>
      </c>
      <c r="I145" s="7" t="s">
        <v>67</v>
      </c>
      <c r="J145" s="7">
        <f t="shared" si="1"/>
        <v>108</v>
      </c>
    </row>
    <row r="146" ht="15.75" hidden="1" customHeight="1">
      <c r="A146" s="5" t="s">
        <v>335</v>
      </c>
      <c r="B146" s="6" t="s">
        <v>19</v>
      </c>
      <c r="C146" s="5" t="s">
        <v>13</v>
      </c>
      <c r="D146" s="5" t="s">
        <v>51</v>
      </c>
      <c r="E146" s="5" t="s">
        <v>15</v>
      </c>
      <c r="F146" s="5" t="s">
        <v>336</v>
      </c>
      <c r="G146" s="7">
        <v>138.0</v>
      </c>
      <c r="H146" s="7">
        <v>115.0</v>
      </c>
      <c r="I146" s="7" t="s">
        <v>17</v>
      </c>
      <c r="J146" s="7">
        <f t="shared" si="1"/>
        <v>126.5</v>
      </c>
    </row>
    <row r="147" ht="15.75" hidden="1" customHeight="1">
      <c r="A147" s="5" t="s">
        <v>337</v>
      </c>
      <c r="B147" s="6" t="s">
        <v>12</v>
      </c>
      <c r="C147" s="5" t="s">
        <v>23</v>
      </c>
      <c r="D147" s="5" t="s">
        <v>109</v>
      </c>
      <c r="E147" s="5" t="s">
        <v>25</v>
      </c>
      <c r="F147" s="5" t="s">
        <v>110</v>
      </c>
      <c r="G147" s="7">
        <v>135.0</v>
      </c>
      <c r="H147" s="7">
        <v>143.0</v>
      </c>
      <c r="I147" s="7" t="s">
        <v>17</v>
      </c>
      <c r="J147" s="7">
        <f t="shared" si="1"/>
        <v>139</v>
      </c>
    </row>
    <row r="148" ht="15.75" hidden="1" customHeight="1">
      <c r="A148" s="5" t="s">
        <v>338</v>
      </c>
      <c r="B148" s="6" t="s">
        <v>19</v>
      </c>
      <c r="C148" s="5" t="s">
        <v>23</v>
      </c>
      <c r="D148" s="5" t="s">
        <v>24</v>
      </c>
      <c r="E148" s="5" t="s">
        <v>25</v>
      </c>
      <c r="F148" s="5" t="s">
        <v>341</v>
      </c>
      <c r="G148" s="7">
        <v>190.0</v>
      </c>
      <c r="H148" s="7" t="s">
        <v>17</v>
      </c>
      <c r="I148" s="7">
        <v>177.0</v>
      </c>
      <c r="J148" s="7">
        <f t="shared" si="1"/>
        <v>183.5</v>
      </c>
    </row>
    <row r="149" ht="15.75" hidden="1" customHeight="1">
      <c r="A149" s="5" t="s">
        <v>342</v>
      </c>
      <c r="B149" s="6" t="s">
        <v>19</v>
      </c>
      <c r="C149" s="5" t="s">
        <v>23</v>
      </c>
      <c r="D149" s="5" t="s">
        <v>60</v>
      </c>
      <c r="E149" s="5" t="s">
        <v>15</v>
      </c>
      <c r="F149" s="5" t="s">
        <v>112</v>
      </c>
      <c r="G149" s="7">
        <v>189.0</v>
      </c>
      <c r="H149" s="7" t="s">
        <v>17</v>
      </c>
      <c r="I149" s="7">
        <v>178.0</v>
      </c>
      <c r="J149" s="7">
        <f t="shared" si="1"/>
        <v>183.5</v>
      </c>
    </row>
    <row r="150" ht="15.75" hidden="1" customHeight="1">
      <c r="A150" s="5" t="s">
        <v>344</v>
      </c>
      <c r="B150" s="6" t="s">
        <v>12</v>
      </c>
      <c r="C150" s="5" t="s">
        <v>13</v>
      </c>
      <c r="D150" s="5" t="s">
        <v>37</v>
      </c>
      <c r="E150" s="5" t="s">
        <v>15</v>
      </c>
      <c r="F150" s="5" t="s">
        <v>312</v>
      </c>
      <c r="G150" s="7">
        <v>186.0</v>
      </c>
      <c r="H150" s="7" t="s">
        <v>17</v>
      </c>
      <c r="I150" s="7">
        <v>198.0</v>
      </c>
      <c r="J150" s="7">
        <f t="shared" si="1"/>
        <v>192</v>
      </c>
    </row>
    <row r="151" ht="15.75" hidden="1" customHeight="1">
      <c r="A151" s="5" t="s">
        <v>345</v>
      </c>
      <c r="B151" s="6" t="s">
        <v>12</v>
      </c>
      <c r="C151" s="5" t="s">
        <v>13</v>
      </c>
      <c r="D151" s="5" t="s">
        <v>51</v>
      </c>
      <c r="E151" s="5" t="s">
        <v>15</v>
      </c>
      <c r="F151" s="5" t="s">
        <v>86</v>
      </c>
      <c r="G151" s="7">
        <v>135.0</v>
      </c>
      <c r="H151" s="7">
        <v>135.0</v>
      </c>
      <c r="I151" s="7" t="s">
        <v>17</v>
      </c>
      <c r="J151" s="7">
        <f t="shared" si="1"/>
        <v>135</v>
      </c>
    </row>
    <row r="152" ht="15.75" hidden="1" customHeight="1">
      <c r="A152" s="5" t="s">
        <v>348</v>
      </c>
      <c r="B152" s="6" t="s">
        <v>19</v>
      </c>
      <c r="C152" s="5" t="s">
        <v>13</v>
      </c>
      <c r="D152" s="5" t="s">
        <v>24</v>
      </c>
      <c r="E152" s="5" t="s">
        <v>15</v>
      </c>
      <c r="F152" s="5" t="s">
        <v>350</v>
      </c>
      <c r="G152" s="7">
        <v>143.0</v>
      </c>
      <c r="H152" s="7" t="s">
        <v>17</v>
      </c>
      <c r="I152" s="7">
        <v>149.0</v>
      </c>
      <c r="J152" s="7">
        <f t="shared" si="1"/>
        <v>146</v>
      </c>
    </row>
    <row r="153" ht="15.75" hidden="1" customHeight="1">
      <c r="A153" s="5" t="s">
        <v>351</v>
      </c>
      <c r="B153" s="6" t="s">
        <v>19</v>
      </c>
      <c r="C153" s="5" t="s">
        <v>13</v>
      </c>
      <c r="D153" s="5" t="s">
        <v>60</v>
      </c>
      <c r="E153" s="5" t="s">
        <v>15</v>
      </c>
      <c r="F153" s="5" t="s">
        <v>352</v>
      </c>
      <c r="G153" s="7">
        <v>113.0</v>
      </c>
      <c r="H153" s="7">
        <v>118.0</v>
      </c>
      <c r="I153" s="7" t="s">
        <v>67</v>
      </c>
      <c r="J153" s="7">
        <f t="shared" si="1"/>
        <v>115.5</v>
      </c>
    </row>
    <row r="154" ht="15.75" hidden="1" customHeight="1">
      <c r="A154" s="5" t="s">
        <v>353</v>
      </c>
      <c r="B154" s="6" t="s">
        <v>19</v>
      </c>
      <c r="C154" s="5" t="s">
        <v>23</v>
      </c>
      <c r="D154" s="5" t="s">
        <v>20</v>
      </c>
      <c r="E154" s="5" t="s">
        <v>15</v>
      </c>
      <c r="F154" s="5" t="s">
        <v>354</v>
      </c>
      <c r="G154" s="7">
        <v>182.0</v>
      </c>
      <c r="H154" s="7" t="s">
        <v>17</v>
      </c>
      <c r="I154" s="7">
        <v>137.0</v>
      </c>
      <c r="J154" s="7">
        <f t="shared" si="1"/>
        <v>159.5</v>
      </c>
    </row>
    <row r="155" ht="15.75" hidden="1" customHeight="1">
      <c r="A155" s="5" t="s">
        <v>357</v>
      </c>
      <c r="B155" s="6" t="s">
        <v>19</v>
      </c>
      <c r="C155" s="5" t="s">
        <v>23</v>
      </c>
      <c r="D155" s="5" t="s">
        <v>51</v>
      </c>
      <c r="E155" s="5" t="s">
        <v>15</v>
      </c>
      <c r="F155" s="5" t="s">
        <v>358</v>
      </c>
      <c r="G155" s="7">
        <v>152.0</v>
      </c>
      <c r="H155" s="7">
        <v>162.0</v>
      </c>
      <c r="I155" s="7" t="s">
        <v>17</v>
      </c>
      <c r="J155" s="7">
        <f t="shared" si="1"/>
        <v>157</v>
      </c>
    </row>
    <row r="156" ht="15.75" hidden="1" customHeight="1">
      <c r="A156" s="5" t="s">
        <v>360</v>
      </c>
      <c r="B156" s="6" t="s">
        <v>19</v>
      </c>
      <c r="C156" s="5" t="s">
        <v>23</v>
      </c>
      <c r="D156" s="5" t="s">
        <v>37</v>
      </c>
      <c r="E156" s="5" t="s">
        <v>25</v>
      </c>
      <c r="F156" s="5" t="s">
        <v>361</v>
      </c>
      <c r="G156" s="7">
        <v>193.0</v>
      </c>
      <c r="H156" s="7" t="s">
        <v>17</v>
      </c>
      <c r="I156" s="7">
        <v>191.0</v>
      </c>
      <c r="J156" s="7">
        <f t="shared" si="1"/>
        <v>192</v>
      </c>
    </row>
    <row r="157" ht="15.75" hidden="1" customHeight="1">
      <c r="A157" s="5" t="s">
        <v>362</v>
      </c>
      <c r="B157" s="6" t="s">
        <v>12</v>
      </c>
      <c r="C157" s="5" t="s">
        <v>23</v>
      </c>
      <c r="D157" s="5" t="s">
        <v>43</v>
      </c>
      <c r="E157" s="5" t="s">
        <v>25</v>
      </c>
      <c r="F157" s="5" t="s">
        <v>363</v>
      </c>
      <c r="G157" s="7">
        <v>135.0</v>
      </c>
      <c r="H157" s="7">
        <v>151.0</v>
      </c>
      <c r="I157" s="7" t="s">
        <v>17</v>
      </c>
      <c r="J157" s="7">
        <f t="shared" si="1"/>
        <v>143</v>
      </c>
    </row>
    <row r="158" ht="15.75" hidden="1" customHeight="1">
      <c r="A158" s="5" t="s">
        <v>366</v>
      </c>
      <c r="B158" s="6" t="s">
        <v>19</v>
      </c>
      <c r="C158" s="5" t="s">
        <v>13</v>
      </c>
      <c r="D158" s="5" t="s">
        <v>20</v>
      </c>
      <c r="E158" s="5" t="s">
        <v>15</v>
      </c>
      <c r="F158" s="5" t="s">
        <v>264</v>
      </c>
      <c r="G158" s="7">
        <v>147.0</v>
      </c>
      <c r="H158" s="7">
        <v>170.0</v>
      </c>
      <c r="I158" s="7" t="s">
        <v>17</v>
      </c>
      <c r="J158" s="7">
        <f t="shared" si="1"/>
        <v>158.5</v>
      </c>
    </row>
    <row r="159" ht="15.75" hidden="1" customHeight="1">
      <c r="A159" s="5" t="s">
        <v>368</v>
      </c>
      <c r="B159" s="6" t="s">
        <v>12</v>
      </c>
      <c r="C159" s="5" t="s">
        <v>13</v>
      </c>
      <c r="D159" s="5" t="s">
        <v>30</v>
      </c>
      <c r="E159" s="5" t="s">
        <v>15</v>
      </c>
      <c r="F159" s="5" t="s">
        <v>319</v>
      </c>
      <c r="G159" s="7">
        <v>138.0</v>
      </c>
      <c r="H159" s="7">
        <v>147.0</v>
      </c>
      <c r="I159" s="7" t="s">
        <v>17</v>
      </c>
      <c r="J159" s="7">
        <f t="shared" si="1"/>
        <v>142.5</v>
      </c>
    </row>
    <row r="160" ht="15.75" hidden="1" customHeight="1">
      <c r="A160" s="5" t="s">
        <v>369</v>
      </c>
      <c r="B160" s="6" t="s">
        <v>12</v>
      </c>
      <c r="C160" s="5" t="s">
        <v>23</v>
      </c>
      <c r="D160" s="5" t="s">
        <v>37</v>
      </c>
      <c r="E160" s="5" t="s">
        <v>25</v>
      </c>
      <c r="F160" s="5" t="s">
        <v>58</v>
      </c>
      <c r="G160" s="7">
        <v>172.0</v>
      </c>
      <c r="H160" s="7">
        <v>160.0</v>
      </c>
      <c r="I160" s="7" t="s">
        <v>17</v>
      </c>
      <c r="J160" s="7">
        <f t="shared" si="1"/>
        <v>166</v>
      </c>
    </row>
    <row r="161" ht="15.75" hidden="1" customHeight="1">
      <c r="A161" s="5" t="s">
        <v>372</v>
      </c>
      <c r="B161" s="6" t="s">
        <v>19</v>
      </c>
      <c r="C161" s="5" t="s">
        <v>13</v>
      </c>
      <c r="D161" s="5" t="s">
        <v>30</v>
      </c>
      <c r="E161" s="5" t="s">
        <v>25</v>
      </c>
      <c r="F161" s="5" t="s">
        <v>373</v>
      </c>
      <c r="G161" s="7">
        <v>144.0</v>
      </c>
      <c r="H161" s="7">
        <v>110.0</v>
      </c>
      <c r="I161" s="7" t="s">
        <v>17</v>
      </c>
      <c r="J161" s="7">
        <f t="shared" si="1"/>
        <v>127</v>
      </c>
    </row>
    <row r="162" ht="15.75" hidden="1" customHeight="1">
      <c r="A162" s="5" t="s">
        <v>375</v>
      </c>
      <c r="B162" s="6" t="s">
        <v>19</v>
      </c>
      <c r="C162" s="5" t="s">
        <v>13</v>
      </c>
      <c r="D162" s="5" t="s">
        <v>130</v>
      </c>
      <c r="E162" s="5" t="s">
        <v>15</v>
      </c>
      <c r="F162" s="5" t="s">
        <v>196</v>
      </c>
      <c r="G162" s="7">
        <v>175.0</v>
      </c>
      <c r="H162" s="7">
        <v>180.0</v>
      </c>
      <c r="I162" s="7">
        <v>175.0</v>
      </c>
      <c r="J162" s="7">
        <f t="shared" si="1"/>
        <v>176.6666667</v>
      </c>
    </row>
    <row r="163" ht="15.75" hidden="1" customHeight="1">
      <c r="A163" s="5" t="s">
        <v>376</v>
      </c>
      <c r="B163" s="6" t="s">
        <v>12</v>
      </c>
      <c r="C163" s="5" t="s">
        <v>23</v>
      </c>
      <c r="D163" s="5" t="s">
        <v>24</v>
      </c>
      <c r="E163" s="5" t="s">
        <v>25</v>
      </c>
      <c r="F163" s="5" t="s">
        <v>54</v>
      </c>
      <c r="G163" s="7">
        <v>165.0</v>
      </c>
      <c r="H163" s="7">
        <v>176.0</v>
      </c>
      <c r="I163" s="7" t="s">
        <v>17</v>
      </c>
      <c r="J163" s="7">
        <f t="shared" si="1"/>
        <v>170.5</v>
      </c>
    </row>
    <row r="164" ht="15.75" hidden="1" customHeight="1">
      <c r="A164" s="5" t="s">
        <v>377</v>
      </c>
      <c r="B164" s="6" t="s">
        <v>19</v>
      </c>
      <c r="C164" s="5" t="s">
        <v>13</v>
      </c>
      <c r="D164" s="5" t="s">
        <v>37</v>
      </c>
      <c r="E164" s="5" t="s">
        <v>15</v>
      </c>
      <c r="F164" s="5" t="s">
        <v>114</v>
      </c>
      <c r="G164" s="7">
        <v>177.0</v>
      </c>
      <c r="H164" s="7">
        <v>174.0</v>
      </c>
      <c r="I164" s="7" t="s">
        <v>17</v>
      </c>
      <c r="J164" s="7">
        <f t="shared" si="1"/>
        <v>175.5</v>
      </c>
    </row>
    <row r="165" ht="15.75" hidden="1" customHeight="1">
      <c r="A165" s="5" t="s">
        <v>381</v>
      </c>
      <c r="B165" s="6" t="s">
        <v>12</v>
      </c>
      <c r="C165" s="5" t="s">
        <v>13</v>
      </c>
      <c r="D165" s="5" t="s">
        <v>51</v>
      </c>
      <c r="E165" s="5" t="s">
        <v>15</v>
      </c>
      <c r="F165" s="5" t="s">
        <v>190</v>
      </c>
      <c r="G165" s="7">
        <v>180.0</v>
      </c>
      <c r="H165" s="7" t="s">
        <v>17</v>
      </c>
      <c r="I165" s="7">
        <v>180.0</v>
      </c>
      <c r="J165" s="7">
        <f t="shared" si="1"/>
        <v>180</v>
      </c>
    </row>
    <row r="166" ht="15.75" hidden="1" customHeight="1">
      <c r="A166" s="5" t="s">
        <v>382</v>
      </c>
      <c r="B166" s="6" t="s">
        <v>12</v>
      </c>
      <c r="C166" s="5" t="s">
        <v>13</v>
      </c>
      <c r="D166" s="5" t="s">
        <v>20</v>
      </c>
      <c r="E166" s="5" t="s">
        <v>15</v>
      </c>
      <c r="F166" s="5" t="s">
        <v>383</v>
      </c>
      <c r="G166" s="7">
        <v>163.0</v>
      </c>
      <c r="H166" s="7" t="s">
        <v>17</v>
      </c>
      <c r="I166" s="7">
        <v>157.0</v>
      </c>
      <c r="J166" s="7">
        <f t="shared" si="1"/>
        <v>160</v>
      </c>
    </row>
    <row r="167" ht="15.75" hidden="1" customHeight="1">
      <c r="A167" s="5" t="s">
        <v>385</v>
      </c>
      <c r="B167" s="6" t="s">
        <v>12</v>
      </c>
      <c r="C167" s="5" t="s">
        <v>23</v>
      </c>
      <c r="D167" s="5" t="s">
        <v>20</v>
      </c>
      <c r="E167" s="5" t="s">
        <v>15</v>
      </c>
      <c r="F167" s="5" t="s">
        <v>387</v>
      </c>
      <c r="G167" s="7">
        <v>193.5</v>
      </c>
      <c r="H167" s="7" t="s">
        <v>17</v>
      </c>
      <c r="I167" s="7">
        <v>166.0</v>
      </c>
      <c r="J167" s="7">
        <f t="shared" si="1"/>
        <v>179.75</v>
      </c>
    </row>
    <row r="168" ht="15.75" hidden="1" customHeight="1">
      <c r="A168" s="5" t="s">
        <v>389</v>
      </c>
      <c r="B168" s="6" t="s">
        <v>12</v>
      </c>
      <c r="C168" s="5" t="s">
        <v>13</v>
      </c>
      <c r="D168" s="5" t="s">
        <v>51</v>
      </c>
      <c r="E168" s="5" t="s">
        <v>15</v>
      </c>
      <c r="F168" s="5" t="s">
        <v>112</v>
      </c>
      <c r="G168" s="7">
        <v>149.0</v>
      </c>
      <c r="H168" s="7">
        <v>153.0</v>
      </c>
      <c r="I168" s="7" t="s">
        <v>17</v>
      </c>
      <c r="J168" s="7">
        <f t="shared" si="1"/>
        <v>151</v>
      </c>
    </row>
    <row r="169" ht="15.75" hidden="1" customHeight="1">
      <c r="A169" s="5" t="s">
        <v>390</v>
      </c>
      <c r="B169" s="6" t="s">
        <v>19</v>
      </c>
      <c r="C169" s="5" t="s">
        <v>13</v>
      </c>
      <c r="D169" s="5" t="s">
        <v>37</v>
      </c>
      <c r="E169" s="5" t="s">
        <v>15</v>
      </c>
      <c r="F169" s="5" t="s">
        <v>271</v>
      </c>
      <c r="G169" s="7">
        <v>165.0</v>
      </c>
      <c r="H169" s="7" t="s">
        <v>17</v>
      </c>
      <c r="I169" s="7">
        <v>130.0</v>
      </c>
      <c r="J169" s="7">
        <f t="shared" si="1"/>
        <v>147.5</v>
      </c>
    </row>
    <row r="170" ht="15.75" hidden="1" customHeight="1">
      <c r="A170" s="5" t="s">
        <v>392</v>
      </c>
      <c r="B170" s="6" t="s">
        <v>12</v>
      </c>
      <c r="C170" s="5" t="s">
        <v>13</v>
      </c>
      <c r="D170" s="5" t="s">
        <v>30</v>
      </c>
      <c r="E170" s="5" t="s">
        <v>15</v>
      </c>
      <c r="F170" s="5" t="s">
        <v>394</v>
      </c>
      <c r="G170" s="7">
        <v>134.0</v>
      </c>
      <c r="H170" s="7">
        <v>102.0</v>
      </c>
      <c r="I170" s="7" t="s">
        <v>67</v>
      </c>
      <c r="J170" s="7">
        <f t="shared" si="1"/>
        <v>118</v>
      </c>
    </row>
    <row r="171" ht="15.75" hidden="1" customHeight="1">
      <c r="A171" s="5" t="s">
        <v>396</v>
      </c>
      <c r="B171" s="6" t="s">
        <v>12</v>
      </c>
      <c r="C171" s="5" t="s">
        <v>23</v>
      </c>
      <c r="D171" s="5" t="s">
        <v>20</v>
      </c>
      <c r="E171" s="5" t="s">
        <v>15</v>
      </c>
      <c r="F171" s="5" t="s">
        <v>153</v>
      </c>
      <c r="G171" s="7">
        <v>143.0</v>
      </c>
      <c r="H171" s="7">
        <v>145.0</v>
      </c>
      <c r="I171" s="7">
        <v>110.0</v>
      </c>
      <c r="J171" s="7">
        <f t="shared" si="1"/>
        <v>132.6666667</v>
      </c>
    </row>
    <row r="172" ht="15.75" hidden="1" customHeight="1">
      <c r="A172" s="5" t="s">
        <v>397</v>
      </c>
      <c r="B172" s="6" t="s">
        <v>12</v>
      </c>
      <c r="C172" s="5" t="s">
        <v>13</v>
      </c>
      <c r="D172" s="5" t="s">
        <v>43</v>
      </c>
      <c r="E172" s="5" t="s">
        <v>15</v>
      </c>
      <c r="F172" s="5" t="s">
        <v>398</v>
      </c>
      <c r="G172" s="7">
        <v>132.0</v>
      </c>
      <c r="H172" s="7">
        <v>135.0</v>
      </c>
      <c r="I172" s="7" t="s">
        <v>17</v>
      </c>
      <c r="J172" s="7">
        <f t="shared" si="1"/>
        <v>133.5</v>
      </c>
    </row>
    <row r="173" ht="15.75" hidden="1" customHeight="1">
      <c r="A173" s="5" t="s">
        <v>399</v>
      </c>
      <c r="B173" s="6" t="s">
        <v>19</v>
      </c>
      <c r="C173" s="5" t="s">
        <v>13</v>
      </c>
      <c r="D173" s="5" t="s">
        <v>24</v>
      </c>
      <c r="E173" s="5" t="s">
        <v>15</v>
      </c>
      <c r="F173" s="5" t="s">
        <v>146</v>
      </c>
      <c r="G173" s="7">
        <v>115.0</v>
      </c>
      <c r="H173" s="7" t="s">
        <v>17</v>
      </c>
      <c r="I173" s="7">
        <v>140.0</v>
      </c>
      <c r="J173" s="7">
        <f t="shared" si="1"/>
        <v>127.5</v>
      </c>
    </row>
    <row r="174" ht="15.75" hidden="1" customHeight="1">
      <c r="A174" s="5" t="s">
        <v>402</v>
      </c>
      <c r="B174" s="6" t="s">
        <v>12</v>
      </c>
      <c r="C174" s="5" t="s">
        <v>13</v>
      </c>
      <c r="D174" s="5" t="s">
        <v>43</v>
      </c>
      <c r="E174" s="5" t="s">
        <v>15</v>
      </c>
      <c r="F174" s="5" t="s">
        <v>92</v>
      </c>
      <c r="G174" s="7">
        <v>176.0</v>
      </c>
      <c r="H174" s="7" t="s">
        <v>17</v>
      </c>
      <c r="I174" s="7">
        <v>180.0</v>
      </c>
      <c r="J174" s="7">
        <f t="shared" si="1"/>
        <v>178</v>
      </c>
    </row>
    <row r="175" ht="15.75" hidden="1" customHeight="1">
      <c r="A175" s="5" t="s">
        <v>404</v>
      </c>
      <c r="B175" s="6" t="s">
        <v>12</v>
      </c>
      <c r="C175" s="5" t="s">
        <v>13</v>
      </c>
      <c r="D175" s="5" t="s">
        <v>30</v>
      </c>
      <c r="E175" s="5" t="s">
        <v>15</v>
      </c>
      <c r="F175" s="5" t="s">
        <v>405</v>
      </c>
      <c r="G175" s="7">
        <v>166.0</v>
      </c>
      <c r="H175" s="7" t="s">
        <v>17</v>
      </c>
      <c r="I175" s="7">
        <v>140.0</v>
      </c>
      <c r="J175" s="7">
        <f t="shared" si="1"/>
        <v>153</v>
      </c>
    </row>
    <row r="176" ht="15.75" hidden="1" customHeight="1">
      <c r="A176" s="5" t="s">
        <v>406</v>
      </c>
      <c r="B176" s="6" t="s">
        <v>19</v>
      </c>
      <c r="C176" s="5" t="s">
        <v>13</v>
      </c>
      <c r="D176" s="5" t="s">
        <v>14</v>
      </c>
      <c r="E176" s="5" t="s">
        <v>15</v>
      </c>
      <c r="F176" s="5" t="s">
        <v>127</v>
      </c>
      <c r="G176" s="7">
        <v>199.0</v>
      </c>
      <c r="H176" s="7" t="s">
        <v>17</v>
      </c>
      <c r="I176" s="7">
        <v>189.0</v>
      </c>
      <c r="J176" s="7">
        <f t="shared" si="1"/>
        <v>194</v>
      </c>
    </row>
    <row r="177" ht="15.75" hidden="1" customHeight="1">
      <c r="A177" s="5" t="s">
        <v>407</v>
      </c>
      <c r="B177" s="6" t="s">
        <v>12</v>
      </c>
      <c r="C177" s="5" t="s">
        <v>13</v>
      </c>
      <c r="D177" s="5" t="s">
        <v>51</v>
      </c>
      <c r="E177" s="5" t="s">
        <v>15</v>
      </c>
      <c r="F177" s="5" t="s">
        <v>112</v>
      </c>
      <c r="G177" s="7">
        <v>182.0</v>
      </c>
      <c r="H177" s="7">
        <v>160.0</v>
      </c>
      <c r="I177" s="7" t="s">
        <v>17</v>
      </c>
      <c r="J177" s="7">
        <f t="shared" si="1"/>
        <v>171</v>
      </c>
    </row>
    <row r="178" ht="15.75" hidden="1" customHeight="1">
      <c r="A178" s="5" t="s">
        <v>409</v>
      </c>
      <c r="B178" s="6" t="s">
        <v>12</v>
      </c>
      <c r="C178" s="5" t="s">
        <v>23</v>
      </c>
      <c r="D178" s="5" t="s">
        <v>20</v>
      </c>
      <c r="E178" s="5" t="s">
        <v>25</v>
      </c>
      <c r="F178" s="5" t="s">
        <v>410</v>
      </c>
      <c r="G178" s="7">
        <v>195.0</v>
      </c>
      <c r="H178" s="7">
        <v>183.0</v>
      </c>
      <c r="I178" s="7" t="s">
        <v>17</v>
      </c>
      <c r="J178" s="7">
        <f t="shared" si="1"/>
        <v>189</v>
      </c>
    </row>
    <row r="179" ht="15.75" hidden="1" customHeight="1">
      <c r="A179" s="5" t="s">
        <v>412</v>
      </c>
      <c r="B179" s="6" t="s">
        <v>19</v>
      </c>
      <c r="C179" s="5" t="s">
        <v>23</v>
      </c>
      <c r="D179" s="5" t="s">
        <v>24</v>
      </c>
      <c r="E179" s="5" t="s">
        <v>15</v>
      </c>
      <c r="F179" s="5" t="s">
        <v>413</v>
      </c>
      <c r="G179" s="7">
        <v>176.0</v>
      </c>
      <c r="H179" s="7" t="s">
        <v>17</v>
      </c>
      <c r="I179" s="7">
        <v>128.0</v>
      </c>
      <c r="J179" s="7">
        <f t="shared" si="1"/>
        <v>152</v>
      </c>
    </row>
    <row r="180" ht="15.75" hidden="1" customHeight="1">
      <c r="A180" s="5" t="s">
        <v>414</v>
      </c>
      <c r="B180" s="6" t="s">
        <v>12</v>
      </c>
      <c r="C180" s="5" t="s">
        <v>13</v>
      </c>
      <c r="D180" s="5" t="s">
        <v>109</v>
      </c>
      <c r="E180" s="5" t="s">
        <v>25</v>
      </c>
      <c r="F180" s="5" t="s">
        <v>262</v>
      </c>
      <c r="G180" s="7">
        <v>111.0</v>
      </c>
      <c r="H180" s="7">
        <v>124.0</v>
      </c>
      <c r="I180" s="7" t="s">
        <v>17</v>
      </c>
      <c r="J180" s="7">
        <f t="shared" si="1"/>
        <v>117.5</v>
      </c>
    </row>
    <row r="181" ht="15.75" hidden="1" customHeight="1">
      <c r="A181" s="5" t="s">
        <v>415</v>
      </c>
      <c r="B181" s="6" t="s">
        <v>12</v>
      </c>
      <c r="C181" s="5" t="s">
        <v>23</v>
      </c>
      <c r="D181" s="5" t="s">
        <v>43</v>
      </c>
      <c r="E181" s="5" t="s">
        <v>25</v>
      </c>
      <c r="F181" s="5" t="s">
        <v>44</v>
      </c>
      <c r="G181" s="7">
        <v>186.0</v>
      </c>
      <c r="H181" s="7" t="s">
        <v>17</v>
      </c>
      <c r="I181" s="7">
        <v>177.0</v>
      </c>
      <c r="J181" s="7">
        <f t="shared" si="1"/>
        <v>181.5</v>
      </c>
    </row>
    <row r="182" ht="15.75" hidden="1" customHeight="1">
      <c r="A182" s="5" t="s">
        <v>419</v>
      </c>
      <c r="B182" s="6" t="s">
        <v>12</v>
      </c>
      <c r="C182" s="5" t="s">
        <v>13</v>
      </c>
      <c r="D182" s="5" t="s">
        <v>139</v>
      </c>
      <c r="E182" s="5" t="s">
        <v>15</v>
      </c>
      <c r="F182" s="5" t="s">
        <v>140</v>
      </c>
      <c r="G182" s="7">
        <v>197.5</v>
      </c>
      <c r="H182" s="7">
        <v>167.0</v>
      </c>
      <c r="I182" s="7">
        <v>184.0</v>
      </c>
      <c r="J182" s="7">
        <f t="shared" si="1"/>
        <v>182.8333333</v>
      </c>
    </row>
    <row r="183" ht="15.75" hidden="1" customHeight="1">
      <c r="A183" s="5" t="s">
        <v>420</v>
      </c>
      <c r="B183" s="6" t="s">
        <v>19</v>
      </c>
      <c r="C183" s="5" t="s">
        <v>23</v>
      </c>
      <c r="D183" s="5" t="s">
        <v>14</v>
      </c>
      <c r="E183" s="5" t="s">
        <v>25</v>
      </c>
      <c r="F183" s="5" t="s">
        <v>421</v>
      </c>
      <c r="G183" s="7">
        <v>174.0</v>
      </c>
      <c r="H183" s="7" t="s">
        <v>17</v>
      </c>
      <c r="I183" s="7">
        <v>173.0</v>
      </c>
      <c r="J183" s="7">
        <f t="shared" si="1"/>
        <v>173.5</v>
      </c>
    </row>
    <row r="184" ht="15.75" hidden="1" customHeight="1">
      <c r="A184" s="5" t="s">
        <v>422</v>
      </c>
      <c r="B184" s="6" t="s">
        <v>12</v>
      </c>
      <c r="C184" s="5" t="s">
        <v>23</v>
      </c>
      <c r="D184" s="5" t="s">
        <v>30</v>
      </c>
      <c r="E184" s="5" t="s">
        <v>25</v>
      </c>
      <c r="F184" s="5" t="s">
        <v>188</v>
      </c>
      <c r="G184" s="7">
        <v>122.0</v>
      </c>
      <c r="H184" s="7">
        <v>124.0</v>
      </c>
      <c r="I184" s="7" t="s">
        <v>17</v>
      </c>
      <c r="J184" s="7">
        <f t="shared" si="1"/>
        <v>123</v>
      </c>
    </row>
    <row r="185" ht="15.75" hidden="1" customHeight="1">
      <c r="A185" s="5" t="s">
        <v>425</v>
      </c>
      <c r="B185" s="6" t="s">
        <v>12</v>
      </c>
      <c r="C185" s="5" t="s">
        <v>23</v>
      </c>
      <c r="D185" s="5" t="s">
        <v>37</v>
      </c>
      <c r="E185" s="5" t="s">
        <v>25</v>
      </c>
      <c r="F185" s="5" t="s">
        <v>300</v>
      </c>
      <c r="G185" s="7">
        <v>166.0</v>
      </c>
      <c r="H185" s="7" t="s">
        <v>17</v>
      </c>
      <c r="I185" s="7">
        <v>153.0</v>
      </c>
      <c r="J185" s="7">
        <f t="shared" si="1"/>
        <v>159.5</v>
      </c>
    </row>
    <row r="186" ht="15.75" hidden="1" customHeight="1">
      <c r="A186" s="5" t="s">
        <v>427</v>
      </c>
      <c r="B186" s="6" t="s">
        <v>19</v>
      </c>
      <c r="C186" s="5" t="s">
        <v>23</v>
      </c>
      <c r="D186" s="5" t="s">
        <v>60</v>
      </c>
      <c r="E186" s="5" t="s">
        <v>15</v>
      </c>
      <c r="F186" s="5" t="s">
        <v>164</v>
      </c>
      <c r="G186" s="7">
        <v>177.0</v>
      </c>
      <c r="H186" s="7" t="s">
        <v>17</v>
      </c>
      <c r="I186" s="7">
        <v>183.0</v>
      </c>
      <c r="J186" s="7">
        <f t="shared" si="1"/>
        <v>180</v>
      </c>
    </row>
    <row r="187" ht="15.75" hidden="1" customHeight="1">
      <c r="A187" s="5" t="s">
        <v>428</v>
      </c>
      <c r="B187" s="6" t="s">
        <v>12</v>
      </c>
      <c r="C187" s="5" t="s">
        <v>13</v>
      </c>
      <c r="D187" s="5" t="s">
        <v>60</v>
      </c>
      <c r="E187" s="5" t="s">
        <v>15</v>
      </c>
      <c r="F187" s="5" t="s">
        <v>164</v>
      </c>
      <c r="G187" s="7">
        <v>152.0</v>
      </c>
      <c r="H187" s="7" t="s">
        <v>17</v>
      </c>
      <c r="I187" s="7">
        <v>170.0</v>
      </c>
      <c r="J187" s="7">
        <f t="shared" si="1"/>
        <v>161</v>
      </c>
    </row>
    <row r="188" ht="15.75" hidden="1" customHeight="1">
      <c r="A188" s="5" t="s">
        <v>432</v>
      </c>
      <c r="B188" s="6" t="s">
        <v>12</v>
      </c>
      <c r="C188" s="5" t="s">
        <v>23</v>
      </c>
      <c r="D188" s="5" t="s">
        <v>14</v>
      </c>
      <c r="E188" s="5" t="s">
        <v>15</v>
      </c>
      <c r="F188" s="5" t="s">
        <v>16</v>
      </c>
      <c r="G188" s="7">
        <v>176.0</v>
      </c>
      <c r="H188" s="7">
        <v>138.0</v>
      </c>
      <c r="I188" s="7">
        <v>178.0</v>
      </c>
      <c r="J188" s="7">
        <f t="shared" si="1"/>
        <v>164</v>
      </c>
    </row>
    <row r="189" ht="15.75" hidden="1" customHeight="1">
      <c r="A189" s="5" t="s">
        <v>434</v>
      </c>
      <c r="B189" s="6" t="s">
        <v>19</v>
      </c>
      <c r="C189" s="5" t="s">
        <v>23</v>
      </c>
      <c r="D189" s="5" t="s">
        <v>51</v>
      </c>
      <c r="E189" s="5" t="s">
        <v>15</v>
      </c>
      <c r="F189" s="5" t="s">
        <v>312</v>
      </c>
      <c r="G189" s="7">
        <v>134.0</v>
      </c>
      <c r="H189" s="7">
        <v>112.0</v>
      </c>
      <c r="I189" s="7" t="s">
        <v>17</v>
      </c>
      <c r="J189" s="7">
        <f t="shared" si="1"/>
        <v>123</v>
      </c>
    </row>
    <row r="190" ht="15.75" hidden="1" customHeight="1">
      <c r="A190" s="5" t="s">
        <v>435</v>
      </c>
      <c r="B190" s="6" t="s">
        <v>12</v>
      </c>
      <c r="C190" s="5" t="s">
        <v>23</v>
      </c>
      <c r="D190" s="5" t="s">
        <v>20</v>
      </c>
      <c r="E190" s="5" t="s">
        <v>15</v>
      </c>
      <c r="F190" s="5" t="s">
        <v>264</v>
      </c>
      <c r="G190" s="7">
        <v>169.0</v>
      </c>
      <c r="H190" s="7">
        <v>180.0</v>
      </c>
      <c r="I190" s="7" t="s">
        <v>17</v>
      </c>
      <c r="J190" s="7">
        <f t="shared" si="1"/>
        <v>174.5</v>
      </c>
    </row>
    <row r="191" ht="15.75" hidden="1" customHeight="1">
      <c r="A191" s="5" t="s">
        <v>437</v>
      </c>
      <c r="B191" s="6" t="s">
        <v>12</v>
      </c>
      <c r="C191" s="5" t="s">
        <v>13</v>
      </c>
      <c r="D191" s="5" t="s">
        <v>40</v>
      </c>
      <c r="E191" s="5" t="s">
        <v>15</v>
      </c>
      <c r="F191" s="5" t="s">
        <v>41</v>
      </c>
      <c r="G191" s="7">
        <v>117.0</v>
      </c>
      <c r="H191" s="7" t="s">
        <v>17</v>
      </c>
      <c r="I191" s="7">
        <v>137.0</v>
      </c>
      <c r="J191" s="7">
        <f t="shared" si="1"/>
        <v>127</v>
      </c>
    </row>
    <row r="192" ht="15.75" hidden="1" customHeight="1">
      <c r="A192" s="5" t="s">
        <v>439</v>
      </c>
      <c r="B192" s="6" t="s">
        <v>12</v>
      </c>
      <c r="C192" s="5" t="s">
        <v>23</v>
      </c>
      <c r="D192" s="5" t="s">
        <v>20</v>
      </c>
      <c r="E192" s="5" t="s">
        <v>25</v>
      </c>
      <c r="F192" s="5" t="s">
        <v>440</v>
      </c>
      <c r="G192" s="7">
        <v>191.0</v>
      </c>
      <c r="H192" s="7" t="s">
        <v>17</v>
      </c>
      <c r="I192" s="7">
        <v>189.0</v>
      </c>
      <c r="J192" s="7">
        <f t="shared" si="1"/>
        <v>190</v>
      </c>
    </row>
    <row r="193" ht="15.75" hidden="1" customHeight="1">
      <c r="A193" s="5" t="s">
        <v>441</v>
      </c>
      <c r="B193" s="6" t="s">
        <v>12</v>
      </c>
      <c r="C193" s="5" t="s">
        <v>13</v>
      </c>
      <c r="D193" s="5" t="s">
        <v>20</v>
      </c>
      <c r="E193" s="5" t="s">
        <v>15</v>
      </c>
      <c r="F193" s="5" t="s">
        <v>137</v>
      </c>
      <c r="G193" s="7">
        <v>162.0</v>
      </c>
      <c r="H193" s="7" t="s">
        <v>17</v>
      </c>
      <c r="I193" s="7">
        <v>155.0</v>
      </c>
      <c r="J193" s="7">
        <f t="shared" si="1"/>
        <v>158.5</v>
      </c>
    </row>
    <row r="194" ht="15.75" hidden="1" customHeight="1">
      <c r="A194" s="5" t="s">
        <v>443</v>
      </c>
      <c r="B194" s="6" t="s">
        <v>19</v>
      </c>
      <c r="C194" s="5" t="s">
        <v>13</v>
      </c>
      <c r="D194" s="5" t="s">
        <v>43</v>
      </c>
      <c r="E194" s="5" t="s">
        <v>25</v>
      </c>
      <c r="F194" s="5" t="s">
        <v>170</v>
      </c>
      <c r="G194" s="7">
        <v>145.0</v>
      </c>
      <c r="H194" s="7" t="s">
        <v>17</v>
      </c>
      <c r="I194" s="7">
        <v>165.0</v>
      </c>
      <c r="J194" s="7">
        <f t="shared" si="1"/>
        <v>155</v>
      </c>
    </row>
    <row r="195" ht="15.75" hidden="1" customHeight="1">
      <c r="A195" s="5" t="s">
        <v>445</v>
      </c>
      <c r="B195" s="6" t="s">
        <v>19</v>
      </c>
      <c r="C195" s="5" t="s">
        <v>23</v>
      </c>
      <c r="D195" s="5" t="s">
        <v>30</v>
      </c>
      <c r="E195" s="5" t="s">
        <v>25</v>
      </c>
      <c r="F195" s="5" t="s">
        <v>446</v>
      </c>
      <c r="G195" s="7">
        <v>187.0</v>
      </c>
      <c r="H195" s="7" t="s">
        <v>17</v>
      </c>
      <c r="I195" s="7">
        <v>168.0</v>
      </c>
      <c r="J195" s="7">
        <f t="shared" si="1"/>
        <v>177.5</v>
      </c>
    </row>
    <row r="196" ht="15.75" hidden="1" customHeight="1">
      <c r="A196" s="5" t="s">
        <v>447</v>
      </c>
      <c r="B196" s="6" t="s">
        <v>12</v>
      </c>
      <c r="C196" s="5" t="s">
        <v>23</v>
      </c>
      <c r="D196" s="5" t="s">
        <v>30</v>
      </c>
      <c r="E196" s="5" t="s">
        <v>25</v>
      </c>
      <c r="F196" s="5" t="s">
        <v>448</v>
      </c>
      <c r="G196" s="7">
        <v>182.0</v>
      </c>
      <c r="H196" s="7">
        <v>167.0</v>
      </c>
      <c r="I196" s="7">
        <v>135.0</v>
      </c>
      <c r="J196" s="7">
        <f t="shared" si="1"/>
        <v>161.3333333</v>
      </c>
    </row>
    <row r="197" ht="15.75" hidden="1" customHeight="1">
      <c r="A197" s="5" t="s">
        <v>449</v>
      </c>
      <c r="B197" s="6" t="s">
        <v>19</v>
      </c>
      <c r="C197" s="5" t="s">
        <v>23</v>
      </c>
      <c r="D197" s="5" t="s">
        <v>20</v>
      </c>
      <c r="E197" s="5" t="s">
        <v>15</v>
      </c>
      <c r="F197" s="5" t="s">
        <v>450</v>
      </c>
      <c r="G197" s="7">
        <v>155.0</v>
      </c>
      <c r="H197" s="7" t="s">
        <v>17</v>
      </c>
      <c r="I197" s="7">
        <v>125.0</v>
      </c>
      <c r="J197" s="7">
        <f t="shared" si="1"/>
        <v>140</v>
      </c>
    </row>
    <row r="198" ht="15.75" hidden="1" customHeight="1">
      <c r="A198" s="5" t="s">
        <v>452</v>
      </c>
      <c r="B198" s="6" t="s">
        <v>12</v>
      </c>
      <c r="C198" s="5" t="s">
        <v>13</v>
      </c>
      <c r="D198" s="5" t="s">
        <v>43</v>
      </c>
      <c r="E198" s="5" t="s">
        <v>25</v>
      </c>
      <c r="F198" s="5" t="s">
        <v>454</v>
      </c>
      <c r="G198" s="7">
        <v>143.0</v>
      </c>
      <c r="H198" s="7" t="s">
        <v>17</v>
      </c>
      <c r="I198" s="7">
        <v>130.0</v>
      </c>
      <c r="J198" s="7">
        <f t="shared" si="1"/>
        <v>136.5</v>
      </c>
    </row>
    <row r="199" ht="15.75" hidden="1" customHeight="1">
      <c r="A199" s="5" t="s">
        <v>456</v>
      </c>
      <c r="B199" s="6" t="s">
        <v>12</v>
      </c>
      <c r="C199" s="5" t="s">
        <v>23</v>
      </c>
      <c r="D199" s="5" t="s">
        <v>20</v>
      </c>
      <c r="E199" s="5" t="s">
        <v>15</v>
      </c>
      <c r="F199" s="5" t="s">
        <v>457</v>
      </c>
      <c r="G199" s="7">
        <v>177.0</v>
      </c>
      <c r="H199" s="7">
        <v>170.0</v>
      </c>
      <c r="I199" s="7" t="s">
        <v>17</v>
      </c>
      <c r="J199" s="7">
        <f t="shared" si="1"/>
        <v>173.5</v>
      </c>
    </row>
    <row r="200" ht="15.75" hidden="1" customHeight="1">
      <c r="A200" s="5" t="s">
        <v>458</v>
      </c>
      <c r="B200" s="6" t="s">
        <v>12</v>
      </c>
      <c r="C200" s="5" t="s">
        <v>23</v>
      </c>
      <c r="D200" s="5" t="s">
        <v>43</v>
      </c>
      <c r="E200" s="5" t="s">
        <v>25</v>
      </c>
      <c r="F200" s="5" t="s">
        <v>103</v>
      </c>
      <c r="G200" s="7">
        <v>179.0</v>
      </c>
      <c r="H200" s="7" t="s">
        <v>17</v>
      </c>
      <c r="I200" s="7">
        <v>177.0</v>
      </c>
      <c r="J200" s="7">
        <f t="shared" si="1"/>
        <v>178</v>
      </c>
    </row>
    <row r="201" ht="15.75" hidden="1" customHeight="1">
      <c r="A201" s="5" t="s">
        <v>459</v>
      </c>
      <c r="B201" s="6" t="s">
        <v>12</v>
      </c>
      <c r="C201" s="5" t="s">
        <v>23</v>
      </c>
      <c r="D201" s="5" t="s">
        <v>30</v>
      </c>
      <c r="E201" s="5" t="s">
        <v>25</v>
      </c>
      <c r="F201" s="5" t="s">
        <v>462</v>
      </c>
      <c r="G201" s="7">
        <v>171.0</v>
      </c>
      <c r="H201" s="7">
        <v>155.0</v>
      </c>
      <c r="I201" s="7" t="s">
        <v>17</v>
      </c>
      <c r="J201" s="7">
        <f t="shared" si="1"/>
        <v>163</v>
      </c>
    </row>
    <row r="202" ht="15.75" hidden="1" customHeight="1">
      <c r="A202" s="5" t="s">
        <v>464</v>
      </c>
      <c r="B202" s="6" t="s">
        <v>12</v>
      </c>
      <c r="C202" s="5" t="s">
        <v>13</v>
      </c>
      <c r="D202" s="5" t="s">
        <v>30</v>
      </c>
      <c r="E202" s="5" t="s">
        <v>15</v>
      </c>
      <c r="F202" s="5" t="s">
        <v>465</v>
      </c>
      <c r="G202" s="7">
        <v>140.0</v>
      </c>
      <c r="H202" s="7" t="s">
        <v>17</v>
      </c>
      <c r="I202" s="7">
        <v>149.0</v>
      </c>
      <c r="J202" s="7">
        <f t="shared" si="1"/>
        <v>144.5</v>
      </c>
    </row>
    <row r="203" ht="15.75" hidden="1" customHeight="1">
      <c r="A203" s="5" t="s">
        <v>466</v>
      </c>
      <c r="B203" s="6" t="s">
        <v>12</v>
      </c>
      <c r="C203" s="5" t="s">
        <v>13</v>
      </c>
      <c r="D203" s="5" t="s">
        <v>24</v>
      </c>
      <c r="E203" s="5" t="s">
        <v>15</v>
      </c>
      <c r="F203" s="5" t="s">
        <v>467</v>
      </c>
      <c r="G203" s="7">
        <v>134.0</v>
      </c>
      <c r="H203" s="7" t="s">
        <v>17</v>
      </c>
      <c r="I203" s="7">
        <v>122.0</v>
      </c>
      <c r="J203" s="7">
        <f t="shared" si="1"/>
        <v>128</v>
      </c>
    </row>
    <row r="204" ht="15.75" hidden="1" customHeight="1">
      <c r="A204" s="5" t="s">
        <v>470</v>
      </c>
      <c r="B204" s="6" t="s">
        <v>19</v>
      </c>
      <c r="C204" s="5" t="s">
        <v>13</v>
      </c>
      <c r="D204" s="5" t="s">
        <v>43</v>
      </c>
      <c r="E204" s="5" t="s">
        <v>25</v>
      </c>
      <c r="F204" s="5" t="s">
        <v>63</v>
      </c>
      <c r="G204" s="7">
        <v>175.0</v>
      </c>
      <c r="H204" s="7" t="s">
        <v>17</v>
      </c>
      <c r="I204" s="7">
        <v>177.0</v>
      </c>
      <c r="J204" s="7">
        <f t="shared" si="1"/>
        <v>176</v>
      </c>
    </row>
    <row r="205" ht="15.75" hidden="1" customHeight="1">
      <c r="A205" s="5" t="s">
        <v>472</v>
      </c>
      <c r="B205" s="6" t="s">
        <v>12</v>
      </c>
      <c r="C205" s="5" t="s">
        <v>13</v>
      </c>
      <c r="D205" s="5" t="s">
        <v>473</v>
      </c>
      <c r="E205" s="5" t="s">
        <v>25</v>
      </c>
      <c r="F205" s="5" t="s">
        <v>474</v>
      </c>
      <c r="G205" s="7">
        <v>141.0</v>
      </c>
      <c r="H205" s="7" t="s">
        <v>17</v>
      </c>
      <c r="I205" s="7">
        <v>170.0</v>
      </c>
      <c r="J205" s="7">
        <f t="shared" si="1"/>
        <v>155.5</v>
      </c>
    </row>
    <row r="206" ht="15.75" hidden="1" customHeight="1">
      <c r="A206" s="5" t="s">
        <v>475</v>
      </c>
      <c r="B206" s="6" t="s">
        <v>12</v>
      </c>
      <c r="C206" s="5" t="s">
        <v>23</v>
      </c>
      <c r="D206" s="5" t="s">
        <v>37</v>
      </c>
      <c r="E206" s="5" t="s">
        <v>25</v>
      </c>
      <c r="F206" s="5" t="s">
        <v>174</v>
      </c>
      <c r="G206" s="7">
        <v>185.0</v>
      </c>
      <c r="H206" s="7" t="s">
        <v>17</v>
      </c>
      <c r="I206" s="7">
        <v>170.0</v>
      </c>
      <c r="J206" s="7">
        <f t="shared" si="1"/>
        <v>177.5</v>
      </c>
    </row>
    <row r="207" ht="15.75" hidden="1" customHeight="1">
      <c r="A207" s="5" t="s">
        <v>477</v>
      </c>
      <c r="B207" s="6" t="s">
        <v>12</v>
      </c>
      <c r="C207" s="5" t="s">
        <v>13</v>
      </c>
      <c r="D207" s="5" t="s">
        <v>60</v>
      </c>
      <c r="E207" s="5" t="s">
        <v>15</v>
      </c>
      <c r="F207" s="5" t="s">
        <v>112</v>
      </c>
      <c r="G207" s="7">
        <v>187.0</v>
      </c>
      <c r="H207" s="7">
        <v>140.0</v>
      </c>
      <c r="I207" s="7">
        <v>186.0</v>
      </c>
      <c r="J207" s="7">
        <f t="shared" si="1"/>
        <v>171</v>
      </c>
    </row>
    <row r="208" ht="15.75" hidden="1" customHeight="1">
      <c r="A208" s="5" t="s">
        <v>480</v>
      </c>
      <c r="B208" s="6" t="s">
        <v>12</v>
      </c>
      <c r="C208" s="5" t="s">
        <v>23</v>
      </c>
      <c r="D208" s="5" t="s">
        <v>24</v>
      </c>
      <c r="E208" s="5" t="s">
        <v>15</v>
      </c>
      <c r="F208" s="5" t="s">
        <v>481</v>
      </c>
      <c r="G208" s="7">
        <v>178.0</v>
      </c>
      <c r="H208" s="7">
        <v>147.0</v>
      </c>
      <c r="I208" s="7">
        <v>161.0</v>
      </c>
      <c r="J208" s="7">
        <f t="shared" si="1"/>
        <v>162</v>
      </c>
    </row>
    <row r="209" ht="15.75" hidden="1" customHeight="1">
      <c r="A209" s="5" t="s">
        <v>482</v>
      </c>
      <c r="B209" s="6" t="s">
        <v>12</v>
      </c>
      <c r="C209" s="5" t="s">
        <v>13</v>
      </c>
      <c r="D209" s="5" t="s">
        <v>130</v>
      </c>
      <c r="E209" s="5" t="s">
        <v>15</v>
      </c>
      <c r="F209" s="5" t="s">
        <v>483</v>
      </c>
      <c r="G209" s="7">
        <v>147.0</v>
      </c>
      <c r="H209" s="7">
        <v>164.0</v>
      </c>
      <c r="I209" s="7">
        <v>153.0</v>
      </c>
      <c r="J209" s="7">
        <f t="shared" si="1"/>
        <v>154.6666667</v>
      </c>
    </row>
    <row r="210" ht="15.75" hidden="1" customHeight="1">
      <c r="A210" s="5" t="s">
        <v>486</v>
      </c>
      <c r="B210" s="6" t="s">
        <v>19</v>
      </c>
      <c r="C210" s="5" t="s">
        <v>13</v>
      </c>
      <c r="D210" s="5" t="s">
        <v>43</v>
      </c>
      <c r="E210" s="5" t="s">
        <v>15</v>
      </c>
      <c r="F210" s="5" t="s">
        <v>174</v>
      </c>
      <c r="G210" s="7">
        <v>193.5</v>
      </c>
      <c r="H210" s="7" t="s">
        <v>17</v>
      </c>
      <c r="I210" s="7">
        <v>192.0</v>
      </c>
      <c r="J210" s="7">
        <f t="shared" si="1"/>
        <v>192.75</v>
      </c>
    </row>
    <row r="211" ht="15.75" hidden="1" customHeight="1">
      <c r="A211" s="5" t="s">
        <v>488</v>
      </c>
      <c r="B211" s="6" t="s">
        <v>12</v>
      </c>
      <c r="C211" s="5" t="s">
        <v>23</v>
      </c>
      <c r="D211" s="5" t="s">
        <v>14</v>
      </c>
      <c r="E211" s="5" t="s">
        <v>25</v>
      </c>
      <c r="F211" s="5" t="s">
        <v>489</v>
      </c>
      <c r="G211" s="7">
        <v>181.0</v>
      </c>
      <c r="H211" s="7" t="s">
        <v>17</v>
      </c>
      <c r="I211" s="7">
        <v>159.0</v>
      </c>
      <c r="J211" s="7">
        <f t="shared" si="1"/>
        <v>170</v>
      </c>
    </row>
    <row r="212" ht="15.75" hidden="1" customHeight="1">
      <c r="A212" s="5" t="s">
        <v>490</v>
      </c>
      <c r="B212" s="6" t="s">
        <v>19</v>
      </c>
      <c r="C212" s="5" t="s">
        <v>13</v>
      </c>
      <c r="D212" s="5" t="s">
        <v>46</v>
      </c>
      <c r="E212" s="5" t="s">
        <v>15</v>
      </c>
      <c r="F212" s="5" t="s">
        <v>492</v>
      </c>
      <c r="G212" s="7">
        <v>172.0</v>
      </c>
      <c r="H212" s="7">
        <v>153.0</v>
      </c>
      <c r="I212" s="7" t="s">
        <v>17</v>
      </c>
      <c r="J212" s="7">
        <f t="shared" si="1"/>
        <v>162.5</v>
      </c>
    </row>
    <row r="213" ht="15.75" hidden="1" customHeight="1">
      <c r="A213" s="5" t="s">
        <v>495</v>
      </c>
      <c r="B213" s="6" t="s">
        <v>12</v>
      </c>
      <c r="C213" s="5" t="s">
        <v>13</v>
      </c>
      <c r="D213" s="5" t="s">
        <v>149</v>
      </c>
      <c r="E213" s="5" t="s">
        <v>15</v>
      </c>
      <c r="F213" s="5" t="s">
        <v>496</v>
      </c>
      <c r="G213" s="7">
        <v>173.0</v>
      </c>
      <c r="H213" s="7">
        <v>162.0</v>
      </c>
      <c r="I213" s="7" t="s">
        <v>17</v>
      </c>
      <c r="J213" s="7">
        <f t="shared" si="1"/>
        <v>167.5</v>
      </c>
    </row>
    <row r="214" ht="15.75" hidden="1" customHeight="1">
      <c r="A214" s="5" t="s">
        <v>497</v>
      </c>
      <c r="B214" s="6" t="s">
        <v>12</v>
      </c>
      <c r="C214" s="5" t="s">
        <v>23</v>
      </c>
      <c r="D214" s="5" t="s">
        <v>20</v>
      </c>
      <c r="E214" s="5" t="s">
        <v>25</v>
      </c>
      <c r="F214" s="5" t="s">
        <v>498</v>
      </c>
      <c r="G214" s="7">
        <v>172.0</v>
      </c>
      <c r="H214" s="7" t="s">
        <v>17</v>
      </c>
      <c r="I214" s="7">
        <v>133.0</v>
      </c>
      <c r="J214" s="7">
        <f t="shared" si="1"/>
        <v>152.5</v>
      </c>
    </row>
    <row r="215" ht="15.75" hidden="1" customHeight="1">
      <c r="A215" s="5" t="s">
        <v>501</v>
      </c>
      <c r="B215" s="6" t="s">
        <v>19</v>
      </c>
      <c r="C215" s="5" t="s">
        <v>23</v>
      </c>
      <c r="D215" s="5" t="s">
        <v>77</v>
      </c>
      <c r="E215" s="5" t="s">
        <v>15</v>
      </c>
      <c r="F215" s="5" t="s">
        <v>198</v>
      </c>
      <c r="G215" s="7">
        <v>132.0</v>
      </c>
      <c r="H215" s="7" t="s">
        <v>17</v>
      </c>
      <c r="I215" s="7">
        <v>122.0</v>
      </c>
      <c r="J215" s="7">
        <f t="shared" si="1"/>
        <v>127</v>
      </c>
    </row>
    <row r="216" ht="15.75" hidden="1" customHeight="1">
      <c r="A216" s="5" t="s">
        <v>503</v>
      </c>
      <c r="B216" s="6" t="s">
        <v>12</v>
      </c>
      <c r="C216" s="5" t="s">
        <v>23</v>
      </c>
      <c r="D216" s="5" t="s">
        <v>20</v>
      </c>
      <c r="E216" s="5" t="s">
        <v>15</v>
      </c>
      <c r="F216" s="5" t="s">
        <v>504</v>
      </c>
      <c r="G216" s="7">
        <v>109.0</v>
      </c>
      <c r="H216" s="7">
        <v>147.0</v>
      </c>
      <c r="I216" s="7" t="s">
        <v>17</v>
      </c>
      <c r="J216" s="7">
        <f t="shared" si="1"/>
        <v>128</v>
      </c>
    </row>
    <row r="217" ht="15.75" hidden="1" customHeight="1">
      <c r="A217" s="5" t="s">
        <v>506</v>
      </c>
      <c r="B217" s="6" t="s">
        <v>19</v>
      </c>
      <c r="C217" s="5" t="s">
        <v>13</v>
      </c>
      <c r="D217" s="5" t="s">
        <v>24</v>
      </c>
      <c r="E217" s="5" t="s">
        <v>25</v>
      </c>
      <c r="F217" s="5" t="s">
        <v>26</v>
      </c>
      <c r="G217" s="7">
        <v>100.0</v>
      </c>
      <c r="H217" s="7">
        <v>132.0</v>
      </c>
      <c r="I217" s="7" t="s">
        <v>67</v>
      </c>
      <c r="J217" s="7">
        <f t="shared" si="1"/>
        <v>116</v>
      </c>
    </row>
    <row r="218" ht="15.75" hidden="1" customHeight="1">
      <c r="A218" s="5" t="s">
        <v>509</v>
      </c>
      <c r="B218" s="6" t="s">
        <v>19</v>
      </c>
      <c r="C218" s="5" t="s">
        <v>23</v>
      </c>
      <c r="D218" s="5" t="s">
        <v>30</v>
      </c>
      <c r="E218" s="5" t="s">
        <v>25</v>
      </c>
      <c r="F218" s="5" t="s">
        <v>510</v>
      </c>
      <c r="G218" s="7">
        <v>153.0</v>
      </c>
      <c r="H218" s="7">
        <v>151.0</v>
      </c>
      <c r="I218" s="7" t="s">
        <v>17</v>
      </c>
      <c r="J218" s="7">
        <f t="shared" si="1"/>
        <v>152</v>
      </c>
    </row>
    <row r="219" ht="15.75" hidden="1" customHeight="1">
      <c r="A219" s="5" t="s">
        <v>511</v>
      </c>
      <c r="B219" s="6" t="s">
        <v>12</v>
      </c>
      <c r="C219" s="5" t="s">
        <v>23</v>
      </c>
      <c r="D219" s="5" t="s">
        <v>30</v>
      </c>
      <c r="E219" s="5" t="s">
        <v>15</v>
      </c>
      <c r="F219" s="5" t="s">
        <v>289</v>
      </c>
      <c r="G219" s="7">
        <v>192.0</v>
      </c>
      <c r="H219" s="7" t="s">
        <v>17</v>
      </c>
      <c r="I219" s="7">
        <v>180.0</v>
      </c>
      <c r="J219" s="7">
        <f t="shared" si="1"/>
        <v>186</v>
      </c>
    </row>
    <row r="220" ht="15.75" hidden="1" customHeight="1">
      <c r="A220" s="5" t="s">
        <v>513</v>
      </c>
      <c r="B220" s="6" t="s">
        <v>12</v>
      </c>
      <c r="C220" s="5" t="s">
        <v>23</v>
      </c>
      <c r="D220" s="5" t="s">
        <v>130</v>
      </c>
      <c r="E220" s="5" t="s">
        <v>15</v>
      </c>
      <c r="F220" s="5" t="s">
        <v>483</v>
      </c>
      <c r="G220" s="7">
        <v>155.0</v>
      </c>
      <c r="H220" s="7">
        <v>143.0</v>
      </c>
      <c r="I220" s="7">
        <v>135.0</v>
      </c>
      <c r="J220" s="7">
        <f t="shared" si="1"/>
        <v>144.3333333</v>
      </c>
    </row>
    <row r="221" ht="15.75" hidden="1" customHeight="1">
      <c r="A221" s="5" t="s">
        <v>515</v>
      </c>
      <c r="B221" s="6" t="s">
        <v>12</v>
      </c>
      <c r="C221" s="5" t="s">
        <v>13</v>
      </c>
      <c r="D221" s="5" t="s">
        <v>20</v>
      </c>
      <c r="E221" s="5" t="s">
        <v>15</v>
      </c>
      <c r="F221" s="5" t="s">
        <v>264</v>
      </c>
      <c r="G221" s="7">
        <v>143.0</v>
      </c>
      <c r="H221" s="7">
        <v>170.0</v>
      </c>
      <c r="I221" s="7" t="s">
        <v>17</v>
      </c>
      <c r="J221" s="7">
        <f t="shared" si="1"/>
        <v>156.5</v>
      </c>
    </row>
    <row r="222" ht="15.75" hidden="1" customHeight="1">
      <c r="A222" s="5" t="s">
        <v>516</v>
      </c>
      <c r="B222" s="6" t="s">
        <v>19</v>
      </c>
      <c r="C222" s="5" t="s">
        <v>23</v>
      </c>
      <c r="D222" s="5" t="s">
        <v>51</v>
      </c>
      <c r="E222" s="5" t="s">
        <v>25</v>
      </c>
      <c r="F222" s="5" t="s">
        <v>474</v>
      </c>
      <c r="G222" s="7">
        <v>181.0</v>
      </c>
      <c r="H222" s="7">
        <v>167.0</v>
      </c>
      <c r="I222" s="7" t="s">
        <v>17</v>
      </c>
      <c r="J222" s="7">
        <f t="shared" si="1"/>
        <v>174</v>
      </c>
    </row>
    <row r="223" ht="15.75" hidden="1" customHeight="1">
      <c r="A223" s="5" t="s">
        <v>518</v>
      </c>
      <c r="B223" s="6" t="s">
        <v>12</v>
      </c>
      <c r="C223" s="5" t="s">
        <v>13</v>
      </c>
      <c r="D223" s="5" t="s">
        <v>149</v>
      </c>
      <c r="E223" s="5" t="s">
        <v>15</v>
      </c>
      <c r="F223" s="5" t="s">
        <v>150</v>
      </c>
      <c r="G223" s="7" t="s">
        <v>67</v>
      </c>
      <c r="H223" s="7">
        <v>102.0</v>
      </c>
      <c r="I223" s="7">
        <v>110.0</v>
      </c>
      <c r="J223" s="7">
        <f t="shared" si="1"/>
        <v>106</v>
      </c>
    </row>
    <row r="224" ht="15.75" hidden="1" customHeight="1">
      <c r="A224" s="5" t="s">
        <v>520</v>
      </c>
      <c r="B224" s="6" t="s">
        <v>12</v>
      </c>
      <c r="C224" s="5" t="s">
        <v>23</v>
      </c>
      <c r="D224" s="5" t="s">
        <v>43</v>
      </c>
      <c r="E224" s="5" t="s">
        <v>15</v>
      </c>
      <c r="F224" s="5" t="s">
        <v>174</v>
      </c>
      <c r="G224" s="7">
        <v>186.0</v>
      </c>
      <c r="H224" s="7" t="s">
        <v>17</v>
      </c>
      <c r="I224" s="7">
        <v>168.0</v>
      </c>
      <c r="J224" s="7">
        <f t="shared" si="1"/>
        <v>177</v>
      </c>
    </row>
    <row r="225" ht="15.75" hidden="1" customHeight="1">
      <c r="A225" s="5" t="s">
        <v>521</v>
      </c>
      <c r="B225" s="6" t="s">
        <v>12</v>
      </c>
      <c r="C225" s="5" t="s">
        <v>23</v>
      </c>
      <c r="D225" s="5" t="s">
        <v>20</v>
      </c>
      <c r="E225" s="5" t="s">
        <v>25</v>
      </c>
      <c r="F225" s="5" t="s">
        <v>44</v>
      </c>
      <c r="G225" s="7">
        <v>150.0</v>
      </c>
      <c r="H225" s="7">
        <v>164.0</v>
      </c>
      <c r="I225" s="7" t="s">
        <v>17</v>
      </c>
      <c r="J225" s="7">
        <f t="shared" si="1"/>
        <v>157</v>
      </c>
    </row>
    <row r="226" ht="15.75" hidden="1" customHeight="1">
      <c r="A226" s="5" t="s">
        <v>522</v>
      </c>
      <c r="B226" s="6" t="s">
        <v>19</v>
      </c>
      <c r="C226" s="5" t="s">
        <v>13</v>
      </c>
      <c r="D226" s="5" t="s">
        <v>24</v>
      </c>
      <c r="E226" s="5" t="s">
        <v>15</v>
      </c>
      <c r="F226" s="5" t="s">
        <v>481</v>
      </c>
      <c r="G226" s="7">
        <v>149.0</v>
      </c>
      <c r="H226" s="7" t="s">
        <v>17</v>
      </c>
      <c r="I226" s="7">
        <v>140.0</v>
      </c>
      <c r="J226" s="7">
        <f t="shared" si="1"/>
        <v>144.5</v>
      </c>
    </row>
    <row r="227" ht="15.75" hidden="1" customHeight="1">
      <c r="A227" s="5" t="s">
        <v>525</v>
      </c>
      <c r="B227" s="6" t="s">
        <v>12</v>
      </c>
      <c r="C227" s="5" t="s">
        <v>23</v>
      </c>
      <c r="D227" s="5" t="s">
        <v>30</v>
      </c>
      <c r="E227" s="5" t="s">
        <v>25</v>
      </c>
      <c r="F227" s="5" t="s">
        <v>526</v>
      </c>
      <c r="G227" s="7">
        <v>172.0</v>
      </c>
      <c r="H227" s="7">
        <v>143.0</v>
      </c>
      <c r="I227" s="7" t="s">
        <v>17</v>
      </c>
      <c r="J227" s="7">
        <f t="shared" si="1"/>
        <v>157.5</v>
      </c>
    </row>
    <row r="228" ht="15.75" hidden="1" customHeight="1">
      <c r="A228" s="5" t="s">
        <v>528</v>
      </c>
      <c r="B228" s="6" t="s">
        <v>19</v>
      </c>
      <c r="C228" s="5" t="s">
        <v>23</v>
      </c>
      <c r="D228" s="5" t="s">
        <v>130</v>
      </c>
      <c r="E228" s="5" t="s">
        <v>25</v>
      </c>
      <c r="F228" s="5" t="s">
        <v>97</v>
      </c>
      <c r="G228" s="7">
        <v>156.0</v>
      </c>
      <c r="H228" s="7" t="s">
        <v>17</v>
      </c>
      <c r="I228" s="7">
        <v>125.0</v>
      </c>
      <c r="J228" s="7">
        <f t="shared" si="1"/>
        <v>140.5</v>
      </c>
    </row>
    <row r="229" ht="15.75" hidden="1" customHeight="1">
      <c r="A229" s="5" t="s">
        <v>529</v>
      </c>
      <c r="B229" s="6" t="s">
        <v>19</v>
      </c>
      <c r="C229" s="5" t="s">
        <v>13</v>
      </c>
      <c r="D229" s="5" t="s">
        <v>30</v>
      </c>
      <c r="E229" s="5" t="s">
        <v>25</v>
      </c>
      <c r="F229" s="5" t="s">
        <v>446</v>
      </c>
      <c r="G229" s="7">
        <v>171.0</v>
      </c>
      <c r="H229" s="7">
        <v>169.0</v>
      </c>
      <c r="I229" s="7" t="s">
        <v>17</v>
      </c>
      <c r="J229" s="7">
        <f t="shared" si="1"/>
        <v>170</v>
      </c>
    </row>
    <row r="230" ht="15.75" hidden="1" customHeight="1">
      <c r="A230" s="5" t="s">
        <v>532</v>
      </c>
      <c r="B230" s="6" t="s">
        <v>12</v>
      </c>
      <c r="C230" s="5" t="s">
        <v>23</v>
      </c>
      <c r="D230" s="5" t="s">
        <v>60</v>
      </c>
      <c r="E230" s="5" t="s">
        <v>25</v>
      </c>
      <c r="F230" s="5" t="s">
        <v>534</v>
      </c>
      <c r="G230" s="7">
        <v>193.0</v>
      </c>
      <c r="H230" s="7" t="s">
        <v>17</v>
      </c>
      <c r="I230" s="7">
        <v>192.0</v>
      </c>
      <c r="J230" s="7">
        <f t="shared" si="1"/>
        <v>192.5</v>
      </c>
    </row>
    <row r="231" ht="15.75" hidden="1" customHeight="1">
      <c r="A231" s="5" t="s">
        <v>535</v>
      </c>
      <c r="B231" s="6" t="s">
        <v>19</v>
      </c>
      <c r="C231" s="5" t="s">
        <v>13</v>
      </c>
      <c r="D231" s="5" t="s">
        <v>20</v>
      </c>
      <c r="E231" s="5" t="s">
        <v>15</v>
      </c>
      <c r="F231" s="5" t="s">
        <v>143</v>
      </c>
      <c r="G231" s="7">
        <v>152.0</v>
      </c>
      <c r="H231" s="7" t="s">
        <v>17</v>
      </c>
      <c r="I231" s="7">
        <v>155.0</v>
      </c>
      <c r="J231" s="7">
        <f t="shared" si="1"/>
        <v>153.5</v>
      </c>
    </row>
    <row r="232" ht="15.75" hidden="1" customHeight="1">
      <c r="A232" s="5" t="s">
        <v>536</v>
      </c>
      <c r="B232" s="6" t="s">
        <v>19</v>
      </c>
      <c r="C232" s="5" t="s">
        <v>13</v>
      </c>
      <c r="D232" s="5" t="s">
        <v>30</v>
      </c>
      <c r="E232" s="5" t="s">
        <v>15</v>
      </c>
      <c r="F232" s="5" t="s">
        <v>465</v>
      </c>
      <c r="G232" s="7">
        <v>135.0</v>
      </c>
      <c r="H232" s="7">
        <v>121.0</v>
      </c>
      <c r="I232" s="7" t="s">
        <v>17</v>
      </c>
      <c r="J232" s="7">
        <f t="shared" si="1"/>
        <v>128</v>
      </c>
    </row>
    <row r="233" ht="15.75" hidden="1" customHeight="1">
      <c r="A233" s="5" t="s">
        <v>539</v>
      </c>
      <c r="B233" s="6" t="s">
        <v>12</v>
      </c>
      <c r="C233" s="5" t="s">
        <v>23</v>
      </c>
      <c r="D233" s="5" t="s">
        <v>130</v>
      </c>
      <c r="E233" s="5" t="s">
        <v>15</v>
      </c>
      <c r="F233" s="5" t="s">
        <v>483</v>
      </c>
      <c r="G233" s="7">
        <v>166.0</v>
      </c>
      <c r="H233" s="7">
        <v>179.0</v>
      </c>
      <c r="I233" s="7">
        <v>155.0</v>
      </c>
      <c r="J233" s="7">
        <f t="shared" si="1"/>
        <v>166.6666667</v>
      </c>
    </row>
    <row r="234" ht="15.75" hidden="1" customHeight="1">
      <c r="A234" s="5" t="s">
        <v>541</v>
      </c>
      <c r="B234" s="6" t="s">
        <v>12</v>
      </c>
      <c r="C234" s="5" t="s">
        <v>13</v>
      </c>
      <c r="D234" s="5" t="s">
        <v>30</v>
      </c>
      <c r="E234" s="5" t="s">
        <v>25</v>
      </c>
      <c r="F234" s="5" t="s">
        <v>448</v>
      </c>
      <c r="G234" s="7">
        <v>150.0</v>
      </c>
      <c r="H234" s="7" t="s">
        <v>17</v>
      </c>
      <c r="I234" s="7">
        <v>159.0</v>
      </c>
      <c r="J234" s="7">
        <f t="shared" si="1"/>
        <v>154.5</v>
      </c>
    </row>
    <row r="235" ht="15.75" hidden="1" customHeight="1">
      <c r="A235" s="5" t="s">
        <v>542</v>
      </c>
      <c r="B235" s="6" t="s">
        <v>19</v>
      </c>
      <c r="C235" s="5" t="s">
        <v>23</v>
      </c>
      <c r="D235" s="5" t="s">
        <v>30</v>
      </c>
      <c r="E235" s="5" t="s">
        <v>25</v>
      </c>
      <c r="F235" s="5" t="s">
        <v>544</v>
      </c>
      <c r="G235" s="7">
        <v>170.0</v>
      </c>
      <c r="H235" s="7">
        <v>184.0</v>
      </c>
      <c r="I235" s="7" t="s">
        <v>17</v>
      </c>
      <c r="J235" s="7">
        <f t="shared" si="1"/>
        <v>177</v>
      </c>
    </row>
    <row r="236" ht="15.75" hidden="1" customHeight="1">
      <c r="A236" s="5" t="s">
        <v>547</v>
      </c>
      <c r="B236" s="6" t="s">
        <v>12</v>
      </c>
      <c r="C236" s="5" t="s">
        <v>23</v>
      </c>
      <c r="D236" s="5" t="s">
        <v>46</v>
      </c>
      <c r="E236" s="5" t="s">
        <v>25</v>
      </c>
      <c r="F236" s="5" t="s">
        <v>47</v>
      </c>
      <c r="G236" s="7">
        <v>129.0</v>
      </c>
      <c r="H236" s="7">
        <v>105.0</v>
      </c>
      <c r="I236" s="7" t="s">
        <v>17</v>
      </c>
      <c r="J236" s="7">
        <f t="shared" si="1"/>
        <v>117</v>
      </c>
    </row>
    <row r="237" ht="15.75" hidden="1" customHeight="1">
      <c r="A237" s="5" t="s">
        <v>548</v>
      </c>
      <c r="B237" s="6" t="s">
        <v>12</v>
      </c>
      <c r="C237" s="5" t="s">
        <v>13</v>
      </c>
      <c r="D237" s="5" t="s">
        <v>149</v>
      </c>
      <c r="E237" s="5" t="s">
        <v>15</v>
      </c>
      <c r="F237" s="5" t="s">
        <v>150</v>
      </c>
      <c r="G237" s="7">
        <v>143.0</v>
      </c>
      <c r="H237" s="7">
        <v>124.0</v>
      </c>
      <c r="I237" s="7" t="s">
        <v>17</v>
      </c>
      <c r="J237" s="7">
        <f t="shared" si="1"/>
        <v>133.5</v>
      </c>
    </row>
    <row r="238" ht="15.75" hidden="1" customHeight="1">
      <c r="A238" s="5" t="s">
        <v>549</v>
      </c>
      <c r="B238" s="6" t="s">
        <v>12</v>
      </c>
      <c r="C238" s="5" t="s">
        <v>13</v>
      </c>
      <c r="D238" s="5" t="s">
        <v>30</v>
      </c>
      <c r="E238" s="5" t="s">
        <v>25</v>
      </c>
      <c r="F238" s="5" t="s">
        <v>526</v>
      </c>
      <c r="G238" s="7">
        <v>143.0</v>
      </c>
      <c r="H238" s="7">
        <v>145.0</v>
      </c>
      <c r="I238" s="7" t="s">
        <v>67</v>
      </c>
      <c r="J238" s="7">
        <f t="shared" si="1"/>
        <v>144</v>
      </c>
    </row>
    <row r="239" ht="15.75" hidden="1" customHeight="1">
      <c r="A239" s="5" t="s">
        <v>552</v>
      </c>
      <c r="B239" s="6" t="s">
        <v>12</v>
      </c>
      <c r="C239" s="5" t="s">
        <v>23</v>
      </c>
      <c r="D239" s="5" t="s">
        <v>24</v>
      </c>
      <c r="E239" s="5" t="s">
        <v>15</v>
      </c>
      <c r="F239" s="5" t="s">
        <v>554</v>
      </c>
      <c r="G239" s="7">
        <v>144.0</v>
      </c>
      <c r="H239" s="7">
        <v>138.0</v>
      </c>
      <c r="I239" s="7" t="s">
        <v>17</v>
      </c>
      <c r="J239" s="7">
        <f t="shared" si="1"/>
        <v>141</v>
      </c>
    </row>
    <row r="240" ht="15.75" hidden="1" customHeight="1">
      <c r="A240" s="5" t="s">
        <v>555</v>
      </c>
      <c r="B240" s="6" t="s">
        <v>12</v>
      </c>
      <c r="C240" s="5" t="s">
        <v>13</v>
      </c>
      <c r="D240" s="5" t="s">
        <v>20</v>
      </c>
      <c r="E240" s="5" t="s">
        <v>25</v>
      </c>
      <c r="F240" s="5" t="s">
        <v>71</v>
      </c>
      <c r="G240" s="7">
        <v>157.0</v>
      </c>
      <c r="H240" s="7">
        <v>149.0</v>
      </c>
      <c r="I240" s="7">
        <v>135.0</v>
      </c>
      <c r="J240" s="7">
        <f t="shared" si="1"/>
        <v>147</v>
      </c>
    </row>
    <row r="241" ht="15.75" hidden="1" customHeight="1">
      <c r="A241" s="5" t="s">
        <v>558</v>
      </c>
      <c r="B241" s="6" t="s">
        <v>12</v>
      </c>
      <c r="C241" s="5" t="s">
        <v>23</v>
      </c>
      <c r="D241" s="5" t="s">
        <v>37</v>
      </c>
      <c r="E241" s="5" t="s">
        <v>25</v>
      </c>
      <c r="F241" s="5" t="s">
        <v>240</v>
      </c>
      <c r="G241" s="7">
        <v>164.0</v>
      </c>
      <c r="H241" s="7" t="s">
        <v>17</v>
      </c>
      <c r="I241" s="7">
        <v>187.0</v>
      </c>
      <c r="J241" s="7">
        <f t="shared" si="1"/>
        <v>175.5</v>
      </c>
    </row>
    <row r="242" ht="15.75" customHeight="1">
      <c r="A242" s="5" t="s">
        <v>560</v>
      </c>
      <c r="B242" s="6" t="s">
        <v>12</v>
      </c>
      <c r="C242" s="5" t="s">
        <v>13</v>
      </c>
      <c r="D242" s="5" t="s">
        <v>561</v>
      </c>
      <c r="E242" s="5" t="s">
        <v>15</v>
      </c>
      <c r="F242" s="5" t="s">
        <v>562</v>
      </c>
      <c r="G242" s="7" t="s">
        <v>67</v>
      </c>
      <c r="H242" s="7" t="s">
        <v>64</v>
      </c>
      <c r="I242" s="7" t="s">
        <v>17</v>
      </c>
      <c r="J242" s="7" t="str">
        <f t="shared" si="1"/>
        <v>#DIV/0!</v>
      </c>
    </row>
    <row r="243" ht="15.75" hidden="1" customHeight="1">
      <c r="A243" s="5" t="s">
        <v>563</v>
      </c>
      <c r="B243" s="6" t="s">
        <v>12</v>
      </c>
      <c r="C243" s="5" t="s">
        <v>23</v>
      </c>
      <c r="D243" s="5" t="s">
        <v>20</v>
      </c>
      <c r="E243" s="5" t="s">
        <v>25</v>
      </c>
      <c r="F243" s="5" t="s">
        <v>300</v>
      </c>
      <c r="G243" s="7">
        <v>185.0</v>
      </c>
      <c r="H243" s="7">
        <v>172.0</v>
      </c>
      <c r="I243" s="7" t="s">
        <v>17</v>
      </c>
      <c r="J243" s="7">
        <f t="shared" si="1"/>
        <v>178.5</v>
      </c>
    </row>
    <row r="244" ht="15.75" hidden="1" customHeight="1">
      <c r="A244" s="5" t="s">
        <v>567</v>
      </c>
      <c r="B244" s="6" t="s">
        <v>19</v>
      </c>
      <c r="C244" s="5" t="s">
        <v>23</v>
      </c>
      <c r="D244" s="5" t="s">
        <v>20</v>
      </c>
      <c r="E244" s="5" t="s">
        <v>15</v>
      </c>
      <c r="F244" s="5" t="s">
        <v>264</v>
      </c>
      <c r="G244" s="7">
        <v>138.0</v>
      </c>
      <c r="H244" s="7">
        <v>153.0</v>
      </c>
      <c r="I244" s="7">
        <v>125.0</v>
      </c>
      <c r="J244" s="7">
        <f t="shared" si="1"/>
        <v>138.6666667</v>
      </c>
    </row>
    <row r="245" ht="15.75" hidden="1" customHeight="1">
      <c r="A245" s="5" t="s">
        <v>568</v>
      </c>
      <c r="B245" s="6" t="s">
        <v>12</v>
      </c>
      <c r="C245" s="5" t="s">
        <v>13</v>
      </c>
      <c r="D245" s="5" t="s">
        <v>60</v>
      </c>
      <c r="E245" s="5" t="s">
        <v>25</v>
      </c>
      <c r="F245" s="5" t="s">
        <v>534</v>
      </c>
      <c r="G245" s="7">
        <v>187.0</v>
      </c>
      <c r="H245" s="7" t="s">
        <v>17</v>
      </c>
      <c r="I245" s="7">
        <v>180.0</v>
      </c>
      <c r="J245" s="7">
        <f t="shared" si="1"/>
        <v>183.5</v>
      </c>
    </row>
    <row r="246" ht="15.75" hidden="1" customHeight="1">
      <c r="A246" s="5" t="s">
        <v>571</v>
      </c>
      <c r="B246" s="6" t="s">
        <v>12</v>
      </c>
      <c r="C246" s="5" t="s">
        <v>13</v>
      </c>
      <c r="D246" s="5" t="s">
        <v>37</v>
      </c>
      <c r="E246" s="5" t="s">
        <v>25</v>
      </c>
      <c r="F246" s="5" t="s">
        <v>58</v>
      </c>
      <c r="G246" s="7">
        <v>134.0</v>
      </c>
      <c r="H246" s="7" t="s">
        <v>17</v>
      </c>
      <c r="I246" s="7">
        <v>184.0</v>
      </c>
      <c r="J246" s="7">
        <f t="shared" si="1"/>
        <v>159</v>
      </c>
    </row>
    <row r="247" ht="15.75" hidden="1" customHeight="1">
      <c r="A247" s="5" t="s">
        <v>573</v>
      </c>
      <c r="B247" s="6" t="s">
        <v>12</v>
      </c>
      <c r="C247" s="5" t="s">
        <v>23</v>
      </c>
      <c r="D247" s="5" t="s">
        <v>139</v>
      </c>
      <c r="E247" s="5" t="s">
        <v>15</v>
      </c>
      <c r="F247" s="5" t="s">
        <v>140</v>
      </c>
      <c r="G247" s="7">
        <v>124.0</v>
      </c>
      <c r="H247" s="7" t="s">
        <v>17</v>
      </c>
      <c r="I247" s="7">
        <v>110.0</v>
      </c>
      <c r="J247" s="7">
        <f t="shared" si="1"/>
        <v>117</v>
      </c>
    </row>
    <row r="248" ht="15.75" hidden="1" customHeight="1">
      <c r="A248" s="5" t="s">
        <v>574</v>
      </c>
      <c r="B248" s="6" t="s">
        <v>12</v>
      </c>
      <c r="C248" s="5" t="s">
        <v>23</v>
      </c>
      <c r="D248" s="5" t="s">
        <v>14</v>
      </c>
      <c r="E248" s="5" t="s">
        <v>15</v>
      </c>
      <c r="F248" s="5" t="s">
        <v>127</v>
      </c>
      <c r="G248" s="7">
        <v>179.0</v>
      </c>
      <c r="H248" s="7">
        <v>157.0</v>
      </c>
      <c r="I248" s="7" t="s">
        <v>17</v>
      </c>
      <c r="J248" s="7">
        <f t="shared" si="1"/>
        <v>168</v>
      </c>
    </row>
    <row r="249" ht="15.75" hidden="1" customHeight="1">
      <c r="A249" s="5" t="s">
        <v>575</v>
      </c>
      <c r="B249" s="6" t="s">
        <v>12</v>
      </c>
      <c r="C249" s="5" t="s">
        <v>23</v>
      </c>
      <c r="D249" s="5" t="s">
        <v>37</v>
      </c>
      <c r="E249" s="5" t="s">
        <v>25</v>
      </c>
      <c r="F249" s="5" t="s">
        <v>576</v>
      </c>
      <c r="G249" s="7">
        <v>167.0</v>
      </c>
      <c r="H249" s="7">
        <v>175.0</v>
      </c>
      <c r="I249" s="7" t="s">
        <v>17</v>
      </c>
      <c r="J249" s="7">
        <f t="shared" si="1"/>
        <v>171</v>
      </c>
    </row>
    <row r="250" ht="15.75" hidden="1" customHeight="1">
      <c r="A250" s="5" t="s">
        <v>579</v>
      </c>
      <c r="B250" s="6" t="s">
        <v>19</v>
      </c>
      <c r="C250" s="5" t="s">
        <v>23</v>
      </c>
      <c r="D250" s="5" t="s">
        <v>43</v>
      </c>
      <c r="E250" s="5" t="s">
        <v>15</v>
      </c>
      <c r="F250" s="5" t="s">
        <v>550</v>
      </c>
      <c r="G250" s="7">
        <v>185.0</v>
      </c>
      <c r="H250" s="7">
        <v>191.0</v>
      </c>
      <c r="I250" s="7">
        <v>155.0</v>
      </c>
      <c r="J250" s="7">
        <f t="shared" si="1"/>
        <v>177</v>
      </c>
    </row>
    <row r="251" ht="15.75" hidden="1" customHeight="1">
      <c r="A251" s="5" t="s">
        <v>581</v>
      </c>
      <c r="B251" s="6" t="s">
        <v>12</v>
      </c>
      <c r="C251" s="5" t="s">
        <v>23</v>
      </c>
      <c r="D251" s="5" t="s">
        <v>14</v>
      </c>
      <c r="E251" s="5" t="s">
        <v>25</v>
      </c>
      <c r="F251" s="5" t="s">
        <v>194</v>
      </c>
      <c r="G251" s="7">
        <v>155.0</v>
      </c>
      <c r="H251" s="7" t="s">
        <v>17</v>
      </c>
      <c r="I251" s="7">
        <v>149.0</v>
      </c>
      <c r="J251" s="7">
        <f t="shared" si="1"/>
        <v>152</v>
      </c>
    </row>
    <row r="252" ht="15.75" hidden="1" customHeight="1">
      <c r="A252" s="5" t="s">
        <v>582</v>
      </c>
      <c r="B252" s="6" t="s">
        <v>12</v>
      </c>
      <c r="C252" s="5" t="s">
        <v>13</v>
      </c>
      <c r="D252" s="5" t="s">
        <v>30</v>
      </c>
      <c r="E252" s="5" t="s">
        <v>15</v>
      </c>
      <c r="F252" s="5" t="s">
        <v>275</v>
      </c>
      <c r="G252" s="7">
        <v>149.0</v>
      </c>
      <c r="H252" s="7">
        <v>160.0</v>
      </c>
      <c r="I252" s="7" t="s">
        <v>17</v>
      </c>
      <c r="J252" s="7">
        <f t="shared" si="1"/>
        <v>154.5</v>
      </c>
    </row>
    <row r="253" ht="15.75" hidden="1" customHeight="1">
      <c r="A253" s="5" t="s">
        <v>583</v>
      </c>
      <c r="B253" s="6" t="s">
        <v>19</v>
      </c>
      <c r="C253" s="5" t="s">
        <v>23</v>
      </c>
      <c r="D253" s="5" t="s">
        <v>20</v>
      </c>
      <c r="E253" s="5" t="s">
        <v>15</v>
      </c>
      <c r="F253" s="5" t="s">
        <v>137</v>
      </c>
      <c r="G253" s="7">
        <v>167.0</v>
      </c>
      <c r="H253" s="7">
        <v>162.0</v>
      </c>
      <c r="I253" s="7" t="s">
        <v>17</v>
      </c>
      <c r="J253" s="7">
        <f t="shared" si="1"/>
        <v>164.5</v>
      </c>
    </row>
    <row r="254" ht="15.75" hidden="1" customHeight="1">
      <c r="A254" s="5" t="s">
        <v>585</v>
      </c>
      <c r="B254" s="6" t="s">
        <v>19</v>
      </c>
      <c r="C254" s="5" t="s">
        <v>23</v>
      </c>
      <c r="D254" s="5" t="s">
        <v>130</v>
      </c>
      <c r="E254" s="5" t="s">
        <v>15</v>
      </c>
      <c r="F254" s="5" t="s">
        <v>196</v>
      </c>
      <c r="G254" s="7">
        <v>174.0</v>
      </c>
      <c r="H254" s="7">
        <v>167.0</v>
      </c>
      <c r="I254" s="7" t="s">
        <v>17</v>
      </c>
      <c r="J254" s="7">
        <f t="shared" si="1"/>
        <v>170.5</v>
      </c>
    </row>
    <row r="255" ht="15.75" hidden="1" customHeight="1">
      <c r="A255" s="5" t="s">
        <v>587</v>
      </c>
      <c r="B255" s="6" t="s">
        <v>12</v>
      </c>
      <c r="C255" s="5" t="s">
        <v>23</v>
      </c>
      <c r="D255" s="5" t="s">
        <v>43</v>
      </c>
      <c r="E255" s="5" t="s">
        <v>25</v>
      </c>
      <c r="F255" s="5" t="s">
        <v>259</v>
      </c>
      <c r="G255" s="7">
        <v>169.0</v>
      </c>
      <c r="H255" s="7" t="s">
        <v>17</v>
      </c>
      <c r="I255" s="7">
        <v>155.0</v>
      </c>
      <c r="J255" s="7">
        <f t="shared" si="1"/>
        <v>162</v>
      </c>
    </row>
    <row r="256" ht="15.75" hidden="1" customHeight="1">
      <c r="A256" s="5" t="s">
        <v>588</v>
      </c>
      <c r="B256" s="6" t="s">
        <v>12</v>
      </c>
      <c r="C256" s="5" t="s">
        <v>13</v>
      </c>
      <c r="D256" s="5" t="s">
        <v>20</v>
      </c>
      <c r="E256" s="5" t="s">
        <v>15</v>
      </c>
      <c r="F256" s="5" t="s">
        <v>457</v>
      </c>
      <c r="G256" s="7">
        <v>184.0</v>
      </c>
      <c r="H256" s="7" t="s">
        <v>17</v>
      </c>
      <c r="I256" s="7">
        <v>177.0</v>
      </c>
      <c r="J256" s="7">
        <f t="shared" si="1"/>
        <v>180.5</v>
      </c>
    </row>
    <row r="257" ht="15.75" hidden="1" customHeight="1">
      <c r="A257" s="5" t="s">
        <v>591</v>
      </c>
      <c r="B257" s="6" t="s">
        <v>19</v>
      </c>
      <c r="C257" s="5" t="s">
        <v>13</v>
      </c>
      <c r="D257" s="5" t="s">
        <v>37</v>
      </c>
      <c r="E257" s="5" t="s">
        <v>25</v>
      </c>
      <c r="F257" s="5" t="s">
        <v>361</v>
      </c>
      <c r="G257" s="7">
        <v>164.0</v>
      </c>
      <c r="H257" s="7" t="s">
        <v>17</v>
      </c>
      <c r="I257" s="7">
        <v>187.0</v>
      </c>
      <c r="J257" s="7">
        <f t="shared" si="1"/>
        <v>175.5</v>
      </c>
    </row>
    <row r="258" ht="15.75" hidden="1" customHeight="1">
      <c r="A258" s="5" t="s">
        <v>593</v>
      </c>
      <c r="B258" s="6" t="s">
        <v>12</v>
      </c>
      <c r="C258" s="5" t="s">
        <v>23</v>
      </c>
      <c r="D258" s="5" t="s">
        <v>561</v>
      </c>
      <c r="E258" s="5" t="s">
        <v>15</v>
      </c>
      <c r="F258" s="5" t="s">
        <v>594</v>
      </c>
      <c r="G258" s="7">
        <v>169.0</v>
      </c>
      <c r="H258" s="7">
        <v>147.0</v>
      </c>
      <c r="I258" s="7" t="s">
        <v>17</v>
      </c>
      <c r="J258" s="7">
        <f t="shared" si="1"/>
        <v>158</v>
      </c>
    </row>
    <row r="259" ht="15.75" hidden="1" customHeight="1">
      <c r="A259" s="5" t="s">
        <v>595</v>
      </c>
      <c r="B259" s="6" t="s">
        <v>12</v>
      </c>
      <c r="C259" s="5" t="s">
        <v>13</v>
      </c>
      <c r="D259" s="5" t="s">
        <v>30</v>
      </c>
      <c r="E259" s="5" t="s">
        <v>15</v>
      </c>
      <c r="F259" s="5" t="s">
        <v>596</v>
      </c>
      <c r="G259" s="7">
        <v>177.0</v>
      </c>
      <c r="H259" s="7">
        <v>151.0</v>
      </c>
      <c r="I259" s="7" t="s">
        <v>17</v>
      </c>
      <c r="J259" s="7">
        <f t="shared" si="1"/>
        <v>164</v>
      </c>
    </row>
    <row r="260" ht="15.75" hidden="1" customHeight="1">
      <c r="A260" s="5" t="s">
        <v>598</v>
      </c>
      <c r="B260" s="6" t="s">
        <v>12</v>
      </c>
      <c r="C260" s="5" t="s">
        <v>23</v>
      </c>
      <c r="D260" s="5" t="s">
        <v>561</v>
      </c>
      <c r="E260" s="5" t="s">
        <v>15</v>
      </c>
      <c r="F260" s="5" t="s">
        <v>600</v>
      </c>
      <c r="G260" s="7">
        <v>137.0</v>
      </c>
      <c r="H260" s="7" t="s">
        <v>17</v>
      </c>
      <c r="I260" s="7">
        <v>104.0</v>
      </c>
      <c r="J260" s="7">
        <f t="shared" si="1"/>
        <v>120.5</v>
      </c>
    </row>
    <row r="261" ht="15.75" hidden="1" customHeight="1">
      <c r="A261" s="5" t="s">
        <v>602</v>
      </c>
      <c r="B261" s="6" t="s">
        <v>12</v>
      </c>
      <c r="C261" s="5" t="s">
        <v>23</v>
      </c>
      <c r="D261" s="5" t="s">
        <v>20</v>
      </c>
      <c r="E261" s="5" t="s">
        <v>15</v>
      </c>
      <c r="F261" s="5" t="s">
        <v>603</v>
      </c>
      <c r="G261" s="7">
        <v>117.0</v>
      </c>
      <c r="H261" s="7">
        <v>161.0</v>
      </c>
      <c r="I261" s="7" t="s">
        <v>17</v>
      </c>
      <c r="J261" s="7">
        <f t="shared" si="1"/>
        <v>139</v>
      </c>
    </row>
    <row r="262" ht="15.75" hidden="1" customHeight="1">
      <c r="A262" s="5" t="s">
        <v>604</v>
      </c>
      <c r="B262" s="6" t="s">
        <v>19</v>
      </c>
      <c r="C262" s="5" t="s">
        <v>23</v>
      </c>
      <c r="D262" s="5" t="s">
        <v>37</v>
      </c>
      <c r="E262" s="5" t="s">
        <v>15</v>
      </c>
      <c r="F262" s="5" t="s">
        <v>101</v>
      </c>
      <c r="G262" s="7">
        <v>175.0</v>
      </c>
      <c r="H262" s="7">
        <v>165.0</v>
      </c>
      <c r="I262" s="7">
        <v>142.0</v>
      </c>
      <c r="J262" s="7">
        <f t="shared" si="1"/>
        <v>160.6666667</v>
      </c>
    </row>
    <row r="263" ht="15.75" hidden="1" customHeight="1">
      <c r="A263" s="5" t="s">
        <v>607</v>
      </c>
      <c r="B263" s="6" t="s">
        <v>12</v>
      </c>
      <c r="C263" s="5" t="s">
        <v>13</v>
      </c>
      <c r="D263" s="5" t="s">
        <v>43</v>
      </c>
      <c r="E263" s="5" t="s">
        <v>25</v>
      </c>
      <c r="F263" s="5" t="s">
        <v>44</v>
      </c>
      <c r="G263" s="7">
        <v>183.0</v>
      </c>
      <c r="H263" s="7" t="s">
        <v>17</v>
      </c>
      <c r="I263" s="7">
        <v>190.0</v>
      </c>
      <c r="J263" s="7">
        <f t="shared" si="1"/>
        <v>186.5</v>
      </c>
    </row>
    <row r="264" ht="15.75" hidden="1" customHeight="1">
      <c r="A264" s="5" t="s">
        <v>609</v>
      </c>
      <c r="B264" s="6" t="s">
        <v>12</v>
      </c>
      <c r="C264" s="5" t="s">
        <v>23</v>
      </c>
      <c r="D264" s="5" t="s">
        <v>46</v>
      </c>
      <c r="E264" s="5" t="s">
        <v>15</v>
      </c>
      <c r="F264" s="5" t="s">
        <v>99</v>
      </c>
      <c r="G264" s="7">
        <v>186.0</v>
      </c>
      <c r="H264" s="7">
        <v>178.0</v>
      </c>
      <c r="I264" s="7" t="s">
        <v>17</v>
      </c>
      <c r="J264" s="7">
        <f t="shared" si="1"/>
        <v>182</v>
      </c>
    </row>
    <row r="265" ht="15.75" hidden="1" customHeight="1">
      <c r="A265" s="5" t="s">
        <v>610</v>
      </c>
      <c r="B265" s="6" t="s">
        <v>19</v>
      </c>
      <c r="C265" s="5" t="s">
        <v>13</v>
      </c>
      <c r="D265" s="5" t="s">
        <v>30</v>
      </c>
      <c r="E265" s="5" t="s">
        <v>15</v>
      </c>
      <c r="F265" s="5" t="s">
        <v>596</v>
      </c>
      <c r="G265" s="7">
        <v>144.0</v>
      </c>
      <c r="H265" s="7">
        <v>112.0</v>
      </c>
      <c r="I265" s="7" t="s">
        <v>17</v>
      </c>
      <c r="J265" s="7">
        <f t="shared" si="1"/>
        <v>128</v>
      </c>
    </row>
    <row r="266" ht="15.75" hidden="1" customHeight="1">
      <c r="A266" s="5" t="s">
        <v>612</v>
      </c>
      <c r="B266" s="6" t="s">
        <v>19</v>
      </c>
      <c r="C266" s="5" t="s">
        <v>13</v>
      </c>
      <c r="D266" s="5" t="s">
        <v>24</v>
      </c>
      <c r="E266" s="5" t="s">
        <v>25</v>
      </c>
      <c r="F266" s="5" t="s">
        <v>105</v>
      </c>
      <c r="G266" s="7">
        <v>170.0</v>
      </c>
      <c r="H266" s="7" t="s">
        <v>17</v>
      </c>
      <c r="I266" s="7">
        <v>180.0</v>
      </c>
      <c r="J266" s="7">
        <f t="shared" si="1"/>
        <v>175</v>
      </c>
    </row>
    <row r="267" ht="15.75" hidden="1" customHeight="1">
      <c r="A267" s="5" t="s">
        <v>615</v>
      </c>
      <c r="B267" s="6" t="s">
        <v>19</v>
      </c>
      <c r="C267" s="5" t="s">
        <v>23</v>
      </c>
      <c r="D267" s="5" t="s">
        <v>130</v>
      </c>
      <c r="E267" s="5" t="s">
        <v>25</v>
      </c>
      <c r="F267" s="5" t="s">
        <v>616</v>
      </c>
      <c r="G267" s="7">
        <v>126.0</v>
      </c>
      <c r="H267" s="7">
        <v>135.0</v>
      </c>
      <c r="I267" s="7">
        <v>125.0</v>
      </c>
      <c r="J267" s="7">
        <f t="shared" si="1"/>
        <v>128.6666667</v>
      </c>
    </row>
    <row r="268" ht="15.75" customHeight="1">
      <c r="A268" s="5" t="s">
        <v>617</v>
      </c>
      <c r="B268" s="6" t="s">
        <v>19</v>
      </c>
      <c r="C268" s="5" t="s">
        <v>13</v>
      </c>
      <c r="D268" s="5" t="s">
        <v>51</v>
      </c>
      <c r="E268" s="5" t="s">
        <v>25</v>
      </c>
      <c r="F268" s="5" t="s">
        <v>361</v>
      </c>
      <c r="G268" s="7" t="s">
        <v>64</v>
      </c>
      <c r="H268" s="7" t="s">
        <v>17</v>
      </c>
      <c r="I268" s="7" t="s">
        <v>64</v>
      </c>
      <c r="J268" s="7" t="str">
        <f t="shared" si="1"/>
        <v>#DIV/0!</v>
      </c>
    </row>
    <row r="269" ht="15.75" hidden="1" customHeight="1">
      <c r="A269" s="5" t="s">
        <v>620</v>
      </c>
      <c r="B269" s="6" t="s">
        <v>19</v>
      </c>
      <c r="C269" s="5" t="s">
        <v>13</v>
      </c>
      <c r="D269" s="5" t="s">
        <v>130</v>
      </c>
      <c r="E269" s="5" t="s">
        <v>15</v>
      </c>
      <c r="F269" s="5" t="s">
        <v>481</v>
      </c>
      <c r="G269" s="7">
        <v>162.0</v>
      </c>
      <c r="H269" s="7">
        <v>164.0</v>
      </c>
      <c r="I269" s="7" t="s">
        <v>17</v>
      </c>
      <c r="J269" s="7">
        <f t="shared" si="1"/>
        <v>163</v>
      </c>
    </row>
    <row r="270" ht="15.75" hidden="1" customHeight="1">
      <c r="A270" s="5" t="s">
        <v>622</v>
      </c>
      <c r="B270" s="6" t="s">
        <v>12</v>
      </c>
      <c r="C270" s="5" t="s">
        <v>23</v>
      </c>
      <c r="D270" s="5" t="s">
        <v>60</v>
      </c>
      <c r="E270" s="5" t="s">
        <v>15</v>
      </c>
      <c r="F270" s="5" t="s">
        <v>352</v>
      </c>
      <c r="G270" s="7">
        <v>191.0</v>
      </c>
      <c r="H270" s="7" t="s">
        <v>17</v>
      </c>
      <c r="I270" s="7">
        <v>190.0</v>
      </c>
      <c r="J270" s="7">
        <f t="shared" si="1"/>
        <v>190.5</v>
      </c>
    </row>
    <row r="271" ht="15.75" hidden="1" customHeight="1">
      <c r="A271" s="5" t="s">
        <v>625</v>
      </c>
      <c r="B271" s="6" t="s">
        <v>12</v>
      </c>
      <c r="C271" s="5" t="s">
        <v>23</v>
      </c>
      <c r="D271" s="5" t="s">
        <v>20</v>
      </c>
      <c r="E271" s="5" t="s">
        <v>15</v>
      </c>
      <c r="F271" s="5" t="s">
        <v>210</v>
      </c>
      <c r="G271" s="7">
        <v>195.0</v>
      </c>
      <c r="H271" s="7">
        <v>190.0</v>
      </c>
      <c r="I271" s="7" t="s">
        <v>17</v>
      </c>
      <c r="J271" s="7">
        <f t="shared" si="1"/>
        <v>192.5</v>
      </c>
    </row>
    <row r="272" ht="15.75" hidden="1" customHeight="1">
      <c r="A272" s="5" t="s">
        <v>627</v>
      </c>
      <c r="B272" s="6" t="s">
        <v>12</v>
      </c>
      <c r="C272" s="5" t="s">
        <v>23</v>
      </c>
      <c r="D272" s="5" t="s">
        <v>24</v>
      </c>
      <c r="E272" s="5" t="s">
        <v>15</v>
      </c>
      <c r="F272" s="5" t="s">
        <v>554</v>
      </c>
      <c r="G272" s="7">
        <v>172.0</v>
      </c>
      <c r="H272" s="7">
        <v>157.0</v>
      </c>
      <c r="I272" s="7" t="s">
        <v>17</v>
      </c>
      <c r="J272" s="7">
        <f t="shared" si="1"/>
        <v>164.5</v>
      </c>
    </row>
    <row r="273" ht="15.75" hidden="1" customHeight="1">
      <c r="A273" s="5" t="s">
        <v>628</v>
      </c>
      <c r="B273" s="6" t="s">
        <v>19</v>
      </c>
      <c r="C273" s="5" t="s">
        <v>13</v>
      </c>
      <c r="D273" s="5" t="s">
        <v>20</v>
      </c>
      <c r="E273" s="5" t="s">
        <v>25</v>
      </c>
      <c r="F273" s="5" t="s">
        <v>534</v>
      </c>
      <c r="G273" s="7">
        <v>155.0</v>
      </c>
      <c r="H273" s="7">
        <v>158.0</v>
      </c>
      <c r="I273" s="7" t="s">
        <v>17</v>
      </c>
      <c r="J273" s="7">
        <f t="shared" si="1"/>
        <v>156.5</v>
      </c>
    </row>
    <row r="274" ht="15.75" hidden="1" customHeight="1">
      <c r="A274" s="5" t="s">
        <v>631</v>
      </c>
      <c r="B274" s="6" t="s">
        <v>19</v>
      </c>
      <c r="C274" s="5" t="s">
        <v>13</v>
      </c>
      <c r="D274" s="5" t="s">
        <v>149</v>
      </c>
      <c r="E274" s="5" t="s">
        <v>15</v>
      </c>
      <c r="F274" s="5" t="s">
        <v>150</v>
      </c>
      <c r="G274" s="7">
        <v>135.0</v>
      </c>
      <c r="H274" s="7">
        <v>149.0</v>
      </c>
      <c r="I274" s="7" t="s">
        <v>67</v>
      </c>
      <c r="J274" s="7">
        <f t="shared" si="1"/>
        <v>142</v>
      </c>
    </row>
    <row r="275" ht="15.75" hidden="1" customHeight="1">
      <c r="A275" s="5" t="s">
        <v>633</v>
      </c>
      <c r="B275" s="6" t="s">
        <v>19</v>
      </c>
      <c r="C275" s="5" t="s">
        <v>23</v>
      </c>
      <c r="D275" s="5" t="s">
        <v>24</v>
      </c>
      <c r="E275" s="5" t="s">
        <v>25</v>
      </c>
      <c r="F275" s="5" t="s">
        <v>310</v>
      </c>
      <c r="G275" s="7">
        <v>131.0</v>
      </c>
      <c r="H275" s="7">
        <v>140.0</v>
      </c>
      <c r="I275" s="7">
        <v>119.0</v>
      </c>
      <c r="J275" s="7">
        <f t="shared" si="1"/>
        <v>130</v>
      </c>
    </row>
    <row r="276" ht="15.75" hidden="1" customHeight="1">
      <c r="A276" s="5" t="s">
        <v>635</v>
      </c>
      <c r="B276" s="6" t="s">
        <v>12</v>
      </c>
      <c r="C276" s="5" t="s">
        <v>13</v>
      </c>
      <c r="D276" s="5" t="s">
        <v>14</v>
      </c>
      <c r="E276" s="5" t="s">
        <v>25</v>
      </c>
      <c r="F276" s="5" t="s">
        <v>94</v>
      </c>
      <c r="G276" s="7">
        <v>115.0</v>
      </c>
      <c r="H276" s="7" t="s">
        <v>17</v>
      </c>
      <c r="I276" s="7">
        <v>140.0</v>
      </c>
      <c r="J276" s="7">
        <f t="shared" si="1"/>
        <v>127.5</v>
      </c>
    </row>
    <row r="277" ht="15.75" hidden="1" customHeight="1">
      <c r="A277" s="5" t="s">
        <v>638</v>
      </c>
      <c r="B277" s="6" t="s">
        <v>12</v>
      </c>
      <c r="C277" s="5" t="s">
        <v>23</v>
      </c>
      <c r="D277" s="5" t="s">
        <v>43</v>
      </c>
      <c r="E277" s="5" t="s">
        <v>25</v>
      </c>
      <c r="F277" s="5" t="s">
        <v>639</v>
      </c>
      <c r="G277" s="7">
        <v>188.0</v>
      </c>
      <c r="H277" s="7" t="s">
        <v>17</v>
      </c>
      <c r="I277" s="7">
        <v>173.0</v>
      </c>
      <c r="J277" s="7">
        <f t="shared" si="1"/>
        <v>180.5</v>
      </c>
    </row>
    <row r="278" ht="15.75" hidden="1" customHeight="1">
      <c r="A278" s="5" t="s">
        <v>640</v>
      </c>
      <c r="B278" s="6" t="s">
        <v>12</v>
      </c>
      <c r="C278" s="5" t="s">
        <v>13</v>
      </c>
      <c r="D278" s="5" t="s">
        <v>30</v>
      </c>
      <c r="E278" s="5" t="s">
        <v>15</v>
      </c>
      <c r="F278" s="5" t="s">
        <v>465</v>
      </c>
      <c r="G278" s="7">
        <v>149.0</v>
      </c>
      <c r="H278" s="7" t="s">
        <v>17</v>
      </c>
      <c r="I278" s="7">
        <v>165.0</v>
      </c>
      <c r="J278" s="7">
        <f t="shared" si="1"/>
        <v>157</v>
      </c>
    </row>
    <row r="279" ht="15.75" hidden="1" customHeight="1">
      <c r="A279" s="5" t="s">
        <v>643</v>
      </c>
      <c r="B279" s="6" t="s">
        <v>12</v>
      </c>
      <c r="C279" s="5" t="s">
        <v>13</v>
      </c>
      <c r="D279" s="5" t="s">
        <v>14</v>
      </c>
      <c r="E279" s="5" t="s">
        <v>25</v>
      </c>
      <c r="F279" s="5" t="s">
        <v>56</v>
      </c>
      <c r="G279" s="7">
        <v>189.0</v>
      </c>
      <c r="H279" s="7">
        <v>165.0</v>
      </c>
      <c r="I279" s="7">
        <v>175.0</v>
      </c>
      <c r="J279" s="7">
        <f t="shared" si="1"/>
        <v>176.3333333</v>
      </c>
    </row>
    <row r="280" ht="15.75" hidden="1" customHeight="1">
      <c r="A280" s="5" t="s">
        <v>645</v>
      </c>
      <c r="B280" s="6" t="s">
        <v>19</v>
      </c>
      <c r="C280" s="5" t="s">
        <v>13</v>
      </c>
      <c r="D280" s="5" t="s">
        <v>130</v>
      </c>
      <c r="E280" s="5" t="s">
        <v>25</v>
      </c>
      <c r="F280" s="5" t="s">
        <v>97</v>
      </c>
      <c r="G280" s="7">
        <v>144.0</v>
      </c>
      <c r="H280" s="7" t="s">
        <v>17</v>
      </c>
      <c r="I280" s="7">
        <v>142.0</v>
      </c>
      <c r="J280" s="7">
        <f t="shared" si="1"/>
        <v>143</v>
      </c>
    </row>
    <row r="281" ht="15.75" hidden="1" customHeight="1">
      <c r="A281" s="5" t="s">
        <v>646</v>
      </c>
      <c r="B281" s="6" t="s">
        <v>19</v>
      </c>
      <c r="C281" s="5" t="s">
        <v>13</v>
      </c>
      <c r="D281" s="5" t="s">
        <v>20</v>
      </c>
      <c r="E281" s="5" t="s">
        <v>25</v>
      </c>
      <c r="F281" s="5" t="s">
        <v>28</v>
      </c>
      <c r="G281" s="7">
        <v>120.0</v>
      </c>
      <c r="H281" s="7">
        <v>121.0</v>
      </c>
      <c r="I281" s="7" t="s">
        <v>17</v>
      </c>
      <c r="J281" s="7">
        <f t="shared" si="1"/>
        <v>120.5</v>
      </c>
    </row>
    <row r="282" ht="15.75" hidden="1" customHeight="1">
      <c r="A282" s="5" t="s">
        <v>650</v>
      </c>
      <c r="B282" s="6" t="s">
        <v>12</v>
      </c>
      <c r="C282" s="5" t="s">
        <v>23</v>
      </c>
      <c r="D282" s="5" t="s">
        <v>24</v>
      </c>
      <c r="E282" s="5" t="s">
        <v>15</v>
      </c>
      <c r="F282" s="5" t="s">
        <v>481</v>
      </c>
      <c r="G282" s="7">
        <v>154.0</v>
      </c>
      <c r="H282" s="7">
        <v>149.0</v>
      </c>
      <c r="I282" s="7" t="s">
        <v>17</v>
      </c>
      <c r="J282" s="7">
        <f t="shared" si="1"/>
        <v>151.5</v>
      </c>
    </row>
    <row r="283" ht="15.75" hidden="1" customHeight="1">
      <c r="A283" s="5" t="s">
        <v>651</v>
      </c>
      <c r="B283" s="6" t="s">
        <v>19</v>
      </c>
      <c r="C283" s="5" t="s">
        <v>23</v>
      </c>
      <c r="D283" s="5" t="s">
        <v>20</v>
      </c>
      <c r="E283" s="5" t="s">
        <v>15</v>
      </c>
      <c r="F283" s="5" t="s">
        <v>107</v>
      </c>
      <c r="G283" s="7">
        <v>120.0</v>
      </c>
      <c r="H283" s="7" t="s">
        <v>67</v>
      </c>
      <c r="I283" s="7" t="s">
        <v>17</v>
      </c>
      <c r="J283" s="7">
        <f t="shared" si="1"/>
        <v>120</v>
      </c>
    </row>
    <row r="284" ht="15.75" hidden="1" customHeight="1">
      <c r="A284" s="5" t="s">
        <v>652</v>
      </c>
      <c r="B284" s="6" t="s">
        <v>12</v>
      </c>
      <c r="C284" s="5" t="s">
        <v>23</v>
      </c>
      <c r="D284" s="5" t="s">
        <v>20</v>
      </c>
      <c r="E284" s="5" t="s">
        <v>25</v>
      </c>
      <c r="F284" s="5" t="s">
        <v>654</v>
      </c>
      <c r="G284" s="7">
        <v>173.0</v>
      </c>
      <c r="H284" s="7">
        <v>165.0</v>
      </c>
      <c r="I284" s="7">
        <v>151.0</v>
      </c>
      <c r="J284" s="7">
        <f t="shared" si="1"/>
        <v>163</v>
      </c>
    </row>
    <row r="285" ht="15.75" hidden="1" customHeight="1">
      <c r="A285" s="5" t="s">
        <v>656</v>
      </c>
      <c r="B285" s="6" t="s">
        <v>12</v>
      </c>
      <c r="C285" s="5" t="s">
        <v>13</v>
      </c>
      <c r="D285" s="5" t="s">
        <v>109</v>
      </c>
      <c r="E285" s="5" t="s">
        <v>15</v>
      </c>
      <c r="F285" s="5" t="s">
        <v>123</v>
      </c>
      <c r="G285" s="7" t="s">
        <v>67</v>
      </c>
      <c r="H285" s="7" t="s">
        <v>67</v>
      </c>
      <c r="I285" s="7">
        <v>149.0</v>
      </c>
      <c r="J285" s="7">
        <f t="shared" si="1"/>
        <v>149</v>
      </c>
    </row>
    <row r="286" ht="15.75" hidden="1" customHeight="1">
      <c r="A286" s="5" t="s">
        <v>658</v>
      </c>
      <c r="B286" s="6" t="s">
        <v>12</v>
      </c>
      <c r="C286" s="5" t="s">
        <v>13</v>
      </c>
      <c r="D286" s="5" t="s">
        <v>51</v>
      </c>
      <c r="E286" s="5" t="s">
        <v>25</v>
      </c>
      <c r="F286" s="5" t="s">
        <v>361</v>
      </c>
      <c r="G286" s="7">
        <v>185.0</v>
      </c>
      <c r="H286" s="7" t="s">
        <v>17</v>
      </c>
      <c r="I286" s="7">
        <v>178.0</v>
      </c>
      <c r="J286" s="7">
        <f t="shared" si="1"/>
        <v>181.5</v>
      </c>
    </row>
    <row r="287" ht="15.75" hidden="1" customHeight="1">
      <c r="A287" s="5" t="s">
        <v>659</v>
      </c>
      <c r="B287" s="6" t="s">
        <v>12</v>
      </c>
      <c r="C287" s="5" t="s">
        <v>13</v>
      </c>
      <c r="D287" s="5" t="s">
        <v>30</v>
      </c>
      <c r="E287" s="5" t="s">
        <v>15</v>
      </c>
      <c r="F287" s="5" t="s">
        <v>660</v>
      </c>
      <c r="G287" s="7" t="s">
        <v>67</v>
      </c>
      <c r="H287" s="7">
        <v>105.0</v>
      </c>
      <c r="I287" s="7" t="s">
        <v>17</v>
      </c>
      <c r="J287" s="7">
        <f t="shared" si="1"/>
        <v>105</v>
      </c>
    </row>
    <row r="288" ht="15.75" hidden="1" customHeight="1">
      <c r="A288" s="5" t="s">
        <v>663</v>
      </c>
      <c r="B288" s="6" t="s">
        <v>19</v>
      </c>
      <c r="C288" s="5" t="s">
        <v>23</v>
      </c>
      <c r="D288" s="5" t="s">
        <v>20</v>
      </c>
      <c r="E288" s="5" t="s">
        <v>15</v>
      </c>
      <c r="F288" s="5" t="s">
        <v>181</v>
      </c>
      <c r="G288" s="7">
        <v>171.0</v>
      </c>
      <c r="H288" s="7">
        <v>147.0</v>
      </c>
      <c r="I288" s="7" t="s">
        <v>17</v>
      </c>
      <c r="J288" s="7">
        <f t="shared" si="1"/>
        <v>159</v>
      </c>
    </row>
    <row r="289" ht="15.75" hidden="1" customHeight="1">
      <c r="A289" s="5" t="s">
        <v>665</v>
      </c>
      <c r="B289" s="6" t="s">
        <v>12</v>
      </c>
      <c r="C289" s="5" t="s">
        <v>13</v>
      </c>
      <c r="D289" s="5" t="s">
        <v>109</v>
      </c>
      <c r="E289" s="5" t="s">
        <v>25</v>
      </c>
      <c r="F289" s="5" t="s">
        <v>262</v>
      </c>
      <c r="G289" s="7">
        <v>165.0</v>
      </c>
      <c r="H289" s="7" t="s">
        <v>17</v>
      </c>
      <c r="I289" s="7">
        <v>161.0</v>
      </c>
      <c r="J289" s="7">
        <f t="shared" si="1"/>
        <v>163</v>
      </c>
    </row>
    <row r="290" ht="15.75" hidden="1" customHeight="1">
      <c r="A290" s="5" t="s">
        <v>666</v>
      </c>
      <c r="B290" s="6" t="s">
        <v>12</v>
      </c>
      <c r="C290" s="5" t="s">
        <v>23</v>
      </c>
      <c r="D290" s="5" t="s">
        <v>60</v>
      </c>
      <c r="E290" s="5" t="s">
        <v>25</v>
      </c>
      <c r="F290" s="5" t="s">
        <v>278</v>
      </c>
      <c r="G290" s="7">
        <v>167.0</v>
      </c>
      <c r="H290" s="7" t="s">
        <v>17</v>
      </c>
      <c r="I290" s="7">
        <v>173.0</v>
      </c>
      <c r="J290" s="7">
        <f t="shared" si="1"/>
        <v>170</v>
      </c>
    </row>
    <row r="291" ht="15.75" hidden="1" customHeight="1">
      <c r="A291" s="5" t="s">
        <v>669</v>
      </c>
      <c r="B291" s="6" t="s">
        <v>12</v>
      </c>
      <c r="C291" s="5" t="s">
        <v>13</v>
      </c>
      <c r="D291" s="5" t="s">
        <v>30</v>
      </c>
      <c r="E291" s="5" t="s">
        <v>15</v>
      </c>
      <c r="F291" s="5" t="s">
        <v>596</v>
      </c>
      <c r="G291" s="7">
        <v>107.0</v>
      </c>
      <c r="H291" s="7" t="s">
        <v>67</v>
      </c>
      <c r="I291" s="7" t="s">
        <v>17</v>
      </c>
      <c r="J291" s="7">
        <f t="shared" si="1"/>
        <v>107</v>
      </c>
    </row>
    <row r="292" ht="15.75" hidden="1" customHeight="1">
      <c r="A292" s="5" t="s">
        <v>671</v>
      </c>
      <c r="B292" s="6" t="s">
        <v>19</v>
      </c>
      <c r="C292" s="5" t="s">
        <v>23</v>
      </c>
      <c r="D292" s="5" t="s">
        <v>130</v>
      </c>
      <c r="E292" s="5" t="s">
        <v>25</v>
      </c>
      <c r="F292" s="5" t="s">
        <v>58</v>
      </c>
      <c r="G292" s="7">
        <v>104.0</v>
      </c>
      <c r="H292" s="7">
        <v>115.0</v>
      </c>
      <c r="I292" s="7" t="s">
        <v>17</v>
      </c>
      <c r="J292" s="7">
        <f t="shared" si="1"/>
        <v>109.5</v>
      </c>
    </row>
    <row r="293" ht="15.75" hidden="1" customHeight="1">
      <c r="A293" s="5" t="s">
        <v>672</v>
      </c>
      <c r="B293" s="6" t="s">
        <v>12</v>
      </c>
      <c r="C293" s="5" t="s">
        <v>23</v>
      </c>
      <c r="D293" s="5" t="s">
        <v>43</v>
      </c>
      <c r="E293" s="5" t="s">
        <v>25</v>
      </c>
      <c r="F293" s="5" t="s">
        <v>103</v>
      </c>
      <c r="G293" s="7">
        <v>189.0</v>
      </c>
      <c r="H293" s="7">
        <v>171.0</v>
      </c>
      <c r="I293" s="7" t="s">
        <v>17</v>
      </c>
      <c r="J293" s="7">
        <f t="shared" si="1"/>
        <v>180</v>
      </c>
    </row>
    <row r="294" ht="15.75" hidden="1" customHeight="1">
      <c r="A294" s="5" t="s">
        <v>675</v>
      </c>
      <c r="B294" s="6" t="s">
        <v>12</v>
      </c>
      <c r="C294" s="5" t="s">
        <v>23</v>
      </c>
      <c r="D294" s="5" t="s">
        <v>20</v>
      </c>
      <c r="E294" s="5" t="s">
        <v>15</v>
      </c>
      <c r="F294" s="5" t="s">
        <v>676</v>
      </c>
      <c r="G294" s="7">
        <v>141.0</v>
      </c>
      <c r="H294" s="7">
        <v>143.0</v>
      </c>
      <c r="I294" s="7" t="s">
        <v>17</v>
      </c>
      <c r="J294" s="7">
        <f t="shared" si="1"/>
        <v>142</v>
      </c>
    </row>
    <row r="295" ht="15.75" hidden="1" customHeight="1">
      <c r="A295" s="5" t="s">
        <v>678</v>
      </c>
      <c r="B295" s="6" t="s">
        <v>12</v>
      </c>
      <c r="C295" s="5" t="s">
        <v>13</v>
      </c>
      <c r="D295" s="5" t="s">
        <v>109</v>
      </c>
      <c r="E295" s="5" t="s">
        <v>25</v>
      </c>
      <c r="F295" s="5" t="s">
        <v>679</v>
      </c>
      <c r="G295" s="7">
        <v>157.0</v>
      </c>
      <c r="H295" s="7">
        <v>172.0</v>
      </c>
      <c r="I295" s="7">
        <v>125.0</v>
      </c>
      <c r="J295" s="7">
        <f t="shared" si="1"/>
        <v>151.3333333</v>
      </c>
    </row>
    <row r="296" ht="15.75" hidden="1" customHeight="1">
      <c r="A296" s="5" t="s">
        <v>680</v>
      </c>
      <c r="B296" s="6" t="s">
        <v>19</v>
      </c>
      <c r="C296" s="5" t="s">
        <v>23</v>
      </c>
      <c r="D296" s="5" t="s">
        <v>109</v>
      </c>
      <c r="E296" s="5" t="s">
        <v>25</v>
      </c>
      <c r="F296" s="5" t="s">
        <v>679</v>
      </c>
      <c r="G296" s="7">
        <v>119.0</v>
      </c>
      <c r="H296" s="7">
        <v>115.0</v>
      </c>
      <c r="I296" s="7">
        <v>110.0</v>
      </c>
      <c r="J296" s="7">
        <f t="shared" si="1"/>
        <v>114.6666667</v>
      </c>
    </row>
    <row r="297" ht="15.75" hidden="1" customHeight="1">
      <c r="A297" s="5" t="s">
        <v>684</v>
      </c>
      <c r="B297" s="6" t="s">
        <v>12</v>
      </c>
      <c r="C297" s="5" t="s">
        <v>13</v>
      </c>
      <c r="D297" s="5" t="s">
        <v>20</v>
      </c>
      <c r="E297" s="5" t="s">
        <v>15</v>
      </c>
      <c r="F297" s="5" t="s">
        <v>21</v>
      </c>
      <c r="G297" s="7">
        <v>126.0</v>
      </c>
      <c r="H297" s="7" t="s">
        <v>17</v>
      </c>
      <c r="I297" s="7">
        <v>133.0</v>
      </c>
      <c r="J297" s="7">
        <f t="shared" si="1"/>
        <v>129.5</v>
      </c>
    </row>
    <row r="298" ht="15.75" hidden="1" customHeight="1">
      <c r="A298" s="5" t="s">
        <v>685</v>
      </c>
      <c r="B298" s="6" t="s">
        <v>12</v>
      </c>
      <c r="C298" s="5" t="s">
        <v>23</v>
      </c>
      <c r="D298" s="5" t="s">
        <v>20</v>
      </c>
      <c r="E298" s="5" t="s">
        <v>15</v>
      </c>
      <c r="F298" s="5" t="s">
        <v>185</v>
      </c>
      <c r="G298" s="7">
        <v>120.0</v>
      </c>
      <c r="H298" s="7" t="s">
        <v>17</v>
      </c>
      <c r="I298" s="7">
        <v>119.0</v>
      </c>
      <c r="J298" s="7">
        <f t="shared" si="1"/>
        <v>119.5</v>
      </c>
    </row>
    <row r="299" ht="15.75" hidden="1" customHeight="1">
      <c r="A299" s="5" t="s">
        <v>688</v>
      </c>
      <c r="B299" s="6" t="s">
        <v>12</v>
      </c>
      <c r="C299" s="5" t="s">
        <v>13</v>
      </c>
      <c r="D299" s="5" t="s">
        <v>149</v>
      </c>
      <c r="E299" s="5" t="s">
        <v>15</v>
      </c>
      <c r="F299" s="5" t="s">
        <v>183</v>
      </c>
      <c r="G299" s="7">
        <v>129.0</v>
      </c>
      <c r="H299" s="7">
        <v>158.0</v>
      </c>
      <c r="I299" s="7">
        <v>128.0</v>
      </c>
      <c r="J299" s="7">
        <f t="shared" si="1"/>
        <v>138.3333333</v>
      </c>
    </row>
    <row r="300" ht="15.75" hidden="1" customHeight="1">
      <c r="A300" s="5" t="s">
        <v>690</v>
      </c>
      <c r="B300" s="6" t="s">
        <v>12</v>
      </c>
      <c r="C300" s="5" t="s">
        <v>13</v>
      </c>
      <c r="D300" s="5" t="s">
        <v>24</v>
      </c>
      <c r="E300" s="5" t="s">
        <v>25</v>
      </c>
      <c r="F300" s="5" t="s">
        <v>69</v>
      </c>
      <c r="G300" s="7">
        <v>109.0</v>
      </c>
      <c r="H300" s="7" t="s">
        <v>67</v>
      </c>
      <c r="I300" s="7" t="s">
        <v>67</v>
      </c>
      <c r="J300" s="7">
        <f t="shared" si="1"/>
        <v>109</v>
      </c>
    </row>
    <row r="301" ht="15.75" hidden="1" customHeight="1">
      <c r="A301" s="5" t="s">
        <v>691</v>
      </c>
      <c r="B301" s="6" t="s">
        <v>12</v>
      </c>
      <c r="C301" s="5" t="s">
        <v>23</v>
      </c>
      <c r="D301" s="5" t="s">
        <v>20</v>
      </c>
      <c r="E301" s="5" t="s">
        <v>15</v>
      </c>
      <c r="F301" s="5" t="s">
        <v>354</v>
      </c>
      <c r="G301" s="7">
        <v>180.0</v>
      </c>
      <c r="H301" s="7" t="s">
        <v>17</v>
      </c>
      <c r="I301" s="7">
        <v>166.0</v>
      </c>
      <c r="J301" s="7">
        <f t="shared" si="1"/>
        <v>173</v>
      </c>
    </row>
    <row r="302" ht="15.75" hidden="1" customHeight="1">
      <c r="A302" s="5" t="s">
        <v>695</v>
      </c>
      <c r="B302" s="6" t="s">
        <v>12</v>
      </c>
      <c r="C302" s="5" t="s">
        <v>13</v>
      </c>
      <c r="D302" s="5" t="s">
        <v>24</v>
      </c>
      <c r="E302" s="5" t="s">
        <v>25</v>
      </c>
      <c r="F302" s="5" t="s">
        <v>69</v>
      </c>
      <c r="G302" s="7">
        <v>132.0</v>
      </c>
      <c r="H302" s="7">
        <v>167.0</v>
      </c>
      <c r="I302" s="7">
        <v>117.0</v>
      </c>
      <c r="J302" s="7">
        <f t="shared" si="1"/>
        <v>138.6666667</v>
      </c>
    </row>
    <row r="303" ht="15.75" hidden="1" customHeight="1">
      <c r="A303" s="5" t="s">
        <v>696</v>
      </c>
      <c r="B303" s="6" t="s">
        <v>12</v>
      </c>
      <c r="C303" s="5" t="s">
        <v>13</v>
      </c>
      <c r="D303" s="5" t="s">
        <v>30</v>
      </c>
      <c r="E303" s="5" t="s">
        <v>15</v>
      </c>
      <c r="F303" s="5" t="s">
        <v>697</v>
      </c>
      <c r="G303" s="7">
        <v>124.0</v>
      </c>
      <c r="H303" s="7">
        <v>147.0</v>
      </c>
      <c r="I303" s="7">
        <v>114.0</v>
      </c>
      <c r="J303" s="7">
        <f t="shared" si="1"/>
        <v>128.3333333</v>
      </c>
    </row>
    <row r="304" ht="15.75" hidden="1" customHeight="1">
      <c r="A304" s="5" t="s">
        <v>701</v>
      </c>
      <c r="B304" s="6" t="s">
        <v>19</v>
      </c>
      <c r="C304" s="5" t="s">
        <v>23</v>
      </c>
      <c r="D304" s="5" t="s">
        <v>30</v>
      </c>
      <c r="E304" s="5" t="s">
        <v>15</v>
      </c>
      <c r="F304" s="5" t="s">
        <v>702</v>
      </c>
      <c r="G304" s="7">
        <v>131.0</v>
      </c>
      <c r="H304" s="7">
        <v>135.0</v>
      </c>
      <c r="I304" s="7" t="s">
        <v>17</v>
      </c>
      <c r="J304" s="7">
        <f t="shared" si="1"/>
        <v>133</v>
      </c>
    </row>
    <row r="305" ht="15.75" hidden="1" customHeight="1">
      <c r="A305" s="5" t="s">
        <v>703</v>
      </c>
      <c r="B305" s="6" t="s">
        <v>19</v>
      </c>
      <c r="C305" s="5" t="s">
        <v>13</v>
      </c>
      <c r="D305" s="5" t="s">
        <v>20</v>
      </c>
      <c r="E305" s="5" t="s">
        <v>15</v>
      </c>
      <c r="F305" s="5" t="s">
        <v>153</v>
      </c>
      <c r="G305" s="7">
        <v>144.0</v>
      </c>
      <c r="H305" s="7">
        <v>143.0</v>
      </c>
      <c r="I305" s="7" t="s">
        <v>17</v>
      </c>
      <c r="J305" s="7">
        <f t="shared" si="1"/>
        <v>143.5</v>
      </c>
    </row>
    <row r="306" ht="15.75" hidden="1" customHeight="1">
      <c r="A306" s="5" t="s">
        <v>704</v>
      </c>
      <c r="B306" s="6" t="s">
        <v>19</v>
      </c>
      <c r="C306" s="5" t="s">
        <v>23</v>
      </c>
      <c r="D306" s="5" t="s">
        <v>24</v>
      </c>
      <c r="E306" s="5" t="s">
        <v>25</v>
      </c>
      <c r="F306" s="5" t="s">
        <v>26</v>
      </c>
      <c r="G306" s="7">
        <v>181.0</v>
      </c>
      <c r="H306" s="7">
        <v>124.0</v>
      </c>
      <c r="I306" s="7">
        <v>159.0</v>
      </c>
      <c r="J306" s="7">
        <f t="shared" si="1"/>
        <v>154.6666667</v>
      </c>
    </row>
    <row r="307" ht="15.75" hidden="1" customHeight="1">
      <c r="A307" s="5" t="s">
        <v>707</v>
      </c>
      <c r="B307" s="6" t="s">
        <v>12</v>
      </c>
      <c r="C307" s="5" t="s">
        <v>13</v>
      </c>
      <c r="D307" s="5" t="s">
        <v>20</v>
      </c>
      <c r="E307" s="5" t="s">
        <v>15</v>
      </c>
      <c r="F307" s="5" t="s">
        <v>161</v>
      </c>
      <c r="G307" s="7">
        <v>120.0</v>
      </c>
      <c r="H307" s="7" t="s">
        <v>64</v>
      </c>
      <c r="I307" s="7">
        <v>144.0</v>
      </c>
      <c r="J307" s="7">
        <f t="shared" si="1"/>
        <v>132</v>
      </c>
    </row>
    <row r="308" ht="15.75" hidden="1" customHeight="1">
      <c r="A308" s="5" t="s">
        <v>709</v>
      </c>
      <c r="B308" s="6" t="s">
        <v>12</v>
      </c>
      <c r="C308" s="5" t="s">
        <v>23</v>
      </c>
      <c r="D308" s="5" t="s">
        <v>51</v>
      </c>
      <c r="E308" s="5" t="s">
        <v>15</v>
      </c>
      <c r="F308" s="5" t="s">
        <v>190</v>
      </c>
      <c r="G308" s="7">
        <v>193.0</v>
      </c>
      <c r="H308" s="7">
        <v>185.0</v>
      </c>
      <c r="I308" s="7" t="s">
        <v>17</v>
      </c>
      <c r="J308" s="7">
        <f t="shared" si="1"/>
        <v>189</v>
      </c>
    </row>
    <row r="309" ht="15.75" hidden="1" customHeight="1">
      <c r="A309" s="5" t="s">
        <v>712</v>
      </c>
      <c r="B309" s="6" t="s">
        <v>12</v>
      </c>
      <c r="C309" s="5" t="s">
        <v>23</v>
      </c>
      <c r="D309" s="5" t="s">
        <v>30</v>
      </c>
      <c r="E309" s="5" t="s">
        <v>15</v>
      </c>
      <c r="F309" s="5" t="s">
        <v>596</v>
      </c>
      <c r="G309" s="7">
        <v>132.0</v>
      </c>
      <c r="H309" s="7">
        <v>127.0</v>
      </c>
      <c r="I309" s="7" t="s">
        <v>17</v>
      </c>
      <c r="J309" s="7">
        <f t="shared" si="1"/>
        <v>129.5</v>
      </c>
    </row>
    <row r="310" ht="15.75" hidden="1" customHeight="1">
      <c r="A310" s="5" t="s">
        <v>714</v>
      </c>
      <c r="B310" s="6" t="s">
        <v>12</v>
      </c>
      <c r="C310" s="5" t="s">
        <v>13</v>
      </c>
      <c r="D310" s="5" t="s">
        <v>37</v>
      </c>
      <c r="E310" s="5" t="s">
        <v>25</v>
      </c>
      <c r="F310" s="5" t="s">
        <v>54</v>
      </c>
      <c r="G310" s="7">
        <v>182.0</v>
      </c>
      <c r="H310" s="7" t="s">
        <v>17</v>
      </c>
      <c r="I310" s="7">
        <v>184.0</v>
      </c>
      <c r="J310" s="7">
        <f t="shared" si="1"/>
        <v>183</v>
      </c>
    </row>
    <row r="311" ht="15.75" hidden="1" customHeight="1">
      <c r="A311" s="5" t="s">
        <v>716</v>
      </c>
      <c r="B311" s="6" t="s">
        <v>19</v>
      </c>
      <c r="C311" s="5" t="s">
        <v>13</v>
      </c>
      <c r="D311" s="5" t="s">
        <v>20</v>
      </c>
      <c r="E311" s="5" t="s">
        <v>15</v>
      </c>
      <c r="F311" s="5" t="s">
        <v>457</v>
      </c>
      <c r="G311" s="7">
        <v>169.0</v>
      </c>
      <c r="H311" s="7" t="s">
        <v>17</v>
      </c>
      <c r="I311" s="7">
        <v>175.0</v>
      </c>
      <c r="J311" s="7">
        <f t="shared" si="1"/>
        <v>172</v>
      </c>
    </row>
    <row r="312" ht="15.75" hidden="1" customHeight="1">
      <c r="A312" s="5" t="s">
        <v>719</v>
      </c>
      <c r="B312" s="6" t="s">
        <v>19</v>
      </c>
      <c r="C312" s="5" t="s">
        <v>23</v>
      </c>
      <c r="D312" s="5" t="s">
        <v>43</v>
      </c>
      <c r="E312" s="5" t="s">
        <v>25</v>
      </c>
      <c r="F312" s="5" t="s">
        <v>103</v>
      </c>
      <c r="G312" s="7">
        <v>169.0</v>
      </c>
      <c r="H312" s="7">
        <v>164.0</v>
      </c>
      <c r="I312" s="7">
        <v>140.0</v>
      </c>
      <c r="J312" s="7">
        <f t="shared" si="1"/>
        <v>157.6666667</v>
      </c>
    </row>
    <row r="313" ht="15.75" hidden="1" customHeight="1">
      <c r="A313" s="5" t="s">
        <v>720</v>
      </c>
      <c r="B313" s="6" t="s">
        <v>19</v>
      </c>
      <c r="C313" s="5" t="s">
        <v>23</v>
      </c>
      <c r="D313" s="5" t="s">
        <v>24</v>
      </c>
      <c r="E313" s="5" t="s">
        <v>15</v>
      </c>
      <c r="F313" s="5" t="s">
        <v>722</v>
      </c>
      <c r="G313" s="7">
        <v>166.0</v>
      </c>
      <c r="H313" s="7">
        <v>151.0</v>
      </c>
      <c r="I313" s="7" t="s">
        <v>17</v>
      </c>
      <c r="J313" s="7">
        <f t="shared" si="1"/>
        <v>158.5</v>
      </c>
    </row>
    <row r="314" ht="15.75" hidden="1" customHeight="1">
      <c r="A314" s="5" t="s">
        <v>725</v>
      </c>
      <c r="B314" s="6" t="s">
        <v>12</v>
      </c>
      <c r="C314" s="5" t="s">
        <v>23</v>
      </c>
      <c r="D314" s="5" t="s">
        <v>130</v>
      </c>
      <c r="E314" s="5" t="s">
        <v>25</v>
      </c>
      <c r="F314" s="5" t="s">
        <v>58</v>
      </c>
      <c r="G314" s="7">
        <v>137.0</v>
      </c>
      <c r="H314" s="7">
        <v>145.0</v>
      </c>
      <c r="I314" s="7">
        <v>146.0</v>
      </c>
      <c r="J314" s="7">
        <f t="shared" si="1"/>
        <v>142.6666667</v>
      </c>
    </row>
    <row r="315" ht="15.75" hidden="1" customHeight="1">
      <c r="A315" s="5" t="s">
        <v>726</v>
      </c>
      <c r="B315" s="6" t="s">
        <v>12</v>
      </c>
      <c r="C315" s="5" t="s">
        <v>13</v>
      </c>
      <c r="D315" s="5" t="s">
        <v>37</v>
      </c>
      <c r="E315" s="5" t="s">
        <v>15</v>
      </c>
      <c r="F315" s="5" t="s">
        <v>271</v>
      </c>
      <c r="G315" s="7">
        <v>188.0</v>
      </c>
      <c r="H315" s="7" t="s">
        <v>17</v>
      </c>
      <c r="I315" s="7">
        <v>186.0</v>
      </c>
      <c r="J315" s="7">
        <f t="shared" si="1"/>
        <v>187</v>
      </c>
    </row>
    <row r="316" ht="15.75" hidden="1" customHeight="1">
      <c r="A316" s="5" t="s">
        <v>729</v>
      </c>
      <c r="B316" s="6" t="s">
        <v>12</v>
      </c>
      <c r="C316" s="5" t="s">
        <v>23</v>
      </c>
      <c r="D316" s="5" t="s">
        <v>20</v>
      </c>
      <c r="E316" s="5" t="s">
        <v>15</v>
      </c>
      <c r="F316" s="5" t="s">
        <v>383</v>
      </c>
      <c r="G316" s="7">
        <v>194.0</v>
      </c>
      <c r="H316" s="7">
        <v>182.0</v>
      </c>
      <c r="I316" s="7" t="s">
        <v>17</v>
      </c>
      <c r="J316" s="7">
        <f t="shared" si="1"/>
        <v>188</v>
      </c>
    </row>
    <row r="317" ht="15.75" hidden="1" customHeight="1">
      <c r="A317" s="5" t="s">
        <v>731</v>
      </c>
      <c r="B317" s="6" t="s">
        <v>19</v>
      </c>
      <c r="C317" s="5" t="s">
        <v>23</v>
      </c>
      <c r="D317" s="5" t="s">
        <v>24</v>
      </c>
      <c r="E317" s="5" t="s">
        <v>15</v>
      </c>
      <c r="F317" s="5" t="s">
        <v>732</v>
      </c>
      <c r="G317" s="7">
        <v>157.0</v>
      </c>
      <c r="H317" s="7" t="s">
        <v>17</v>
      </c>
      <c r="I317" s="7">
        <v>130.0</v>
      </c>
      <c r="J317" s="7">
        <f t="shared" si="1"/>
        <v>143.5</v>
      </c>
    </row>
    <row r="318" ht="15.75" hidden="1" customHeight="1">
      <c r="A318" s="5" t="s">
        <v>735</v>
      </c>
      <c r="B318" s="6" t="s">
        <v>12</v>
      </c>
      <c r="C318" s="5" t="s">
        <v>23</v>
      </c>
      <c r="D318" s="5" t="s">
        <v>30</v>
      </c>
      <c r="E318" s="5" t="s">
        <v>25</v>
      </c>
      <c r="F318" s="5" t="s">
        <v>737</v>
      </c>
      <c r="G318" s="7">
        <v>141.0</v>
      </c>
      <c r="H318" s="7">
        <v>153.0</v>
      </c>
      <c r="I318" s="7" t="s">
        <v>17</v>
      </c>
      <c r="J318" s="7">
        <f t="shared" si="1"/>
        <v>147</v>
      </c>
    </row>
    <row r="319" ht="15.75" hidden="1" customHeight="1">
      <c r="A319" s="5" t="s">
        <v>738</v>
      </c>
      <c r="B319" s="6" t="s">
        <v>12</v>
      </c>
      <c r="C319" s="5" t="s">
        <v>13</v>
      </c>
      <c r="D319" s="5" t="s">
        <v>43</v>
      </c>
      <c r="E319" s="5" t="s">
        <v>25</v>
      </c>
      <c r="F319" s="5" t="s">
        <v>259</v>
      </c>
      <c r="G319" s="7">
        <v>149.0</v>
      </c>
      <c r="H319" s="7">
        <v>118.0</v>
      </c>
      <c r="I319" s="7">
        <v>128.0</v>
      </c>
      <c r="J319" s="7">
        <f t="shared" si="1"/>
        <v>131.6666667</v>
      </c>
    </row>
    <row r="320" ht="15.75" hidden="1" customHeight="1">
      <c r="A320" s="5" t="s">
        <v>740</v>
      </c>
      <c r="B320" s="6" t="s">
        <v>12</v>
      </c>
      <c r="C320" s="5" t="s">
        <v>23</v>
      </c>
      <c r="D320" s="5" t="s">
        <v>20</v>
      </c>
      <c r="E320" s="5" t="s">
        <v>15</v>
      </c>
      <c r="F320" s="5" t="s">
        <v>742</v>
      </c>
      <c r="G320" s="7">
        <v>166.0</v>
      </c>
      <c r="H320" s="7">
        <v>165.0</v>
      </c>
      <c r="I320" s="7">
        <v>100.0</v>
      </c>
      <c r="J320" s="7">
        <f t="shared" si="1"/>
        <v>143.6666667</v>
      </c>
    </row>
    <row r="321" ht="15.75" hidden="1" customHeight="1">
      <c r="A321" s="5" t="s">
        <v>744</v>
      </c>
      <c r="B321" s="6" t="s">
        <v>12</v>
      </c>
      <c r="C321" s="5" t="s">
        <v>23</v>
      </c>
      <c r="D321" s="5" t="s">
        <v>24</v>
      </c>
      <c r="E321" s="5" t="s">
        <v>15</v>
      </c>
      <c r="F321" s="5" t="s">
        <v>35</v>
      </c>
      <c r="G321" s="7">
        <v>172.0</v>
      </c>
      <c r="H321" s="7" t="s">
        <v>17</v>
      </c>
      <c r="I321" s="7">
        <v>144.0</v>
      </c>
      <c r="J321" s="7">
        <f t="shared" si="1"/>
        <v>158</v>
      </c>
    </row>
    <row r="322" ht="15.75" hidden="1" customHeight="1">
      <c r="A322" s="5" t="s">
        <v>746</v>
      </c>
      <c r="B322" s="6" t="s">
        <v>19</v>
      </c>
      <c r="C322" s="5" t="s">
        <v>13</v>
      </c>
      <c r="D322" s="5" t="s">
        <v>30</v>
      </c>
      <c r="E322" s="5" t="s">
        <v>25</v>
      </c>
      <c r="F322" s="5" t="s">
        <v>544</v>
      </c>
      <c r="G322" s="7">
        <v>154.0</v>
      </c>
      <c r="H322" s="7">
        <v>160.0</v>
      </c>
      <c r="I322" s="7" t="s">
        <v>17</v>
      </c>
      <c r="J322" s="7">
        <f t="shared" si="1"/>
        <v>157</v>
      </c>
    </row>
    <row r="323" ht="15.75" hidden="1" customHeight="1">
      <c r="A323" s="5" t="s">
        <v>748</v>
      </c>
      <c r="B323" s="6" t="s">
        <v>19</v>
      </c>
      <c r="C323" s="5" t="s">
        <v>23</v>
      </c>
      <c r="D323" s="5" t="s">
        <v>20</v>
      </c>
      <c r="E323" s="5" t="s">
        <v>15</v>
      </c>
      <c r="F323" s="5" t="s">
        <v>457</v>
      </c>
      <c r="G323" s="7">
        <v>137.0</v>
      </c>
      <c r="H323" s="7">
        <v>135.0</v>
      </c>
      <c r="I323" s="7" t="s">
        <v>17</v>
      </c>
      <c r="J323" s="7">
        <f t="shared" si="1"/>
        <v>136</v>
      </c>
    </row>
    <row r="324" ht="15.75" hidden="1" customHeight="1">
      <c r="A324" s="5" t="s">
        <v>749</v>
      </c>
      <c r="B324" s="6" t="s">
        <v>12</v>
      </c>
      <c r="C324" s="5" t="s">
        <v>23</v>
      </c>
      <c r="D324" s="5" t="s">
        <v>20</v>
      </c>
      <c r="E324" s="5" t="s">
        <v>15</v>
      </c>
      <c r="F324" s="5" t="s">
        <v>33</v>
      </c>
      <c r="G324" s="7">
        <v>162.0</v>
      </c>
      <c r="H324" s="7">
        <v>171.0</v>
      </c>
      <c r="I324" s="7" t="s">
        <v>17</v>
      </c>
      <c r="J324" s="7">
        <f t="shared" si="1"/>
        <v>166.5</v>
      </c>
    </row>
    <row r="325" ht="15.75" hidden="1" customHeight="1">
      <c r="A325" s="5" t="s">
        <v>750</v>
      </c>
      <c r="B325" s="6" t="s">
        <v>19</v>
      </c>
      <c r="C325" s="5" t="s">
        <v>13</v>
      </c>
      <c r="D325" s="5" t="s">
        <v>30</v>
      </c>
      <c r="E325" s="5" t="s">
        <v>25</v>
      </c>
      <c r="F325" s="5" t="s">
        <v>177</v>
      </c>
      <c r="G325" s="7">
        <v>109.0</v>
      </c>
      <c r="H325" s="7">
        <v>110.0</v>
      </c>
      <c r="I325" s="7" t="s">
        <v>67</v>
      </c>
      <c r="J325" s="7">
        <f t="shared" si="1"/>
        <v>109.5</v>
      </c>
    </row>
    <row r="326" ht="15.75" hidden="1" customHeight="1">
      <c r="A326" s="5" t="s">
        <v>751</v>
      </c>
      <c r="B326" s="6" t="s">
        <v>12</v>
      </c>
      <c r="C326" s="5" t="s">
        <v>13</v>
      </c>
      <c r="D326" s="5" t="s">
        <v>51</v>
      </c>
      <c r="E326" s="5" t="s">
        <v>15</v>
      </c>
      <c r="F326" s="5" t="s">
        <v>752</v>
      </c>
      <c r="G326" s="7">
        <v>160.0</v>
      </c>
      <c r="H326" s="7" t="s">
        <v>17</v>
      </c>
      <c r="I326" s="7">
        <v>107.0</v>
      </c>
      <c r="J326" s="7">
        <f t="shared" si="1"/>
        <v>133.5</v>
      </c>
    </row>
    <row r="327" ht="15.75" hidden="1" customHeight="1">
      <c r="A327" s="5" t="s">
        <v>753</v>
      </c>
      <c r="B327" s="6" t="s">
        <v>12</v>
      </c>
      <c r="C327" s="5" t="s">
        <v>23</v>
      </c>
      <c r="D327" s="5" t="s">
        <v>43</v>
      </c>
      <c r="E327" s="5" t="s">
        <v>25</v>
      </c>
      <c r="F327" s="5" t="s">
        <v>754</v>
      </c>
      <c r="G327" s="7">
        <v>107.0</v>
      </c>
      <c r="H327" s="7">
        <v>105.0</v>
      </c>
      <c r="I327" s="7" t="s">
        <v>17</v>
      </c>
      <c r="J327" s="7">
        <f t="shared" si="1"/>
        <v>106</v>
      </c>
    </row>
    <row r="328" ht="15.75" hidden="1" customHeight="1">
      <c r="A328" s="5" t="s">
        <v>757</v>
      </c>
      <c r="B328" s="6" t="s">
        <v>12</v>
      </c>
      <c r="C328" s="5" t="s">
        <v>23</v>
      </c>
      <c r="D328" s="5" t="s">
        <v>24</v>
      </c>
      <c r="E328" s="5" t="s">
        <v>15</v>
      </c>
      <c r="F328" s="5" t="s">
        <v>244</v>
      </c>
      <c r="G328" s="7">
        <v>189.0</v>
      </c>
      <c r="H328" s="7" t="s">
        <v>17</v>
      </c>
      <c r="I328" s="7">
        <v>166.0</v>
      </c>
      <c r="J328" s="7">
        <f t="shared" si="1"/>
        <v>177.5</v>
      </c>
    </row>
    <row r="329" ht="15.75" hidden="1" customHeight="1">
      <c r="A329" s="5" t="s">
        <v>759</v>
      </c>
      <c r="B329" s="6" t="s">
        <v>12</v>
      </c>
      <c r="C329" s="5" t="s">
        <v>23</v>
      </c>
      <c r="D329" s="5" t="s">
        <v>30</v>
      </c>
      <c r="E329" s="5" t="s">
        <v>25</v>
      </c>
      <c r="F329" s="5" t="s">
        <v>760</v>
      </c>
      <c r="G329" s="7">
        <v>179.0</v>
      </c>
      <c r="H329" s="7">
        <v>164.0</v>
      </c>
      <c r="I329" s="7">
        <v>165.0</v>
      </c>
      <c r="J329" s="7">
        <f t="shared" si="1"/>
        <v>169.3333333</v>
      </c>
    </row>
    <row r="330" ht="15.75" hidden="1" customHeight="1">
      <c r="A330" s="5" t="s">
        <v>762</v>
      </c>
      <c r="B330" s="6" t="s">
        <v>19</v>
      </c>
      <c r="C330" s="5" t="s">
        <v>23</v>
      </c>
      <c r="D330" s="5" t="s">
        <v>20</v>
      </c>
      <c r="E330" s="5" t="s">
        <v>15</v>
      </c>
      <c r="F330" s="5" t="s">
        <v>450</v>
      </c>
      <c r="G330" s="7">
        <v>153.0</v>
      </c>
      <c r="H330" s="7">
        <v>143.0</v>
      </c>
      <c r="I330" s="7" t="s">
        <v>17</v>
      </c>
      <c r="J330" s="7">
        <f t="shared" si="1"/>
        <v>148</v>
      </c>
    </row>
    <row r="331" ht="15.75" hidden="1" customHeight="1">
      <c r="A331" s="5" t="s">
        <v>765</v>
      </c>
      <c r="B331" s="6" t="s">
        <v>19</v>
      </c>
      <c r="C331" s="5" t="s">
        <v>13</v>
      </c>
      <c r="D331" s="5" t="s">
        <v>20</v>
      </c>
      <c r="E331" s="5" t="s">
        <v>15</v>
      </c>
      <c r="F331" s="5" t="s">
        <v>107</v>
      </c>
      <c r="G331" s="7">
        <v>148.0</v>
      </c>
      <c r="H331" s="7" t="s">
        <v>17</v>
      </c>
      <c r="I331" s="7">
        <v>135.0</v>
      </c>
      <c r="J331" s="7">
        <f t="shared" si="1"/>
        <v>141.5</v>
      </c>
    </row>
    <row r="332" ht="15.75" hidden="1" customHeight="1">
      <c r="A332" s="5" t="s">
        <v>766</v>
      </c>
      <c r="B332" s="6" t="s">
        <v>12</v>
      </c>
      <c r="C332" s="5" t="s">
        <v>13</v>
      </c>
      <c r="D332" s="5" t="s">
        <v>20</v>
      </c>
      <c r="E332" s="5" t="s">
        <v>15</v>
      </c>
      <c r="F332" s="5" t="s">
        <v>143</v>
      </c>
      <c r="G332" s="7">
        <v>166.0</v>
      </c>
      <c r="H332" s="7">
        <v>169.0</v>
      </c>
      <c r="I332" s="7">
        <v>165.0</v>
      </c>
      <c r="J332" s="7">
        <f t="shared" si="1"/>
        <v>166.6666667</v>
      </c>
    </row>
    <row r="333" ht="15.75" hidden="1" customHeight="1">
      <c r="A333" s="5" t="s">
        <v>770</v>
      </c>
      <c r="B333" s="6" t="s">
        <v>12</v>
      </c>
      <c r="C333" s="5" t="s">
        <v>13</v>
      </c>
      <c r="D333" s="5" t="s">
        <v>109</v>
      </c>
      <c r="E333" s="5" t="s">
        <v>15</v>
      </c>
      <c r="F333" s="5" t="s">
        <v>52</v>
      </c>
      <c r="G333" s="7">
        <v>162.0</v>
      </c>
      <c r="H333" s="7" t="s">
        <v>17</v>
      </c>
      <c r="I333" s="7">
        <v>170.0</v>
      </c>
      <c r="J333" s="7">
        <f t="shared" si="1"/>
        <v>166</v>
      </c>
    </row>
    <row r="334" ht="15.75" hidden="1" customHeight="1">
      <c r="A334" s="5" t="s">
        <v>771</v>
      </c>
      <c r="B334" s="6" t="s">
        <v>12</v>
      </c>
      <c r="C334" s="5" t="s">
        <v>23</v>
      </c>
      <c r="D334" s="5" t="s">
        <v>20</v>
      </c>
      <c r="E334" s="5" t="s">
        <v>25</v>
      </c>
      <c r="F334" s="5" t="s">
        <v>772</v>
      </c>
      <c r="G334" s="7">
        <v>178.0</v>
      </c>
      <c r="H334" s="7">
        <v>140.0</v>
      </c>
      <c r="I334" s="7" t="s">
        <v>17</v>
      </c>
      <c r="J334" s="7">
        <f t="shared" si="1"/>
        <v>159</v>
      </c>
    </row>
    <row r="335" ht="15.75" hidden="1" customHeight="1">
      <c r="A335" s="5" t="s">
        <v>773</v>
      </c>
      <c r="B335" s="6" t="s">
        <v>12</v>
      </c>
      <c r="C335" s="5" t="s">
        <v>13</v>
      </c>
      <c r="D335" s="5" t="s">
        <v>37</v>
      </c>
      <c r="E335" s="5" t="s">
        <v>25</v>
      </c>
      <c r="F335" s="5" t="s">
        <v>240</v>
      </c>
      <c r="G335" s="7">
        <v>195.0</v>
      </c>
      <c r="H335" s="7" t="s">
        <v>17</v>
      </c>
      <c r="I335" s="7">
        <v>200.0</v>
      </c>
      <c r="J335" s="7">
        <f t="shared" si="1"/>
        <v>197.5</v>
      </c>
    </row>
    <row r="336" ht="15.75" hidden="1" customHeight="1">
      <c r="A336" s="5" t="s">
        <v>776</v>
      </c>
      <c r="B336" s="6" t="s">
        <v>12</v>
      </c>
      <c r="C336" s="5" t="s">
        <v>23</v>
      </c>
      <c r="D336" s="5" t="s">
        <v>30</v>
      </c>
      <c r="E336" s="5" t="s">
        <v>15</v>
      </c>
      <c r="F336" s="5" t="s">
        <v>134</v>
      </c>
      <c r="G336" s="7">
        <v>145.0</v>
      </c>
      <c r="H336" s="7">
        <v>153.0</v>
      </c>
      <c r="I336" s="7" t="s">
        <v>17</v>
      </c>
      <c r="J336" s="7">
        <f t="shared" si="1"/>
        <v>149</v>
      </c>
    </row>
    <row r="337" ht="15.75" hidden="1" customHeight="1">
      <c r="A337" s="5" t="s">
        <v>777</v>
      </c>
      <c r="B337" s="6" t="s">
        <v>12</v>
      </c>
      <c r="C337" s="5" t="s">
        <v>13</v>
      </c>
      <c r="D337" s="5" t="s">
        <v>30</v>
      </c>
      <c r="E337" s="5" t="s">
        <v>25</v>
      </c>
      <c r="F337" s="5" t="s">
        <v>158</v>
      </c>
      <c r="G337" s="7">
        <v>185.0</v>
      </c>
      <c r="H337" s="7" t="s">
        <v>17</v>
      </c>
      <c r="I337" s="7">
        <v>187.0</v>
      </c>
      <c r="J337" s="7">
        <f t="shared" si="1"/>
        <v>186</v>
      </c>
    </row>
    <row r="338" ht="15.75" hidden="1" customHeight="1">
      <c r="A338" s="5" t="s">
        <v>780</v>
      </c>
      <c r="B338" s="6" t="s">
        <v>19</v>
      </c>
      <c r="C338" s="5" t="s">
        <v>23</v>
      </c>
      <c r="D338" s="5" t="s">
        <v>14</v>
      </c>
      <c r="E338" s="5" t="s">
        <v>25</v>
      </c>
      <c r="F338" s="5" t="s">
        <v>782</v>
      </c>
      <c r="G338" s="7" t="s">
        <v>783</v>
      </c>
      <c r="H338" s="7">
        <v>127.0</v>
      </c>
      <c r="I338" s="7" t="s">
        <v>17</v>
      </c>
      <c r="J338" s="7">
        <f t="shared" si="1"/>
        <v>127</v>
      </c>
    </row>
    <row r="339" ht="15.75" hidden="1" customHeight="1">
      <c r="A339" s="5" t="s">
        <v>784</v>
      </c>
      <c r="B339" s="6" t="s">
        <v>12</v>
      </c>
      <c r="C339" s="5" t="s">
        <v>23</v>
      </c>
      <c r="D339" s="5" t="s">
        <v>24</v>
      </c>
      <c r="E339" s="5" t="s">
        <v>25</v>
      </c>
      <c r="F339" s="5" t="s">
        <v>105</v>
      </c>
      <c r="G339" s="7">
        <v>179.0</v>
      </c>
      <c r="H339" s="7" t="s">
        <v>17</v>
      </c>
      <c r="I339" s="7">
        <v>186.0</v>
      </c>
      <c r="J339" s="7">
        <f t="shared" si="1"/>
        <v>182.5</v>
      </c>
    </row>
    <row r="340" ht="15.75" hidden="1" customHeight="1">
      <c r="A340" s="5" t="s">
        <v>787</v>
      </c>
      <c r="B340" s="6" t="s">
        <v>12</v>
      </c>
      <c r="C340" s="5" t="s">
        <v>13</v>
      </c>
      <c r="D340" s="5" t="s">
        <v>60</v>
      </c>
      <c r="E340" s="5" t="s">
        <v>15</v>
      </c>
      <c r="F340" s="5" t="s">
        <v>398</v>
      </c>
      <c r="G340" s="7">
        <v>181.0</v>
      </c>
      <c r="H340" s="7" t="s">
        <v>17</v>
      </c>
      <c r="I340" s="7">
        <v>187.0</v>
      </c>
      <c r="J340" s="7">
        <f t="shared" si="1"/>
        <v>184</v>
      </c>
    </row>
    <row r="341" ht="15.75" hidden="1" customHeight="1">
      <c r="A341" s="5" t="s">
        <v>789</v>
      </c>
      <c r="B341" s="6" t="s">
        <v>12</v>
      </c>
      <c r="C341" s="5" t="s">
        <v>23</v>
      </c>
      <c r="D341" s="5" t="s">
        <v>30</v>
      </c>
      <c r="E341" s="5" t="s">
        <v>25</v>
      </c>
      <c r="F341" s="5" t="s">
        <v>526</v>
      </c>
      <c r="G341" s="7">
        <v>176.0</v>
      </c>
      <c r="H341" s="7" t="s">
        <v>17</v>
      </c>
      <c r="I341" s="7">
        <v>140.0</v>
      </c>
      <c r="J341" s="7">
        <f t="shared" si="1"/>
        <v>158</v>
      </c>
    </row>
    <row r="342" ht="15.75" hidden="1" customHeight="1">
      <c r="A342" s="5" t="s">
        <v>792</v>
      </c>
      <c r="B342" s="6" t="s">
        <v>19</v>
      </c>
      <c r="C342" s="5" t="s">
        <v>23</v>
      </c>
      <c r="D342" s="5" t="s">
        <v>37</v>
      </c>
      <c r="E342" s="5" t="s">
        <v>25</v>
      </c>
      <c r="F342" s="5" t="s">
        <v>576</v>
      </c>
      <c r="G342" s="7">
        <v>188.0</v>
      </c>
      <c r="H342" s="7" t="s">
        <v>17</v>
      </c>
      <c r="I342" s="7">
        <v>184.0</v>
      </c>
      <c r="J342" s="7">
        <f t="shared" si="1"/>
        <v>186</v>
      </c>
    </row>
    <row r="343" ht="15.75" hidden="1" customHeight="1">
      <c r="A343" s="5" t="s">
        <v>795</v>
      </c>
      <c r="B343" s="6" t="s">
        <v>12</v>
      </c>
      <c r="C343" s="5" t="s">
        <v>13</v>
      </c>
      <c r="D343" s="5" t="s">
        <v>60</v>
      </c>
      <c r="E343" s="5" t="s">
        <v>25</v>
      </c>
      <c r="F343" s="5" t="s">
        <v>534</v>
      </c>
      <c r="G343" s="7">
        <v>180.0</v>
      </c>
      <c r="H343" s="7" t="s">
        <v>17</v>
      </c>
      <c r="I343" s="7">
        <v>186.0</v>
      </c>
      <c r="J343" s="7">
        <f t="shared" si="1"/>
        <v>183</v>
      </c>
    </row>
    <row r="344" ht="15.75" hidden="1" customHeight="1">
      <c r="A344" s="5" t="s">
        <v>798</v>
      </c>
      <c r="B344" s="6" t="s">
        <v>12</v>
      </c>
      <c r="C344" s="5" t="s">
        <v>23</v>
      </c>
      <c r="D344" s="5" t="s">
        <v>24</v>
      </c>
      <c r="E344" s="5" t="s">
        <v>15</v>
      </c>
      <c r="F344" s="5" t="s">
        <v>722</v>
      </c>
      <c r="G344" s="7">
        <v>172.0</v>
      </c>
      <c r="H344" s="7">
        <v>130.0</v>
      </c>
      <c r="I344" s="7" t="s">
        <v>17</v>
      </c>
      <c r="J344" s="7">
        <f t="shared" si="1"/>
        <v>151</v>
      </c>
    </row>
    <row r="345" ht="15.75" hidden="1" customHeight="1">
      <c r="A345" s="5" t="s">
        <v>802</v>
      </c>
      <c r="B345" s="6" t="s">
        <v>19</v>
      </c>
      <c r="C345" s="5" t="s">
        <v>23</v>
      </c>
      <c r="D345" s="5" t="s">
        <v>30</v>
      </c>
      <c r="E345" s="5" t="s">
        <v>15</v>
      </c>
      <c r="F345" s="5" t="s">
        <v>803</v>
      </c>
      <c r="G345" s="7">
        <v>100.0</v>
      </c>
      <c r="H345" s="7">
        <v>110.0</v>
      </c>
      <c r="I345" s="7" t="s">
        <v>17</v>
      </c>
      <c r="J345" s="7">
        <f t="shared" si="1"/>
        <v>105</v>
      </c>
    </row>
    <row r="346" ht="15.75" hidden="1" customHeight="1">
      <c r="A346" s="5" t="s">
        <v>805</v>
      </c>
      <c r="B346" s="6" t="s">
        <v>19</v>
      </c>
      <c r="C346" s="5" t="s">
        <v>13</v>
      </c>
      <c r="D346" s="5" t="s">
        <v>20</v>
      </c>
      <c r="E346" s="5" t="s">
        <v>15</v>
      </c>
      <c r="F346" s="5" t="s">
        <v>457</v>
      </c>
      <c r="G346" s="7">
        <v>191.0</v>
      </c>
      <c r="H346" s="7" t="s">
        <v>17</v>
      </c>
      <c r="I346" s="7">
        <v>166.0</v>
      </c>
      <c r="J346" s="7">
        <f t="shared" si="1"/>
        <v>178.5</v>
      </c>
    </row>
    <row r="347" ht="15.75" hidden="1" customHeight="1">
      <c r="A347" s="5" t="s">
        <v>807</v>
      </c>
      <c r="B347" s="6" t="s">
        <v>12</v>
      </c>
      <c r="C347" s="5" t="s">
        <v>23</v>
      </c>
      <c r="D347" s="5" t="s">
        <v>51</v>
      </c>
      <c r="E347" s="5" t="s">
        <v>25</v>
      </c>
      <c r="F347" s="5" t="s">
        <v>474</v>
      </c>
      <c r="G347" s="7">
        <v>167.0</v>
      </c>
      <c r="H347" s="7" t="s">
        <v>17</v>
      </c>
      <c r="I347" s="7">
        <v>135.0</v>
      </c>
      <c r="J347" s="7">
        <f t="shared" si="1"/>
        <v>151</v>
      </c>
    </row>
    <row r="348" ht="15.75" hidden="1" customHeight="1">
      <c r="A348" s="5" t="s">
        <v>808</v>
      </c>
      <c r="B348" s="6" t="s">
        <v>12</v>
      </c>
      <c r="C348" s="5" t="s">
        <v>13</v>
      </c>
      <c r="D348" s="5" t="s">
        <v>24</v>
      </c>
      <c r="E348" s="5" t="s">
        <v>15</v>
      </c>
      <c r="F348" s="5" t="s">
        <v>732</v>
      </c>
      <c r="G348" s="7">
        <v>155.0</v>
      </c>
      <c r="H348" s="7">
        <v>140.0</v>
      </c>
      <c r="I348" s="7">
        <v>146.0</v>
      </c>
      <c r="J348" s="7">
        <f t="shared" si="1"/>
        <v>147</v>
      </c>
    </row>
    <row r="349" ht="15.75" hidden="1" customHeight="1">
      <c r="A349" s="5" t="s">
        <v>811</v>
      </c>
      <c r="B349" s="6" t="s">
        <v>19</v>
      </c>
      <c r="C349" s="5" t="s">
        <v>13</v>
      </c>
      <c r="D349" s="5" t="s">
        <v>20</v>
      </c>
      <c r="E349" s="5" t="s">
        <v>15</v>
      </c>
      <c r="F349" s="5" t="s">
        <v>742</v>
      </c>
      <c r="G349" s="7">
        <v>169.0</v>
      </c>
      <c r="H349" s="7" t="s">
        <v>17</v>
      </c>
      <c r="I349" s="7">
        <v>130.0</v>
      </c>
      <c r="J349" s="7">
        <f t="shared" si="1"/>
        <v>149.5</v>
      </c>
    </row>
    <row r="350" ht="15.75" hidden="1" customHeight="1">
      <c r="A350" s="5" t="s">
        <v>813</v>
      </c>
      <c r="B350" s="6" t="s">
        <v>12</v>
      </c>
      <c r="C350" s="5" t="s">
        <v>23</v>
      </c>
      <c r="D350" s="5" t="s">
        <v>30</v>
      </c>
      <c r="E350" s="5" t="s">
        <v>25</v>
      </c>
      <c r="F350" s="5" t="s">
        <v>446</v>
      </c>
      <c r="G350" s="7">
        <v>126.0</v>
      </c>
      <c r="H350" s="7">
        <v>135.0</v>
      </c>
      <c r="I350" s="7" t="s">
        <v>17</v>
      </c>
      <c r="J350" s="7">
        <f t="shared" si="1"/>
        <v>130.5</v>
      </c>
    </row>
    <row r="351" ht="15.75" hidden="1" customHeight="1">
      <c r="A351" s="5" t="s">
        <v>814</v>
      </c>
      <c r="B351" s="6" t="s">
        <v>19</v>
      </c>
      <c r="C351" s="5" t="s">
        <v>13</v>
      </c>
      <c r="D351" s="5" t="s">
        <v>40</v>
      </c>
      <c r="E351" s="5" t="s">
        <v>15</v>
      </c>
      <c r="F351" s="5" t="s">
        <v>41</v>
      </c>
      <c r="G351" s="7">
        <v>175.0</v>
      </c>
      <c r="H351" s="7">
        <v>140.0</v>
      </c>
      <c r="I351" s="7">
        <v>144.0</v>
      </c>
      <c r="J351" s="7">
        <f t="shared" si="1"/>
        <v>153</v>
      </c>
    </row>
    <row r="352" ht="15.75" hidden="1" customHeight="1">
      <c r="A352" s="5" t="s">
        <v>818</v>
      </c>
      <c r="B352" s="6" t="s">
        <v>12</v>
      </c>
      <c r="C352" s="5" t="s">
        <v>23</v>
      </c>
      <c r="D352" s="5" t="s">
        <v>30</v>
      </c>
      <c r="E352" s="5" t="s">
        <v>15</v>
      </c>
      <c r="F352" s="5" t="s">
        <v>31</v>
      </c>
      <c r="G352" s="7">
        <v>187.0</v>
      </c>
      <c r="H352" s="7">
        <v>180.0</v>
      </c>
      <c r="I352" s="7" t="s">
        <v>17</v>
      </c>
      <c r="J352" s="7">
        <f t="shared" si="1"/>
        <v>183.5</v>
      </c>
    </row>
    <row r="353" ht="15.75" hidden="1" customHeight="1">
      <c r="A353" s="5" t="s">
        <v>819</v>
      </c>
      <c r="B353" s="6" t="s">
        <v>12</v>
      </c>
      <c r="C353" s="5" t="s">
        <v>23</v>
      </c>
      <c r="D353" s="5" t="s">
        <v>24</v>
      </c>
      <c r="E353" s="5" t="s">
        <v>15</v>
      </c>
      <c r="F353" s="5" t="s">
        <v>732</v>
      </c>
      <c r="G353" s="7">
        <v>156.0</v>
      </c>
      <c r="H353" s="7">
        <v>153.0</v>
      </c>
      <c r="I353" s="7" t="s">
        <v>17</v>
      </c>
      <c r="J353" s="7">
        <f t="shared" si="1"/>
        <v>154.5</v>
      </c>
    </row>
    <row r="354" ht="15.75" hidden="1" customHeight="1">
      <c r="A354" s="5" t="s">
        <v>823</v>
      </c>
      <c r="B354" s="6" t="s">
        <v>12</v>
      </c>
      <c r="C354" s="5" t="s">
        <v>23</v>
      </c>
      <c r="D354" s="5" t="s">
        <v>20</v>
      </c>
      <c r="E354" s="5" t="s">
        <v>25</v>
      </c>
      <c r="F354" s="5" t="s">
        <v>824</v>
      </c>
      <c r="G354" s="7">
        <v>176.0</v>
      </c>
      <c r="H354" s="7">
        <v>167.0</v>
      </c>
      <c r="I354" s="7">
        <v>142.0</v>
      </c>
      <c r="J354" s="7">
        <f t="shared" si="1"/>
        <v>161.6666667</v>
      </c>
    </row>
    <row r="355" ht="15.75" hidden="1" customHeight="1">
      <c r="A355" s="5" t="s">
        <v>825</v>
      </c>
      <c r="B355" s="6" t="s">
        <v>19</v>
      </c>
      <c r="C355" s="5" t="s">
        <v>23</v>
      </c>
      <c r="D355" s="5" t="s">
        <v>24</v>
      </c>
      <c r="E355" s="5" t="s">
        <v>15</v>
      </c>
      <c r="F355" s="5" t="s">
        <v>170</v>
      </c>
      <c r="G355" s="7">
        <v>126.0</v>
      </c>
      <c r="H355" s="7">
        <v>121.0</v>
      </c>
      <c r="I355" s="7" t="s">
        <v>17</v>
      </c>
      <c r="J355" s="7">
        <f t="shared" si="1"/>
        <v>123.5</v>
      </c>
    </row>
    <row r="356" ht="15.75" hidden="1" customHeight="1">
      <c r="A356" s="5" t="s">
        <v>829</v>
      </c>
      <c r="B356" s="6" t="s">
        <v>19</v>
      </c>
      <c r="C356" s="5" t="s">
        <v>23</v>
      </c>
      <c r="D356" s="5" t="s">
        <v>24</v>
      </c>
      <c r="E356" s="5" t="s">
        <v>15</v>
      </c>
      <c r="F356" s="5" t="s">
        <v>92</v>
      </c>
      <c r="G356" s="7">
        <v>144.0</v>
      </c>
      <c r="H356" s="7">
        <v>147.0</v>
      </c>
      <c r="I356" s="7">
        <v>135.0</v>
      </c>
      <c r="J356" s="7">
        <f t="shared" si="1"/>
        <v>142</v>
      </c>
    </row>
    <row r="357" ht="15.75" hidden="1" customHeight="1">
      <c r="A357" s="5" t="s">
        <v>830</v>
      </c>
      <c r="B357" s="6" t="s">
        <v>12</v>
      </c>
      <c r="C357" s="5" t="s">
        <v>23</v>
      </c>
      <c r="D357" s="5" t="s">
        <v>24</v>
      </c>
      <c r="E357" s="5" t="s">
        <v>15</v>
      </c>
      <c r="F357" s="5" t="s">
        <v>244</v>
      </c>
      <c r="G357" s="7">
        <v>176.0</v>
      </c>
      <c r="H357" s="7">
        <v>153.0</v>
      </c>
      <c r="I357" s="7">
        <v>157.0</v>
      </c>
      <c r="J357" s="7">
        <f t="shared" si="1"/>
        <v>162</v>
      </c>
    </row>
    <row r="358" ht="15.75" hidden="1" customHeight="1">
      <c r="A358" s="5" t="s">
        <v>834</v>
      </c>
      <c r="B358" s="6" t="s">
        <v>19</v>
      </c>
      <c r="C358" s="5" t="s">
        <v>23</v>
      </c>
      <c r="D358" s="5" t="s">
        <v>24</v>
      </c>
      <c r="E358" s="5" t="s">
        <v>15</v>
      </c>
      <c r="F358" s="5" t="s">
        <v>413</v>
      </c>
      <c r="G358" s="7">
        <v>144.0</v>
      </c>
      <c r="H358" s="7">
        <v>140.0</v>
      </c>
      <c r="I358" s="7" t="s">
        <v>17</v>
      </c>
      <c r="J358" s="7">
        <f t="shared" si="1"/>
        <v>142</v>
      </c>
    </row>
    <row r="359" ht="15.75" hidden="1" customHeight="1">
      <c r="A359" s="5" t="s">
        <v>835</v>
      </c>
      <c r="B359" s="6" t="s">
        <v>12</v>
      </c>
      <c r="C359" s="5" t="s">
        <v>23</v>
      </c>
      <c r="D359" s="5" t="s">
        <v>109</v>
      </c>
      <c r="E359" s="5" t="s">
        <v>15</v>
      </c>
      <c r="F359" s="5" t="s">
        <v>52</v>
      </c>
      <c r="G359" s="7">
        <v>186.0</v>
      </c>
      <c r="H359" s="7">
        <v>166.0</v>
      </c>
      <c r="I359" s="7" t="s">
        <v>17</v>
      </c>
      <c r="J359" s="7">
        <f t="shared" si="1"/>
        <v>176</v>
      </c>
    </row>
    <row r="360" ht="15.75" hidden="1" customHeight="1">
      <c r="A360" s="5" t="s">
        <v>838</v>
      </c>
      <c r="B360" s="6" t="s">
        <v>19</v>
      </c>
      <c r="C360" s="5" t="s">
        <v>23</v>
      </c>
      <c r="D360" s="5" t="s">
        <v>37</v>
      </c>
      <c r="E360" s="5" t="s">
        <v>25</v>
      </c>
      <c r="F360" s="5" t="s">
        <v>454</v>
      </c>
      <c r="G360" s="7">
        <v>163.0</v>
      </c>
      <c r="H360" s="7" t="s">
        <v>17</v>
      </c>
      <c r="I360" s="7">
        <v>161.0</v>
      </c>
      <c r="J360" s="7">
        <f t="shared" si="1"/>
        <v>162</v>
      </c>
    </row>
    <row r="361" ht="15.75" hidden="1" customHeight="1">
      <c r="A361" s="5" t="s">
        <v>840</v>
      </c>
      <c r="B361" s="6" t="s">
        <v>19</v>
      </c>
      <c r="C361" s="5" t="s">
        <v>13</v>
      </c>
      <c r="D361" s="5" t="s">
        <v>20</v>
      </c>
      <c r="E361" s="5" t="s">
        <v>15</v>
      </c>
      <c r="F361" s="5" t="s">
        <v>28</v>
      </c>
      <c r="G361" s="7">
        <v>148.0</v>
      </c>
      <c r="H361" s="7">
        <v>175.0</v>
      </c>
      <c r="I361" s="7" t="s">
        <v>17</v>
      </c>
      <c r="J361" s="7">
        <f t="shared" si="1"/>
        <v>161.5</v>
      </c>
    </row>
    <row r="362" ht="15.75" hidden="1" customHeight="1">
      <c r="A362" s="5" t="s">
        <v>843</v>
      </c>
      <c r="B362" s="6" t="s">
        <v>19</v>
      </c>
      <c r="C362" s="5" t="s">
        <v>13</v>
      </c>
      <c r="D362" s="5" t="s">
        <v>30</v>
      </c>
      <c r="E362" s="5" t="s">
        <v>25</v>
      </c>
      <c r="F362" s="5" t="s">
        <v>844</v>
      </c>
      <c r="G362" s="7" t="s">
        <v>67</v>
      </c>
      <c r="H362" s="7" t="s">
        <v>17</v>
      </c>
      <c r="I362" s="7">
        <v>104.0</v>
      </c>
      <c r="J362" s="7">
        <f t="shared" si="1"/>
        <v>104</v>
      </c>
    </row>
    <row r="363" ht="15.75" hidden="1" customHeight="1">
      <c r="A363" s="5" t="s">
        <v>846</v>
      </c>
      <c r="B363" s="6" t="s">
        <v>12</v>
      </c>
      <c r="C363" s="5" t="s">
        <v>23</v>
      </c>
      <c r="D363" s="5" t="s">
        <v>130</v>
      </c>
      <c r="E363" s="5" t="s">
        <v>15</v>
      </c>
      <c r="F363" s="5" t="s">
        <v>483</v>
      </c>
      <c r="G363" s="7">
        <v>135.0</v>
      </c>
      <c r="H363" s="7">
        <v>135.0</v>
      </c>
      <c r="I363" s="7">
        <v>104.0</v>
      </c>
      <c r="J363" s="7">
        <f t="shared" si="1"/>
        <v>124.6666667</v>
      </c>
    </row>
    <row r="364" ht="15.75" hidden="1" customHeight="1">
      <c r="A364" s="5" t="s">
        <v>847</v>
      </c>
      <c r="B364" s="6" t="s">
        <v>19</v>
      </c>
      <c r="C364" s="5" t="s">
        <v>13</v>
      </c>
      <c r="D364" s="5" t="s">
        <v>20</v>
      </c>
      <c r="E364" s="5" t="s">
        <v>15</v>
      </c>
      <c r="F364" s="5" t="s">
        <v>450</v>
      </c>
      <c r="G364" s="7">
        <v>160.0</v>
      </c>
      <c r="H364" s="7">
        <v>174.0</v>
      </c>
      <c r="I364" s="7" t="s">
        <v>17</v>
      </c>
      <c r="J364" s="7">
        <f t="shared" si="1"/>
        <v>167</v>
      </c>
    </row>
    <row r="365" ht="15.75" hidden="1" customHeight="1">
      <c r="A365" s="5" t="s">
        <v>851</v>
      </c>
      <c r="B365" s="6" t="s">
        <v>19</v>
      </c>
      <c r="C365" s="5" t="s">
        <v>13</v>
      </c>
      <c r="D365" s="5" t="s">
        <v>40</v>
      </c>
      <c r="E365" s="5" t="s">
        <v>15</v>
      </c>
      <c r="F365" s="5" t="s">
        <v>41</v>
      </c>
      <c r="G365" s="7">
        <v>169.0</v>
      </c>
      <c r="H365" s="7">
        <v>167.0</v>
      </c>
      <c r="I365" s="7" t="s">
        <v>17</v>
      </c>
      <c r="J365" s="7">
        <f t="shared" si="1"/>
        <v>168</v>
      </c>
    </row>
    <row r="366" ht="15.75" hidden="1" customHeight="1">
      <c r="A366" s="5" t="s">
        <v>852</v>
      </c>
      <c r="B366" s="6" t="s">
        <v>19</v>
      </c>
      <c r="C366" s="5" t="s">
        <v>13</v>
      </c>
      <c r="D366" s="5" t="s">
        <v>37</v>
      </c>
      <c r="E366" s="5" t="s">
        <v>15</v>
      </c>
      <c r="F366" s="5" t="s">
        <v>205</v>
      </c>
      <c r="G366" s="7">
        <v>131.0</v>
      </c>
      <c r="H366" s="7" t="s">
        <v>17</v>
      </c>
      <c r="I366" s="7">
        <v>151.0</v>
      </c>
      <c r="J366" s="7">
        <f t="shared" si="1"/>
        <v>141</v>
      </c>
    </row>
    <row r="367" ht="15.75" hidden="1" customHeight="1">
      <c r="A367" s="5" t="s">
        <v>855</v>
      </c>
      <c r="B367" s="6" t="s">
        <v>12</v>
      </c>
      <c r="C367" s="5" t="s">
        <v>23</v>
      </c>
      <c r="D367" s="5" t="s">
        <v>20</v>
      </c>
      <c r="E367" s="5" t="s">
        <v>15</v>
      </c>
      <c r="F367" s="5" t="s">
        <v>153</v>
      </c>
      <c r="G367" s="7">
        <v>120.0</v>
      </c>
      <c r="H367" s="7">
        <v>121.0</v>
      </c>
      <c r="I367" s="7" t="s">
        <v>67</v>
      </c>
      <c r="J367" s="7">
        <f t="shared" si="1"/>
        <v>120.5</v>
      </c>
    </row>
    <row r="368" ht="15.75" hidden="1" customHeight="1">
      <c r="A368" s="5" t="s">
        <v>857</v>
      </c>
      <c r="B368" s="6" t="s">
        <v>12</v>
      </c>
      <c r="C368" s="5" t="s">
        <v>23</v>
      </c>
      <c r="D368" s="5" t="s">
        <v>30</v>
      </c>
      <c r="E368" s="5" t="s">
        <v>15</v>
      </c>
      <c r="F368" s="5" t="s">
        <v>183</v>
      </c>
      <c r="G368" s="7">
        <v>189.0</v>
      </c>
      <c r="H368" s="7" t="s">
        <v>17</v>
      </c>
      <c r="I368" s="7">
        <v>165.0</v>
      </c>
      <c r="J368" s="7">
        <f t="shared" si="1"/>
        <v>177</v>
      </c>
    </row>
    <row r="369" ht="15.75" hidden="1" customHeight="1">
      <c r="A369" s="5" t="s">
        <v>858</v>
      </c>
      <c r="B369" s="6" t="s">
        <v>12</v>
      </c>
      <c r="C369" s="5" t="s">
        <v>13</v>
      </c>
      <c r="D369" s="5" t="s">
        <v>37</v>
      </c>
      <c r="E369" s="5" t="s">
        <v>25</v>
      </c>
      <c r="F369" s="5" t="s">
        <v>54</v>
      </c>
      <c r="G369" s="7">
        <v>132.0</v>
      </c>
      <c r="H369" s="7" t="s">
        <v>17</v>
      </c>
      <c r="I369" s="7">
        <v>186.0</v>
      </c>
      <c r="J369" s="7">
        <f t="shared" si="1"/>
        <v>159</v>
      </c>
    </row>
    <row r="370" ht="15.75" hidden="1" customHeight="1">
      <c r="A370" s="5" t="s">
        <v>862</v>
      </c>
      <c r="B370" s="6" t="s">
        <v>19</v>
      </c>
      <c r="C370" s="5" t="s">
        <v>13</v>
      </c>
      <c r="D370" s="5" t="s">
        <v>60</v>
      </c>
      <c r="E370" s="5" t="s">
        <v>15</v>
      </c>
      <c r="F370" s="5" t="s">
        <v>164</v>
      </c>
      <c r="G370" s="7">
        <v>143.0</v>
      </c>
      <c r="H370" s="7" t="s">
        <v>17</v>
      </c>
      <c r="I370" s="7">
        <v>178.0</v>
      </c>
      <c r="J370" s="7">
        <f t="shared" si="1"/>
        <v>160.5</v>
      </c>
    </row>
    <row r="371" ht="15.75" hidden="1" customHeight="1">
      <c r="A371" s="5" t="s">
        <v>863</v>
      </c>
      <c r="B371" s="6" t="s">
        <v>12</v>
      </c>
      <c r="C371" s="5" t="s">
        <v>23</v>
      </c>
      <c r="D371" s="5" t="s">
        <v>109</v>
      </c>
      <c r="E371" s="5" t="s">
        <v>25</v>
      </c>
      <c r="F371" s="5" t="s">
        <v>73</v>
      </c>
      <c r="G371" s="7">
        <v>196.0</v>
      </c>
      <c r="H371" s="7" t="s">
        <v>17</v>
      </c>
      <c r="I371" s="7">
        <v>177.0</v>
      </c>
      <c r="J371" s="7">
        <f t="shared" si="1"/>
        <v>186.5</v>
      </c>
    </row>
    <row r="372" ht="15.75" hidden="1" customHeight="1">
      <c r="A372" s="5" t="s">
        <v>867</v>
      </c>
      <c r="B372" s="6" t="s">
        <v>12</v>
      </c>
      <c r="C372" s="5" t="s">
        <v>13</v>
      </c>
      <c r="D372" s="5" t="s">
        <v>43</v>
      </c>
      <c r="E372" s="5" t="s">
        <v>25</v>
      </c>
      <c r="F372" s="5" t="s">
        <v>868</v>
      </c>
      <c r="G372" s="7">
        <v>169.0</v>
      </c>
      <c r="H372" s="7" t="s">
        <v>17</v>
      </c>
      <c r="I372" s="7">
        <v>161.0</v>
      </c>
      <c r="J372" s="7">
        <f t="shared" si="1"/>
        <v>165</v>
      </c>
    </row>
    <row r="373" ht="15.75" hidden="1" customHeight="1">
      <c r="A373" s="5" t="s">
        <v>869</v>
      </c>
      <c r="B373" s="6" t="s">
        <v>12</v>
      </c>
      <c r="C373" s="5" t="s">
        <v>23</v>
      </c>
      <c r="D373" s="5" t="s">
        <v>561</v>
      </c>
      <c r="E373" s="5" t="s">
        <v>15</v>
      </c>
      <c r="F373" s="5" t="s">
        <v>600</v>
      </c>
      <c r="G373" s="7">
        <v>160.0</v>
      </c>
      <c r="H373" s="7" t="s">
        <v>17</v>
      </c>
      <c r="I373" s="7">
        <v>155.0</v>
      </c>
      <c r="J373" s="7">
        <f t="shared" si="1"/>
        <v>157.5</v>
      </c>
    </row>
    <row r="374" ht="15.75" hidden="1" customHeight="1">
      <c r="A374" s="5" t="s">
        <v>872</v>
      </c>
      <c r="B374" s="6" t="s">
        <v>12</v>
      </c>
      <c r="C374" s="5" t="s">
        <v>23</v>
      </c>
      <c r="D374" s="5" t="s">
        <v>20</v>
      </c>
      <c r="E374" s="5" t="s">
        <v>15</v>
      </c>
      <c r="F374" s="5" t="s">
        <v>312</v>
      </c>
      <c r="G374" s="7">
        <v>181.0</v>
      </c>
      <c r="H374" s="7" t="s">
        <v>17</v>
      </c>
      <c r="I374" s="7">
        <v>170.0</v>
      </c>
      <c r="J374" s="7">
        <f t="shared" si="1"/>
        <v>175.5</v>
      </c>
    </row>
    <row r="375" ht="15.75" hidden="1" customHeight="1">
      <c r="A375" s="5" t="s">
        <v>874</v>
      </c>
      <c r="B375" s="6" t="s">
        <v>19</v>
      </c>
      <c r="C375" s="5" t="s">
        <v>23</v>
      </c>
      <c r="D375" s="5" t="s">
        <v>24</v>
      </c>
      <c r="E375" s="5" t="s">
        <v>15</v>
      </c>
      <c r="F375" s="5" t="s">
        <v>875</v>
      </c>
      <c r="G375" s="7">
        <v>175.0</v>
      </c>
      <c r="H375" s="7">
        <v>138.0</v>
      </c>
      <c r="I375" s="7" t="s">
        <v>17</v>
      </c>
      <c r="J375" s="7">
        <f t="shared" si="1"/>
        <v>156.5</v>
      </c>
    </row>
    <row r="376" ht="15.75" hidden="1" customHeight="1">
      <c r="A376" s="5" t="s">
        <v>876</v>
      </c>
      <c r="B376" s="6" t="s">
        <v>12</v>
      </c>
      <c r="C376" s="5" t="s">
        <v>13</v>
      </c>
      <c r="D376" s="5" t="s">
        <v>139</v>
      </c>
      <c r="E376" s="5" t="s">
        <v>15</v>
      </c>
      <c r="F376" s="5" t="s">
        <v>140</v>
      </c>
      <c r="G376" s="7">
        <v>173.0</v>
      </c>
      <c r="H376" s="7">
        <v>178.0</v>
      </c>
      <c r="I376" s="7" t="s">
        <v>17</v>
      </c>
      <c r="J376" s="7">
        <f t="shared" si="1"/>
        <v>175.5</v>
      </c>
    </row>
    <row r="377" ht="15.75" hidden="1" customHeight="1">
      <c r="A377" s="5" t="s">
        <v>879</v>
      </c>
      <c r="B377" s="6" t="s">
        <v>12</v>
      </c>
      <c r="C377" s="5" t="s">
        <v>13</v>
      </c>
      <c r="D377" s="5" t="s">
        <v>20</v>
      </c>
      <c r="E377" s="5" t="s">
        <v>25</v>
      </c>
      <c r="F377" s="5" t="s">
        <v>28</v>
      </c>
      <c r="G377" s="7">
        <v>163.0</v>
      </c>
      <c r="H377" s="7" t="s">
        <v>17</v>
      </c>
      <c r="I377" s="7">
        <v>146.0</v>
      </c>
      <c r="J377" s="7">
        <f t="shared" si="1"/>
        <v>154.5</v>
      </c>
    </row>
    <row r="378" ht="15.75" hidden="1" customHeight="1">
      <c r="A378" s="5" t="s">
        <v>881</v>
      </c>
      <c r="B378" s="6" t="s">
        <v>12</v>
      </c>
      <c r="C378" s="5" t="s">
        <v>13</v>
      </c>
      <c r="D378" s="5" t="s">
        <v>37</v>
      </c>
      <c r="E378" s="5" t="s">
        <v>25</v>
      </c>
      <c r="F378" s="5" t="s">
        <v>454</v>
      </c>
      <c r="G378" s="7">
        <v>129.0</v>
      </c>
      <c r="H378" s="7">
        <v>121.0</v>
      </c>
      <c r="I378" s="7" t="s">
        <v>17</v>
      </c>
      <c r="J378" s="7">
        <f t="shared" si="1"/>
        <v>125</v>
      </c>
    </row>
    <row r="379" ht="15.75" hidden="1" customHeight="1">
      <c r="A379" s="5" t="s">
        <v>882</v>
      </c>
      <c r="B379" s="6" t="s">
        <v>19</v>
      </c>
      <c r="C379" s="5" t="s">
        <v>13</v>
      </c>
      <c r="D379" s="5" t="s">
        <v>561</v>
      </c>
      <c r="E379" s="5" t="s">
        <v>15</v>
      </c>
      <c r="F379" s="5" t="s">
        <v>594</v>
      </c>
      <c r="G379" s="7">
        <v>124.0</v>
      </c>
      <c r="H379" s="7" t="s">
        <v>17</v>
      </c>
      <c r="I379" s="7">
        <v>130.0</v>
      </c>
      <c r="J379" s="7">
        <f t="shared" si="1"/>
        <v>127</v>
      </c>
    </row>
    <row r="380" ht="15.75" hidden="1" customHeight="1">
      <c r="A380" s="5" t="s">
        <v>883</v>
      </c>
      <c r="B380" s="6" t="s">
        <v>12</v>
      </c>
      <c r="C380" s="5" t="s">
        <v>13</v>
      </c>
      <c r="D380" s="5" t="s">
        <v>20</v>
      </c>
      <c r="E380" s="5" t="s">
        <v>15</v>
      </c>
      <c r="F380" s="5" t="s">
        <v>81</v>
      </c>
      <c r="G380" s="7">
        <v>175.0</v>
      </c>
      <c r="H380" s="7" t="s">
        <v>17</v>
      </c>
      <c r="I380" s="7">
        <v>161.0</v>
      </c>
      <c r="J380" s="7">
        <f t="shared" si="1"/>
        <v>168</v>
      </c>
    </row>
    <row r="381" ht="15.75" hidden="1" customHeight="1">
      <c r="A381" s="5" t="s">
        <v>887</v>
      </c>
      <c r="B381" s="6" t="s">
        <v>12</v>
      </c>
      <c r="C381" s="5" t="s">
        <v>23</v>
      </c>
      <c r="D381" s="5" t="s">
        <v>109</v>
      </c>
      <c r="E381" s="5" t="s">
        <v>15</v>
      </c>
      <c r="F381" s="5" t="s">
        <v>868</v>
      </c>
      <c r="G381" s="7">
        <v>186.0</v>
      </c>
      <c r="H381" s="7">
        <v>183.0</v>
      </c>
      <c r="I381" s="7" t="s">
        <v>17</v>
      </c>
      <c r="J381" s="7">
        <f t="shared" si="1"/>
        <v>184.5</v>
      </c>
    </row>
    <row r="382" ht="15.75" hidden="1" customHeight="1">
      <c r="A382" s="5" t="s">
        <v>888</v>
      </c>
      <c r="B382" s="6" t="s">
        <v>19</v>
      </c>
      <c r="C382" s="5" t="s">
        <v>23</v>
      </c>
      <c r="D382" s="5" t="s">
        <v>20</v>
      </c>
      <c r="E382" s="5" t="s">
        <v>15</v>
      </c>
      <c r="F382" s="5" t="s">
        <v>742</v>
      </c>
      <c r="G382" s="7">
        <v>141.0</v>
      </c>
      <c r="H382" s="7">
        <v>127.0</v>
      </c>
      <c r="I382" s="7" t="s">
        <v>17</v>
      </c>
      <c r="J382" s="7">
        <f t="shared" si="1"/>
        <v>134</v>
      </c>
    </row>
    <row r="383" ht="15.75" hidden="1" customHeight="1">
      <c r="A383" s="5" t="s">
        <v>892</v>
      </c>
      <c r="B383" s="6" t="s">
        <v>12</v>
      </c>
      <c r="C383" s="5" t="s">
        <v>23</v>
      </c>
      <c r="D383" s="5" t="s">
        <v>24</v>
      </c>
      <c r="E383" s="5" t="s">
        <v>15</v>
      </c>
      <c r="F383" s="5" t="s">
        <v>244</v>
      </c>
      <c r="G383" s="7">
        <v>189.0</v>
      </c>
      <c r="H383" s="7" t="s">
        <v>17</v>
      </c>
      <c r="I383" s="7">
        <v>184.0</v>
      </c>
      <c r="J383" s="7">
        <f t="shared" si="1"/>
        <v>186.5</v>
      </c>
    </row>
    <row r="384" ht="15.75" hidden="1" customHeight="1">
      <c r="A384" s="5" t="s">
        <v>893</v>
      </c>
      <c r="B384" s="6" t="s">
        <v>12</v>
      </c>
      <c r="C384" s="5" t="s">
        <v>23</v>
      </c>
      <c r="D384" s="5" t="s">
        <v>20</v>
      </c>
      <c r="E384" s="5" t="s">
        <v>25</v>
      </c>
      <c r="F384" s="5" t="s">
        <v>440</v>
      </c>
      <c r="G384" s="7">
        <v>182.0</v>
      </c>
      <c r="H384" s="7">
        <v>153.0</v>
      </c>
      <c r="I384" s="7">
        <v>146.0</v>
      </c>
      <c r="J384" s="7">
        <f t="shared" si="1"/>
        <v>160.3333333</v>
      </c>
    </row>
    <row r="385" ht="15.75" hidden="1" customHeight="1">
      <c r="A385" s="5" t="s">
        <v>894</v>
      </c>
      <c r="B385" s="6" t="s">
        <v>12</v>
      </c>
      <c r="C385" s="5" t="s">
        <v>13</v>
      </c>
      <c r="D385" s="5" t="s">
        <v>20</v>
      </c>
      <c r="E385" s="5" t="s">
        <v>15</v>
      </c>
      <c r="F385" s="5" t="s">
        <v>161</v>
      </c>
      <c r="G385" s="7">
        <v>111.0</v>
      </c>
      <c r="H385" s="7">
        <v>132.0</v>
      </c>
      <c r="I385" s="7" t="s">
        <v>17</v>
      </c>
      <c r="J385" s="7">
        <f t="shared" si="1"/>
        <v>121.5</v>
      </c>
    </row>
    <row r="386" ht="15.75" hidden="1" customHeight="1">
      <c r="A386" s="5" t="s">
        <v>897</v>
      </c>
      <c r="B386" s="6" t="s">
        <v>12</v>
      </c>
      <c r="C386" s="5" t="s">
        <v>13</v>
      </c>
      <c r="D386" s="5" t="s">
        <v>20</v>
      </c>
      <c r="E386" s="5" t="s">
        <v>15</v>
      </c>
      <c r="F386" s="5" t="s">
        <v>383</v>
      </c>
      <c r="G386" s="7">
        <v>181.0</v>
      </c>
      <c r="H386" s="7" t="s">
        <v>17</v>
      </c>
      <c r="I386" s="7">
        <v>161.0</v>
      </c>
      <c r="J386" s="7">
        <f t="shared" si="1"/>
        <v>171</v>
      </c>
    </row>
    <row r="387" ht="15.75" hidden="1" customHeight="1">
      <c r="A387" s="5" t="s">
        <v>899</v>
      </c>
      <c r="B387" s="6" t="s">
        <v>12</v>
      </c>
      <c r="C387" s="5" t="s">
        <v>23</v>
      </c>
      <c r="D387" s="5" t="s">
        <v>24</v>
      </c>
      <c r="E387" s="5" t="s">
        <v>15</v>
      </c>
      <c r="F387" s="5" t="s">
        <v>554</v>
      </c>
      <c r="G387" s="7">
        <v>164.0</v>
      </c>
      <c r="H387" s="7">
        <v>135.0</v>
      </c>
      <c r="I387" s="7" t="s">
        <v>17</v>
      </c>
      <c r="J387" s="7">
        <f t="shared" si="1"/>
        <v>149.5</v>
      </c>
    </row>
    <row r="388" ht="15.75" hidden="1" customHeight="1">
      <c r="A388" s="5" t="s">
        <v>903</v>
      </c>
      <c r="B388" s="6" t="s">
        <v>12</v>
      </c>
      <c r="C388" s="5" t="s">
        <v>23</v>
      </c>
      <c r="D388" s="5" t="s">
        <v>37</v>
      </c>
      <c r="E388" s="5" t="s">
        <v>15</v>
      </c>
      <c r="F388" s="5" t="s">
        <v>117</v>
      </c>
      <c r="G388" s="7">
        <v>192.0</v>
      </c>
      <c r="H388" s="7">
        <v>172.0</v>
      </c>
      <c r="I388" s="7" t="s">
        <v>17</v>
      </c>
      <c r="J388" s="7">
        <f t="shared" si="1"/>
        <v>182</v>
      </c>
    </row>
    <row r="389" ht="15.75" hidden="1" customHeight="1">
      <c r="A389" s="5" t="s">
        <v>904</v>
      </c>
      <c r="B389" s="6" t="s">
        <v>12</v>
      </c>
      <c r="C389" s="5" t="s">
        <v>13</v>
      </c>
      <c r="D389" s="5" t="s">
        <v>43</v>
      </c>
      <c r="E389" s="5" t="s">
        <v>15</v>
      </c>
      <c r="F389" s="5" t="s">
        <v>179</v>
      </c>
      <c r="G389" s="7">
        <v>156.0</v>
      </c>
      <c r="H389" s="7" t="s">
        <v>17</v>
      </c>
      <c r="I389" s="7">
        <v>166.0</v>
      </c>
      <c r="J389" s="7">
        <f t="shared" si="1"/>
        <v>161</v>
      </c>
    </row>
    <row r="390" ht="15.75" hidden="1" customHeight="1">
      <c r="A390" s="5" t="s">
        <v>908</v>
      </c>
      <c r="B390" s="6" t="s">
        <v>12</v>
      </c>
      <c r="C390" s="5" t="s">
        <v>13</v>
      </c>
      <c r="D390" s="5" t="s">
        <v>14</v>
      </c>
      <c r="E390" s="5" t="s">
        <v>25</v>
      </c>
      <c r="F390" s="5" t="s">
        <v>56</v>
      </c>
      <c r="G390" s="7">
        <v>109.0</v>
      </c>
      <c r="H390" s="7">
        <v>121.0</v>
      </c>
      <c r="I390" s="7" t="s">
        <v>17</v>
      </c>
      <c r="J390" s="7">
        <f t="shared" si="1"/>
        <v>115</v>
      </c>
    </row>
    <row r="391" ht="15.75" hidden="1" customHeight="1">
      <c r="A391" s="5" t="s">
        <v>909</v>
      </c>
      <c r="B391" s="6" t="s">
        <v>19</v>
      </c>
      <c r="C391" s="5" t="s">
        <v>23</v>
      </c>
      <c r="D391" s="5" t="s">
        <v>30</v>
      </c>
      <c r="E391" s="5" t="s">
        <v>15</v>
      </c>
      <c r="F391" s="5" t="s">
        <v>275</v>
      </c>
      <c r="G391" s="7">
        <v>193.5</v>
      </c>
      <c r="H391" s="7" t="s">
        <v>17</v>
      </c>
      <c r="I391" s="7">
        <v>189.0</v>
      </c>
      <c r="J391" s="7">
        <f t="shared" si="1"/>
        <v>191.25</v>
      </c>
    </row>
    <row r="392" ht="15.75" hidden="1" customHeight="1">
      <c r="A392" s="5" t="s">
        <v>912</v>
      </c>
      <c r="B392" s="6" t="s">
        <v>19</v>
      </c>
      <c r="C392" s="5" t="s">
        <v>13</v>
      </c>
      <c r="D392" s="5" t="s">
        <v>109</v>
      </c>
      <c r="E392" s="5" t="s">
        <v>15</v>
      </c>
      <c r="F392" s="5" t="s">
        <v>868</v>
      </c>
      <c r="G392" s="7">
        <v>117.0</v>
      </c>
      <c r="H392" s="7">
        <v>132.0</v>
      </c>
      <c r="I392" s="7" t="s">
        <v>17</v>
      </c>
      <c r="J392" s="7">
        <f t="shared" si="1"/>
        <v>124.5</v>
      </c>
    </row>
    <row r="393" ht="15.75" hidden="1" customHeight="1">
      <c r="A393" s="5" t="s">
        <v>914</v>
      </c>
      <c r="B393" s="6" t="s">
        <v>12</v>
      </c>
      <c r="C393" s="5" t="s">
        <v>23</v>
      </c>
      <c r="D393" s="5" t="s">
        <v>37</v>
      </c>
      <c r="E393" s="5" t="s">
        <v>15</v>
      </c>
      <c r="F393" s="5" t="s">
        <v>117</v>
      </c>
      <c r="G393" s="7">
        <v>185.0</v>
      </c>
      <c r="H393" s="7" t="s">
        <v>17</v>
      </c>
      <c r="I393" s="7">
        <v>182.0</v>
      </c>
      <c r="J393" s="7">
        <f t="shared" si="1"/>
        <v>183.5</v>
      </c>
    </row>
    <row r="394" ht="15.75" hidden="1" customHeight="1">
      <c r="A394" s="5" t="s">
        <v>917</v>
      </c>
      <c r="B394" s="6" t="s">
        <v>12</v>
      </c>
      <c r="C394" s="5" t="s">
        <v>13</v>
      </c>
      <c r="D394" s="5" t="s">
        <v>109</v>
      </c>
      <c r="E394" s="5" t="s">
        <v>15</v>
      </c>
      <c r="F394" s="5" t="s">
        <v>172</v>
      </c>
      <c r="G394" s="7">
        <v>175.0</v>
      </c>
      <c r="H394" s="7">
        <v>173.0</v>
      </c>
      <c r="I394" s="7">
        <v>130.0</v>
      </c>
      <c r="J394" s="7">
        <f t="shared" si="1"/>
        <v>159.3333333</v>
      </c>
    </row>
    <row r="395" ht="15.75" hidden="1" customHeight="1">
      <c r="A395" s="5" t="s">
        <v>918</v>
      </c>
      <c r="B395" s="6" t="s">
        <v>12</v>
      </c>
      <c r="C395" s="5" t="s">
        <v>23</v>
      </c>
      <c r="D395" s="5" t="s">
        <v>77</v>
      </c>
      <c r="E395" s="5" t="s">
        <v>15</v>
      </c>
      <c r="F395" s="5" t="s">
        <v>78</v>
      </c>
      <c r="G395" s="7">
        <v>115.0</v>
      </c>
      <c r="H395" s="7" t="s">
        <v>67</v>
      </c>
      <c r="I395" s="7" t="s">
        <v>17</v>
      </c>
      <c r="J395" s="7">
        <f t="shared" si="1"/>
        <v>115</v>
      </c>
    </row>
    <row r="396" ht="15.75" hidden="1" customHeight="1">
      <c r="A396" s="5" t="s">
        <v>919</v>
      </c>
      <c r="B396" s="6" t="s">
        <v>12</v>
      </c>
      <c r="C396" s="5" t="s">
        <v>23</v>
      </c>
      <c r="D396" s="5" t="s">
        <v>20</v>
      </c>
      <c r="E396" s="5" t="s">
        <v>15</v>
      </c>
      <c r="F396" s="5" t="s">
        <v>603</v>
      </c>
      <c r="G396" s="7">
        <v>100.0</v>
      </c>
      <c r="H396" s="7">
        <v>124.0</v>
      </c>
      <c r="I396" s="7" t="s">
        <v>17</v>
      </c>
      <c r="J396" s="7">
        <f t="shared" si="1"/>
        <v>112</v>
      </c>
    </row>
    <row r="397" ht="15.75" hidden="1" customHeight="1">
      <c r="A397" s="5" t="s">
        <v>920</v>
      </c>
      <c r="B397" s="6" t="s">
        <v>12</v>
      </c>
      <c r="C397" s="5" t="s">
        <v>23</v>
      </c>
      <c r="D397" s="5" t="s">
        <v>37</v>
      </c>
      <c r="E397" s="5" t="s">
        <v>15</v>
      </c>
      <c r="F397" s="5" t="s">
        <v>326</v>
      </c>
      <c r="G397" s="7">
        <v>185.0</v>
      </c>
      <c r="H397" s="7" t="s">
        <v>17</v>
      </c>
      <c r="I397" s="7">
        <v>183.0</v>
      </c>
      <c r="J397" s="7">
        <f t="shared" si="1"/>
        <v>184</v>
      </c>
    </row>
    <row r="398" ht="15.75" hidden="1" customHeight="1">
      <c r="A398" s="5" t="s">
        <v>921</v>
      </c>
      <c r="B398" s="6" t="s">
        <v>12</v>
      </c>
      <c r="C398" s="5" t="s">
        <v>23</v>
      </c>
      <c r="D398" s="5" t="s">
        <v>37</v>
      </c>
      <c r="E398" s="5" t="s">
        <v>25</v>
      </c>
      <c r="F398" s="5" t="s">
        <v>240</v>
      </c>
      <c r="G398" s="7">
        <v>173.0</v>
      </c>
      <c r="H398" s="7">
        <v>175.0</v>
      </c>
      <c r="I398" s="7">
        <v>172.0</v>
      </c>
      <c r="J398" s="7">
        <f t="shared" si="1"/>
        <v>173.3333333</v>
      </c>
    </row>
    <row r="399" ht="15.75" hidden="1" customHeight="1">
      <c r="A399" s="5" t="s">
        <v>922</v>
      </c>
      <c r="B399" s="6" t="s">
        <v>12</v>
      </c>
      <c r="C399" s="5" t="s">
        <v>23</v>
      </c>
      <c r="D399" s="5" t="s">
        <v>130</v>
      </c>
      <c r="E399" s="5" t="s">
        <v>25</v>
      </c>
      <c r="F399" s="5" t="s">
        <v>58</v>
      </c>
      <c r="G399" s="7">
        <v>157.0</v>
      </c>
      <c r="H399" s="7">
        <v>151.0</v>
      </c>
      <c r="I399" s="7" t="s">
        <v>17</v>
      </c>
      <c r="J399" s="7">
        <f t="shared" si="1"/>
        <v>154</v>
      </c>
    </row>
    <row r="400" ht="15.75" hidden="1" customHeight="1">
      <c r="A400" s="5" t="s">
        <v>923</v>
      </c>
      <c r="B400" s="6" t="s">
        <v>12</v>
      </c>
      <c r="C400" s="5" t="s">
        <v>13</v>
      </c>
      <c r="D400" s="5" t="s">
        <v>14</v>
      </c>
      <c r="E400" s="5" t="s">
        <v>15</v>
      </c>
      <c r="F400" s="5" t="s">
        <v>16</v>
      </c>
      <c r="G400" s="7">
        <v>162.0</v>
      </c>
      <c r="H400" s="7" t="s">
        <v>17</v>
      </c>
      <c r="I400" s="7">
        <v>168.0</v>
      </c>
      <c r="J400" s="7">
        <f t="shared" si="1"/>
        <v>165</v>
      </c>
    </row>
    <row r="401" ht="15.75" hidden="1" customHeight="1">
      <c r="A401" s="5" t="s">
        <v>926</v>
      </c>
      <c r="B401" s="6" t="s">
        <v>12</v>
      </c>
      <c r="C401" s="5" t="s">
        <v>23</v>
      </c>
      <c r="D401" s="5" t="s">
        <v>30</v>
      </c>
      <c r="E401" s="5" t="s">
        <v>15</v>
      </c>
      <c r="F401" s="5" t="s">
        <v>660</v>
      </c>
      <c r="G401" s="7">
        <v>135.0</v>
      </c>
      <c r="H401" s="7" t="s">
        <v>17</v>
      </c>
      <c r="I401" s="7">
        <v>125.0</v>
      </c>
      <c r="J401" s="7">
        <f t="shared" si="1"/>
        <v>130</v>
      </c>
    </row>
    <row r="402" ht="15.75" hidden="1" customHeight="1">
      <c r="A402" s="5" t="s">
        <v>928</v>
      </c>
      <c r="B402" s="6" t="s">
        <v>12</v>
      </c>
      <c r="C402" s="5" t="s">
        <v>13</v>
      </c>
      <c r="D402" s="5" t="s">
        <v>20</v>
      </c>
      <c r="E402" s="5" t="s">
        <v>15</v>
      </c>
      <c r="F402" s="5" t="s">
        <v>210</v>
      </c>
      <c r="G402" s="7">
        <v>106.0</v>
      </c>
      <c r="H402" s="7">
        <v>107.0</v>
      </c>
      <c r="I402" s="7" t="s">
        <v>17</v>
      </c>
      <c r="J402" s="7">
        <f t="shared" si="1"/>
        <v>106.5</v>
      </c>
    </row>
    <row r="403" ht="15.75" hidden="1" customHeight="1">
      <c r="A403" s="5" t="s">
        <v>929</v>
      </c>
      <c r="B403" s="6" t="s">
        <v>12</v>
      </c>
      <c r="C403" s="5" t="s">
        <v>13</v>
      </c>
      <c r="D403" s="5" t="s">
        <v>30</v>
      </c>
      <c r="E403" s="5" t="s">
        <v>25</v>
      </c>
      <c r="F403" s="5" t="s">
        <v>158</v>
      </c>
      <c r="G403" s="7">
        <v>176.0</v>
      </c>
      <c r="H403" s="7" t="s">
        <v>17</v>
      </c>
      <c r="I403" s="7">
        <v>182.0</v>
      </c>
      <c r="J403" s="7">
        <f t="shared" si="1"/>
        <v>179</v>
      </c>
    </row>
    <row r="404" ht="15.75" hidden="1" customHeight="1">
      <c r="A404" s="5" t="s">
        <v>933</v>
      </c>
      <c r="B404" s="6" t="s">
        <v>12</v>
      </c>
      <c r="C404" s="5" t="s">
        <v>23</v>
      </c>
      <c r="D404" s="5" t="s">
        <v>37</v>
      </c>
      <c r="E404" s="5" t="s">
        <v>15</v>
      </c>
      <c r="F404" s="5" t="s">
        <v>271</v>
      </c>
      <c r="G404" s="7">
        <v>182.0</v>
      </c>
      <c r="H404" s="7" t="s">
        <v>17</v>
      </c>
      <c r="I404" s="7">
        <v>191.0</v>
      </c>
      <c r="J404" s="7">
        <f t="shared" si="1"/>
        <v>186.5</v>
      </c>
    </row>
    <row r="405" ht="15.75" hidden="1" customHeight="1">
      <c r="A405" s="5" t="s">
        <v>934</v>
      </c>
      <c r="B405" s="6" t="s">
        <v>12</v>
      </c>
      <c r="C405" s="5" t="s">
        <v>23</v>
      </c>
      <c r="D405" s="5" t="s">
        <v>14</v>
      </c>
      <c r="E405" s="5" t="s">
        <v>15</v>
      </c>
      <c r="F405" s="5" t="s">
        <v>127</v>
      </c>
      <c r="G405" s="7">
        <v>171.0</v>
      </c>
      <c r="H405" s="7" t="s">
        <v>17</v>
      </c>
      <c r="I405" s="7">
        <v>149.0</v>
      </c>
      <c r="J405" s="7">
        <f t="shared" si="1"/>
        <v>160</v>
      </c>
    </row>
    <row r="406" ht="15.75" hidden="1" customHeight="1">
      <c r="A406" s="5" t="s">
        <v>937</v>
      </c>
      <c r="B406" s="6" t="s">
        <v>12</v>
      </c>
      <c r="C406" s="5" t="s">
        <v>23</v>
      </c>
      <c r="D406" s="5" t="s">
        <v>20</v>
      </c>
      <c r="E406" s="5" t="s">
        <v>25</v>
      </c>
      <c r="F406" s="5" t="s">
        <v>410</v>
      </c>
      <c r="G406" s="7">
        <v>182.0</v>
      </c>
      <c r="H406" s="7" t="s">
        <v>17</v>
      </c>
      <c r="I406" s="7">
        <v>159.0</v>
      </c>
      <c r="J406" s="7">
        <f t="shared" si="1"/>
        <v>170.5</v>
      </c>
    </row>
    <row r="407" ht="15.75" hidden="1" customHeight="1">
      <c r="A407" s="5" t="s">
        <v>939</v>
      </c>
      <c r="B407" s="6" t="s">
        <v>12</v>
      </c>
      <c r="C407" s="5" t="s">
        <v>23</v>
      </c>
      <c r="D407" s="5" t="s">
        <v>20</v>
      </c>
      <c r="E407" s="5" t="s">
        <v>15</v>
      </c>
      <c r="F407" s="5" t="s">
        <v>387</v>
      </c>
      <c r="G407" s="7">
        <v>189.0</v>
      </c>
      <c r="H407" s="7">
        <v>184.0</v>
      </c>
      <c r="I407" s="7" t="s">
        <v>17</v>
      </c>
      <c r="J407" s="7">
        <f t="shared" si="1"/>
        <v>186.5</v>
      </c>
    </row>
    <row r="408" ht="15.75" hidden="1" customHeight="1">
      <c r="A408" s="5" t="s">
        <v>940</v>
      </c>
      <c r="B408" s="6" t="s">
        <v>19</v>
      </c>
      <c r="C408" s="5" t="s">
        <v>13</v>
      </c>
      <c r="D408" s="5" t="s">
        <v>60</v>
      </c>
      <c r="E408" s="5" t="s">
        <v>15</v>
      </c>
      <c r="F408" s="5" t="s">
        <v>164</v>
      </c>
      <c r="G408" s="7">
        <v>161.0</v>
      </c>
      <c r="H408" s="7">
        <v>175.0</v>
      </c>
      <c r="I408" s="7">
        <v>173.0</v>
      </c>
      <c r="J408" s="7">
        <f t="shared" si="1"/>
        <v>169.6666667</v>
      </c>
    </row>
    <row r="409" ht="15.75" hidden="1" customHeight="1">
      <c r="A409" s="5" t="s">
        <v>941</v>
      </c>
      <c r="B409" s="6" t="s">
        <v>12</v>
      </c>
      <c r="C409" s="5" t="s">
        <v>23</v>
      </c>
      <c r="D409" s="5" t="s">
        <v>24</v>
      </c>
      <c r="E409" s="5" t="s">
        <v>15</v>
      </c>
      <c r="F409" s="5" t="s">
        <v>722</v>
      </c>
      <c r="G409" s="7">
        <v>154.0</v>
      </c>
      <c r="H409" s="7">
        <v>153.0</v>
      </c>
      <c r="I409" s="7" t="s">
        <v>17</v>
      </c>
      <c r="J409" s="7">
        <f t="shared" si="1"/>
        <v>153.5</v>
      </c>
    </row>
    <row r="410" ht="15.75" hidden="1" customHeight="1">
      <c r="A410" s="5" t="s">
        <v>945</v>
      </c>
      <c r="B410" s="6" t="s">
        <v>12</v>
      </c>
      <c r="C410" s="5" t="s">
        <v>13</v>
      </c>
      <c r="D410" s="5" t="s">
        <v>37</v>
      </c>
      <c r="E410" s="5" t="s">
        <v>15</v>
      </c>
      <c r="F410" s="5" t="s">
        <v>134</v>
      </c>
      <c r="G410" s="7">
        <v>171.0</v>
      </c>
      <c r="H410" s="7">
        <v>160.0</v>
      </c>
      <c r="I410" s="7">
        <v>178.0</v>
      </c>
      <c r="J410" s="7">
        <f t="shared" si="1"/>
        <v>169.6666667</v>
      </c>
    </row>
    <row r="411" ht="15.75" hidden="1" customHeight="1">
      <c r="A411" s="5" t="s">
        <v>946</v>
      </c>
      <c r="B411" s="6" t="s">
        <v>12</v>
      </c>
      <c r="C411" s="5" t="s">
        <v>23</v>
      </c>
      <c r="D411" s="5" t="s">
        <v>20</v>
      </c>
      <c r="E411" s="5" t="s">
        <v>15</v>
      </c>
      <c r="F411" s="5" t="s">
        <v>450</v>
      </c>
      <c r="G411" s="7">
        <v>177.0</v>
      </c>
      <c r="H411" s="7">
        <v>178.0</v>
      </c>
      <c r="I411" s="7" t="s">
        <v>17</v>
      </c>
      <c r="J411" s="7">
        <f t="shared" si="1"/>
        <v>177.5</v>
      </c>
    </row>
    <row r="412" ht="15.75" hidden="1" customHeight="1">
      <c r="A412" s="5" t="s">
        <v>949</v>
      </c>
      <c r="B412" s="6" t="s">
        <v>19</v>
      </c>
      <c r="C412" s="5" t="s">
        <v>23</v>
      </c>
      <c r="D412" s="5" t="s">
        <v>473</v>
      </c>
      <c r="E412" s="5" t="s">
        <v>25</v>
      </c>
      <c r="F412" s="5" t="s">
        <v>474</v>
      </c>
      <c r="G412" s="7">
        <v>174.0</v>
      </c>
      <c r="H412" s="7" t="s">
        <v>17</v>
      </c>
      <c r="I412" s="7">
        <v>172.0</v>
      </c>
      <c r="J412" s="7">
        <f t="shared" si="1"/>
        <v>173</v>
      </c>
    </row>
    <row r="413" ht="15.75" hidden="1" customHeight="1">
      <c r="A413" s="5" t="s">
        <v>950</v>
      </c>
      <c r="B413" s="6" t="s">
        <v>12</v>
      </c>
      <c r="C413" s="5" t="s">
        <v>23</v>
      </c>
      <c r="D413" s="5" t="s">
        <v>51</v>
      </c>
      <c r="E413" s="5" t="s">
        <v>15</v>
      </c>
      <c r="F413" s="5" t="s">
        <v>112</v>
      </c>
      <c r="G413" s="7">
        <v>185.0</v>
      </c>
      <c r="H413" s="7" t="s">
        <v>17</v>
      </c>
      <c r="I413" s="7">
        <v>165.0</v>
      </c>
      <c r="J413" s="7">
        <f t="shared" si="1"/>
        <v>175</v>
      </c>
    </row>
    <row r="414" ht="15.75" hidden="1" customHeight="1">
      <c r="A414" s="5" t="s">
        <v>952</v>
      </c>
      <c r="B414" s="6" t="s">
        <v>12</v>
      </c>
      <c r="C414" s="5" t="s">
        <v>23</v>
      </c>
      <c r="D414" s="5" t="s">
        <v>60</v>
      </c>
      <c r="E414" s="5" t="s">
        <v>25</v>
      </c>
      <c r="F414" s="5" t="s">
        <v>73</v>
      </c>
      <c r="G414" s="7">
        <v>191.0</v>
      </c>
      <c r="H414" s="7">
        <v>178.0</v>
      </c>
      <c r="I414" s="7">
        <v>180.0</v>
      </c>
      <c r="J414" s="7">
        <f t="shared" si="1"/>
        <v>183</v>
      </c>
    </row>
    <row r="415" ht="15.75" hidden="1" customHeight="1">
      <c r="A415" s="5" t="s">
        <v>953</v>
      </c>
      <c r="B415" s="6" t="s">
        <v>12</v>
      </c>
      <c r="C415" s="5" t="s">
        <v>23</v>
      </c>
      <c r="D415" s="5" t="s">
        <v>30</v>
      </c>
      <c r="E415" s="5" t="s">
        <v>25</v>
      </c>
      <c r="F415" s="5" t="s">
        <v>446</v>
      </c>
      <c r="G415" s="7">
        <v>175.0</v>
      </c>
      <c r="H415" s="7">
        <v>166.0</v>
      </c>
      <c r="I415" s="7" t="s">
        <v>17</v>
      </c>
      <c r="J415" s="7">
        <f t="shared" si="1"/>
        <v>170.5</v>
      </c>
    </row>
    <row r="416" ht="15.75" hidden="1" customHeight="1">
      <c r="A416" s="5" t="s">
        <v>956</v>
      </c>
      <c r="B416" s="6" t="s">
        <v>12</v>
      </c>
      <c r="C416" s="5" t="s">
        <v>23</v>
      </c>
      <c r="D416" s="5" t="s">
        <v>43</v>
      </c>
      <c r="E416" s="5" t="s">
        <v>25</v>
      </c>
      <c r="F416" s="5" t="s">
        <v>170</v>
      </c>
      <c r="G416" s="7">
        <v>166.0</v>
      </c>
      <c r="H416" s="7">
        <v>158.0</v>
      </c>
      <c r="I416" s="7">
        <v>155.0</v>
      </c>
      <c r="J416" s="7">
        <f t="shared" si="1"/>
        <v>159.6666667</v>
      </c>
    </row>
    <row r="417" ht="15.75" hidden="1" customHeight="1">
      <c r="A417" s="5" t="s">
        <v>957</v>
      </c>
      <c r="B417" s="6" t="s">
        <v>19</v>
      </c>
      <c r="C417" s="5" t="s">
        <v>13</v>
      </c>
      <c r="D417" s="5" t="s">
        <v>20</v>
      </c>
      <c r="E417" s="5" t="s">
        <v>15</v>
      </c>
      <c r="F417" s="5" t="s">
        <v>143</v>
      </c>
      <c r="G417" s="7">
        <v>179.0</v>
      </c>
      <c r="H417" s="7" t="s">
        <v>17</v>
      </c>
      <c r="I417" s="7">
        <v>165.0</v>
      </c>
      <c r="J417" s="7">
        <f t="shared" si="1"/>
        <v>172</v>
      </c>
    </row>
    <row r="418" ht="15.75" hidden="1" customHeight="1">
      <c r="A418" s="5" t="s">
        <v>958</v>
      </c>
      <c r="B418" s="6" t="s">
        <v>19</v>
      </c>
      <c r="C418" s="5" t="s">
        <v>13</v>
      </c>
      <c r="D418" s="5" t="s">
        <v>24</v>
      </c>
      <c r="E418" s="5" t="s">
        <v>25</v>
      </c>
      <c r="F418" s="5" t="s">
        <v>959</v>
      </c>
      <c r="G418" s="7">
        <v>180.0</v>
      </c>
      <c r="H418" s="7" t="s">
        <v>17</v>
      </c>
      <c r="I418" s="7">
        <v>172.0</v>
      </c>
      <c r="J418" s="7">
        <f t="shared" si="1"/>
        <v>176</v>
      </c>
    </row>
    <row r="419" ht="15.75" hidden="1" customHeight="1">
      <c r="A419" s="5" t="s">
        <v>962</v>
      </c>
      <c r="B419" s="6" t="s">
        <v>12</v>
      </c>
      <c r="C419" s="5" t="s">
        <v>23</v>
      </c>
      <c r="D419" s="5" t="s">
        <v>30</v>
      </c>
      <c r="E419" s="5" t="s">
        <v>15</v>
      </c>
      <c r="F419" s="5" t="s">
        <v>302</v>
      </c>
      <c r="G419" s="7">
        <v>185.0</v>
      </c>
      <c r="H419" s="7" t="s">
        <v>17</v>
      </c>
      <c r="I419" s="7">
        <v>184.0</v>
      </c>
      <c r="J419" s="7">
        <f t="shared" si="1"/>
        <v>184.5</v>
      </c>
    </row>
    <row r="420" ht="15.75" hidden="1" customHeight="1">
      <c r="A420" s="5" t="s">
        <v>964</v>
      </c>
      <c r="B420" s="6" t="s">
        <v>12</v>
      </c>
      <c r="C420" s="5" t="s">
        <v>13</v>
      </c>
      <c r="D420" s="5" t="s">
        <v>30</v>
      </c>
      <c r="E420" s="5" t="s">
        <v>25</v>
      </c>
      <c r="F420" s="5" t="s">
        <v>965</v>
      </c>
      <c r="G420" s="7">
        <v>122.0</v>
      </c>
      <c r="H420" s="7">
        <v>149.0</v>
      </c>
      <c r="I420" s="7" t="s">
        <v>17</v>
      </c>
      <c r="J420" s="7">
        <f t="shared" si="1"/>
        <v>135.5</v>
      </c>
    </row>
    <row r="421" ht="15.75" hidden="1" customHeight="1">
      <c r="A421" s="5" t="s">
        <v>966</v>
      </c>
      <c r="B421" s="6" t="s">
        <v>19</v>
      </c>
      <c r="C421" s="5" t="s">
        <v>23</v>
      </c>
      <c r="D421" s="5" t="s">
        <v>60</v>
      </c>
      <c r="E421" s="5" t="s">
        <v>25</v>
      </c>
      <c r="F421" s="5" t="s">
        <v>61</v>
      </c>
      <c r="G421" s="7">
        <v>196.0</v>
      </c>
      <c r="H421" s="7" t="s">
        <v>17</v>
      </c>
      <c r="I421" s="7">
        <v>200.0</v>
      </c>
      <c r="J421" s="7">
        <f t="shared" si="1"/>
        <v>198</v>
      </c>
    </row>
    <row r="422" ht="15.75" hidden="1" customHeight="1">
      <c r="A422" s="5" t="s">
        <v>969</v>
      </c>
      <c r="B422" s="6" t="s">
        <v>12</v>
      </c>
      <c r="C422" s="5" t="s">
        <v>23</v>
      </c>
      <c r="D422" s="5" t="s">
        <v>30</v>
      </c>
      <c r="E422" s="5" t="s">
        <v>15</v>
      </c>
      <c r="F422" s="5" t="s">
        <v>971</v>
      </c>
      <c r="G422" s="7">
        <v>170.0</v>
      </c>
      <c r="H422" s="7">
        <v>153.0</v>
      </c>
      <c r="I422" s="7" t="s">
        <v>17</v>
      </c>
      <c r="J422" s="7">
        <f t="shared" si="1"/>
        <v>161.5</v>
      </c>
    </row>
    <row r="423" ht="15.75" hidden="1" customHeight="1">
      <c r="A423" s="5" t="s">
        <v>972</v>
      </c>
      <c r="B423" s="6" t="s">
        <v>12</v>
      </c>
      <c r="C423" s="5" t="s">
        <v>13</v>
      </c>
      <c r="D423" s="5" t="s">
        <v>109</v>
      </c>
      <c r="E423" s="5" t="s">
        <v>15</v>
      </c>
      <c r="F423" s="5" t="s">
        <v>172</v>
      </c>
      <c r="G423" s="7">
        <v>143.0</v>
      </c>
      <c r="H423" s="7">
        <v>140.0</v>
      </c>
      <c r="I423" s="7">
        <v>104.0</v>
      </c>
      <c r="J423" s="7">
        <f t="shared" si="1"/>
        <v>129</v>
      </c>
    </row>
    <row r="424" ht="15.75" hidden="1" customHeight="1">
      <c r="A424" s="5" t="s">
        <v>973</v>
      </c>
      <c r="B424" s="6" t="s">
        <v>19</v>
      </c>
      <c r="C424" s="5" t="s">
        <v>23</v>
      </c>
      <c r="D424" s="5" t="s">
        <v>20</v>
      </c>
      <c r="E424" s="5" t="s">
        <v>15</v>
      </c>
      <c r="F424" s="5" t="s">
        <v>354</v>
      </c>
      <c r="G424" s="7">
        <v>197.5</v>
      </c>
      <c r="H424" s="7" t="s">
        <v>17</v>
      </c>
      <c r="I424" s="7">
        <v>187.0</v>
      </c>
      <c r="J424" s="7">
        <f t="shared" si="1"/>
        <v>192.25</v>
      </c>
    </row>
    <row r="425" ht="15.75" hidden="1" customHeight="1">
      <c r="A425" s="5" t="s">
        <v>976</v>
      </c>
      <c r="B425" s="6" t="s">
        <v>12</v>
      </c>
      <c r="C425" s="5" t="s">
        <v>23</v>
      </c>
      <c r="D425" s="5" t="s">
        <v>20</v>
      </c>
      <c r="E425" s="5" t="s">
        <v>25</v>
      </c>
      <c r="F425" s="5" t="s">
        <v>44</v>
      </c>
      <c r="G425" s="7">
        <v>172.0</v>
      </c>
      <c r="H425" s="7">
        <v>160.0</v>
      </c>
      <c r="I425" s="7" t="s">
        <v>17</v>
      </c>
      <c r="J425" s="7">
        <f t="shared" si="1"/>
        <v>166</v>
      </c>
    </row>
    <row r="426" ht="15.75" hidden="1" customHeight="1">
      <c r="A426" s="5" t="s">
        <v>978</v>
      </c>
      <c r="B426" s="6" t="s">
        <v>12</v>
      </c>
      <c r="C426" s="5" t="s">
        <v>13</v>
      </c>
      <c r="D426" s="5" t="s">
        <v>20</v>
      </c>
      <c r="E426" s="5" t="s">
        <v>25</v>
      </c>
      <c r="F426" s="5" t="s">
        <v>440</v>
      </c>
      <c r="G426" s="7">
        <v>187.0</v>
      </c>
      <c r="H426" s="7" t="s">
        <v>17</v>
      </c>
      <c r="I426" s="7">
        <v>189.0</v>
      </c>
      <c r="J426" s="7">
        <f t="shared" si="1"/>
        <v>188</v>
      </c>
    </row>
    <row r="427" ht="15.75" hidden="1" customHeight="1">
      <c r="A427" s="5" t="s">
        <v>980</v>
      </c>
      <c r="B427" s="6" t="s">
        <v>12</v>
      </c>
      <c r="C427" s="5" t="s">
        <v>13</v>
      </c>
      <c r="D427" s="5" t="s">
        <v>37</v>
      </c>
      <c r="E427" s="5" t="s">
        <v>25</v>
      </c>
      <c r="F427" s="5" t="s">
        <v>58</v>
      </c>
      <c r="G427" s="7">
        <v>160.0</v>
      </c>
      <c r="H427" s="7" t="s">
        <v>17</v>
      </c>
      <c r="I427" s="7">
        <v>170.0</v>
      </c>
      <c r="J427" s="7">
        <f t="shared" si="1"/>
        <v>165</v>
      </c>
    </row>
    <row r="428" ht="15.75" hidden="1" customHeight="1">
      <c r="A428" s="5" t="s">
        <v>982</v>
      </c>
      <c r="B428" s="6" t="s">
        <v>12</v>
      </c>
      <c r="C428" s="5" t="s">
        <v>23</v>
      </c>
      <c r="D428" s="5" t="s">
        <v>37</v>
      </c>
      <c r="E428" s="5" t="s">
        <v>25</v>
      </c>
      <c r="F428" s="5" t="s">
        <v>361</v>
      </c>
      <c r="G428" s="7">
        <v>160.0</v>
      </c>
      <c r="H428" s="7">
        <v>138.0</v>
      </c>
      <c r="I428" s="7" t="s">
        <v>17</v>
      </c>
      <c r="J428" s="7">
        <f t="shared" si="1"/>
        <v>149</v>
      </c>
    </row>
    <row r="429" ht="15.75" hidden="1" customHeight="1">
      <c r="A429" s="5" t="s">
        <v>983</v>
      </c>
      <c r="B429" s="6" t="s">
        <v>12</v>
      </c>
      <c r="C429" s="5" t="s">
        <v>23</v>
      </c>
      <c r="D429" s="5" t="s">
        <v>51</v>
      </c>
      <c r="E429" s="5" t="s">
        <v>15</v>
      </c>
      <c r="F429" s="5" t="s">
        <v>330</v>
      </c>
      <c r="G429" s="7">
        <v>135.0</v>
      </c>
      <c r="H429" s="7">
        <v>147.0</v>
      </c>
      <c r="I429" s="7">
        <v>119.0</v>
      </c>
      <c r="J429" s="7">
        <f t="shared" si="1"/>
        <v>133.6666667</v>
      </c>
    </row>
    <row r="430" ht="15.75" hidden="1" customHeight="1">
      <c r="A430" s="5" t="s">
        <v>986</v>
      </c>
      <c r="B430" s="6" t="s">
        <v>12</v>
      </c>
      <c r="C430" s="5" t="s">
        <v>23</v>
      </c>
      <c r="D430" s="5" t="s">
        <v>37</v>
      </c>
      <c r="E430" s="5" t="s">
        <v>15</v>
      </c>
      <c r="F430" s="5" t="s">
        <v>312</v>
      </c>
      <c r="G430" s="7">
        <v>193.5</v>
      </c>
      <c r="H430" s="7" t="s">
        <v>17</v>
      </c>
      <c r="I430" s="7">
        <v>186.0</v>
      </c>
      <c r="J430" s="7">
        <f t="shared" si="1"/>
        <v>189.75</v>
      </c>
    </row>
    <row r="431" ht="15.75" hidden="1" customHeight="1">
      <c r="A431" s="5" t="s">
        <v>988</v>
      </c>
      <c r="B431" s="6" t="s">
        <v>19</v>
      </c>
      <c r="C431" s="5" t="s">
        <v>13</v>
      </c>
      <c r="D431" s="5" t="s">
        <v>30</v>
      </c>
      <c r="E431" s="5" t="s">
        <v>15</v>
      </c>
      <c r="F431" s="5" t="s">
        <v>596</v>
      </c>
      <c r="G431" s="7">
        <v>115.0</v>
      </c>
      <c r="H431" s="7">
        <v>130.0</v>
      </c>
      <c r="I431" s="7">
        <v>114.0</v>
      </c>
      <c r="J431" s="7">
        <f t="shared" si="1"/>
        <v>119.6666667</v>
      </c>
    </row>
    <row r="432" ht="15.75" hidden="1" customHeight="1">
      <c r="A432" s="5" t="s">
        <v>989</v>
      </c>
      <c r="B432" s="6" t="s">
        <v>12</v>
      </c>
      <c r="C432" s="5" t="s">
        <v>23</v>
      </c>
      <c r="D432" s="5" t="s">
        <v>20</v>
      </c>
      <c r="E432" s="5" t="s">
        <v>25</v>
      </c>
      <c r="F432" s="5" t="s">
        <v>440</v>
      </c>
      <c r="G432" s="7">
        <v>166.0</v>
      </c>
      <c r="H432" s="7">
        <v>153.0</v>
      </c>
      <c r="I432" s="7" t="s">
        <v>17</v>
      </c>
      <c r="J432" s="7">
        <f t="shared" si="1"/>
        <v>159.5</v>
      </c>
    </row>
    <row r="433" ht="15.75" hidden="1" customHeight="1">
      <c r="A433" s="5" t="s">
        <v>992</v>
      </c>
      <c r="B433" s="6" t="s">
        <v>12</v>
      </c>
      <c r="C433" s="5" t="s">
        <v>23</v>
      </c>
      <c r="D433" s="5" t="s">
        <v>20</v>
      </c>
      <c r="E433" s="5" t="s">
        <v>25</v>
      </c>
      <c r="F433" s="5" t="s">
        <v>300</v>
      </c>
      <c r="G433" s="7">
        <v>170.0</v>
      </c>
      <c r="H433" s="7">
        <v>172.0</v>
      </c>
      <c r="I433" s="7">
        <v>168.0</v>
      </c>
      <c r="J433" s="7">
        <f t="shared" si="1"/>
        <v>170</v>
      </c>
    </row>
    <row r="434" ht="15.75" hidden="1" customHeight="1">
      <c r="A434" s="5" t="s">
        <v>994</v>
      </c>
      <c r="B434" s="6" t="s">
        <v>12</v>
      </c>
      <c r="C434" s="5" t="s">
        <v>13</v>
      </c>
      <c r="D434" s="5" t="s">
        <v>43</v>
      </c>
      <c r="E434" s="5" t="s">
        <v>25</v>
      </c>
      <c r="F434" s="5" t="s">
        <v>454</v>
      </c>
      <c r="G434" s="7">
        <v>145.0</v>
      </c>
      <c r="H434" s="7">
        <v>160.0</v>
      </c>
      <c r="I434" s="7" t="s">
        <v>17</v>
      </c>
      <c r="J434" s="7">
        <f t="shared" si="1"/>
        <v>152.5</v>
      </c>
    </row>
    <row r="435" ht="15.75" hidden="1" customHeight="1">
      <c r="A435" s="5" t="s">
        <v>997</v>
      </c>
      <c r="B435" s="6" t="s">
        <v>19</v>
      </c>
      <c r="C435" s="5" t="s">
        <v>13</v>
      </c>
      <c r="D435" s="5" t="s">
        <v>46</v>
      </c>
      <c r="E435" s="5" t="s">
        <v>15</v>
      </c>
      <c r="F435" s="5" t="s">
        <v>90</v>
      </c>
      <c r="G435" s="7">
        <v>163.0</v>
      </c>
      <c r="H435" s="7" t="s">
        <v>17</v>
      </c>
      <c r="I435" s="7">
        <v>177.0</v>
      </c>
      <c r="J435" s="7">
        <f t="shared" si="1"/>
        <v>170</v>
      </c>
    </row>
    <row r="436" ht="15.75" hidden="1" customHeight="1">
      <c r="A436" s="5" t="s">
        <v>999</v>
      </c>
      <c r="B436" s="6" t="s">
        <v>19</v>
      </c>
      <c r="C436" s="5" t="s">
        <v>23</v>
      </c>
      <c r="D436" s="5" t="s">
        <v>30</v>
      </c>
      <c r="E436" s="5" t="s">
        <v>15</v>
      </c>
      <c r="F436" s="5" t="s">
        <v>49</v>
      </c>
      <c r="G436" s="7">
        <v>152.0</v>
      </c>
      <c r="H436" s="7" t="s">
        <v>17</v>
      </c>
      <c r="I436" s="7">
        <v>135.0</v>
      </c>
      <c r="J436" s="7">
        <f t="shared" si="1"/>
        <v>143.5</v>
      </c>
    </row>
    <row r="437" ht="15.75" hidden="1" customHeight="1">
      <c r="A437" s="5" t="s">
        <v>1002</v>
      </c>
      <c r="B437" s="6" t="s">
        <v>19</v>
      </c>
      <c r="C437" s="5" t="s">
        <v>13</v>
      </c>
      <c r="D437" s="5" t="s">
        <v>20</v>
      </c>
      <c r="E437" s="5" t="s">
        <v>15</v>
      </c>
      <c r="F437" s="5" t="s">
        <v>292</v>
      </c>
      <c r="G437" s="7">
        <v>197.5</v>
      </c>
      <c r="H437" s="7" t="s">
        <v>17</v>
      </c>
      <c r="I437" s="7">
        <v>195.0</v>
      </c>
      <c r="J437" s="7">
        <f t="shared" si="1"/>
        <v>196.25</v>
      </c>
    </row>
    <row r="438" ht="15.75" hidden="1" customHeight="1">
      <c r="A438" s="5" t="s">
        <v>1004</v>
      </c>
      <c r="B438" s="6" t="s">
        <v>12</v>
      </c>
      <c r="C438" s="5" t="s">
        <v>23</v>
      </c>
      <c r="D438" s="5" t="s">
        <v>30</v>
      </c>
      <c r="E438" s="5" t="s">
        <v>25</v>
      </c>
      <c r="F438" s="5" t="s">
        <v>446</v>
      </c>
      <c r="G438" s="7">
        <v>132.0</v>
      </c>
      <c r="H438" s="7" t="s">
        <v>17</v>
      </c>
      <c r="I438" s="7">
        <v>151.0</v>
      </c>
      <c r="J438" s="7">
        <f t="shared" si="1"/>
        <v>141.5</v>
      </c>
    </row>
    <row r="439" ht="15.75" hidden="1" customHeight="1">
      <c r="A439" s="5" t="s">
        <v>1005</v>
      </c>
      <c r="B439" s="6" t="s">
        <v>12</v>
      </c>
      <c r="C439" s="5" t="s">
        <v>23</v>
      </c>
      <c r="D439" s="5" t="s">
        <v>43</v>
      </c>
      <c r="E439" s="5" t="s">
        <v>25</v>
      </c>
      <c r="F439" s="5" t="s">
        <v>103</v>
      </c>
      <c r="G439" s="7">
        <v>122.0</v>
      </c>
      <c r="H439" s="7">
        <v>121.0</v>
      </c>
      <c r="I439" s="7" t="s">
        <v>17</v>
      </c>
      <c r="J439" s="7">
        <f t="shared" si="1"/>
        <v>121.5</v>
      </c>
    </row>
    <row r="440" ht="15.75" hidden="1" customHeight="1">
      <c r="A440" s="5" t="s">
        <v>1009</v>
      </c>
      <c r="B440" s="6" t="s">
        <v>19</v>
      </c>
      <c r="C440" s="5" t="s">
        <v>13</v>
      </c>
      <c r="D440" s="5" t="s">
        <v>30</v>
      </c>
      <c r="E440" s="5" t="s">
        <v>25</v>
      </c>
      <c r="F440" s="5" t="s">
        <v>462</v>
      </c>
      <c r="G440" s="7">
        <v>137.0</v>
      </c>
      <c r="H440" s="7" t="s">
        <v>17</v>
      </c>
      <c r="I440" s="7">
        <v>135.0</v>
      </c>
      <c r="J440" s="7">
        <f t="shared" si="1"/>
        <v>136</v>
      </c>
    </row>
    <row r="441" ht="15.75" hidden="1" customHeight="1">
      <c r="A441" s="5" t="s">
        <v>1010</v>
      </c>
      <c r="B441" s="6" t="s">
        <v>12</v>
      </c>
      <c r="C441" s="5" t="s">
        <v>23</v>
      </c>
      <c r="D441" s="5" t="s">
        <v>43</v>
      </c>
      <c r="E441" s="5" t="s">
        <v>25</v>
      </c>
      <c r="F441" s="5" t="s">
        <v>454</v>
      </c>
      <c r="G441" s="7">
        <v>180.0</v>
      </c>
      <c r="H441" s="7">
        <v>118.0</v>
      </c>
      <c r="I441" s="7">
        <v>155.0</v>
      </c>
      <c r="J441" s="7">
        <f t="shared" si="1"/>
        <v>151</v>
      </c>
    </row>
    <row r="442" ht="15.75" hidden="1" customHeight="1">
      <c r="A442" s="5" t="s">
        <v>1013</v>
      </c>
      <c r="B442" s="6" t="s">
        <v>12</v>
      </c>
      <c r="C442" s="5" t="s">
        <v>23</v>
      </c>
      <c r="D442" s="5" t="s">
        <v>24</v>
      </c>
      <c r="E442" s="5" t="s">
        <v>15</v>
      </c>
      <c r="F442" s="5" t="s">
        <v>554</v>
      </c>
      <c r="G442" s="7">
        <v>166.0</v>
      </c>
      <c r="H442" s="7">
        <v>166.0</v>
      </c>
      <c r="I442" s="7" t="s">
        <v>17</v>
      </c>
      <c r="J442" s="7">
        <f t="shared" si="1"/>
        <v>166</v>
      </c>
    </row>
    <row r="443" ht="15.75" hidden="1" customHeight="1">
      <c r="A443" s="5" t="s">
        <v>1015</v>
      </c>
      <c r="B443" s="6" t="s">
        <v>19</v>
      </c>
      <c r="C443" s="5" t="s">
        <v>23</v>
      </c>
      <c r="D443" s="5" t="s">
        <v>20</v>
      </c>
      <c r="E443" s="5" t="s">
        <v>15</v>
      </c>
      <c r="F443" s="5" t="s">
        <v>143</v>
      </c>
      <c r="G443" s="7">
        <v>178.0</v>
      </c>
      <c r="H443" s="7">
        <v>160.0</v>
      </c>
      <c r="I443" s="7">
        <v>153.0</v>
      </c>
      <c r="J443" s="7">
        <f t="shared" si="1"/>
        <v>163.6666667</v>
      </c>
    </row>
    <row r="444" ht="15.75" hidden="1" customHeight="1">
      <c r="A444" s="5" t="s">
        <v>1016</v>
      </c>
      <c r="B444" s="6" t="s">
        <v>19</v>
      </c>
      <c r="C444" s="5" t="s">
        <v>23</v>
      </c>
      <c r="D444" s="5" t="s">
        <v>30</v>
      </c>
      <c r="E444" s="5" t="s">
        <v>15</v>
      </c>
      <c r="F444" s="5" t="s">
        <v>660</v>
      </c>
      <c r="G444" s="7">
        <v>119.0</v>
      </c>
      <c r="H444" s="7">
        <v>127.0</v>
      </c>
      <c r="I444" s="7" t="s">
        <v>17</v>
      </c>
      <c r="J444" s="7">
        <f t="shared" si="1"/>
        <v>123</v>
      </c>
    </row>
    <row r="445" ht="15.75" hidden="1" customHeight="1">
      <c r="A445" s="5" t="s">
        <v>1017</v>
      </c>
      <c r="B445" s="6" t="s">
        <v>12</v>
      </c>
      <c r="C445" s="5" t="s">
        <v>23</v>
      </c>
      <c r="D445" s="5" t="s">
        <v>1019</v>
      </c>
      <c r="E445" s="5" t="s">
        <v>15</v>
      </c>
      <c r="F445" s="5" t="s">
        <v>35</v>
      </c>
      <c r="G445" s="7">
        <v>172.0</v>
      </c>
      <c r="H445" s="7" t="s">
        <v>17</v>
      </c>
      <c r="I445" s="7">
        <v>130.0</v>
      </c>
      <c r="J445" s="7">
        <f t="shared" si="1"/>
        <v>151</v>
      </c>
    </row>
    <row r="446" ht="15.75" hidden="1" customHeight="1">
      <c r="A446" s="5" t="s">
        <v>1021</v>
      </c>
      <c r="B446" s="6" t="s">
        <v>12</v>
      </c>
      <c r="C446" s="5" t="s">
        <v>13</v>
      </c>
      <c r="D446" s="5" t="s">
        <v>37</v>
      </c>
      <c r="E446" s="5" t="s">
        <v>25</v>
      </c>
      <c r="F446" s="5" t="s">
        <v>1023</v>
      </c>
      <c r="G446" s="7">
        <v>154.0</v>
      </c>
      <c r="H446" s="7">
        <v>132.0</v>
      </c>
      <c r="I446" s="7">
        <v>137.0</v>
      </c>
      <c r="J446" s="7">
        <f t="shared" si="1"/>
        <v>141</v>
      </c>
    </row>
    <row r="447" ht="15.75" hidden="1" customHeight="1">
      <c r="A447" s="5" t="s">
        <v>1024</v>
      </c>
      <c r="B447" s="6" t="s">
        <v>12</v>
      </c>
      <c r="C447" s="5" t="s">
        <v>13</v>
      </c>
      <c r="D447" s="5" t="s">
        <v>30</v>
      </c>
      <c r="E447" s="5" t="s">
        <v>15</v>
      </c>
      <c r="F447" s="5" t="s">
        <v>88</v>
      </c>
      <c r="G447" s="7">
        <v>127.0</v>
      </c>
      <c r="H447" s="7">
        <v>130.0</v>
      </c>
      <c r="I447" s="7">
        <v>133.0</v>
      </c>
      <c r="J447" s="7">
        <f t="shared" si="1"/>
        <v>130</v>
      </c>
    </row>
    <row r="448" ht="15.75" hidden="1" customHeight="1">
      <c r="A448" s="5" t="s">
        <v>1028</v>
      </c>
      <c r="B448" s="6" t="s">
        <v>12</v>
      </c>
      <c r="C448" s="5" t="s">
        <v>13</v>
      </c>
      <c r="D448" s="5" t="s">
        <v>43</v>
      </c>
      <c r="E448" s="5" t="s">
        <v>25</v>
      </c>
      <c r="F448" s="5" t="s">
        <v>170</v>
      </c>
      <c r="G448" s="7">
        <v>157.0</v>
      </c>
      <c r="H448" s="7" t="s">
        <v>17</v>
      </c>
      <c r="I448" s="7">
        <v>182.0</v>
      </c>
      <c r="J448" s="7">
        <f t="shared" si="1"/>
        <v>169.5</v>
      </c>
    </row>
    <row r="449" ht="15.75" hidden="1" customHeight="1">
      <c r="A449" s="5" t="s">
        <v>1029</v>
      </c>
      <c r="B449" s="6" t="s">
        <v>12</v>
      </c>
      <c r="C449" s="5" t="s">
        <v>13</v>
      </c>
      <c r="D449" s="5" t="s">
        <v>20</v>
      </c>
      <c r="E449" s="5" t="s">
        <v>15</v>
      </c>
      <c r="F449" s="5" t="s">
        <v>143</v>
      </c>
      <c r="G449" s="7">
        <v>192.0</v>
      </c>
      <c r="H449" s="7">
        <v>196.0</v>
      </c>
      <c r="I449" s="7">
        <v>166.0</v>
      </c>
      <c r="J449" s="7">
        <f t="shared" si="1"/>
        <v>184.6666667</v>
      </c>
    </row>
    <row r="450" ht="15.75" hidden="1" customHeight="1">
      <c r="A450" s="5" t="s">
        <v>1032</v>
      </c>
      <c r="B450" s="6" t="s">
        <v>12</v>
      </c>
      <c r="C450" s="5" t="s">
        <v>23</v>
      </c>
      <c r="D450" s="5" t="s">
        <v>24</v>
      </c>
      <c r="E450" s="5" t="s">
        <v>15</v>
      </c>
      <c r="F450" s="5" t="s">
        <v>467</v>
      </c>
      <c r="G450" s="7">
        <v>141.0</v>
      </c>
      <c r="H450" s="7">
        <v>127.0</v>
      </c>
      <c r="I450" s="7" t="s">
        <v>17</v>
      </c>
      <c r="J450" s="7">
        <f t="shared" si="1"/>
        <v>134</v>
      </c>
    </row>
    <row r="451" ht="15.75" hidden="1" customHeight="1">
      <c r="A451" s="5" t="s">
        <v>1034</v>
      </c>
      <c r="B451" s="6" t="s">
        <v>12</v>
      </c>
      <c r="C451" s="5" t="s">
        <v>13</v>
      </c>
      <c r="D451" s="5" t="s">
        <v>37</v>
      </c>
      <c r="E451" s="5" t="s">
        <v>15</v>
      </c>
      <c r="F451" s="5" t="s">
        <v>101</v>
      </c>
      <c r="G451" s="7">
        <v>102.0</v>
      </c>
      <c r="H451" s="7" t="s">
        <v>17</v>
      </c>
      <c r="I451" s="7" t="s">
        <v>67</v>
      </c>
      <c r="J451" s="7">
        <f t="shared" si="1"/>
        <v>102</v>
      </c>
    </row>
    <row r="452" ht="15.75" hidden="1" customHeight="1">
      <c r="A452" s="5" t="s">
        <v>1035</v>
      </c>
      <c r="B452" s="6" t="s">
        <v>12</v>
      </c>
      <c r="C452" s="5" t="s">
        <v>23</v>
      </c>
      <c r="D452" s="5" t="s">
        <v>130</v>
      </c>
      <c r="E452" s="5" t="s">
        <v>25</v>
      </c>
      <c r="F452" s="5" t="s">
        <v>1036</v>
      </c>
      <c r="G452" s="7">
        <v>164.0</v>
      </c>
      <c r="H452" s="7">
        <v>161.0</v>
      </c>
      <c r="I452" s="7">
        <v>114.0</v>
      </c>
      <c r="J452" s="7">
        <f t="shared" si="1"/>
        <v>146.3333333</v>
      </c>
    </row>
    <row r="453" ht="15.75" hidden="1" customHeight="1">
      <c r="A453" s="5" t="s">
        <v>1039</v>
      </c>
      <c r="B453" s="6" t="s">
        <v>19</v>
      </c>
      <c r="C453" s="5" t="s">
        <v>23</v>
      </c>
      <c r="D453" s="5" t="s">
        <v>30</v>
      </c>
      <c r="E453" s="5" t="s">
        <v>25</v>
      </c>
      <c r="F453" s="5" t="s">
        <v>844</v>
      </c>
      <c r="G453" s="7">
        <v>147.0</v>
      </c>
      <c r="H453" s="7" t="s">
        <v>17</v>
      </c>
      <c r="I453" s="7">
        <v>128.0</v>
      </c>
      <c r="J453" s="7">
        <f t="shared" si="1"/>
        <v>137.5</v>
      </c>
    </row>
    <row r="454" ht="15.75" hidden="1" customHeight="1">
      <c r="A454" s="5" t="s">
        <v>1041</v>
      </c>
      <c r="B454" s="6" t="s">
        <v>12</v>
      </c>
      <c r="C454" s="5" t="s">
        <v>13</v>
      </c>
      <c r="D454" s="5" t="s">
        <v>30</v>
      </c>
      <c r="E454" s="5" t="s">
        <v>15</v>
      </c>
      <c r="F454" s="5" t="s">
        <v>702</v>
      </c>
      <c r="G454" s="7">
        <v>172.0</v>
      </c>
      <c r="H454" s="7" t="s">
        <v>17</v>
      </c>
      <c r="I454" s="7">
        <v>166.0</v>
      </c>
      <c r="J454" s="7">
        <f t="shared" si="1"/>
        <v>169</v>
      </c>
    </row>
    <row r="455" ht="15.75" hidden="1" customHeight="1">
      <c r="A455" s="5" t="s">
        <v>1042</v>
      </c>
      <c r="B455" s="6" t="s">
        <v>12</v>
      </c>
      <c r="C455" s="5" t="s">
        <v>23</v>
      </c>
      <c r="D455" s="5" t="s">
        <v>30</v>
      </c>
      <c r="E455" s="5" t="s">
        <v>15</v>
      </c>
      <c r="F455" s="5" t="s">
        <v>66</v>
      </c>
      <c r="G455" s="7">
        <v>132.0</v>
      </c>
      <c r="H455" s="7">
        <v>118.0</v>
      </c>
      <c r="I455" s="7" t="s">
        <v>17</v>
      </c>
      <c r="J455" s="7">
        <f t="shared" si="1"/>
        <v>125</v>
      </c>
    </row>
    <row r="456" ht="15.75" hidden="1" customHeight="1">
      <c r="A456" s="5" t="s">
        <v>1045</v>
      </c>
      <c r="B456" s="6" t="s">
        <v>19</v>
      </c>
      <c r="C456" s="5" t="s">
        <v>13</v>
      </c>
      <c r="D456" s="5" t="s">
        <v>1019</v>
      </c>
      <c r="E456" s="5" t="s">
        <v>15</v>
      </c>
      <c r="F456" s="5" t="s">
        <v>35</v>
      </c>
      <c r="G456" s="7">
        <v>189.0</v>
      </c>
      <c r="H456" s="7" t="s">
        <v>17</v>
      </c>
      <c r="I456" s="7">
        <v>178.0</v>
      </c>
      <c r="J456" s="7">
        <f t="shared" si="1"/>
        <v>183.5</v>
      </c>
    </row>
    <row r="457" ht="15.75" hidden="1" customHeight="1">
      <c r="A457" s="5" t="s">
        <v>1046</v>
      </c>
      <c r="B457" s="6" t="s">
        <v>12</v>
      </c>
      <c r="C457" s="5" t="s">
        <v>23</v>
      </c>
      <c r="D457" s="5" t="s">
        <v>109</v>
      </c>
      <c r="E457" s="5" t="s">
        <v>15</v>
      </c>
      <c r="F457" s="5" t="s">
        <v>123</v>
      </c>
      <c r="G457" s="7">
        <v>184.0</v>
      </c>
      <c r="H457" s="7">
        <v>176.0</v>
      </c>
      <c r="I457" s="7" t="s">
        <v>17</v>
      </c>
      <c r="J457" s="7">
        <f t="shared" si="1"/>
        <v>180</v>
      </c>
    </row>
    <row r="458" ht="15.75" hidden="1" customHeight="1">
      <c r="A458" s="5" t="s">
        <v>1047</v>
      </c>
      <c r="B458" s="6" t="s">
        <v>19</v>
      </c>
      <c r="C458" s="5" t="s">
        <v>13</v>
      </c>
      <c r="D458" s="5" t="s">
        <v>20</v>
      </c>
      <c r="E458" s="5" t="s">
        <v>25</v>
      </c>
      <c r="F458" s="5" t="s">
        <v>654</v>
      </c>
      <c r="G458" s="7">
        <v>147.0</v>
      </c>
      <c r="H458" s="7">
        <v>147.0</v>
      </c>
      <c r="I458" s="7" t="s">
        <v>17</v>
      </c>
      <c r="J458" s="7">
        <f t="shared" si="1"/>
        <v>147</v>
      </c>
    </row>
    <row r="459" ht="15.75" hidden="1" customHeight="1">
      <c r="A459" s="5" t="s">
        <v>1048</v>
      </c>
      <c r="B459" s="6" t="s">
        <v>12</v>
      </c>
      <c r="C459" s="5" t="s">
        <v>23</v>
      </c>
      <c r="D459" s="5" t="s">
        <v>30</v>
      </c>
      <c r="E459" s="5" t="s">
        <v>25</v>
      </c>
      <c r="F459" s="5" t="s">
        <v>83</v>
      </c>
      <c r="G459" s="7">
        <v>138.0</v>
      </c>
      <c r="H459" s="7">
        <v>140.0</v>
      </c>
      <c r="I459" s="7">
        <v>107.0</v>
      </c>
      <c r="J459" s="7">
        <f t="shared" si="1"/>
        <v>128.3333333</v>
      </c>
    </row>
    <row r="460" ht="15.75" hidden="1" customHeight="1">
      <c r="A460" s="5" t="s">
        <v>1049</v>
      </c>
      <c r="B460" s="6" t="s">
        <v>12</v>
      </c>
      <c r="C460" s="5" t="s">
        <v>13</v>
      </c>
      <c r="D460" s="5" t="s">
        <v>24</v>
      </c>
      <c r="E460" s="5" t="s">
        <v>15</v>
      </c>
      <c r="F460" s="5" t="s">
        <v>413</v>
      </c>
      <c r="G460" s="7" t="s">
        <v>67</v>
      </c>
      <c r="H460" s="7">
        <v>115.0</v>
      </c>
      <c r="I460" s="7" t="s">
        <v>17</v>
      </c>
      <c r="J460" s="7">
        <f t="shared" si="1"/>
        <v>115</v>
      </c>
    </row>
    <row r="461" ht="15.75" hidden="1" customHeight="1">
      <c r="A461" s="5" t="s">
        <v>1052</v>
      </c>
      <c r="B461" s="6" t="s">
        <v>19</v>
      </c>
      <c r="C461" s="5" t="s">
        <v>23</v>
      </c>
      <c r="D461" s="5" t="s">
        <v>20</v>
      </c>
      <c r="E461" s="5" t="s">
        <v>15</v>
      </c>
      <c r="F461" s="5" t="s">
        <v>185</v>
      </c>
      <c r="G461" s="7">
        <v>165.0</v>
      </c>
      <c r="H461" s="7" t="s">
        <v>17</v>
      </c>
      <c r="I461" s="7">
        <v>140.0</v>
      </c>
      <c r="J461" s="7">
        <f t="shared" si="1"/>
        <v>152.5</v>
      </c>
    </row>
    <row r="462" ht="15.75" hidden="1" customHeight="1">
      <c r="A462" s="5" t="s">
        <v>1054</v>
      </c>
      <c r="B462" s="6" t="s">
        <v>12</v>
      </c>
      <c r="C462" s="5" t="s">
        <v>23</v>
      </c>
      <c r="D462" s="5" t="s">
        <v>20</v>
      </c>
      <c r="E462" s="5" t="s">
        <v>15</v>
      </c>
      <c r="F462" s="5" t="s">
        <v>33</v>
      </c>
      <c r="G462" s="7">
        <v>191.0</v>
      </c>
      <c r="H462" s="7" t="s">
        <v>17</v>
      </c>
      <c r="I462" s="7">
        <v>178.0</v>
      </c>
      <c r="J462" s="7">
        <f t="shared" si="1"/>
        <v>184.5</v>
      </c>
    </row>
    <row r="463" ht="15.75" hidden="1" customHeight="1">
      <c r="A463" s="5" t="s">
        <v>1057</v>
      </c>
      <c r="B463" s="6" t="s">
        <v>12</v>
      </c>
      <c r="C463" s="5" t="s">
        <v>23</v>
      </c>
      <c r="D463" s="5" t="s">
        <v>14</v>
      </c>
      <c r="E463" s="5" t="s">
        <v>25</v>
      </c>
      <c r="F463" s="5" t="s">
        <v>56</v>
      </c>
      <c r="G463" s="7">
        <v>189.0</v>
      </c>
      <c r="H463" s="7">
        <v>172.0</v>
      </c>
      <c r="I463" s="7">
        <v>184.0</v>
      </c>
      <c r="J463" s="7">
        <f t="shared" si="1"/>
        <v>181.6666667</v>
      </c>
    </row>
    <row r="464" ht="15.75" hidden="1" customHeight="1">
      <c r="A464" s="5" t="s">
        <v>1059</v>
      </c>
      <c r="B464" s="6" t="s">
        <v>12</v>
      </c>
      <c r="C464" s="5" t="s">
        <v>13</v>
      </c>
      <c r="D464" s="5" t="s">
        <v>20</v>
      </c>
      <c r="E464" s="5" t="s">
        <v>15</v>
      </c>
      <c r="F464" s="5" t="s">
        <v>33</v>
      </c>
      <c r="G464" s="7">
        <v>187.0</v>
      </c>
      <c r="H464" s="7" t="s">
        <v>17</v>
      </c>
      <c r="I464" s="7">
        <v>187.0</v>
      </c>
      <c r="J464" s="7">
        <f t="shared" si="1"/>
        <v>187</v>
      </c>
    </row>
    <row r="465" ht="15.75" hidden="1" customHeight="1">
      <c r="A465" s="5" t="s">
        <v>1061</v>
      </c>
      <c r="B465" s="6" t="s">
        <v>19</v>
      </c>
      <c r="C465" s="5" t="s">
        <v>23</v>
      </c>
      <c r="D465" s="5" t="s">
        <v>20</v>
      </c>
      <c r="E465" s="5" t="s">
        <v>15</v>
      </c>
      <c r="F465" s="5" t="s">
        <v>38</v>
      </c>
      <c r="G465" s="7">
        <v>163.0</v>
      </c>
      <c r="H465" s="7">
        <v>164.0</v>
      </c>
      <c r="I465" s="7" t="s">
        <v>17</v>
      </c>
      <c r="J465" s="7">
        <f t="shared" si="1"/>
        <v>163.5</v>
      </c>
    </row>
    <row r="466" ht="15.75" hidden="1" customHeight="1">
      <c r="A466" s="5" t="s">
        <v>1064</v>
      </c>
      <c r="B466" s="6" t="s">
        <v>12</v>
      </c>
      <c r="C466" s="5" t="s">
        <v>23</v>
      </c>
      <c r="D466" s="5" t="s">
        <v>43</v>
      </c>
      <c r="E466" s="5" t="s">
        <v>15</v>
      </c>
      <c r="F466" s="5" t="s">
        <v>224</v>
      </c>
      <c r="G466" s="7">
        <v>117.0</v>
      </c>
      <c r="H466" s="7" t="s">
        <v>67</v>
      </c>
      <c r="I466" s="7" t="s">
        <v>17</v>
      </c>
      <c r="J466" s="7">
        <f t="shared" si="1"/>
        <v>117</v>
      </c>
    </row>
    <row r="467" ht="15.75" hidden="1" customHeight="1">
      <c r="A467" s="5" t="s">
        <v>1065</v>
      </c>
      <c r="B467" s="6" t="s">
        <v>12</v>
      </c>
      <c r="C467" s="5" t="s">
        <v>23</v>
      </c>
      <c r="D467" s="5" t="s">
        <v>24</v>
      </c>
      <c r="E467" s="5" t="s">
        <v>25</v>
      </c>
      <c r="F467" s="5" t="s">
        <v>105</v>
      </c>
      <c r="G467" s="7">
        <v>102.0</v>
      </c>
      <c r="H467" s="7">
        <v>112.0</v>
      </c>
      <c r="I467" s="7" t="s">
        <v>17</v>
      </c>
      <c r="J467" s="7">
        <f t="shared" si="1"/>
        <v>107</v>
      </c>
    </row>
    <row r="468" ht="15.75" hidden="1" customHeight="1">
      <c r="A468" s="5" t="s">
        <v>1068</v>
      </c>
      <c r="B468" s="6" t="s">
        <v>1069</v>
      </c>
      <c r="C468" s="5" t="s">
        <v>13</v>
      </c>
      <c r="D468" s="5" t="s">
        <v>30</v>
      </c>
      <c r="E468" s="5" t="s">
        <v>25</v>
      </c>
      <c r="F468" s="5" t="s">
        <v>526</v>
      </c>
      <c r="G468" s="7">
        <v>176.0</v>
      </c>
      <c r="H468" s="7">
        <v>158.0</v>
      </c>
      <c r="I468" s="7" t="s">
        <v>17</v>
      </c>
      <c r="J468" s="7">
        <f t="shared" si="1"/>
        <v>167</v>
      </c>
    </row>
    <row r="469" ht="15.75" hidden="1" customHeight="1">
      <c r="A469" s="5" t="s">
        <v>1071</v>
      </c>
      <c r="B469" s="6" t="s">
        <v>19</v>
      </c>
      <c r="C469" s="5" t="s">
        <v>23</v>
      </c>
      <c r="D469" s="5" t="s">
        <v>51</v>
      </c>
      <c r="E469" s="5" t="s">
        <v>25</v>
      </c>
      <c r="F469" s="5" t="s">
        <v>474</v>
      </c>
      <c r="G469" s="7">
        <v>173.0</v>
      </c>
      <c r="H469" s="7">
        <v>130.0</v>
      </c>
      <c r="I469" s="7">
        <v>142.0</v>
      </c>
      <c r="J469" s="7">
        <f t="shared" si="1"/>
        <v>148.3333333</v>
      </c>
    </row>
    <row r="470" ht="15.75" hidden="1" customHeight="1">
      <c r="A470" s="5" t="s">
        <v>1072</v>
      </c>
      <c r="B470" s="6" t="s">
        <v>12</v>
      </c>
      <c r="C470" s="5" t="s">
        <v>13</v>
      </c>
      <c r="D470" s="5" t="s">
        <v>109</v>
      </c>
      <c r="E470" s="5" t="s">
        <v>15</v>
      </c>
      <c r="F470" s="5" t="s">
        <v>172</v>
      </c>
      <c r="G470" s="7">
        <v>149.0</v>
      </c>
      <c r="H470" s="7">
        <v>153.0</v>
      </c>
      <c r="I470" s="7" t="s">
        <v>67</v>
      </c>
      <c r="J470" s="7">
        <f t="shared" si="1"/>
        <v>151</v>
      </c>
    </row>
    <row r="471" ht="15.75" hidden="1" customHeight="1">
      <c r="A471" s="5" t="s">
        <v>1074</v>
      </c>
      <c r="B471" s="6" t="s">
        <v>12</v>
      </c>
      <c r="C471" s="5" t="s">
        <v>23</v>
      </c>
      <c r="D471" s="5" t="s">
        <v>37</v>
      </c>
      <c r="E471" s="5" t="s">
        <v>15</v>
      </c>
      <c r="F471" s="5" t="s">
        <v>101</v>
      </c>
      <c r="G471" s="7">
        <v>156.0</v>
      </c>
      <c r="H471" s="7" t="s">
        <v>17</v>
      </c>
      <c r="I471" s="7">
        <v>153.0</v>
      </c>
      <c r="J471" s="7">
        <f t="shared" si="1"/>
        <v>154.5</v>
      </c>
    </row>
    <row r="472" ht="15.75" hidden="1" customHeight="1">
      <c r="A472" s="5" t="s">
        <v>1077</v>
      </c>
      <c r="B472" s="6" t="s">
        <v>12</v>
      </c>
      <c r="C472" s="5" t="s">
        <v>13</v>
      </c>
      <c r="D472" s="5" t="s">
        <v>51</v>
      </c>
      <c r="E472" s="5" t="s">
        <v>25</v>
      </c>
      <c r="F472" s="5" t="s">
        <v>52</v>
      </c>
      <c r="G472" s="7">
        <v>126.0</v>
      </c>
      <c r="H472" s="7" t="s">
        <v>17</v>
      </c>
      <c r="I472" s="7">
        <v>146.0</v>
      </c>
      <c r="J472" s="7">
        <f t="shared" si="1"/>
        <v>136</v>
      </c>
    </row>
    <row r="473" ht="15.75" hidden="1" customHeight="1">
      <c r="A473" s="5" t="s">
        <v>1078</v>
      </c>
      <c r="B473" s="6" t="s">
        <v>12</v>
      </c>
      <c r="C473" s="5" t="s">
        <v>23</v>
      </c>
      <c r="D473" s="5" t="s">
        <v>51</v>
      </c>
      <c r="E473" s="5" t="s">
        <v>15</v>
      </c>
      <c r="F473" s="5" t="s">
        <v>336</v>
      </c>
      <c r="G473" s="7">
        <v>170.0</v>
      </c>
      <c r="H473" s="7">
        <v>169.0</v>
      </c>
      <c r="I473" s="7" t="s">
        <v>17</v>
      </c>
      <c r="J473" s="7">
        <f t="shared" si="1"/>
        <v>169.5</v>
      </c>
    </row>
    <row r="474" ht="15.75" hidden="1" customHeight="1">
      <c r="A474" s="5" t="s">
        <v>1081</v>
      </c>
      <c r="B474" s="6" t="s">
        <v>12</v>
      </c>
      <c r="C474" s="5" t="s">
        <v>23</v>
      </c>
      <c r="D474" s="5" t="s">
        <v>20</v>
      </c>
      <c r="E474" s="5" t="s">
        <v>15</v>
      </c>
      <c r="F474" s="5" t="s">
        <v>21</v>
      </c>
      <c r="G474" s="7">
        <v>183.0</v>
      </c>
      <c r="H474" s="7" t="s">
        <v>17</v>
      </c>
      <c r="I474" s="7">
        <v>178.0</v>
      </c>
      <c r="J474" s="7">
        <f t="shared" si="1"/>
        <v>180.5</v>
      </c>
    </row>
    <row r="475" ht="15.75" hidden="1" customHeight="1">
      <c r="A475" s="5" t="s">
        <v>1083</v>
      </c>
      <c r="B475" s="6" t="s">
        <v>12</v>
      </c>
      <c r="C475" s="5" t="s">
        <v>13</v>
      </c>
      <c r="D475" s="5" t="s">
        <v>60</v>
      </c>
      <c r="E475" s="5" t="s">
        <v>15</v>
      </c>
      <c r="F475" s="5" t="s">
        <v>164</v>
      </c>
      <c r="G475" s="7">
        <v>157.0</v>
      </c>
      <c r="H475" s="7" t="s">
        <v>17</v>
      </c>
      <c r="I475" s="7">
        <v>186.0</v>
      </c>
      <c r="J475" s="7">
        <f t="shared" si="1"/>
        <v>171.5</v>
      </c>
    </row>
    <row r="476" ht="15.75" hidden="1" customHeight="1">
      <c r="A476" s="5" t="s">
        <v>1084</v>
      </c>
      <c r="B476" s="6" t="s">
        <v>12</v>
      </c>
      <c r="C476" s="5" t="s">
        <v>23</v>
      </c>
      <c r="D476" s="5" t="s">
        <v>20</v>
      </c>
      <c r="E476" s="5" t="s">
        <v>25</v>
      </c>
      <c r="F476" s="5" t="s">
        <v>71</v>
      </c>
      <c r="G476" s="7">
        <v>170.0</v>
      </c>
      <c r="H476" s="7">
        <v>162.0</v>
      </c>
      <c r="I476" s="7" t="s">
        <v>17</v>
      </c>
      <c r="J476" s="7">
        <f t="shared" si="1"/>
        <v>166</v>
      </c>
    </row>
    <row r="477" ht="15.75" hidden="1" customHeight="1">
      <c r="A477" s="5" t="s">
        <v>1087</v>
      </c>
      <c r="B477" s="6" t="s">
        <v>12</v>
      </c>
      <c r="C477" s="5" t="s">
        <v>13</v>
      </c>
      <c r="D477" s="5" t="s">
        <v>149</v>
      </c>
      <c r="E477" s="5" t="s">
        <v>15</v>
      </c>
      <c r="F477" s="5" t="s">
        <v>150</v>
      </c>
      <c r="G477" s="7">
        <v>120.0</v>
      </c>
      <c r="H477" s="7">
        <v>124.0</v>
      </c>
      <c r="I477" s="7" t="s">
        <v>17</v>
      </c>
      <c r="J477" s="7">
        <f t="shared" si="1"/>
        <v>122</v>
      </c>
    </row>
    <row r="478" ht="15.75" hidden="1" customHeight="1">
      <c r="A478" s="5" t="s">
        <v>1089</v>
      </c>
      <c r="B478" s="6" t="s">
        <v>12</v>
      </c>
      <c r="C478" s="5" t="s">
        <v>23</v>
      </c>
      <c r="D478" s="5" t="s">
        <v>24</v>
      </c>
      <c r="E478" s="5" t="s">
        <v>15</v>
      </c>
      <c r="F478" s="5" t="s">
        <v>146</v>
      </c>
      <c r="G478" s="7">
        <v>150.0</v>
      </c>
      <c r="H478" s="7">
        <v>147.0</v>
      </c>
      <c r="I478" s="7" t="s">
        <v>17</v>
      </c>
      <c r="J478" s="7">
        <f t="shared" si="1"/>
        <v>148.5</v>
      </c>
    </row>
    <row r="479" ht="15.75" hidden="1" customHeight="1">
      <c r="A479" s="5" t="s">
        <v>1090</v>
      </c>
      <c r="B479" s="6" t="s">
        <v>12</v>
      </c>
      <c r="C479" s="5" t="s">
        <v>13</v>
      </c>
      <c r="D479" s="5" t="s">
        <v>40</v>
      </c>
      <c r="E479" s="5" t="s">
        <v>15</v>
      </c>
      <c r="F479" s="5" t="s">
        <v>41</v>
      </c>
      <c r="G479" s="7">
        <v>148.0</v>
      </c>
      <c r="H479" s="7">
        <v>157.0</v>
      </c>
      <c r="I479" s="7">
        <v>155.0</v>
      </c>
      <c r="J479" s="7">
        <f t="shared" si="1"/>
        <v>153.3333333</v>
      </c>
    </row>
    <row r="480" ht="15.75" hidden="1" customHeight="1">
      <c r="A480" s="5" t="s">
        <v>1093</v>
      </c>
      <c r="B480" s="6" t="s">
        <v>19</v>
      </c>
      <c r="C480" s="5" t="s">
        <v>23</v>
      </c>
      <c r="D480" s="5" t="s">
        <v>30</v>
      </c>
      <c r="E480" s="5" t="s">
        <v>25</v>
      </c>
      <c r="F480" s="5" t="s">
        <v>1094</v>
      </c>
      <c r="G480" s="7">
        <v>140.0</v>
      </c>
      <c r="H480" s="7">
        <v>145.0</v>
      </c>
      <c r="I480" s="7" t="s">
        <v>17</v>
      </c>
      <c r="J480" s="7">
        <f t="shared" si="1"/>
        <v>142.5</v>
      </c>
    </row>
    <row r="481" ht="15.75" hidden="1" customHeight="1">
      <c r="A481" s="5" t="s">
        <v>1096</v>
      </c>
      <c r="B481" s="6" t="s">
        <v>12</v>
      </c>
      <c r="C481" s="5" t="s">
        <v>23</v>
      </c>
      <c r="D481" s="5" t="s">
        <v>109</v>
      </c>
      <c r="E481" s="5" t="s">
        <v>25</v>
      </c>
      <c r="F481" s="5" t="s">
        <v>262</v>
      </c>
      <c r="G481" s="7" t="s">
        <v>67</v>
      </c>
      <c r="H481" s="7">
        <v>143.0</v>
      </c>
      <c r="I481" s="7" t="s">
        <v>17</v>
      </c>
      <c r="J481" s="7">
        <f t="shared" si="1"/>
        <v>143</v>
      </c>
    </row>
    <row r="482" ht="15.75" hidden="1" customHeight="1">
      <c r="A482" s="5" t="s">
        <v>1097</v>
      </c>
      <c r="B482" s="6" t="s">
        <v>12</v>
      </c>
      <c r="C482" s="5" t="s">
        <v>23</v>
      </c>
      <c r="D482" s="5" t="s">
        <v>30</v>
      </c>
      <c r="E482" s="5" t="s">
        <v>15</v>
      </c>
      <c r="F482" s="5" t="s">
        <v>302</v>
      </c>
      <c r="G482" s="7">
        <v>189.0</v>
      </c>
      <c r="H482" s="7">
        <v>143.0</v>
      </c>
      <c r="I482" s="7">
        <v>119.0</v>
      </c>
      <c r="J482" s="7">
        <f t="shared" si="1"/>
        <v>150.3333333</v>
      </c>
    </row>
    <row r="483" ht="15.75" hidden="1" customHeight="1">
      <c r="A483" s="5" t="s">
        <v>1100</v>
      </c>
      <c r="B483" s="6" t="s">
        <v>19</v>
      </c>
      <c r="C483" s="5" t="s">
        <v>23</v>
      </c>
      <c r="D483" s="5" t="s">
        <v>30</v>
      </c>
      <c r="E483" s="5" t="s">
        <v>15</v>
      </c>
      <c r="F483" s="5" t="s">
        <v>1101</v>
      </c>
      <c r="G483" s="7">
        <v>186.0</v>
      </c>
      <c r="H483" s="7">
        <v>166.0</v>
      </c>
      <c r="I483" s="7">
        <v>165.0</v>
      </c>
      <c r="J483" s="7">
        <f t="shared" si="1"/>
        <v>172.3333333</v>
      </c>
    </row>
    <row r="484" ht="15.75" hidden="1" customHeight="1">
      <c r="A484" s="5" t="s">
        <v>1102</v>
      </c>
      <c r="B484" s="6" t="s">
        <v>12</v>
      </c>
      <c r="C484" s="5" t="s">
        <v>23</v>
      </c>
      <c r="D484" s="5" t="s">
        <v>46</v>
      </c>
      <c r="E484" s="5" t="s">
        <v>15</v>
      </c>
      <c r="F484" s="5" t="s">
        <v>90</v>
      </c>
      <c r="G484" s="7">
        <v>197.0</v>
      </c>
      <c r="H484" s="7" t="s">
        <v>17</v>
      </c>
      <c r="I484" s="7">
        <v>190.0</v>
      </c>
      <c r="J484" s="7">
        <f t="shared" si="1"/>
        <v>193.5</v>
      </c>
    </row>
    <row r="485" ht="15.75" hidden="1" customHeight="1">
      <c r="A485" s="5" t="s">
        <v>1106</v>
      </c>
      <c r="B485" s="6" t="s">
        <v>19</v>
      </c>
      <c r="C485" s="5" t="s">
        <v>23</v>
      </c>
      <c r="D485" s="5" t="s">
        <v>109</v>
      </c>
      <c r="E485" s="5" t="s">
        <v>25</v>
      </c>
      <c r="F485" s="5" t="s">
        <v>155</v>
      </c>
      <c r="G485" s="7">
        <v>129.0</v>
      </c>
      <c r="H485" s="7">
        <v>115.0</v>
      </c>
      <c r="I485" s="7" t="s">
        <v>17</v>
      </c>
      <c r="J485" s="7">
        <f t="shared" si="1"/>
        <v>122</v>
      </c>
    </row>
    <row r="486" ht="15.75" hidden="1" customHeight="1">
      <c r="A486" s="5" t="s">
        <v>1108</v>
      </c>
      <c r="B486" s="6" t="s">
        <v>12</v>
      </c>
      <c r="C486" s="5" t="s">
        <v>13</v>
      </c>
      <c r="D486" s="5" t="s">
        <v>20</v>
      </c>
      <c r="E486" s="5" t="s">
        <v>25</v>
      </c>
      <c r="F486" s="5" t="s">
        <v>824</v>
      </c>
      <c r="G486" s="7">
        <v>149.0</v>
      </c>
      <c r="H486" s="7" t="s">
        <v>17</v>
      </c>
      <c r="I486" s="7">
        <v>140.0</v>
      </c>
      <c r="J486" s="7">
        <f t="shared" si="1"/>
        <v>144.5</v>
      </c>
    </row>
    <row r="487" ht="15.75" hidden="1" customHeight="1">
      <c r="A487" s="5" t="s">
        <v>1111</v>
      </c>
      <c r="B487" s="6" t="s">
        <v>12</v>
      </c>
      <c r="C487" s="5" t="s">
        <v>23</v>
      </c>
      <c r="D487" s="5" t="s">
        <v>43</v>
      </c>
      <c r="E487" s="5" t="s">
        <v>25</v>
      </c>
      <c r="F487" s="5" t="s">
        <v>754</v>
      </c>
      <c r="G487" s="7">
        <v>131.0</v>
      </c>
      <c r="H487" s="7">
        <v>143.0</v>
      </c>
      <c r="I487" s="7">
        <v>117.0</v>
      </c>
      <c r="J487" s="7">
        <f t="shared" si="1"/>
        <v>130.3333333</v>
      </c>
    </row>
    <row r="488" ht="15.75" hidden="1" customHeight="1">
      <c r="A488" s="5" t="s">
        <v>1112</v>
      </c>
      <c r="B488" s="6" t="s">
        <v>12</v>
      </c>
      <c r="C488" s="5" t="s">
        <v>13</v>
      </c>
      <c r="D488" s="5" t="s">
        <v>37</v>
      </c>
      <c r="E488" s="5" t="s">
        <v>25</v>
      </c>
      <c r="F488" s="5" t="s">
        <v>58</v>
      </c>
      <c r="G488" s="7">
        <v>172.0</v>
      </c>
      <c r="H488" s="7" t="s">
        <v>17</v>
      </c>
      <c r="I488" s="7">
        <v>165.0</v>
      </c>
      <c r="J488" s="7">
        <f t="shared" si="1"/>
        <v>168.5</v>
      </c>
    </row>
    <row r="489" ht="15.75" hidden="1" customHeight="1">
      <c r="A489" s="5" t="s">
        <v>1115</v>
      </c>
      <c r="B489" s="6" t="s">
        <v>19</v>
      </c>
      <c r="C489" s="5" t="s">
        <v>13</v>
      </c>
      <c r="D489" s="5" t="s">
        <v>473</v>
      </c>
      <c r="E489" s="5" t="s">
        <v>25</v>
      </c>
      <c r="F489" s="5" t="s">
        <v>474</v>
      </c>
      <c r="G489" s="7">
        <v>164.0</v>
      </c>
      <c r="H489" s="7">
        <v>186.0</v>
      </c>
      <c r="I489" s="7" t="s">
        <v>17</v>
      </c>
      <c r="J489" s="7">
        <f t="shared" si="1"/>
        <v>175</v>
      </c>
    </row>
    <row r="490" ht="15.75" hidden="1" customHeight="1">
      <c r="A490" s="5" t="s">
        <v>1117</v>
      </c>
      <c r="B490" s="6" t="s">
        <v>12</v>
      </c>
      <c r="C490" s="5" t="s">
        <v>13</v>
      </c>
      <c r="D490" s="5" t="s">
        <v>37</v>
      </c>
      <c r="E490" s="5" t="s">
        <v>15</v>
      </c>
      <c r="F490" s="5" t="s">
        <v>38</v>
      </c>
      <c r="G490" s="7">
        <v>164.0</v>
      </c>
      <c r="H490" s="7" t="s">
        <v>17</v>
      </c>
      <c r="I490" s="7">
        <v>170.0</v>
      </c>
      <c r="J490" s="7">
        <f t="shared" si="1"/>
        <v>167</v>
      </c>
    </row>
    <row r="491" ht="15.75" hidden="1" customHeight="1">
      <c r="A491" s="5" t="s">
        <v>1121</v>
      </c>
      <c r="B491" s="6" t="s">
        <v>12</v>
      </c>
      <c r="C491" s="5" t="s">
        <v>23</v>
      </c>
      <c r="D491" s="5" t="s">
        <v>130</v>
      </c>
      <c r="E491" s="5" t="s">
        <v>15</v>
      </c>
      <c r="F491" s="5" t="s">
        <v>131</v>
      </c>
      <c r="G491" s="7">
        <v>138.0</v>
      </c>
      <c r="H491" s="7">
        <v>155.0</v>
      </c>
      <c r="I491" s="7" t="s">
        <v>17</v>
      </c>
      <c r="J491" s="7">
        <f t="shared" si="1"/>
        <v>146.5</v>
      </c>
    </row>
    <row r="492" ht="15.75" hidden="1" customHeight="1">
      <c r="A492" s="5" t="s">
        <v>1122</v>
      </c>
      <c r="B492" s="6" t="s">
        <v>12</v>
      </c>
      <c r="C492" s="5" t="s">
        <v>23</v>
      </c>
      <c r="D492" s="5" t="s">
        <v>51</v>
      </c>
      <c r="E492" s="5" t="s">
        <v>25</v>
      </c>
      <c r="F492" s="5" t="s">
        <v>361</v>
      </c>
      <c r="G492" s="7">
        <v>163.0</v>
      </c>
      <c r="H492" s="7" t="s">
        <v>17</v>
      </c>
      <c r="I492" s="7">
        <v>137.0</v>
      </c>
      <c r="J492" s="7">
        <f t="shared" si="1"/>
        <v>150</v>
      </c>
    </row>
    <row r="493" ht="15.75" customHeight="1">
      <c r="A493" s="5" t="s">
        <v>1126</v>
      </c>
      <c r="B493" s="6" t="s">
        <v>12</v>
      </c>
      <c r="C493" s="5" t="s">
        <v>13</v>
      </c>
      <c r="D493" s="5" t="s">
        <v>109</v>
      </c>
      <c r="E493" s="5" t="s">
        <v>25</v>
      </c>
      <c r="F493" s="5" t="s">
        <v>155</v>
      </c>
      <c r="G493" s="7" t="s">
        <v>67</v>
      </c>
      <c r="H493" s="7" t="s">
        <v>17</v>
      </c>
      <c r="I493" s="7" t="s">
        <v>67</v>
      </c>
      <c r="J493" s="7" t="str">
        <f t="shared" si="1"/>
        <v>#DIV/0!</v>
      </c>
    </row>
    <row r="494" ht="15.75" hidden="1" customHeight="1">
      <c r="A494" s="5" t="s">
        <v>1127</v>
      </c>
      <c r="B494" s="6" t="s">
        <v>12</v>
      </c>
      <c r="C494" s="5" t="s">
        <v>13</v>
      </c>
      <c r="D494" s="5" t="s">
        <v>20</v>
      </c>
      <c r="E494" s="5" t="s">
        <v>25</v>
      </c>
      <c r="F494" s="5" t="s">
        <v>71</v>
      </c>
      <c r="G494" s="7">
        <v>119.0</v>
      </c>
      <c r="H494" s="7" t="s">
        <v>17</v>
      </c>
      <c r="I494" s="7">
        <v>144.0</v>
      </c>
      <c r="J494" s="7">
        <f t="shared" si="1"/>
        <v>131.5</v>
      </c>
    </row>
    <row r="495" ht="15.75" hidden="1" customHeight="1">
      <c r="A495" s="5" t="s">
        <v>1129</v>
      </c>
      <c r="B495" s="6" t="s">
        <v>12</v>
      </c>
      <c r="C495" s="5" t="s">
        <v>23</v>
      </c>
      <c r="D495" s="5" t="s">
        <v>51</v>
      </c>
      <c r="E495" s="5" t="s">
        <v>15</v>
      </c>
      <c r="F495" s="5" t="s">
        <v>330</v>
      </c>
      <c r="G495" s="7">
        <v>141.0</v>
      </c>
      <c r="H495" s="7">
        <v>135.0</v>
      </c>
      <c r="I495" s="7">
        <v>151.0</v>
      </c>
      <c r="J495" s="7">
        <f t="shared" si="1"/>
        <v>142.3333333</v>
      </c>
    </row>
    <row r="496" ht="15.75" hidden="1" customHeight="1">
      <c r="A496" s="5" t="s">
        <v>1131</v>
      </c>
      <c r="B496" s="6" t="s">
        <v>19</v>
      </c>
      <c r="C496" s="5" t="s">
        <v>23</v>
      </c>
      <c r="D496" s="5" t="s">
        <v>60</v>
      </c>
      <c r="E496" s="5" t="s">
        <v>15</v>
      </c>
      <c r="F496" s="5" t="s">
        <v>31</v>
      </c>
      <c r="G496" s="7">
        <v>150.0</v>
      </c>
      <c r="H496" s="7">
        <v>158.0</v>
      </c>
      <c r="I496" s="7" t="s">
        <v>17</v>
      </c>
      <c r="J496" s="7">
        <f t="shared" si="1"/>
        <v>154</v>
      </c>
    </row>
    <row r="497" ht="15.75" hidden="1" customHeight="1">
      <c r="A497" s="5" t="s">
        <v>1132</v>
      </c>
      <c r="B497" s="6" t="s">
        <v>12</v>
      </c>
      <c r="C497" s="5" t="s">
        <v>23</v>
      </c>
      <c r="D497" s="5" t="s">
        <v>30</v>
      </c>
      <c r="E497" s="5" t="s">
        <v>25</v>
      </c>
      <c r="F497" s="5" t="s">
        <v>844</v>
      </c>
      <c r="G497" s="7">
        <v>111.0</v>
      </c>
      <c r="H497" s="7" t="s">
        <v>67</v>
      </c>
      <c r="I497" s="7">
        <v>110.0</v>
      </c>
      <c r="J497" s="7">
        <f t="shared" si="1"/>
        <v>110.5</v>
      </c>
    </row>
    <row r="498" ht="15.75" hidden="1" customHeight="1">
      <c r="A498" s="5" t="s">
        <v>1133</v>
      </c>
      <c r="B498" s="6" t="s">
        <v>12</v>
      </c>
      <c r="C498" s="5" t="s">
        <v>23</v>
      </c>
      <c r="D498" s="5" t="s">
        <v>30</v>
      </c>
      <c r="E498" s="5" t="s">
        <v>25</v>
      </c>
      <c r="F498" s="5" t="s">
        <v>75</v>
      </c>
      <c r="G498" s="7">
        <v>135.0</v>
      </c>
      <c r="H498" s="7">
        <v>138.0</v>
      </c>
      <c r="I498" s="7" t="s">
        <v>17</v>
      </c>
      <c r="J498" s="7">
        <f t="shared" si="1"/>
        <v>136.5</v>
      </c>
    </row>
    <row r="499" ht="15.75" hidden="1" customHeight="1">
      <c r="A499" s="5" t="s">
        <v>1136</v>
      </c>
      <c r="B499" s="6" t="s">
        <v>12</v>
      </c>
      <c r="C499" s="5" t="s">
        <v>13</v>
      </c>
      <c r="D499" s="5" t="s">
        <v>43</v>
      </c>
      <c r="E499" s="5" t="s">
        <v>25</v>
      </c>
      <c r="F499" s="5" t="s">
        <v>170</v>
      </c>
      <c r="G499" s="7">
        <v>137.0</v>
      </c>
      <c r="H499" s="7">
        <v>145.0</v>
      </c>
      <c r="I499" s="7" t="s">
        <v>17</v>
      </c>
      <c r="J499" s="7">
        <f t="shared" si="1"/>
        <v>141</v>
      </c>
    </row>
    <row r="500" ht="15.75" hidden="1" customHeight="1">
      <c r="A500" s="5" t="s">
        <v>1138</v>
      </c>
      <c r="B500" s="6" t="s">
        <v>19</v>
      </c>
      <c r="C500" s="5" t="s">
        <v>23</v>
      </c>
      <c r="D500" s="5" t="s">
        <v>20</v>
      </c>
      <c r="E500" s="5" t="s">
        <v>15</v>
      </c>
      <c r="F500" s="5" t="s">
        <v>185</v>
      </c>
      <c r="G500" s="7">
        <v>167.0</v>
      </c>
      <c r="H500" s="7" t="s">
        <v>17</v>
      </c>
      <c r="I500" s="7">
        <v>128.0</v>
      </c>
      <c r="J500" s="7">
        <f t="shared" si="1"/>
        <v>147.5</v>
      </c>
    </row>
    <row r="501" ht="15.75" hidden="1" customHeight="1">
      <c r="A501" s="5" t="s">
        <v>1139</v>
      </c>
      <c r="B501" s="6" t="s">
        <v>19</v>
      </c>
      <c r="C501" s="5" t="s">
        <v>23</v>
      </c>
      <c r="D501" s="5" t="s">
        <v>30</v>
      </c>
      <c r="E501" s="5" t="s">
        <v>25</v>
      </c>
      <c r="F501" s="5" t="s">
        <v>275</v>
      </c>
      <c r="G501" s="7">
        <v>157.0</v>
      </c>
      <c r="H501" s="7">
        <v>161.0</v>
      </c>
      <c r="I501" s="7" t="s">
        <v>17</v>
      </c>
      <c r="J501" s="7">
        <f t="shared" si="1"/>
        <v>159</v>
      </c>
    </row>
    <row r="502" ht="15.75" hidden="1" customHeight="1">
      <c r="A502" s="5" t="s">
        <v>1141</v>
      </c>
      <c r="B502" s="6" t="s">
        <v>12</v>
      </c>
      <c r="C502" s="5" t="s">
        <v>23</v>
      </c>
      <c r="D502" s="5" t="s">
        <v>24</v>
      </c>
      <c r="E502" s="5" t="s">
        <v>15</v>
      </c>
      <c r="F502" s="5" t="s">
        <v>1143</v>
      </c>
      <c r="G502" s="7">
        <v>166.0</v>
      </c>
      <c r="H502" s="7">
        <v>153.0</v>
      </c>
      <c r="I502" s="7" t="s">
        <v>17</v>
      </c>
      <c r="J502" s="7">
        <f t="shared" si="1"/>
        <v>159.5</v>
      </c>
    </row>
    <row r="503" ht="15.75" hidden="1" customHeight="1">
      <c r="A503" s="5" t="s">
        <v>1145</v>
      </c>
      <c r="B503" s="6" t="s">
        <v>12</v>
      </c>
      <c r="C503" s="5" t="s">
        <v>13</v>
      </c>
      <c r="D503" s="5" t="s">
        <v>24</v>
      </c>
      <c r="E503" s="5" t="s">
        <v>15</v>
      </c>
      <c r="F503" s="5" t="s">
        <v>336</v>
      </c>
      <c r="G503" s="7">
        <v>157.0</v>
      </c>
      <c r="H503" s="7">
        <v>140.0</v>
      </c>
      <c r="I503" s="7" t="s">
        <v>17</v>
      </c>
      <c r="J503" s="7">
        <f t="shared" si="1"/>
        <v>148.5</v>
      </c>
    </row>
    <row r="504" ht="15.75" hidden="1" customHeight="1">
      <c r="A504" s="5" t="s">
        <v>1146</v>
      </c>
      <c r="B504" s="6" t="s">
        <v>12</v>
      </c>
      <c r="C504" s="5" t="s">
        <v>13</v>
      </c>
      <c r="D504" s="5" t="s">
        <v>40</v>
      </c>
      <c r="E504" s="5" t="s">
        <v>15</v>
      </c>
      <c r="F504" s="5" t="s">
        <v>41</v>
      </c>
      <c r="G504" s="7">
        <v>152.0</v>
      </c>
      <c r="H504" s="7" t="s">
        <v>783</v>
      </c>
      <c r="I504" s="7">
        <v>133.0</v>
      </c>
      <c r="J504" s="7">
        <f t="shared" si="1"/>
        <v>142.5</v>
      </c>
    </row>
    <row r="505" ht="15.75" hidden="1" customHeight="1">
      <c r="A505" s="5" t="s">
        <v>1147</v>
      </c>
      <c r="B505" s="6" t="s">
        <v>12</v>
      </c>
      <c r="C505" s="5" t="s">
        <v>13</v>
      </c>
      <c r="D505" s="5" t="s">
        <v>40</v>
      </c>
      <c r="E505" s="5" t="s">
        <v>15</v>
      </c>
      <c r="F505" s="5" t="s">
        <v>41</v>
      </c>
      <c r="G505" s="7">
        <v>170.0</v>
      </c>
      <c r="H505" s="7" t="s">
        <v>17</v>
      </c>
      <c r="I505" s="7">
        <v>153.0</v>
      </c>
      <c r="J505" s="7">
        <f t="shared" si="1"/>
        <v>161.5</v>
      </c>
    </row>
    <row r="506" ht="15.75" hidden="1" customHeight="1">
      <c r="A506" s="5" t="s">
        <v>1151</v>
      </c>
      <c r="B506" s="6" t="s">
        <v>19</v>
      </c>
      <c r="C506" s="5" t="s">
        <v>23</v>
      </c>
      <c r="D506" s="5" t="s">
        <v>37</v>
      </c>
      <c r="E506" s="5" t="s">
        <v>25</v>
      </c>
      <c r="F506" s="5" t="s">
        <v>58</v>
      </c>
      <c r="G506" s="7">
        <v>149.0</v>
      </c>
      <c r="H506" s="7" t="s">
        <v>17</v>
      </c>
      <c r="I506" s="7">
        <v>153.0</v>
      </c>
      <c r="J506" s="7">
        <f t="shared" si="1"/>
        <v>151</v>
      </c>
    </row>
    <row r="507" ht="15.75" hidden="1" customHeight="1">
      <c r="A507" s="5" t="s">
        <v>1152</v>
      </c>
      <c r="B507" s="6" t="s">
        <v>12</v>
      </c>
      <c r="C507" s="5" t="s">
        <v>13</v>
      </c>
      <c r="D507" s="5" t="s">
        <v>51</v>
      </c>
      <c r="E507" s="5" t="s">
        <v>15</v>
      </c>
      <c r="F507" s="5" t="s">
        <v>190</v>
      </c>
      <c r="G507" s="7">
        <v>197.5</v>
      </c>
      <c r="H507" s="7" t="s">
        <v>17</v>
      </c>
      <c r="I507" s="7">
        <v>190.0</v>
      </c>
      <c r="J507" s="7">
        <f t="shared" si="1"/>
        <v>193.75</v>
      </c>
    </row>
    <row r="508" ht="15.75" hidden="1" customHeight="1">
      <c r="A508" s="5" t="s">
        <v>1153</v>
      </c>
      <c r="B508" s="6" t="s">
        <v>12</v>
      </c>
      <c r="C508" s="5" t="s">
        <v>23</v>
      </c>
      <c r="D508" s="5" t="s">
        <v>43</v>
      </c>
      <c r="E508" s="5" t="s">
        <v>15</v>
      </c>
      <c r="F508" s="5" t="s">
        <v>92</v>
      </c>
      <c r="G508" s="7">
        <v>193.0</v>
      </c>
      <c r="H508" s="7" t="s">
        <v>17</v>
      </c>
      <c r="I508" s="7">
        <v>187.0</v>
      </c>
      <c r="J508" s="7">
        <f t="shared" si="1"/>
        <v>190</v>
      </c>
    </row>
    <row r="509" ht="15.75" hidden="1" customHeight="1">
      <c r="A509" s="5" t="s">
        <v>1156</v>
      </c>
      <c r="B509" s="6" t="s">
        <v>12</v>
      </c>
      <c r="C509" s="5" t="s">
        <v>13</v>
      </c>
      <c r="D509" s="5" t="s">
        <v>561</v>
      </c>
      <c r="E509" s="5" t="s">
        <v>15</v>
      </c>
      <c r="F509" s="5" t="s">
        <v>600</v>
      </c>
      <c r="G509" s="7">
        <v>115.0</v>
      </c>
      <c r="H509" s="7">
        <v>127.0</v>
      </c>
      <c r="I509" s="7" t="s">
        <v>17</v>
      </c>
      <c r="J509" s="7">
        <f t="shared" si="1"/>
        <v>121</v>
      </c>
    </row>
    <row r="510" ht="15.75" hidden="1" customHeight="1">
      <c r="A510" s="5" t="s">
        <v>1158</v>
      </c>
      <c r="B510" s="6" t="s">
        <v>12</v>
      </c>
      <c r="C510" s="5" t="s">
        <v>13</v>
      </c>
      <c r="D510" s="5" t="s">
        <v>24</v>
      </c>
      <c r="E510" s="5" t="s">
        <v>25</v>
      </c>
      <c r="F510" s="5" t="s">
        <v>310</v>
      </c>
      <c r="G510" s="7">
        <v>154.0</v>
      </c>
      <c r="H510" s="7">
        <v>149.0</v>
      </c>
      <c r="I510" s="7" t="s">
        <v>17</v>
      </c>
      <c r="J510" s="7">
        <f t="shared" si="1"/>
        <v>151.5</v>
      </c>
    </row>
    <row r="511" ht="15.75" hidden="1" customHeight="1">
      <c r="A511" s="5" t="s">
        <v>1159</v>
      </c>
      <c r="B511" s="6" t="s">
        <v>12</v>
      </c>
      <c r="C511" s="5" t="s">
        <v>13</v>
      </c>
      <c r="D511" s="5" t="s">
        <v>109</v>
      </c>
      <c r="E511" s="5" t="s">
        <v>15</v>
      </c>
      <c r="F511" s="5" t="s">
        <v>172</v>
      </c>
      <c r="G511" s="7">
        <v>109.0</v>
      </c>
      <c r="H511" s="7">
        <v>140.0</v>
      </c>
      <c r="I511" s="7" t="s">
        <v>67</v>
      </c>
      <c r="J511" s="7">
        <f t="shared" si="1"/>
        <v>124.5</v>
      </c>
    </row>
    <row r="512" ht="15.75" hidden="1" customHeight="1">
      <c r="A512" s="5" t="s">
        <v>1162</v>
      </c>
      <c r="B512" s="6" t="s">
        <v>12</v>
      </c>
      <c r="C512" s="5" t="s">
        <v>23</v>
      </c>
      <c r="D512" s="5" t="s">
        <v>60</v>
      </c>
      <c r="E512" s="5" t="s">
        <v>25</v>
      </c>
      <c r="F512" s="5" t="s">
        <v>534</v>
      </c>
      <c r="G512" s="7">
        <v>195.0</v>
      </c>
      <c r="H512" s="7" t="s">
        <v>17</v>
      </c>
      <c r="I512" s="7">
        <v>192.0</v>
      </c>
      <c r="J512" s="7">
        <f t="shared" si="1"/>
        <v>193.5</v>
      </c>
    </row>
    <row r="513" ht="15.75" hidden="1" customHeight="1">
      <c r="A513" s="5" t="s">
        <v>1164</v>
      </c>
      <c r="B513" s="6" t="s">
        <v>12</v>
      </c>
      <c r="C513" s="5" t="s">
        <v>23</v>
      </c>
      <c r="D513" s="5" t="s">
        <v>43</v>
      </c>
      <c r="E513" s="5" t="s">
        <v>15</v>
      </c>
      <c r="F513" s="5" t="s">
        <v>398</v>
      </c>
      <c r="G513" s="7">
        <v>154.0</v>
      </c>
      <c r="H513" s="7" t="s">
        <v>17</v>
      </c>
      <c r="I513" s="7">
        <v>142.0</v>
      </c>
      <c r="J513" s="7">
        <f t="shared" si="1"/>
        <v>148</v>
      </c>
    </row>
    <row r="514" ht="15.75" hidden="1" customHeight="1">
      <c r="A514" s="5" t="s">
        <v>1165</v>
      </c>
      <c r="B514" s="6" t="s">
        <v>12</v>
      </c>
      <c r="C514" s="5" t="s">
        <v>23</v>
      </c>
      <c r="D514" s="5" t="s">
        <v>37</v>
      </c>
      <c r="E514" s="5" t="s">
        <v>15</v>
      </c>
      <c r="F514" s="5" t="s">
        <v>117</v>
      </c>
      <c r="G514" s="7">
        <v>180.0</v>
      </c>
      <c r="H514" s="7" t="s">
        <v>17</v>
      </c>
      <c r="I514" s="7">
        <v>170.0</v>
      </c>
      <c r="J514" s="7">
        <f t="shared" si="1"/>
        <v>175</v>
      </c>
    </row>
    <row r="515" ht="15.75" hidden="1" customHeight="1">
      <c r="A515" s="5" t="s">
        <v>1168</v>
      </c>
      <c r="B515" s="6" t="s">
        <v>12</v>
      </c>
      <c r="C515" s="5" t="s">
        <v>13</v>
      </c>
      <c r="D515" s="5" t="s">
        <v>77</v>
      </c>
      <c r="E515" s="5" t="s">
        <v>15</v>
      </c>
      <c r="F515" s="5" t="s">
        <v>198</v>
      </c>
      <c r="G515" s="7">
        <v>174.0</v>
      </c>
      <c r="H515" s="7" t="s">
        <v>17</v>
      </c>
      <c r="I515" s="7">
        <v>153.0</v>
      </c>
      <c r="J515" s="7">
        <f t="shared" si="1"/>
        <v>163.5</v>
      </c>
    </row>
    <row r="516" ht="15.75" hidden="1" customHeight="1">
      <c r="A516" s="5" t="s">
        <v>1169</v>
      </c>
      <c r="B516" s="6" t="s">
        <v>12</v>
      </c>
      <c r="C516" s="5" t="s">
        <v>23</v>
      </c>
      <c r="D516" s="5" t="s">
        <v>30</v>
      </c>
      <c r="E516" s="5" t="s">
        <v>25</v>
      </c>
      <c r="F516" s="5" t="s">
        <v>269</v>
      </c>
      <c r="G516" s="7">
        <v>140.0</v>
      </c>
      <c r="H516" s="7" t="s">
        <v>17</v>
      </c>
      <c r="I516" s="7">
        <v>137.0</v>
      </c>
      <c r="J516" s="7">
        <f t="shared" si="1"/>
        <v>138.5</v>
      </c>
    </row>
    <row r="517" ht="15.75" hidden="1" customHeight="1">
      <c r="A517" s="5" t="s">
        <v>1170</v>
      </c>
      <c r="B517" s="6" t="s">
        <v>19</v>
      </c>
      <c r="C517" s="5" t="s">
        <v>13</v>
      </c>
      <c r="D517" s="5" t="s">
        <v>37</v>
      </c>
      <c r="E517" s="5" t="s">
        <v>15</v>
      </c>
      <c r="F517" s="5" t="s">
        <v>271</v>
      </c>
      <c r="G517" s="7">
        <v>164.0</v>
      </c>
      <c r="H517" s="7" t="s">
        <v>17</v>
      </c>
      <c r="I517" s="7">
        <v>178.0</v>
      </c>
      <c r="J517" s="7">
        <f t="shared" si="1"/>
        <v>171</v>
      </c>
    </row>
    <row r="518" ht="15.75" hidden="1" customHeight="1">
      <c r="A518" s="5" t="s">
        <v>1171</v>
      </c>
      <c r="B518" s="6" t="s">
        <v>19</v>
      </c>
      <c r="C518" s="5" t="s">
        <v>23</v>
      </c>
      <c r="D518" s="5" t="s">
        <v>30</v>
      </c>
      <c r="E518" s="5" t="s">
        <v>25</v>
      </c>
      <c r="F518" s="5" t="s">
        <v>1172</v>
      </c>
      <c r="G518" s="7">
        <v>104.0</v>
      </c>
      <c r="H518" s="7">
        <v>121.0</v>
      </c>
      <c r="I518" s="7" t="s">
        <v>17</v>
      </c>
      <c r="J518" s="7">
        <f t="shared" si="1"/>
        <v>112.5</v>
      </c>
    </row>
    <row r="519" ht="15.75" hidden="1" customHeight="1">
      <c r="A519" s="5" t="s">
        <v>1173</v>
      </c>
      <c r="B519" s="6" t="s">
        <v>12</v>
      </c>
      <c r="C519" s="5" t="s">
        <v>13</v>
      </c>
      <c r="D519" s="5" t="s">
        <v>43</v>
      </c>
      <c r="E519" s="5" t="s">
        <v>25</v>
      </c>
      <c r="F519" s="5" t="s">
        <v>170</v>
      </c>
      <c r="G519" s="7">
        <v>119.0</v>
      </c>
      <c r="H519" s="7">
        <v>112.0</v>
      </c>
      <c r="I519" s="7" t="s">
        <v>17</v>
      </c>
      <c r="J519" s="7">
        <f t="shared" si="1"/>
        <v>115.5</v>
      </c>
    </row>
    <row r="520" ht="15.75" hidden="1" customHeight="1">
      <c r="A520" s="5" t="s">
        <v>1176</v>
      </c>
      <c r="B520" s="6" t="s">
        <v>12</v>
      </c>
      <c r="C520" s="5" t="s">
        <v>13</v>
      </c>
      <c r="D520" s="5" t="s">
        <v>30</v>
      </c>
      <c r="E520" s="5" t="s">
        <v>15</v>
      </c>
      <c r="F520" s="5" t="s">
        <v>1177</v>
      </c>
      <c r="G520" s="7">
        <v>107.0</v>
      </c>
      <c r="H520" s="7">
        <v>105.0</v>
      </c>
      <c r="I520" s="7" t="s">
        <v>17</v>
      </c>
      <c r="J520" s="7">
        <f t="shared" si="1"/>
        <v>106</v>
      </c>
    </row>
    <row r="521" ht="15.75" hidden="1" customHeight="1">
      <c r="A521" s="5" t="s">
        <v>1179</v>
      </c>
      <c r="B521" s="6" t="s">
        <v>12</v>
      </c>
      <c r="C521" s="5" t="s">
        <v>23</v>
      </c>
      <c r="D521" s="5" t="s">
        <v>43</v>
      </c>
      <c r="E521" s="5" t="s">
        <v>25</v>
      </c>
      <c r="F521" s="5" t="s">
        <v>44</v>
      </c>
      <c r="G521" s="7">
        <v>144.0</v>
      </c>
      <c r="H521" s="7" t="s">
        <v>17</v>
      </c>
      <c r="I521" s="7">
        <v>149.0</v>
      </c>
      <c r="J521" s="7">
        <f t="shared" si="1"/>
        <v>146.5</v>
      </c>
    </row>
    <row r="522" ht="15.75" hidden="1" customHeight="1">
      <c r="A522" s="5" t="s">
        <v>1180</v>
      </c>
      <c r="B522" s="6" t="s">
        <v>12</v>
      </c>
      <c r="C522" s="5" t="s">
        <v>23</v>
      </c>
      <c r="D522" s="5" t="s">
        <v>43</v>
      </c>
      <c r="E522" s="5" t="s">
        <v>25</v>
      </c>
      <c r="F522" s="5" t="s">
        <v>454</v>
      </c>
      <c r="G522" s="7">
        <v>166.0</v>
      </c>
      <c r="H522" s="7" t="s">
        <v>17</v>
      </c>
      <c r="I522" s="7">
        <v>182.0</v>
      </c>
      <c r="J522" s="7">
        <f t="shared" si="1"/>
        <v>174</v>
      </c>
    </row>
    <row r="523" ht="15.75" hidden="1" customHeight="1">
      <c r="A523" s="5" t="s">
        <v>1182</v>
      </c>
      <c r="B523" s="6" t="s">
        <v>19</v>
      </c>
      <c r="C523" s="5" t="s">
        <v>13</v>
      </c>
      <c r="D523" s="5" t="s">
        <v>30</v>
      </c>
      <c r="E523" s="5" t="s">
        <v>15</v>
      </c>
      <c r="F523" s="5" t="s">
        <v>394</v>
      </c>
      <c r="G523" s="7">
        <v>124.0</v>
      </c>
      <c r="H523" s="7">
        <v>132.0</v>
      </c>
      <c r="I523" s="7" t="s">
        <v>17</v>
      </c>
      <c r="J523" s="7">
        <f t="shared" si="1"/>
        <v>128</v>
      </c>
    </row>
    <row r="524" ht="15.75" hidden="1" customHeight="1">
      <c r="A524" s="5" t="s">
        <v>1184</v>
      </c>
      <c r="B524" s="6" t="s">
        <v>12</v>
      </c>
      <c r="C524" s="5" t="s">
        <v>13</v>
      </c>
      <c r="D524" s="5" t="s">
        <v>43</v>
      </c>
      <c r="E524" s="5" t="s">
        <v>25</v>
      </c>
      <c r="F524" s="5" t="s">
        <v>868</v>
      </c>
      <c r="G524" s="7">
        <v>184.0</v>
      </c>
      <c r="H524" s="7">
        <v>185.0</v>
      </c>
      <c r="I524" s="7">
        <v>170.0</v>
      </c>
      <c r="J524" s="7">
        <f t="shared" si="1"/>
        <v>179.6666667</v>
      </c>
    </row>
    <row r="525" ht="15.75" hidden="1" customHeight="1">
      <c r="A525" s="5" t="s">
        <v>1185</v>
      </c>
      <c r="B525" s="6" t="s">
        <v>19</v>
      </c>
      <c r="C525" s="5" t="s">
        <v>13</v>
      </c>
      <c r="D525" s="5" t="s">
        <v>130</v>
      </c>
      <c r="E525" s="5" t="s">
        <v>15</v>
      </c>
      <c r="F525" s="5" t="s">
        <v>196</v>
      </c>
      <c r="G525" s="7">
        <v>102.0</v>
      </c>
      <c r="H525" s="7" t="s">
        <v>17</v>
      </c>
      <c r="I525" s="7">
        <v>107.0</v>
      </c>
      <c r="J525" s="7">
        <f t="shared" si="1"/>
        <v>104.5</v>
      </c>
    </row>
    <row r="526" ht="15.75" hidden="1" customHeight="1">
      <c r="A526" s="5" t="s">
        <v>1186</v>
      </c>
      <c r="B526" s="6" t="s">
        <v>12</v>
      </c>
      <c r="C526" s="5" t="s">
        <v>23</v>
      </c>
      <c r="D526" s="5" t="s">
        <v>130</v>
      </c>
      <c r="E526" s="5" t="s">
        <v>15</v>
      </c>
      <c r="F526" s="5" t="s">
        <v>483</v>
      </c>
      <c r="G526" s="7">
        <v>124.0</v>
      </c>
      <c r="H526" s="7">
        <v>140.0</v>
      </c>
      <c r="I526" s="7">
        <v>100.0</v>
      </c>
      <c r="J526" s="7">
        <f t="shared" si="1"/>
        <v>121.3333333</v>
      </c>
    </row>
    <row r="527" ht="15.75" hidden="1" customHeight="1">
      <c r="A527" s="5" t="s">
        <v>1187</v>
      </c>
      <c r="B527" s="6" t="s">
        <v>12</v>
      </c>
      <c r="C527" s="5" t="s">
        <v>13</v>
      </c>
      <c r="D527" s="5" t="s">
        <v>20</v>
      </c>
      <c r="E527" s="5" t="s">
        <v>15</v>
      </c>
      <c r="F527" s="5" t="s">
        <v>210</v>
      </c>
      <c r="G527" s="7">
        <v>170.0</v>
      </c>
      <c r="H527" s="7">
        <v>171.0</v>
      </c>
      <c r="I527" s="7" t="s">
        <v>17</v>
      </c>
      <c r="J527" s="7">
        <f t="shared" si="1"/>
        <v>170.5</v>
      </c>
    </row>
    <row r="528" ht="15.75" hidden="1" customHeight="1">
      <c r="A528" s="5" t="s">
        <v>1188</v>
      </c>
      <c r="B528" s="6" t="s">
        <v>12</v>
      </c>
      <c r="C528" s="5" t="s">
        <v>23</v>
      </c>
      <c r="D528" s="5" t="s">
        <v>20</v>
      </c>
      <c r="E528" s="5" t="s">
        <v>15</v>
      </c>
      <c r="F528" s="5" t="s">
        <v>107</v>
      </c>
      <c r="G528" s="7">
        <v>186.0</v>
      </c>
      <c r="H528" s="7">
        <v>167.0</v>
      </c>
      <c r="I528" s="7" t="s">
        <v>17</v>
      </c>
      <c r="J528" s="7">
        <f t="shared" si="1"/>
        <v>176.5</v>
      </c>
    </row>
    <row r="529" ht="15.75" hidden="1" customHeight="1">
      <c r="A529" s="5" t="s">
        <v>1189</v>
      </c>
      <c r="B529" s="6" t="s">
        <v>19</v>
      </c>
      <c r="C529" s="5" t="s">
        <v>13</v>
      </c>
      <c r="D529" s="5" t="s">
        <v>20</v>
      </c>
      <c r="E529" s="5" t="s">
        <v>25</v>
      </c>
      <c r="F529" s="5" t="s">
        <v>824</v>
      </c>
      <c r="G529" s="7">
        <v>122.0</v>
      </c>
      <c r="H529" s="7">
        <v>155.0</v>
      </c>
      <c r="I529" s="7" t="s">
        <v>17</v>
      </c>
      <c r="J529" s="7">
        <f t="shared" si="1"/>
        <v>138.5</v>
      </c>
    </row>
    <row r="530" ht="15.75" hidden="1" customHeight="1">
      <c r="A530" s="5" t="s">
        <v>1192</v>
      </c>
      <c r="B530" s="6" t="s">
        <v>12</v>
      </c>
      <c r="C530" s="5" t="s">
        <v>23</v>
      </c>
      <c r="D530" s="5" t="s">
        <v>51</v>
      </c>
      <c r="E530" s="5" t="s">
        <v>25</v>
      </c>
      <c r="F530" s="5" t="s">
        <v>278</v>
      </c>
      <c r="G530" s="7">
        <v>154.0</v>
      </c>
      <c r="H530" s="7">
        <v>157.0</v>
      </c>
      <c r="I530" s="7" t="s">
        <v>17</v>
      </c>
      <c r="J530" s="7">
        <f t="shared" si="1"/>
        <v>155.5</v>
      </c>
    </row>
    <row r="531" ht="15.75" hidden="1" customHeight="1">
      <c r="A531" s="5" t="s">
        <v>1194</v>
      </c>
      <c r="B531" s="6" t="s">
        <v>12</v>
      </c>
      <c r="C531" s="5" t="s">
        <v>23</v>
      </c>
      <c r="D531" s="5" t="s">
        <v>20</v>
      </c>
      <c r="E531" s="5" t="s">
        <v>15</v>
      </c>
      <c r="F531" s="5" t="s">
        <v>354</v>
      </c>
      <c r="G531" s="7">
        <v>194.0</v>
      </c>
      <c r="H531" s="7" t="s">
        <v>17</v>
      </c>
      <c r="I531" s="7">
        <v>155.0</v>
      </c>
      <c r="J531" s="7">
        <f t="shared" si="1"/>
        <v>174.5</v>
      </c>
    </row>
    <row r="532" ht="15.75" hidden="1" customHeight="1">
      <c r="A532" s="5" t="s">
        <v>1195</v>
      </c>
      <c r="B532" s="6" t="s">
        <v>12</v>
      </c>
      <c r="C532" s="5" t="s">
        <v>13</v>
      </c>
      <c r="D532" s="5" t="s">
        <v>60</v>
      </c>
      <c r="E532" s="5" t="s">
        <v>15</v>
      </c>
      <c r="F532" s="5" t="s">
        <v>164</v>
      </c>
      <c r="G532" s="7">
        <v>152.0</v>
      </c>
      <c r="H532" s="7">
        <v>157.0</v>
      </c>
      <c r="I532" s="7" t="s">
        <v>17</v>
      </c>
      <c r="J532" s="7">
        <f t="shared" si="1"/>
        <v>154.5</v>
      </c>
    </row>
    <row r="533" ht="15.75" hidden="1" customHeight="1">
      <c r="A533" s="5" t="s">
        <v>1196</v>
      </c>
      <c r="B533" s="6" t="s">
        <v>12</v>
      </c>
      <c r="C533" s="5" t="s">
        <v>13</v>
      </c>
      <c r="D533" s="5" t="s">
        <v>37</v>
      </c>
      <c r="E533" s="5" t="s">
        <v>25</v>
      </c>
      <c r="F533" s="5" t="s">
        <v>174</v>
      </c>
      <c r="G533" s="7">
        <v>177.0</v>
      </c>
      <c r="H533" s="7" t="s">
        <v>17</v>
      </c>
      <c r="I533" s="7">
        <v>178.0</v>
      </c>
      <c r="J533" s="7">
        <f t="shared" si="1"/>
        <v>177.5</v>
      </c>
    </row>
    <row r="534" ht="15.75" hidden="1" customHeight="1">
      <c r="A534" s="5" t="s">
        <v>1199</v>
      </c>
      <c r="B534" s="6" t="s">
        <v>12</v>
      </c>
      <c r="C534" s="5" t="s">
        <v>13</v>
      </c>
      <c r="D534" s="5" t="s">
        <v>20</v>
      </c>
      <c r="E534" s="5" t="s">
        <v>25</v>
      </c>
      <c r="F534" s="5" t="s">
        <v>410</v>
      </c>
      <c r="G534" s="7">
        <v>171.0</v>
      </c>
      <c r="H534" s="7" t="s">
        <v>17</v>
      </c>
      <c r="I534" s="7">
        <v>182.0</v>
      </c>
      <c r="J534" s="7">
        <f t="shared" si="1"/>
        <v>176.5</v>
      </c>
    </row>
    <row r="535" ht="15.75" hidden="1" customHeight="1">
      <c r="A535" s="5" t="s">
        <v>1201</v>
      </c>
      <c r="B535" s="6" t="s">
        <v>12</v>
      </c>
      <c r="C535" s="5" t="s">
        <v>23</v>
      </c>
      <c r="D535" s="5" t="s">
        <v>109</v>
      </c>
      <c r="E535" s="5" t="s">
        <v>25</v>
      </c>
      <c r="F535" s="5" t="s">
        <v>73</v>
      </c>
      <c r="G535" s="7">
        <v>164.0</v>
      </c>
      <c r="H535" s="7" t="s">
        <v>17</v>
      </c>
      <c r="I535" s="7">
        <v>146.0</v>
      </c>
      <c r="J535" s="7">
        <f t="shared" si="1"/>
        <v>155</v>
      </c>
    </row>
    <row r="536" ht="15.75" hidden="1" customHeight="1">
      <c r="A536" s="5" t="s">
        <v>1202</v>
      </c>
      <c r="B536" s="6" t="s">
        <v>12</v>
      </c>
      <c r="C536" s="5" t="s">
        <v>23</v>
      </c>
      <c r="D536" s="5" t="s">
        <v>77</v>
      </c>
      <c r="E536" s="5" t="s">
        <v>15</v>
      </c>
      <c r="F536" s="5" t="s">
        <v>78</v>
      </c>
      <c r="G536" s="7">
        <v>141.0</v>
      </c>
      <c r="H536" s="7">
        <v>145.0</v>
      </c>
      <c r="I536" s="7" t="s">
        <v>17</v>
      </c>
      <c r="J536" s="7">
        <f t="shared" si="1"/>
        <v>143</v>
      </c>
    </row>
    <row r="537" ht="15.75" hidden="1" customHeight="1">
      <c r="A537" s="5" t="s">
        <v>1205</v>
      </c>
      <c r="B537" s="6" t="s">
        <v>19</v>
      </c>
      <c r="C537" s="5" t="s">
        <v>23</v>
      </c>
      <c r="D537" s="5" t="s">
        <v>43</v>
      </c>
      <c r="E537" s="5" t="s">
        <v>25</v>
      </c>
      <c r="F537" s="5" t="s">
        <v>454</v>
      </c>
      <c r="G537" s="7">
        <v>119.0</v>
      </c>
      <c r="H537" s="7">
        <v>107.0</v>
      </c>
      <c r="I537" s="7">
        <v>107.0</v>
      </c>
      <c r="J537" s="7">
        <f t="shared" si="1"/>
        <v>111</v>
      </c>
    </row>
    <row r="538" ht="15.75" hidden="1" customHeight="1">
      <c r="A538" s="5" t="s">
        <v>1207</v>
      </c>
      <c r="B538" s="6" t="s">
        <v>19</v>
      </c>
      <c r="C538" s="5" t="s">
        <v>23</v>
      </c>
      <c r="D538" s="5" t="s">
        <v>30</v>
      </c>
      <c r="E538" s="5" t="s">
        <v>15</v>
      </c>
      <c r="F538" s="5" t="s">
        <v>201</v>
      </c>
      <c r="G538" s="7">
        <v>173.0</v>
      </c>
      <c r="H538" s="7">
        <v>161.0</v>
      </c>
      <c r="I538" s="7">
        <v>142.0</v>
      </c>
      <c r="J538" s="7">
        <f t="shared" si="1"/>
        <v>158.6666667</v>
      </c>
    </row>
    <row r="539" ht="15.75" hidden="1" customHeight="1">
      <c r="A539" s="5" t="s">
        <v>1208</v>
      </c>
      <c r="B539" s="6" t="s">
        <v>19</v>
      </c>
      <c r="C539" s="5" t="s">
        <v>23</v>
      </c>
      <c r="D539" s="5" t="s">
        <v>30</v>
      </c>
      <c r="E539" s="5" t="s">
        <v>25</v>
      </c>
      <c r="F539" s="5" t="s">
        <v>1209</v>
      </c>
      <c r="G539" s="7">
        <v>144.0</v>
      </c>
      <c r="H539" s="7">
        <v>118.0</v>
      </c>
      <c r="I539" s="7" t="s">
        <v>17</v>
      </c>
      <c r="J539" s="7">
        <f t="shared" si="1"/>
        <v>131</v>
      </c>
    </row>
    <row r="540" ht="15.75" hidden="1" customHeight="1">
      <c r="A540" s="5" t="s">
        <v>1210</v>
      </c>
      <c r="B540" s="6" t="s">
        <v>12</v>
      </c>
      <c r="C540" s="5" t="s">
        <v>23</v>
      </c>
      <c r="D540" s="5" t="s">
        <v>24</v>
      </c>
      <c r="E540" s="5" t="s">
        <v>15</v>
      </c>
      <c r="F540" s="5" t="s">
        <v>554</v>
      </c>
      <c r="G540" s="7">
        <v>150.0</v>
      </c>
      <c r="H540" s="7">
        <v>121.0</v>
      </c>
      <c r="I540" s="7" t="s">
        <v>17</v>
      </c>
      <c r="J540" s="7">
        <f t="shared" si="1"/>
        <v>135.5</v>
      </c>
    </row>
    <row r="541" ht="15.75" hidden="1" customHeight="1">
      <c r="A541" s="5" t="s">
        <v>1213</v>
      </c>
      <c r="B541" s="6" t="s">
        <v>1069</v>
      </c>
      <c r="C541" s="5" t="s">
        <v>13</v>
      </c>
      <c r="D541" s="5" t="s">
        <v>20</v>
      </c>
      <c r="E541" s="5" t="s">
        <v>25</v>
      </c>
      <c r="F541" s="5" t="s">
        <v>654</v>
      </c>
      <c r="G541" s="7">
        <v>170.0</v>
      </c>
      <c r="H541" s="7" t="s">
        <v>17</v>
      </c>
      <c r="I541" s="7">
        <v>175.0</v>
      </c>
      <c r="J541" s="7">
        <f t="shared" si="1"/>
        <v>172.5</v>
      </c>
    </row>
    <row r="542" ht="15.75" hidden="1" customHeight="1">
      <c r="A542" s="5" t="s">
        <v>1215</v>
      </c>
      <c r="B542" s="6" t="s">
        <v>12</v>
      </c>
      <c r="C542" s="5" t="s">
        <v>23</v>
      </c>
      <c r="D542" s="5" t="s">
        <v>30</v>
      </c>
      <c r="E542" s="5" t="s">
        <v>25</v>
      </c>
      <c r="F542" s="5" t="s">
        <v>275</v>
      </c>
      <c r="G542" s="7">
        <v>150.0</v>
      </c>
      <c r="H542" s="7" t="s">
        <v>17</v>
      </c>
      <c r="I542" s="7">
        <v>119.0</v>
      </c>
      <c r="J542" s="7">
        <f t="shared" si="1"/>
        <v>134.5</v>
      </c>
    </row>
    <row r="543" ht="15.75" hidden="1" customHeight="1">
      <c r="A543" s="5" t="s">
        <v>1216</v>
      </c>
      <c r="B543" s="6" t="s">
        <v>12</v>
      </c>
      <c r="C543" s="5" t="s">
        <v>23</v>
      </c>
      <c r="D543" s="5" t="s">
        <v>14</v>
      </c>
      <c r="E543" s="5" t="s">
        <v>25</v>
      </c>
      <c r="F543" s="5" t="s">
        <v>94</v>
      </c>
      <c r="G543" s="7">
        <v>184.0</v>
      </c>
      <c r="H543" s="7">
        <v>181.0</v>
      </c>
      <c r="I543" s="7" t="s">
        <v>17</v>
      </c>
      <c r="J543" s="7">
        <f t="shared" si="1"/>
        <v>182.5</v>
      </c>
    </row>
    <row r="544" ht="15.75" hidden="1" customHeight="1">
      <c r="A544" s="5" t="s">
        <v>1218</v>
      </c>
      <c r="B544" s="6" t="s">
        <v>12</v>
      </c>
      <c r="C544" s="5" t="s">
        <v>13</v>
      </c>
      <c r="D544" s="5" t="s">
        <v>30</v>
      </c>
      <c r="E544" s="5" t="s">
        <v>15</v>
      </c>
      <c r="F544" s="5" t="s">
        <v>31</v>
      </c>
      <c r="G544" s="7">
        <v>138.0</v>
      </c>
      <c r="H544" s="7">
        <v>138.0</v>
      </c>
      <c r="I544" s="7">
        <v>122.0</v>
      </c>
      <c r="J544" s="7">
        <f t="shared" si="1"/>
        <v>132.6666667</v>
      </c>
    </row>
    <row r="545" ht="15.75" hidden="1" customHeight="1">
      <c r="A545" s="5" t="s">
        <v>1221</v>
      </c>
      <c r="B545" s="6" t="s">
        <v>12</v>
      </c>
      <c r="C545" s="5" t="s">
        <v>23</v>
      </c>
      <c r="D545" s="5" t="s">
        <v>51</v>
      </c>
      <c r="E545" s="5" t="s">
        <v>25</v>
      </c>
      <c r="F545" s="5" t="s">
        <v>52</v>
      </c>
      <c r="G545" s="7">
        <v>194.0</v>
      </c>
      <c r="H545" s="7" t="s">
        <v>17</v>
      </c>
      <c r="I545" s="7">
        <v>172.0</v>
      </c>
      <c r="J545" s="7">
        <f t="shared" si="1"/>
        <v>183</v>
      </c>
    </row>
    <row r="546" ht="15.75" hidden="1" customHeight="1">
      <c r="A546" s="5" t="s">
        <v>1222</v>
      </c>
      <c r="B546" s="6" t="s">
        <v>12</v>
      </c>
      <c r="C546" s="5" t="s">
        <v>23</v>
      </c>
      <c r="D546" s="5" t="s">
        <v>43</v>
      </c>
      <c r="E546" s="5" t="s">
        <v>25</v>
      </c>
      <c r="F546" s="5" t="s">
        <v>754</v>
      </c>
      <c r="G546" s="7">
        <v>172.0</v>
      </c>
      <c r="H546" s="7">
        <v>153.0</v>
      </c>
      <c r="I546" s="7">
        <v>130.0</v>
      </c>
      <c r="J546" s="7">
        <f t="shared" si="1"/>
        <v>151.6666667</v>
      </c>
    </row>
    <row r="547" ht="15.75" hidden="1" customHeight="1">
      <c r="A547" s="5" t="s">
        <v>1223</v>
      </c>
      <c r="B547" s="6" t="s">
        <v>19</v>
      </c>
      <c r="C547" s="5" t="s">
        <v>13</v>
      </c>
      <c r="D547" s="5" t="s">
        <v>24</v>
      </c>
      <c r="E547" s="5" t="s">
        <v>15</v>
      </c>
      <c r="F547" s="5" t="s">
        <v>1225</v>
      </c>
      <c r="G547" s="7">
        <v>148.0</v>
      </c>
      <c r="H547" s="7">
        <v>132.0</v>
      </c>
      <c r="I547" s="7">
        <v>117.0</v>
      </c>
      <c r="J547" s="7">
        <f t="shared" si="1"/>
        <v>132.3333333</v>
      </c>
    </row>
    <row r="548" ht="15.75" hidden="1" customHeight="1">
      <c r="A548" s="5" t="s">
        <v>1227</v>
      </c>
      <c r="B548" s="6" t="s">
        <v>19</v>
      </c>
      <c r="C548" s="5" t="s">
        <v>13</v>
      </c>
      <c r="D548" s="5" t="s">
        <v>20</v>
      </c>
      <c r="E548" s="5" t="s">
        <v>25</v>
      </c>
      <c r="F548" s="5" t="s">
        <v>498</v>
      </c>
      <c r="G548" s="7">
        <v>185.0</v>
      </c>
      <c r="H548" s="7" t="s">
        <v>17</v>
      </c>
      <c r="I548" s="7">
        <v>177.0</v>
      </c>
      <c r="J548" s="7">
        <f t="shared" si="1"/>
        <v>181</v>
      </c>
    </row>
    <row r="549" ht="15.75" hidden="1" customHeight="1">
      <c r="A549" s="5" t="s">
        <v>1229</v>
      </c>
      <c r="B549" s="6" t="s">
        <v>19</v>
      </c>
      <c r="C549" s="5" t="s">
        <v>23</v>
      </c>
      <c r="D549" s="5" t="s">
        <v>51</v>
      </c>
      <c r="E549" s="5" t="s">
        <v>15</v>
      </c>
      <c r="F549" s="5" t="s">
        <v>86</v>
      </c>
      <c r="G549" s="7">
        <v>174.0</v>
      </c>
      <c r="H549" s="7">
        <v>165.0</v>
      </c>
      <c r="I549" s="7" t="s">
        <v>17</v>
      </c>
      <c r="J549" s="7">
        <f t="shared" si="1"/>
        <v>169.5</v>
      </c>
    </row>
    <row r="550" ht="15.75" hidden="1" customHeight="1">
      <c r="A550" s="5" t="s">
        <v>1230</v>
      </c>
      <c r="B550" s="6" t="s">
        <v>12</v>
      </c>
      <c r="C550" s="5" t="s">
        <v>23</v>
      </c>
      <c r="D550" s="5" t="s">
        <v>37</v>
      </c>
      <c r="E550" s="5" t="s">
        <v>15</v>
      </c>
      <c r="F550" s="5" t="s">
        <v>114</v>
      </c>
      <c r="G550" s="7">
        <v>157.0</v>
      </c>
      <c r="H550" s="7">
        <v>145.0</v>
      </c>
      <c r="I550" s="7">
        <v>119.0</v>
      </c>
      <c r="J550" s="7">
        <f t="shared" si="1"/>
        <v>140.3333333</v>
      </c>
    </row>
    <row r="551" ht="15.75" hidden="1" customHeight="1">
      <c r="A551" s="5" t="s">
        <v>1231</v>
      </c>
      <c r="B551" s="6" t="s">
        <v>19</v>
      </c>
      <c r="C551" s="5" t="s">
        <v>23</v>
      </c>
      <c r="D551" s="5" t="s">
        <v>130</v>
      </c>
      <c r="E551" s="5" t="s">
        <v>25</v>
      </c>
      <c r="F551" s="5" t="s">
        <v>616</v>
      </c>
      <c r="G551" s="7">
        <v>153.0</v>
      </c>
      <c r="H551" s="7">
        <v>170.0</v>
      </c>
      <c r="I551" s="7" t="s">
        <v>17</v>
      </c>
      <c r="J551" s="7">
        <f t="shared" si="1"/>
        <v>161.5</v>
      </c>
    </row>
    <row r="552" ht="15.75" hidden="1" customHeight="1">
      <c r="A552" s="5" t="s">
        <v>1234</v>
      </c>
      <c r="B552" s="6" t="s">
        <v>12</v>
      </c>
      <c r="C552" s="5" t="s">
        <v>23</v>
      </c>
      <c r="D552" s="5" t="s">
        <v>20</v>
      </c>
      <c r="E552" s="5" t="s">
        <v>15</v>
      </c>
      <c r="F552" s="5" t="s">
        <v>387</v>
      </c>
      <c r="G552" s="7">
        <v>149.0</v>
      </c>
      <c r="H552" s="7">
        <v>143.0</v>
      </c>
      <c r="I552" s="7" t="s">
        <v>17</v>
      </c>
      <c r="J552" s="7">
        <f t="shared" si="1"/>
        <v>146</v>
      </c>
    </row>
    <row r="553" ht="15.75" hidden="1" customHeight="1">
      <c r="A553" s="5" t="s">
        <v>1236</v>
      </c>
      <c r="B553" s="6" t="s">
        <v>12</v>
      </c>
      <c r="C553" s="5" t="s">
        <v>13</v>
      </c>
      <c r="D553" s="5" t="s">
        <v>20</v>
      </c>
      <c r="E553" s="5" t="s">
        <v>25</v>
      </c>
      <c r="F553" s="5" t="s">
        <v>534</v>
      </c>
      <c r="G553" s="7">
        <v>115.0</v>
      </c>
      <c r="H553" s="7">
        <v>151.0</v>
      </c>
      <c r="I553" s="7" t="s">
        <v>17</v>
      </c>
      <c r="J553" s="7">
        <f t="shared" si="1"/>
        <v>133</v>
      </c>
    </row>
    <row r="554" ht="15.75" hidden="1" customHeight="1">
      <c r="A554" s="5" t="s">
        <v>1237</v>
      </c>
      <c r="B554" s="6" t="s">
        <v>12</v>
      </c>
      <c r="C554" s="5" t="s">
        <v>23</v>
      </c>
      <c r="D554" s="5" t="s">
        <v>30</v>
      </c>
      <c r="E554" s="5" t="s">
        <v>15</v>
      </c>
      <c r="F554" s="5" t="s">
        <v>49</v>
      </c>
      <c r="G554" s="7">
        <v>134.0</v>
      </c>
      <c r="H554" s="7">
        <v>135.0</v>
      </c>
      <c r="I554" s="7" t="s">
        <v>17</v>
      </c>
      <c r="J554" s="7">
        <f t="shared" si="1"/>
        <v>134.5</v>
      </c>
    </row>
    <row r="555" ht="15.75" hidden="1" customHeight="1">
      <c r="A555" s="5" t="s">
        <v>1238</v>
      </c>
      <c r="B555" s="6" t="s">
        <v>12</v>
      </c>
      <c r="C555" s="5" t="s">
        <v>13</v>
      </c>
      <c r="D555" s="5" t="s">
        <v>24</v>
      </c>
      <c r="E555" s="5" t="s">
        <v>15</v>
      </c>
      <c r="F555" s="5" t="s">
        <v>92</v>
      </c>
      <c r="G555" s="7">
        <v>181.0</v>
      </c>
      <c r="H555" s="7" t="s">
        <v>17</v>
      </c>
      <c r="I555" s="7">
        <v>180.0</v>
      </c>
      <c r="J555" s="7">
        <f t="shared" si="1"/>
        <v>180.5</v>
      </c>
    </row>
    <row r="556" ht="15.75" hidden="1" customHeight="1">
      <c r="A556" s="5" t="s">
        <v>1241</v>
      </c>
      <c r="B556" s="6" t="s">
        <v>12</v>
      </c>
      <c r="C556" s="5" t="s">
        <v>13</v>
      </c>
      <c r="D556" s="5" t="s">
        <v>20</v>
      </c>
      <c r="E556" s="5" t="s">
        <v>15</v>
      </c>
      <c r="F556" s="5" t="s">
        <v>387</v>
      </c>
      <c r="G556" s="7">
        <v>163.0</v>
      </c>
      <c r="H556" s="7">
        <v>188.0</v>
      </c>
      <c r="I556" s="7" t="s">
        <v>17</v>
      </c>
      <c r="J556" s="7">
        <f t="shared" si="1"/>
        <v>175.5</v>
      </c>
    </row>
    <row r="557" ht="15.75" customHeight="1">
      <c r="A557" s="5" t="s">
        <v>1243</v>
      </c>
      <c r="B557" s="6" t="s">
        <v>12</v>
      </c>
      <c r="C557" s="5" t="s">
        <v>13</v>
      </c>
      <c r="D557" s="5" t="s">
        <v>30</v>
      </c>
      <c r="E557" s="5" t="s">
        <v>15</v>
      </c>
      <c r="F557" s="5" t="s">
        <v>319</v>
      </c>
      <c r="G557" s="7" t="s">
        <v>67</v>
      </c>
      <c r="H557" s="7" t="s">
        <v>67</v>
      </c>
      <c r="I557" s="7" t="s">
        <v>67</v>
      </c>
      <c r="J557" s="7" t="str">
        <f t="shared" si="1"/>
        <v>#DIV/0!</v>
      </c>
    </row>
    <row r="558" ht="15.75" hidden="1" customHeight="1">
      <c r="A558" s="5" t="s">
        <v>1244</v>
      </c>
      <c r="B558" s="6" t="s">
        <v>19</v>
      </c>
      <c r="C558" s="5" t="s">
        <v>13</v>
      </c>
      <c r="D558" s="5" t="s">
        <v>30</v>
      </c>
      <c r="E558" s="5" t="s">
        <v>15</v>
      </c>
      <c r="F558" s="5" t="s">
        <v>596</v>
      </c>
      <c r="G558" s="7">
        <v>137.0</v>
      </c>
      <c r="H558" s="7">
        <v>158.0</v>
      </c>
      <c r="I558" s="7" t="s">
        <v>17</v>
      </c>
      <c r="J558" s="7">
        <f t="shared" si="1"/>
        <v>147.5</v>
      </c>
    </row>
    <row r="559" ht="15.75" hidden="1" customHeight="1">
      <c r="A559" s="5" t="s">
        <v>1245</v>
      </c>
      <c r="B559" s="6" t="s">
        <v>19</v>
      </c>
      <c r="C559" s="5" t="s">
        <v>23</v>
      </c>
      <c r="D559" s="5" t="s">
        <v>43</v>
      </c>
      <c r="E559" s="5" t="s">
        <v>15</v>
      </c>
      <c r="F559" s="5" t="s">
        <v>166</v>
      </c>
      <c r="G559" s="7">
        <v>180.0</v>
      </c>
      <c r="H559" s="7">
        <v>174.0</v>
      </c>
      <c r="I559" s="7" t="s">
        <v>17</v>
      </c>
      <c r="J559" s="7">
        <f t="shared" si="1"/>
        <v>177</v>
      </c>
    </row>
    <row r="560" ht="15.75" hidden="1" customHeight="1">
      <c r="A560" s="5" t="s">
        <v>1248</v>
      </c>
      <c r="B560" s="6" t="s">
        <v>12</v>
      </c>
      <c r="C560" s="5" t="s">
        <v>13</v>
      </c>
      <c r="D560" s="5" t="s">
        <v>109</v>
      </c>
      <c r="E560" s="5" t="s">
        <v>15</v>
      </c>
      <c r="F560" s="5" t="s">
        <v>172</v>
      </c>
      <c r="G560" s="7">
        <v>173.0</v>
      </c>
      <c r="H560" s="7">
        <v>157.0</v>
      </c>
      <c r="I560" s="7">
        <v>125.0</v>
      </c>
      <c r="J560" s="7">
        <f t="shared" si="1"/>
        <v>151.6666667</v>
      </c>
    </row>
    <row r="561" ht="15.75" hidden="1" customHeight="1">
      <c r="A561" s="5" t="s">
        <v>1250</v>
      </c>
      <c r="B561" s="6" t="s">
        <v>12</v>
      </c>
      <c r="C561" s="5" t="s">
        <v>23</v>
      </c>
      <c r="D561" s="5" t="s">
        <v>109</v>
      </c>
      <c r="E561" s="5" t="s">
        <v>25</v>
      </c>
      <c r="F561" s="5" t="s">
        <v>73</v>
      </c>
      <c r="G561" s="7">
        <v>172.0</v>
      </c>
      <c r="H561" s="7">
        <v>153.0</v>
      </c>
      <c r="I561" s="7" t="s">
        <v>17</v>
      </c>
      <c r="J561" s="7">
        <f t="shared" si="1"/>
        <v>162.5</v>
      </c>
    </row>
    <row r="562" ht="15.75" hidden="1" customHeight="1">
      <c r="A562" s="5" t="s">
        <v>1251</v>
      </c>
      <c r="B562" s="6" t="s">
        <v>12</v>
      </c>
      <c r="C562" s="5" t="s">
        <v>23</v>
      </c>
      <c r="D562" s="5" t="s">
        <v>109</v>
      </c>
      <c r="E562" s="5" t="s">
        <v>25</v>
      </c>
      <c r="F562" s="5" t="s">
        <v>73</v>
      </c>
      <c r="G562" s="7">
        <v>173.0</v>
      </c>
      <c r="H562" s="7">
        <v>143.0</v>
      </c>
      <c r="I562" s="7" t="s">
        <v>17</v>
      </c>
      <c r="J562" s="7">
        <f t="shared" si="1"/>
        <v>158</v>
      </c>
    </row>
    <row r="563" ht="15.75" hidden="1" customHeight="1">
      <c r="A563" s="5" t="s">
        <v>1252</v>
      </c>
      <c r="B563" s="6" t="s">
        <v>12</v>
      </c>
      <c r="C563" s="5" t="s">
        <v>23</v>
      </c>
      <c r="D563" s="5" t="s">
        <v>37</v>
      </c>
      <c r="E563" s="5" t="s">
        <v>25</v>
      </c>
      <c r="F563" s="5" t="s">
        <v>58</v>
      </c>
      <c r="G563" s="7">
        <v>127.0</v>
      </c>
      <c r="H563" s="7" t="s">
        <v>17</v>
      </c>
      <c r="I563" s="7">
        <v>177.0</v>
      </c>
      <c r="J563" s="7">
        <f t="shared" si="1"/>
        <v>152</v>
      </c>
    </row>
    <row r="564" ht="15.75" hidden="1" customHeight="1">
      <c r="A564" s="5" t="s">
        <v>1256</v>
      </c>
      <c r="B564" s="6" t="s">
        <v>12</v>
      </c>
      <c r="C564" s="5" t="s">
        <v>13</v>
      </c>
      <c r="D564" s="5" t="s">
        <v>149</v>
      </c>
      <c r="E564" s="5" t="s">
        <v>15</v>
      </c>
      <c r="F564" s="5" t="s">
        <v>150</v>
      </c>
      <c r="G564" s="7">
        <v>155.0</v>
      </c>
      <c r="H564" s="7" t="s">
        <v>64</v>
      </c>
      <c r="I564" s="7">
        <v>137.0</v>
      </c>
      <c r="J564" s="7">
        <f t="shared" si="1"/>
        <v>146</v>
      </c>
    </row>
    <row r="565" ht="15.75" hidden="1" customHeight="1">
      <c r="A565" s="5" t="s">
        <v>1257</v>
      </c>
      <c r="B565" s="6" t="s">
        <v>12</v>
      </c>
      <c r="C565" s="5" t="s">
        <v>23</v>
      </c>
      <c r="D565" s="5" t="s">
        <v>30</v>
      </c>
      <c r="E565" s="5" t="s">
        <v>15</v>
      </c>
      <c r="F565" s="5" t="s">
        <v>1258</v>
      </c>
      <c r="G565" s="7">
        <v>174.0</v>
      </c>
      <c r="H565" s="7" t="s">
        <v>17</v>
      </c>
      <c r="I565" s="7">
        <v>133.0</v>
      </c>
      <c r="J565" s="7">
        <f t="shared" si="1"/>
        <v>153.5</v>
      </c>
    </row>
    <row r="566" ht="15.75" hidden="1" customHeight="1">
      <c r="A566" s="5" t="s">
        <v>1259</v>
      </c>
      <c r="B566" s="6" t="s">
        <v>12</v>
      </c>
      <c r="C566" s="5" t="s">
        <v>13</v>
      </c>
      <c r="D566" s="5" t="s">
        <v>14</v>
      </c>
      <c r="E566" s="5" t="s">
        <v>15</v>
      </c>
      <c r="F566" s="5" t="s">
        <v>16</v>
      </c>
      <c r="G566" s="7">
        <v>148.0</v>
      </c>
      <c r="H566" s="7">
        <v>145.0</v>
      </c>
      <c r="I566" s="7">
        <v>130.0</v>
      </c>
      <c r="J566" s="7">
        <f t="shared" si="1"/>
        <v>141</v>
      </c>
    </row>
    <row r="567" ht="15.75" hidden="1" customHeight="1">
      <c r="A567" s="5" t="s">
        <v>1262</v>
      </c>
      <c r="B567" s="6" t="s">
        <v>12</v>
      </c>
      <c r="C567" s="5" t="s">
        <v>23</v>
      </c>
      <c r="D567" s="5" t="s">
        <v>561</v>
      </c>
      <c r="E567" s="5" t="s">
        <v>15</v>
      </c>
      <c r="F567" s="5" t="s">
        <v>562</v>
      </c>
      <c r="G567" s="7">
        <v>111.0</v>
      </c>
      <c r="H567" s="7">
        <v>105.0</v>
      </c>
      <c r="I567" s="7" t="s">
        <v>17</v>
      </c>
      <c r="J567" s="7">
        <f t="shared" si="1"/>
        <v>108</v>
      </c>
    </row>
    <row r="568" ht="15.75" hidden="1" customHeight="1">
      <c r="A568" s="5" t="s">
        <v>1264</v>
      </c>
      <c r="B568" s="6" t="s">
        <v>19</v>
      </c>
      <c r="C568" s="5" t="s">
        <v>23</v>
      </c>
      <c r="D568" s="5" t="s">
        <v>37</v>
      </c>
      <c r="E568" s="5" t="s">
        <v>15</v>
      </c>
      <c r="F568" s="5" t="s">
        <v>326</v>
      </c>
      <c r="G568" s="7">
        <v>171.0</v>
      </c>
      <c r="H568" s="7" t="s">
        <v>17</v>
      </c>
      <c r="I568" s="7">
        <v>155.0</v>
      </c>
      <c r="J568" s="7">
        <f t="shared" si="1"/>
        <v>163</v>
      </c>
    </row>
    <row r="569" ht="15.75" hidden="1" customHeight="1">
      <c r="A569" s="5" t="s">
        <v>1265</v>
      </c>
      <c r="B569" s="6" t="s">
        <v>12</v>
      </c>
      <c r="C569" s="5" t="s">
        <v>13</v>
      </c>
      <c r="D569" s="5" t="s">
        <v>30</v>
      </c>
      <c r="E569" s="5" t="s">
        <v>25</v>
      </c>
      <c r="F569" s="5" t="s">
        <v>844</v>
      </c>
      <c r="G569" s="7">
        <v>102.0</v>
      </c>
      <c r="H569" s="7">
        <v>115.0</v>
      </c>
      <c r="I569" s="7" t="s">
        <v>17</v>
      </c>
      <c r="J569" s="7">
        <f t="shared" si="1"/>
        <v>108.5</v>
      </c>
    </row>
    <row r="570" ht="15.75" hidden="1" customHeight="1">
      <c r="A570" s="5" t="s">
        <v>1266</v>
      </c>
      <c r="B570" s="6" t="s">
        <v>19</v>
      </c>
      <c r="C570" s="5" t="s">
        <v>13</v>
      </c>
      <c r="D570" s="5" t="s">
        <v>109</v>
      </c>
      <c r="E570" s="5" t="s">
        <v>25</v>
      </c>
      <c r="F570" s="5" t="s">
        <v>679</v>
      </c>
      <c r="G570" s="7">
        <v>127.0</v>
      </c>
      <c r="H570" s="7">
        <v>135.0</v>
      </c>
      <c r="I570" s="7">
        <v>128.0</v>
      </c>
      <c r="J570" s="7">
        <f t="shared" si="1"/>
        <v>130</v>
      </c>
    </row>
    <row r="571" ht="15.75" hidden="1" customHeight="1">
      <c r="A571" s="5" t="s">
        <v>1268</v>
      </c>
      <c r="B571" s="6" t="s">
        <v>19</v>
      </c>
      <c r="C571" s="5" t="s">
        <v>13</v>
      </c>
      <c r="D571" s="5" t="s">
        <v>20</v>
      </c>
      <c r="E571" s="5" t="s">
        <v>15</v>
      </c>
      <c r="F571" s="5" t="s">
        <v>181</v>
      </c>
      <c r="G571" s="7">
        <v>109.0</v>
      </c>
      <c r="H571" s="7">
        <v>127.0</v>
      </c>
      <c r="I571" s="7" t="s">
        <v>17</v>
      </c>
      <c r="J571" s="7">
        <f t="shared" si="1"/>
        <v>118</v>
      </c>
    </row>
    <row r="572" ht="15.75" hidden="1" customHeight="1">
      <c r="A572" s="5" t="s">
        <v>1271</v>
      </c>
      <c r="B572" s="6" t="s">
        <v>19</v>
      </c>
      <c r="C572" s="5" t="s">
        <v>13</v>
      </c>
      <c r="D572" s="5" t="s">
        <v>109</v>
      </c>
      <c r="E572" s="5" t="s">
        <v>15</v>
      </c>
      <c r="F572" s="5" t="s">
        <v>172</v>
      </c>
      <c r="G572" s="7">
        <v>154.0</v>
      </c>
      <c r="H572" s="7">
        <v>135.0</v>
      </c>
      <c r="I572" s="7">
        <v>104.0</v>
      </c>
      <c r="J572" s="7">
        <f t="shared" si="1"/>
        <v>131</v>
      </c>
    </row>
    <row r="573" ht="15.75" hidden="1" customHeight="1">
      <c r="A573" s="5" t="s">
        <v>1272</v>
      </c>
      <c r="B573" s="6" t="s">
        <v>12</v>
      </c>
      <c r="C573" s="5" t="s">
        <v>23</v>
      </c>
      <c r="D573" s="5" t="s">
        <v>60</v>
      </c>
      <c r="E573" s="5" t="s">
        <v>25</v>
      </c>
      <c r="F573" s="5" t="s">
        <v>278</v>
      </c>
      <c r="G573" s="7">
        <v>126.0</v>
      </c>
      <c r="H573" s="7" t="s">
        <v>17</v>
      </c>
      <c r="I573" s="7">
        <v>149.0</v>
      </c>
      <c r="J573" s="7">
        <f t="shared" si="1"/>
        <v>137.5</v>
      </c>
    </row>
    <row r="574" ht="15.75" hidden="1" customHeight="1">
      <c r="A574" s="5" t="s">
        <v>1273</v>
      </c>
      <c r="B574" s="6" t="s">
        <v>12</v>
      </c>
      <c r="C574" s="5" t="s">
        <v>13</v>
      </c>
      <c r="D574" s="5" t="s">
        <v>20</v>
      </c>
      <c r="E574" s="5" t="s">
        <v>25</v>
      </c>
      <c r="F574" s="5" t="s">
        <v>498</v>
      </c>
      <c r="G574" s="7">
        <v>172.0</v>
      </c>
      <c r="H574" s="7" t="s">
        <v>17</v>
      </c>
      <c r="I574" s="7">
        <v>161.0</v>
      </c>
      <c r="J574" s="7">
        <f t="shared" si="1"/>
        <v>166.5</v>
      </c>
    </row>
    <row r="575" ht="15.75" hidden="1" customHeight="1">
      <c r="A575" s="5" t="s">
        <v>1275</v>
      </c>
      <c r="B575" s="6" t="s">
        <v>12</v>
      </c>
      <c r="C575" s="5" t="s">
        <v>13</v>
      </c>
      <c r="D575" s="5" t="s">
        <v>30</v>
      </c>
      <c r="E575" s="5" t="s">
        <v>25</v>
      </c>
      <c r="F575" s="5" t="s">
        <v>737</v>
      </c>
      <c r="G575" s="7">
        <v>120.0</v>
      </c>
      <c r="H575" s="7" t="s">
        <v>17</v>
      </c>
      <c r="I575" s="7">
        <v>114.0</v>
      </c>
      <c r="J575" s="7">
        <f t="shared" si="1"/>
        <v>117</v>
      </c>
    </row>
    <row r="576" ht="15.75" hidden="1" customHeight="1">
      <c r="A576" s="5" t="s">
        <v>1277</v>
      </c>
      <c r="B576" s="6" t="s">
        <v>19</v>
      </c>
      <c r="C576" s="5" t="s">
        <v>23</v>
      </c>
      <c r="D576" s="5" t="s">
        <v>37</v>
      </c>
      <c r="E576" s="5" t="s">
        <v>25</v>
      </c>
      <c r="F576" s="5" t="s">
        <v>117</v>
      </c>
      <c r="G576" s="7">
        <v>173.0</v>
      </c>
      <c r="H576" s="7" t="s">
        <v>17</v>
      </c>
      <c r="I576" s="7">
        <v>159.0</v>
      </c>
      <c r="J576" s="7">
        <f t="shared" si="1"/>
        <v>166</v>
      </c>
    </row>
    <row r="577" ht="15.75" hidden="1" customHeight="1">
      <c r="A577" s="5" t="s">
        <v>1278</v>
      </c>
      <c r="B577" s="6" t="s">
        <v>12</v>
      </c>
      <c r="C577" s="5" t="s">
        <v>23</v>
      </c>
      <c r="D577" s="5" t="s">
        <v>37</v>
      </c>
      <c r="E577" s="5" t="s">
        <v>15</v>
      </c>
      <c r="F577" s="5" t="s">
        <v>114</v>
      </c>
      <c r="G577" s="7">
        <v>181.0</v>
      </c>
      <c r="H577" s="7">
        <v>172.0</v>
      </c>
      <c r="I577" s="7">
        <v>153.0</v>
      </c>
      <c r="J577" s="7">
        <f t="shared" si="1"/>
        <v>168.6666667</v>
      </c>
    </row>
    <row r="578" ht="15.75" hidden="1" customHeight="1">
      <c r="A578" s="5" t="s">
        <v>1279</v>
      </c>
      <c r="B578" s="6" t="s">
        <v>12</v>
      </c>
      <c r="C578" s="5" t="s">
        <v>23</v>
      </c>
      <c r="D578" s="5" t="s">
        <v>20</v>
      </c>
      <c r="E578" s="5" t="s">
        <v>25</v>
      </c>
      <c r="F578" s="5" t="s">
        <v>410</v>
      </c>
      <c r="G578" s="7">
        <v>169.0</v>
      </c>
      <c r="H578" s="7" t="s">
        <v>17</v>
      </c>
      <c r="I578" s="7">
        <v>137.0</v>
      </c>
      <c r="J578" s="7">
        <f t="shared" si="1"/>
        <v>153</v>
      </c>
    </row>
    <row r="579" ht="15.75" hidden="1" customHeight="1">
      <c r="A579" s="5" t="s">
        <v>1282</v>
      </c>
      <c r="B579" s="6" t="s">
        <v>19</v>
      </c>
      <c r="C579" s="5" t="s">
        <v>23</v>
      </c>
      <c r="D579" s="5" t="s">
        <v>20</v>
      </c>
      <c r="E579" s="5" t="s">
        <v>15</v>
      </c>
      <c r="F579" s="5" t="s">
        <v>107</v>
      </c>
      <c r="G579" s="7">
        <v>171.0</v>
      </c>
      <c r="H579" s="7">
        <v>158.0</v>
      </c>
      <c r="I579" s="7" t="s">
        <v>17</v>
      </c>
      <c r="J579" s="7">
        <f t="shared" si="1"/>
        <v>164.5</v>
      </c>
    </row>
    <row r="580" ht="15.75" hidden="1" customHeight="1">
      <c r="A580" s="5" t="s">
        <v>1283</v>
      </c>
      <c r="B580" s="6" t="s">
        <v>12</v>
      </c>
      <c r="C580" s="5" t="s">
        <v>23</v>
      </c>
      <c r="D580" s="5" t="s">
        <v>20</v>
      </c>
      <c r="E580" s="5" t="s">
        <v>15</v>
      </c>
      <c r="F580" s="5" t="s">
        <v>137</v>
      </c>
      <c r="G580" s="7">
        <v>167.0</v>
      </c>
      <c r="H580" s="7">
        <v>147.0</v>
      </c>
      <c r="I580" s="7" t="s">
        <v>17</v>
      </c>
      <c r="J580" s="7">
        <f t="shared" si="1"/>
        <v>157</v>
      </c>
    </row>
    <row r="581" ht="15.75" hidden="1" customHeight="1">
      <c r="A581" s="5" t="s">
        <v>1284</v>
      </c>
      <c r="B581" s="6" t="s">
        <v>12</v>
      </c>
      <c r="C581" s="5" t="s">
        <v>23</v>
      </c>
      <c r="D581" s="5" t="s">
        <v>37</v>
      </c>
      <c r="E581" s="5" t="s">
        <v>25</v>
      </c>
      <c r="F581" s="5" t="s">
        <v>174</v>
      </c>
      <c r="G581" s="7">
        <v>156.0</v>
      </c>
      <c r="H581" s="7" t="s">
        <v>17</v>
      </c>
      <c r="I581" s="7">
        <v>180.0</v>
      </c>
      <c r="J581" s="7">
        <f t="shared" si="1"/>
        <v>168</v>
      </c>
    </row>
    <row r="582" ht="15.75" hidden="1" customHeight="1">
      <c r="A582" s="5" t="s">
        <v>1285</v>
      </c>
      <c r="B582" s="6" t="s">
        <v>19</v>
      </c>
      <c r="C582" s="5" t="s">
        <v>13</v>
      </c>
      <c r="D582" s="5" t="s">
        <v>14</v>
      </c>
      <c r="E582" s="5" t="s">
        <v>15</v>
      </c>
      <c r="F582" s="5" t="s">
        <v>127</v>
      </c>
      <c r="G582" s="7">
        <v>190.0</v>
      </c>
      <c r="H582" s="7">
        <v>193.0</v>
      </c>
      <c r="I582" s="7">
        <v>187.0</v>
      </c>
      <c r="J582" s="7">
        <f t="shared" si="1"/>
        <v>190</v>
      </c>
    </row>
    <row r="583" ht="15.75" hidden="1" customHeight="1">
      <c r="A583" s="5" t="s">
        <v>1286</v>
      </c>
      <c r="B583" s="6" t="s">
        <v>12</v>
      </c>
      <c r="C583" s="5" t="s">
        <v>23</v>
      </c>
      <c r="D583" s="5" t="s">
        <v>24</v>
      </c>
      <c r="E583" s="5" t="s">
        <v>15</v>
      </c>
      <c r="F583" s="5" t="s">
        <v>413</v>
      </c>
      <c r="G583" s="7">
        <v>148.0</v>
      </c>
      <c r="H583" s="7">
        <v>130.0</v>
      </c>
      <c r="I583" s="7" t="s">
        <v>17</v>
      </c>
      <c r="J583" s="7">
        <f t="shared" si="1"/>
        <v>139</v>
      </c>
    </row>
    <row r="584" ht="15.75" hidden="1" customHeight="1">
      <c r="A584" s="5" t="s">
        <v>1287</v>
      </c>
      <c r="B584" s="6" t="s">
        <v>12</v>
      </c>
      <c r="C584" s="5" t="s">
        <v>23</v>
      </c>
      <c r="D584" s="5" t="s">
        <v>20</v>
      </c>
      <c r="E584" s="5" t="s">
        <v>15</v>
      </c>
      <c r="F584" s="5" t="s">
        <v>603</v>
      </c>
      <c r="G584" s="7">
        <v>129.0</v>
      </c>
      <c r="H584" s="7">
        <v>143.0</v>
      </c>
      <c r="I584" s="7" t="s">
        <v>17</v>
      </c>
      <c r="J584" s="7">
        <f t="shared" si="1"/>
        <v>136</v>
      </c>
    </row>
    <row r="585" ht="15.75" hidden="1" customHeight="1">
      <c r="A585" s="5" t="s">
        <v>1288</v>
      </c>
      <c r="B585" s="6" t="s">
        <v>19</v>
      </c>
      <c r="C585" s="5" t="s">
        <v>23</v>
      </c>
      <c r="D585" s="5" t="s">
        <v>43</v>
      </c>
      <c r="E585" s="5" t="s">
        <v>25</v>
      </c>
      <c r="F585" s="5" t="s">
        <v>754</v>
      </c>
      <c r="G585" s="7">
        <v>141.0</v>
      </c>
      <c r="H585" s="7" t="s">
        <v>17</v>
      </c>
      <c r="I585" s="7">
        <v>110.0</v>
      </c>
      <c r="J585" s="7">
        <f t="shared" si="1"/>
        <v>125.5</v>
      </c>
    </row>
    <row r="586" ht="15.75" hidden="1" customHeight="1">
      <c r="A586" s="5" t="s">
        <v>1289</v>
      </c>
      <c r="B586" s="6" t="s">
        <v>12</v>
      </c>
      <c r="C586" s="5" t="s">
        <v>13</v>
      </c>
      <c r="D586" s="5" t="s">
        <v>37</v>
      </c>
      <c r="E586" s="5" t="s">
        <v>15</v>
      </c>
      <c r="F586" s="5" t="s">
        <v>1225</v>
      </c>
      <c r="G586" s="7">
        <v>117.0</v>
      </c>
      <c r="H586" s="7" t="s">
        <v>17</v>
      </c>
      <c r="I586" s="7">
        <v>125.0</v>
      </c>
      <c r="J586" s="7">
        <f t="shared" si="1"/>
        <v>121</v>
      </c>
    </row>
    <row r="587" ht="15.75" hidden="1" customHeight="1">
      <c r="A587" s="5" t="s">
        <v>1292</v>
      </c>
      <c r="B587" s="6" t="s">
        <v>12</v>
      </c>
      <c r="C587" s="5" t="s">
        <v>13</v>
      </c>
      <c r="D587" s="5" t="s">
        <v>60</v>
      </c>
      <c r="E587" s="5" t="s">
        <v>15</v>
      </c>
      <c r="F587" s="5" t="s">
        <v>31</v>
      </c>
      <c r="G587" s="7">
        <v>140.0</v>
      </c>
      <c r="H587" s="7" t="s">
        <v>17</v>
      </c>
      <c r="I587" s="7">
        <v>140.0</v>
      </c>
      <c r="J587" s="7">
        <f t="shared" si="1"/>
        <v>140</v>
      </c>
    </row>
    <row r="588" ht="15.75" hidden="1" customHeight="1">
      <c r="A588" s="5" t="s">
        <v>1294</v>
      </c>
      <c r="B588" s="6" t="s">
        <v>19</v>
      </c>
      <c r="C588" s="5" t="s">
        <v>23</v>
      </c>
      <c r="D588" s="5" t="s">
        <v>30</v>
      </c>
      <c r="E588" s="5" t="s">
        <v>25</v>
      </c>
      <c r="F588" s="5" t="s">
        <v>158</v>
      </c>
      <c r="G588" s="7">
        <v>196.0</v>
      </c>
      <c r="H588" s="7">
        <v>182.0</v>
      </c>
      <c r="I588" s="7" t="s">
        <v>17</v>
      </c>
      <c r="J588" s="7">
        <f t="shared" si="1"/>
        <v>189</v>
      </c>
    </row>
    <row r="589" ht="15.75" hidden="1" customHeight="1">
      <c r="A589" s="5" t="s">
        <v>1295</v>
      </c>
      <c r="B589" s="6" t="s">
        <v>12</v>
      </c>
      <c r="C589" s="5" t="s">
        <v>13</v>
      </c>
      <c r="D589" s="5" t="s">
        <v>149</v>
      </c>
      <c r="E589" s="5" t="s">
        <v>15</v>
      </c>
      <c r="F589" s="5" t="s">
        <v>496</v>
      </c>
      <c r="G589" s="7">
        <v>135.0</v>
      </c>
      <c r="H589" s="7">
        <v>135.0</v>
      </c>
      <c r="I589" s="7" t="s">
        <v>17</v>
      </c>
      <c r="J589" s="7">
        <f t="shared" si="1"/>
        <v>135</v>
      </c>
    </row>
    <row r="590" ht="15.75" hidden="1" customHeight="1">
      <c r="A590" s="5" t="s">
        <v>1296</v>
      </c>
      <c r="B590" s="6" t="s">
        <v>12</v>
      </c>
      <c r="C590" s="5" t="s">
        <v>13</v>
      </c>
      <c r="D590" s="5" t="s">
        <v>30</v>
      </c>
      <c r="E590" s="5" t="s">
        <v>15</v>
      </c>
      <c r="F590" s="5" t="s">
        <v>1258</v>
      </c>
      <c r="G590" s="7">
        <v>150.0</v>
      </c>
      <c r="H590" s="7">
        <v>158.0</v>
      </c>
      <c r="I590" s="7">
        <v>114.0</v>
      </c>
      <c r="J590" s="7">
        <f t="shared" si="1"/>
        <v>140.6666667</v>
      </c>
    </row>
    <row r="591" ht="15.75" hidden="1" customHeight="1">
      <c r="A591" s="5" t="s">
        <v>1300</v>
      </c>
      <c r="B591" s="6" t="s">
        <v>12</v>
      </c>
      <c r="C591" s="5" t="s">
        <v>13</v>
      </c>
      <c r="D591" s="5" t="s">
        <v>43</v>
      </c>
      <c r="E591" s="5" t="s">
        <v>15</v>
      </c>
      <c r="F591" s="5" t="s">
        <v>179</v>
      </c>
      <c r="G591" s="7" t="s">
        <v>67</v>
      </c>
      <c r="H591" s="7" t="s">
        <v>17</v>
      </c>
      <c r="I591" s="7">
        <v>107.0</v>
      </c>
      <c r="J591" s="7">
        <f t="shared" si="1"/>
        <v>107</v>
      </c>
    </row>
    <row r="592" ht="15.75" hidden="1" customHeight="1">
      <c r="A592" s="5" t="s">
        <v>1301</v>
      </c>
      <c r="B592" s="6" t="s">
        <v>19</v>
      </c>
      <c r="C592" s="5" t="s">
        <v>23</v>
      </c>
      <c r="D592" s="5" t="s">
        <v>130</v>
      </c>
      <c r="E592" s="5" t="s">
        <v>15</v>
      </c>
      <c r="F592" s="5" t="s">
        <v>131</v>
      </c>
      <c r="G592" s="7">
        <v>144.0</v>
      </c>
      <c r="H592" s="7">
        <v>151.0</v>
      </c>
      <c r="I592" s="7" t="s">
        <v>17</v>
      </c>
      <c r="J592" s="7">
        <f t="shared" si="1"/>
        <v>147.5</v>
      </c>
    </row>
    <row r="593" ht="15.75" hidden="1" customHeight="1">
      <c r="A593" s="5" t="s">
        <v>1302</v>
      </c>
      <c r="B593" s="6" t="s">
        <v>19</v>
      </c>
      <c r="C593" s="5" t="s">
        <v>13</v>
      </c>
      <c r="D593" s="5" t="s">
        <v>51</v>
      </c>
      <c r="E593" s="5" t="s">
        <v>25</v>
      </c>
      <c r="F593" s="5" t="s">
        <v>278</v>
      </c>
      <c r="G593" s="7">
        <v>150.0</v>
      </c>
      <c r="H593" s="7" t="s">
        <v>17</v>
      </c>
      <c r="I593" s="7">
        <v>153.0</v>
      </c>
      <c r="J593" s="7">
        <f t="shared" si="1"/>
        <v>151.5</v>
      </c>
    </row>
    <row r="594" ht="15.75" hidden="1" customHeight="1">
      <c r="A594" s="5" t="s">
        <v>1303</v>
      </c>
      <c r="B594" s="6" t="s">
        <v>12</v>
      </c>
      <c r="C594" s="5" t="s">
        <v>23</v>
      </c>
      <c r="D594" s="5" t="s">
        <v>473</v>
      </c>
      <c r="E594" s="5" t="s">
        <v>25</v>
      </c>
      <c r="F594" s="5" t="s">
        <v>474</v>
      </c>
      <c r="G594" s="7">
        <v>179.0</v>
      </c>
      <c r="H594" s="7" t="s">
        <v>17</v>
      </c>
      <c r="I594" s="7">
        <v>157.0</v>
      </c>
      <c r="J594" s="7">
        <f t="shared" si="1"/>
        <v>168</v>
      </c>
    </row>
    <row r="595" ht="15.75" hidden="1" customHeight="1">
      <c r="A595" s="5" t="s">
        <v>1306</v>
      </c>
      <c r="B595" s="6" t="s">
        <v>19</v>
      </c>
      <c r="C595" s="5" t="s">
        <v>23</v>
      </c>
      <c r="D595" s="5" t="s">
        <v>30</v>
      </c>
      <c r="E595" s="5" t="s">
        <v>25</v>
      </c>
      <c r="F595" s="5" t="s">
        <v>1307</v>
      </c>
      <c r="G595" s="7">
        <v>120.0</v>
      </c>
      <c r="H595" s="7" t="s">
        <v>17</v>
      </c>
      <c r="I595" s="7">
        <v>100.0</v>
      </c>
      <c r="J595" s="7">
        <f t="shared" si="1"/>
        <v>110</v>
      </c>
    </row>
    <row r="596" ht="15.75" hidden="1" customHeight="1">
      <c r="A596" s="5" t="s">
        <v>1309</v>
      </c>
      <c r="B596" s="6" t="s">
        <v>12</v>
      </c>
      <c r="C596" s="5" t="s">
        <v>13</v>
      </c>
      <c r="D596" s="5" t="s">
        <v>24</v>
      </c>
      <c r="E596" s="5" t="s">
        <v>25</v>
      </c>
      <c r="F596" s="5" t="s">
        <v>310</v>
      </c>
      <c r="G596" s="7">
        <v>169.0</v>
      </c>
      <c r="H596" s="7" t="s">
        <v>17</v>
      </c>
      <c r="I596" s="7">
        <v>155.0</v>
      </c>
      <c r="J596" s="7">
        <f t="shared" si="1"/>
        <v>162</v>
      </c>
    </row>
    <row r="597" ht="15.75" hidden="1" customHeight="1">
      <c r="A597" s="5" t="s">
        <v>1310</v>
      </c>
      <c r="B597" s="6" t="s">
        <v>19</v>
      </c>
      <c r="C597" s="5" t="s">
        <v>23</v>
      </c>
      <c r="D597" s="5" t="s">
        <v>30</v>
      </c>
      <c r="E597" s="5" t="s">
        <v>25</v>
      </c>
      <c r="F597" s="5" t="s">
        <v>1311</v>
      </c>
      <c r="G597" s="7">
        <v>115.0</v>
      </c>
      <c r="H597" s="7">
        <v>124.0</v>
      </c>
      <c r="I597" s="7" t="s">
        <v>17</v>
      </c>
      <c r="J597" s="7">
        <f t="shared" si="1"/>
        <v>119.5</v>
      </c>
    </row>
    <row r="598" ht="15.75" hidden="1" customHeight="1">
      <c r="A598" s="5" t="s">
        <v>1314</v>
      </c>
      <c r="B598" s="6" t="s">
        <v>12</v>
      </c>
      <c r="C598" s="5" t="s">
        <v>13</v>
      </c>
      <c r="D598" s="5" t="s">
        <v>77</v>
      </c>
      <c r="E598" s="5" t="s">
        <v>15</v>
      </c>
      <c r="F598" s="5" t="s">
        <v>198</v>
      </c>
      <c r="G598" s="7">
        <v>129.0</v>
      </c>
      <c r="H598" s="7" t="s">
        <v>17</v>
      </c>
      <c r="I598" s="7">
        <v>159.0</v>
      </c>
      <c r="J598" s="7">
        <f t="shared" si="1"/>
        <v>144</v>
      </c>
    </row>
    <row r="599" ht="15.75" hidden="1" customHeight="1">
      <c r="A599" s="5" t="s">
        <v>1316</v>
      </c>
      <c r="B599" s="6" t="s">
        <v>12</v>
      </c>
      <c r="C599" s="5" t="s">
        <v>23</v>
      </c>
      <c r="D599" s="5" t="s">
        <v>46</v>
      </c>
      <c r="E599" s="5" t="s">
        <v>15</v>
      </c>
      <c r="F599" s="5" t="s">
        <v>492</v>
      </c>
      <c r="G599" s="7" t="s">
        <v>67</v>
      </c>
      <c r="H599" s="7">
        <v>112.0</v>
      </c>
      <c r="I599" s="7" t="s">
        <v>17</v>
      </c>
      <c r="J599" s="7">
        <f t="shared" si="1"/>
        <v>112</v>
      </c>
    </row>
    <row r="600" ht="15.75" hidden="1" customHeight="1">
      <c r="A600" s="5" t="s">
        <v>1317</v>
      </c>
      <c r="B600" s="6" t="s">
        <v>19</v>
      </c>
      <c r="C600" s="5" t="s">
        <v>13</v>
      </c>
      <c r="D600" s="5" t="s">
        <v>20</v>
      </c>
      <c r="E600" s="5" t="s">
        <v>25</v>
      </c>
      <c r="F600" s="5" t="s">
        <v>240</v>
      </c>
      <c r="G600" s="7">
        <v>175.0</v>
      </c>
      <c r="H600" s="7" t="s">
        <v>17</v>
      </c>
      <c r="I600" s="7">
        <v>175.0</v>
      </c>
      <c r="J600" s="7">
        <f t="shared" si="1"/>
        <v>175</v>
      </c>
    </row>
    <row r="601" ht="15.75" hidden="1" customHeight="1">
      <c r="A601" s="5" t="s">
        <v>1318</v>
      </c>
      <c r="B601" s="6" t="s">
        <v>12</v>
      </c>
      <c r="C601" s="5" t="s">
        <v>13</v>
      </c>
      <c r="D601" s="5" t="s">
        <v>473</v>
      </c>
      <c r="E601" s="5" t="s">
        <v>25</v>
      </c>
      <c r="F601" s="5" t="s">
        <v>474</v>
      </c>
      <c r="G601" s="7">
        <v>119.0</v>
      </c>
      <c r="H601" s="7">
        <v>135.0</v>
      </c>
      <c r="I601" s="7" t="s">
        <v>17</v>
      </c>
      <c r="J601" s="7">
        <f t="shared" si="1"/>
        <v>127</v>
      </c>
    </row>
    <row r="602" ht="15.75" hidden="1" customHeight="1">
      <c r="A602" s="5" t="s">
        <v>1320</v>
      </c>
      <c r="B602" s="6" t="s">
        <v>19</v>
      </c>
      <c r="C602" s="5" t="s">
        <v>13</v>
      </c>
      <c r="D602" s="5" t="s">
        <v>30</v>
      </c>
      <c r="E602" s="5" t="s">
        <v>25</v>
      </c>
      <c r="F602" s="5" t="s">
        <v>177</v>
      </c>
      <c r="G602" s="7" t="s">
        <v>67</v>
      </c>
      <c r="H602" s="7">
        <v>105.0</v>
      </c>
      <c r="I602" s="7" t="s">
        <v>17</v>
      </c>
      <c r="J602" s="7">
        <f t="shared" si="1"/>
        <v>105</v>
      </c>
    </row>
    <row r="603" ht="15.75" hidden="1" customHeight="1">
      <c r="A603" s="5" t="s">
        <v>1322</v>
      </c>
      <c r="B603" s="6" t="s">
        <v>12</v>
      </c>
      <c r="C603" s="5" t="s">
        <v>23</v>
      </c>
      <c r="D603" s="5" t="s">
        <v>51</v>
      </c>
      <c r="E603" s="5" t="s">
        <v>25</v>
      </c>
      <c r="F603" s="5" t="s">
        <v>52</v>
      </c>
      <c r="G603" s="7">
        <v>157.0</v>
      </c>
      <c r="H603" s="7">
        <v>127.0</v>
      </c>
      <c r="I603" s="7" t="s">
        <v>17</v>
      </c>
      <c r="J603" s="7">
        <f t="shared" si="1"/>
        <v>142</v>
      </c>
    </row>
    <row r="604" ht="15.75" hidden="1" customHeight="1">
      <c r="A604" s="5" t="s">
        <v>1324</v>
      </c>
      <c r="B604" s="6" t="s">
        <v>19</v>
      </c>
      <c r="C604" s="5" t="s">
        <v>23</v>
      </c>
      <c r="D604" s="5" t="s">
        <v>51</v>
      </c>
      <c r="E604" s="5" t="s">
        <v>15</v>
      </c>
      <c r="F604" s="5" t="s">
        <v>16</v>
      </c>
      <c r="G604" s="7">
        <v>152.0</v>
      </c>
      <c r="H604" s="7">
        <v>160.0</v>
      </c>
      <c r="I604" s="7" t="s">
        <v>17</v>
      </c>
      <c r="J604" s="7">
        <f t="shared" si="1"/>
        <v>156</v>
      </c>
    </row>
    <row r="605" ht="15.75" hidden="1" customHeight="1">
      <c r="A605" s="5" t="s">
        <v>1325</v>
      </c>
      <c r="B605" s="6" t="s">
        <v>12</v>
      </c>
      <c r="C605" s="5" t="s">
        <v>13</v>
      </c>
      <c r="D605" s="5" t="s">
        <v>20</v>
      </c>
      <c r="E605" s="5" t="s">
        <v>25</v>
      </c>
      <c r="F605" s="5" t="s">
        <v>300</v>
      </c>
      <c r="G605" s="7">
        <v>177.0</v>
      </c>
      <c r="H605" s="7" t="s">
        <v>17</v>
      </c>
      <c r="I605" s="7">
        <v>170.0</v>
      </c>
      <c r="J605" s="7">
        <f t="shared" si="1"/>
        <v>173.5</v>
      </c>
    </row>
    <row r="606" ht="15.75" hidden="1" customHeight="1">
      <c r="A606" s="5" t="s">
        <v>1328</v>
      </c>
      <c r="B606" s="6" t="s">
        <v>12</v>
      </c>
      <c r="C606" s="5" t="s">
        <v>23</v>
      </c>
      <c r="D606" s="5" t="s">
        <v>43</v>
      </c>
      <c r="E606" s="5" t="s">
        <v>15</v>
      </c>
      <c r="F606" s="5" t="s">
        <v>92</v>
      </c>
      <c r="G606" s="7">
        <v>193.5</v>
      </c>
      <c r="H606" s="7" t="s">
        <v>17</v>
      </c>
      <c r="I606" s="7">
        <v>182.0</v>
      </c>
      <c r="J606" s="7">
        <f t="shared" si="1"/>
        <v>187.75</v>
      </c>
    </row>
    <row r="607" ht="15.75" hidden="1" customHeight="1">
      <c r="A607" s="5" t="s">
        <v>1329</v>
      </c>
      <c r="B607" s="6" t="s">
        <v>12</v>
      </c>
      <c r="C607" s="5" t="s">
        <v>13</v>
      </c>
      <c r="D607" s="5" t="s">
        <v>37</v>
      </c>
      <c r="E607" s="5" t="s">
        <v>15</v>
      </c>
      <c r="F607" s="5" t="s">
        <v>1225</v>
      </c>
      <c r="G607" s="7">
        <v>141.0</v>
      </c>
      <c r="H607" s="7" t="s">
        <v>17</v>
      </c>
      <c r="I607" s="7">
        <v>165.0</v>
      </c>
      <c r="J607" s="7">
        <f t="shared" si="1"/>
        <v>153</v>
      </c>
    </row>
    <row r="608" ht="15.75" hidden="1" customHeight="1">
      <c r="A608" s="5" t="s">
        <v>1330</v>
      </c>
      <c r="B608" s="6" t="s">
        <v>19</v>
      </c>
      <c r="C608" s="5" t="s">
        <v>13</v>
      </c>
      <c r="D608" s="5" t="s">
        <v>20</v>
      </c>
      <c r="E608" s="5" t="s">
        <v>25</v>
      </c>
      <c r="F608" s="5" t="s">
        <v>71</v>
      </c>
      <c r="G608" s="7">
        <v>129.0</v>
      </c>
      <c r="H608" s="7">
        <v>100.0</v>
      </c>
      <c r="I608" s="7" t="s">
        <v>17</v>
      </c>
      <c r="J608" s="7">
        <f t="shared" si="1"/>
        <v>114.5</v>
      </c>
    </row>
    <row r="609" ht="15.75" hidden="1" customHeight="1">
      <c r="A609" s="5" t="s">
        <v>1331</v>
      </c>
      <c r="B609" s="6" t="s">
        <v>12</v>
      </c>
      <c r="C609" s="5" t="s">
        <v>23</v>
      </c>
      <c r="D609" s="5" t="s">
        <v>24</v>
      </c>
      <c r="E609" s="5" t="s">
        <v>25</v>
      </c>
      <c r="F609" s="5" t="s">
        <v>310</v>
      </c>
      <c r="G609" s="7">
        <v>138.0</v>
      </c>
      <c r="H609" s="7" t="s">
        <v>17</v>
      </c>
      <c r="I609" s="7">
        <v>117.0</v>
      </c>
      <c r="J609" s="7">
        <f t="shared" si="1"/>
        <v>127.5</v>
      </c>
    </row>
    <row r="610" ht="15.75" hidden="1" customHeight="1">
      <c r="A610" s="5" t="s">
        <v>1334</v>
      </c>
      <c r="B610" s="6" t="s">
        <v>19</v>
      </c>
      <c r="C610" s="5" t="s">
        <v>23</v>
      </c>
      <c r="D610" s="5" t="s">
        <v>43</v>
      </c>
      <c r="E610" s="5" t="s">
        <v>25</v>
      </c>
      <c r="F610" s="5" t="s">
        <v>224</v>
      </c>
      <c r="G610" s="7">
        <v>137.0</v>
      </c>
      <c r="H610" s="7">
        <v>145.0</v>
      </c>
      <c r="I610" s="7" t="s">
        <v>17</v>
      </c>
      <c r="J610" s="7">
        <f t="shared" si="1"/>
        <v>141</v>
      </c>
    </row>
    <row r="611" ht="15.75" hidden="1" customHeight="1">
      <c r="A611" s="5" t="s">
        <v>1336</v>
      </c>
      <c r="B611" s="6" t="s">
        <v>12</v>
      </c>
      <c r="C611" s="5" t="s">
        <v>13</v>
      </c>
      <c r="D611" s="5" t="s">
        <v>14</v>
      </c>
      <c r="E611" s="5" t="s">
        <v>15</v>
      </c>
      <c r="F611" s="5" t="s">
        <v>205</v>
      </c>
      <c r="G611" s="7">
        <v>153.0</v>
      </c>
      <c r="H611" s="7" t="s">
        <v>17</v>
      </c>
      <c r="I611" s="7">
        <v>130.0</v>
      </c>
      <c r="J611" s="7">
        <f t="shared" si="1"/>
        <v>141.5</v>
      </c>
    </row>
    <row r="612" ht="15.75" hidden="1" customHeight="1">
      <c r="A612" s="5" t="s">
        <v>1337</v>
      </c>
      <c r="B612" s="6" t="s">
        <v>12</v>
      </c>
      <c r="C612" s="5" t="s">
        <v>23</v>
      </c>
      <c r="D612" s="5" t="s">
        <v>20</v>
      </c>
      <c r="E612" s="5" t="s">
        <v>15</v>
      </c>
      <c r="F612" s="5" t="s">
        <v>312</v>
      </c>
      <c r="G612" s="7">
        <v>197.5</v>
      </c>
      <c r="H612" s="7">
        <v>191.5</v>
      </c>
      <c r="I612" s="7" t="s">
        <v>17</v>
      </c>
      <c r="J612" s="7">
        <f t="shared" si="1"/>
        <v>194.5</v>
      </c>
    </row>
    <row r="613" ht="15.75" hidden="1" customHeight="1">
      <c r="A613" s="5" t="s">
        <v>1338</v>
      </c>
      <c r="B613" s="6" t="s">
        <v>12</v>
      </c>
      <c r="C613" s="5" t="s">
        <v>13</v>
      </c>
      <c r="D613" s="5" t="s">
        <v>60</v>
      </c>
      <c r="E613" s="5" t="s">
        <v>15</v>
      </c>
      <c r="F613" s="5" t="s">
        <v>112</v>
      </c>
      <c r="G613" s="7">
        <v>183.0</v>
      </c>
      <c r="H613" s="7" t="s">
        <v>17</v>
      </c>
      <c r="I613" s="7">
        <v>196.0</v>
      </c>
      <c r="J613" s="7">
        <f t="shared" si="1"/>
        <v>189.5</v>
      </c>
    </row>
    <row r="614" ht="15.75" hidden="1" customHeight="1">
      <c r="A614" s="5" t="s">
        <v>1341</v>
      </c>
      <c r="B614" s="6" t="s">
        <v>12</v>
      </c>
      <c r="C614" s="5" t="s">
        <v>23</v>
      </c>
      <c r="D614" s="5" t="s">
        <v>20</v>
      </c>
      <c r="E614" s="5" t="s">
        <v>25</v>
      </c>
      <c r="F614" s="5" t="s">
        <v>1343</v>
      </c>
      <c r="G614" s="7">
        <v>192.0</v>
      </c>
      <c r="H614" s="7" t="s">
        <v>17</v>
      </c>
      <c r="I614" s="7">
        <v>165.0</v>
      </c>
      <c r="J614" s="7">
        <f t="shared" si="1"/>
        <v>178.5</v>
      </c>
    </row>
    <row r="615" ht="15.75" customHeight="1">
      <c r="A615" s="5" t="s">
        <v>1344</v>
      </c>
      <c r="B615" s="6" t="s">
        <v>12</v>
      </c>
      <c r="C615" s="5" t="s">
        <v>13</v>
      </c>
      <c r="D615" s="5" t="s">
        <v>37</v>
      </c>
      <c r="E615" s="5" t="s">
        <v>15</v>
      </c>
      <c r="F615" s="5" t="s">
        <v>326</v>
      </c>
      <c r="G615" s="7" t="s">
        <v>67</v>
      </c>
      <c r="H615" s="7" t="s">
        <v>17</v>
      </c>
      <c r="I615" s="7" t="s">
        <v>67</v>
      </c>
      <c r="J615" s="7" t="str">
        <f t="shared" si="1"/>
        <v>#DIV/0!</v>
      </c>
    </row>
    <row r="616" ht="15.75" hidden="1" customHeight="1">
      <c r="A616" s="5" t="s">
        <v>1345</v>
      </c>
      <c r="B616" s="6" t="s">
        <v>12</v>
      </c>
      <c r="C616" s="5" t="s">
        <v>13</v>
      </c>
      <c r="D616" s="5" t="s">
        <v>51</v>
      </c>
      <c r="E616" s="5" t="s">
        <v>15</v>
      </c>
      <c r="F616" s="5" t="s">
        <v>312</v>
      </c>
      <c r="G616" s="7">
        <v>187.0</v>
      </c>
      <c r="H616" s="7" t="s">
        <v>17</v>
      </c>
      <c r="I616" s="7">
        <v>175.0</v>
      </c>
      <c r="J616" s="7">
        <f t="shared" si="1"/>
        <v>181</v>
      </c>
    </row>
    <row r="617" ht="15.75" hidden="1" customHeight="1">
      <c r="A617" s="5" t="s">
        <v>1346</v>
      </c>
      <c r="B617" s="6" t="s">
        <v>19</v>
      </c>
      <c r="C617" s="5" t="s">
        <v>23</v>
      </c>
      <c r="D617" s="5" t="s">
        <v>30</v>
      </c>
      <c r="E617" s="5" t="s">
        <v>25</v>
      </c>
      <c r="F617" s="5" t="s">
        <v>1307</v>
      </c>
      <c r="G617" s="7">
        <v>124.0</v>
      </c>
      <c r="H617" s="7">
        <v>124.0</v>
      </c>
      <c r="I617" s="7" t="s">
        <v>67</v>
      </c>
      <c r="J617" s="7">
        <f t="shared" si="1"/>
        <v>124</v>
      </c>
    </row>
    <row r="618" ht="15.75" customHeight="1">
      <c r="A618" s="5" t="s">
        <v>1349</v>
      </c>
      <c r="B618" s="6" t="s">
        <v>12</v>
      </c>
      <c r="C618" s="5" t="s">
        <v>23</v>
      </c>
      <c r="D618" s="5" t="s">
        <v>30</v>
      </c>
      <c r="E618" s="5" t="s">
        <v>25</v>
      </c>
      <c r="F618" s="5" t="s">
        <v>1350</v>
      </c>
      <c r="G618" s="7" t="s">
        <v>67</v>
      </c>
      <c r="H618" s="7" t="s">
        <v>67</v>
      </c>
      <c r="I618" s="7" t="s">
        <v>17</v>
      </c>
      <c r="J618" s="7" t="str">
        <f t="shared" si="1"/>
        <v>#DIV/0!</v>
      </c>
    </row>
    <row r="619" ht="15.75" hidden="1" customHeight="1">
      <c r="A619" s="5" t="s">
        <v>1352</v>
      </c>
      <c r="B619" s="6" t="s">
        <v>1353</v>
      </c>
      <c r="C619" s="5" t="s">
        <v>13</v>
      </c>
      <c r="D619" s="5" t="s">
        <v>30</v>
      </c>
      <c r="E619" s="5" t="s">
        <v>25</v>
      </c>
      <c r="F619" s="5" t="s">
        <v>1172</v>
      </c>
      <c r="G619" s="7">
        <v>106.0</v>
      </c>
      <c r="H619" s="7" t="s">
        <v>64</v>
      </c>
      <c r="I619" s="7" t="s">
        <v>17</v>
      </c>
      <c r="J619" s="7">
        <f t="shared" si="1"/>
        <v>106</v>
      </c>
    </row>
    <row r="620" ht="15.75" hidden="1" customHeight="1">
      <c r="A620" s="5" t="s">
        <v>1354</v>
      </c>
      <c r="B620" s="6" t="s">
        <v>12</v>
      </c>
      <c r="C620" s="5" t="s">
        <v>13</v>
      </c>
      <c r="D620" s="5" t="s">
        <v>43</v>
      </c>
      <c r="E620" s="5" t="s">
        <v>25</v>
      </c>
      <c r="F620" s="5" t="s">
        <v>103</v>
      </c>
      <c r="G620" s="7">
        <v>156.0</v>
      </c>
      <c r="H620" s="7" t="s">
        <v>17</v>
      </c>
      <c r="I620" s="7">
        <v>163.0</v>
      </c>
      <c r="J620" s="7">
        <f t="shared" si="1"/>
        <v>159.5</v>
      </c>
    </row>
    <row r="621" ht="15.75" hidden="1" customHeight="1">
      <c r="A621" s="5" t="s">
        <v>1355</v>
      </c>
      <c r="B621" s="6" t="s">
        <v>12</v>
      </c>
      <c r="C621" s="5" t="s">
        <v>23</v>
      </c>
      <c r="D621" s="5" t="s">
        <v>37</v>
      </c>
      <c r="E621" s="5" t="s">
        <v>15</v>
      </c>
      <c r="F621" s="5" t="s">
        <v>326</v>
      </c>
      <c r="G621" s="7">
        <v>169.0</v>
      </c>
      <c r="H621" s="7" t="s">
        <v>17</v>
      </c>
      <c r="I621" s="7">
        <v>140.0</v>
      </c>
      <c r="J621" s="7">
        <f t="shared" si="1"/>
        <v>154.5</v>
      </c>
    </row>
    <row r="622" ht="15.75" hidden="1" customHeight="1">
      <c r="A622" s="5" t="s">
        <v>1358</v>
      </c>
      <c r="B622" s="6" t="s">
        <v>19</v>
      </c>
      <c r="C622" s="5" t="s">
        <v>23</v>
      </c>
      <c r="D622" s="5" t="s">
        <v>24</v>
      </c>
      <c r="E622" s="5" t="s">
        <v>25</v>
      </c>
      <c r="F622" s="5" t="s">
        <v>26</v>
      </c>
      <c r="G622" s="7">
        <v>147.0</v>
      </c>
      <c r="H622" s="7" t="s">
        <v>17</v>
      </c>
      <c r="I622" s="7">
        <v>114.0</v>
      </c>
      <c r="J622" s="7">
        <f t="shared" si="1"/>
        <v>130.5</v>
      </c>
    </row>
    <row r="623" ht="15.75" hidden="1" customHeight="1">
      <c r="A623" s="5" t="s">
        <v>1359</v>
      </c>
      <c r="B623" s="6" t="s">
        <v>12</v>
      </c>
      <c r="C623" s="5" t="s">
        <v>13</v>
      </c>
      <c r="D623" s="5" t="s">
        <v>60</v>
      </c>
      <c r="E623" s="5" t="s">
        <v>15</v>
      </c>
      <c r="F623" s="5" t="s">
        <v>31</v>
      </c>
      <c r="G623" s="7">
        <v>164.0</v>
      </c>
      <c r="H623" s="7" t="s">
        <v>17</v>
      </c>
      <c r="I623" s="7">
        <v>165.0</v>
      </c>
      <c r="J623" s="7">
        <f t="shared" si="1"/>
        <v>164.5</v>
      </c>
    </row>
    <row r="624" ht="15.75" hidden="1" customHeight="1">
      <c r="A624" s="5" t="s">
        <v>1360</v>
      </c>
      <c r="B624" s="6" t="s">
        <v>12</v>
      </c>
      <c r="C624" s="5" t="s">
        <v>13</v>
      </c>
      <c r="D624" s="5" t="s">
        <v>30</v>
      </c>
      <c r="E624" s="5" t="s">
        <v>15</v>
      </c>
      <c r="F624" s="5" t="s">
        <v>465</v>
      </c>
      <c r="G624" s="7">
        <v>113.0</v>
      </c>
      <c r="H624" s="7">
        <v>145.0</v>
      </c>
      <c r="I624" s="7">
        <v>107.0</v>
      </c>
      <c r="J624" s="7">
        <f t="shared" si="1"/>
        <v>121.6666667</v>
      </c>
    </row>
    <row r="625" ht="15.75" hidden="1" customHeight="1">
      <c r="A625" s="5" t="s">
        <v>1361</v>
      </c>
      <c r="B625" s="6" t="s">
        <v>12</v>
      </c>
      <c r="C625" s="5" t="s">
        <v>23</v>
      </c>
      <c r="D625" s="5" t="s">
        <v>24</v>
      </c>
      <c r="E625" s="5" t="s">
        <v>15</v>
      </c>
      <c r="F625" s="5" t="s">
        <v>332</v>
      </c>
      <c r="G625" s="7">
        <v>150.0</v>
      </c>
      <c r="H625" s="7">
        <v>127.0</v>
      </c>
      <c r="I625" s="7" t="s">
        <v>17</v>
      </c>
      <c r="J625" s="7">
        <f t="shared" si="1"/>
        <v>138.5</v>
      </c>
    </row>
    <row r="626" ht="15.75" hidden="1" customHeight="1">
      <c r="A626" s="5" t="s">
        <v>1362</v>
      </c>
      <c r="B626" s="6" t="s">
        <v>19</v>
      </c>
      <c r="C626" s="5" t="s">
        <v>23</v>
      </c>
      <c r="D626" s="5" t="s">
        <v>46</v>
      </c>
      <c r="E626" s="5" t="s">
        <v>15</v>
      </c>
      <c r="F626" s="5" t="s">
        <v>90</v>
      </c>
      <c r="G626" s="7">
        <v>164.0</v>
      </c>
      <c r="H626" s="7">
        <v>170.0</v>
      </c>
      <c r="I626" s="7" t="s">
        <v>17</v>
      </c>
      <c r="J626" s="7">
        <f t="shared" si="1"/>
        <v>167</v>
      </c>
    </row>
    <row r="627" ht="15.75" hidden="1" customHeight="1">
      <c r="A627" s="5" t="s">
        <v>1363</v>
      </c>
      <c r="B627" s="6" t="s">
        <v>12</v>
      </c>
      <c r="C627" s="5" t="s">
        <v>23</v>
      </c>
      <c r="D627" s="5" t="s">
        <v>130</v>
      </c>
      <c r="E627" s="5" t="s">
        <v>15</v>
      </c>
      <c r="F627" s="5" t="s">
        <v>481</v>
      </c>
      <c r="G627" s="7">
        <v>111.0</v>
      </c>
      <c r="H627" s="7" t="s">
        <v>67</v>
      </c>
      <c r="I627" s="7" t="s">
        <v>17</v>
      </c>
      <c r="J627" s="7">
        <f t="shared" si="1"/>
        <v>111</v>
      </c>
    </row>
    <row r="628" ht="15.75" hidden="1" customHeight="1">
      <c r="A628" s="5" t="s">
        <v>1364</v>
      </c>
      <c r="B628" s="6" t="s">
        <v>19</v>
      </c>
      <c r="C628" s="5" t="s">
        <v>23</v>
      </c>
      <c r="D628" s="5" t="s">
        <v>20</v>
      </c>
      <c r="E628" s="5" t="s">
        <v>15</v>
      </c>
      <c r="F628" s="5" t="s">
        <v>143</v>
      </c>
      <c r="G628" s="7">
        <v>178.0</v>
      </c>
      <c r="H628" s="7">
        <v>153.0</v>
      </c>
      <c r="I628" s="7">
        <v>149.0</v>
      </c>
      <c r="J628" s="7">
        <f t="shared" si="1"/>
        <v>160</v>
      </c>
    </row>
    <row r="629" ht="15.75" hidden="1" customHeight="1">
      <c r="A629" s="5" t="s">
        <v>1365</v>
      </c>
      <c r="B629" s="6" t="s">
        <v>12</v>
      </c>
      <c r="C629" s="5" t="s">
        <v>23</v>
      </c>
      <c r="D629" s="5" t="s">
        <v>20</v>
      </c>
      <c r="E629" s="5" t="s">
        <v>15</v>
      </c>
      <c r="F629" s="5" t="s">
        <v>1366</v>
      </c>
      <c r="G629" s="7">
        <v>124.0</v>
      </c>
      <c r="H629" s="7">
        <v>145.0</v>
      </c>
      <c r="I629" s="7" t="s">
        <v>17</v>
      </c>
      <c r="J629" s="7">
        <f t="shared" si="1"/>
        <v>134.5</v>
      </c>
    </row>
    <row r="630" ht="15.75" hidden="1" customHeight="1">
      <c r="A630" s="5" t="s">
        <v>1367</v>
      </c>
      <c r="B630" s="6" t="s">
        <v>12</v>
      </c>
      <c r="C630" s="5" t="s">
        <v>23</v>
      </c>
      <c r="D630" s="5" t="s">
        <v>20</v>
      </c>
      <c r="E630" s="5" t="s">
        <v>15</v>
      </c>
      <c r="F630" s="5" t="s">
        <v>143</v>
      </c>
      <c r="G630" s="7">
        <v>177.0</v>
      </c>
      <c r="H630" s="7">
        <v>149.0</v>
      </c>
      <c r="I630" s="7">
        <v>133.0</v>
      </c>
      <c r="J630" s="7">
        <f t="shared" si="1"/>
        <v>153</v>
      </c>
    </row>
    <row r="631" ht="15.75" hidden="1" customHeight="1">
      <c r="A631" s="5" t="s">
        <v>1368</v>
      </c>
      <c r="B631" s="6" t="s">
        <v>12</v>
      </c>
      <c r="C631" s="5" t="s">
        <v>13</v>
      </c>
      <c r="D631" s="5" t="s">
        <v>149</v>
      </c>
      <c r="E631" s="5" t="s">
        <v>15</v>
      </c>
      <c r="F631" s="5" t="s">
        <v>496</v>
      </c>
      <c r="G631" s="7">
        <v>127.0</v>
      </c>
      <c r="H631" s="7">
        <v>151.0</v>
      </c>
      <c r="I631" s="7">
        <v>125.0</v>
      </c>
      <c r="J631" s="7">
        <f t="shared" si="1"/>
        <v>134.3333333</v>
      </c>
    </row>
    <row r="632" ht="15.75" hidden="1" customHeight="1">
      <c r="A632" s="5" t="s">
        <v>1369</v>
      </c>
      <c r="B632" s="6" t="s">
        <v>19</v>
      </c>
      <c r="C632" s="5" t="s">
        <v>23</v>
      </c>
      <c r="D632" s="5" t="s">
        <v>30</v>
      </c>
      <c r="E632" s="5" t="s">
        <v>25</v>
      </c>
      <c r="F632" s="5" t="s">
        <v>526</v>
      </c>
      <c r="G632" s="7">
        <v>189.0</v>
      </c>
      <c r="H632" s="7">
        <v>130.0</v>
      </c>
      <c r="I632" s="7" t="s">
        <v>17</v>
      </c>
      <c r="J632" s="7">
        <f t="shared" si="1"/>
        <v>159.5</v>
      </c>
    </row>
    <row r="633" ht="15.75" hidden="1" customHeight="1">
      <c r="A633" s="5" t="s">
        <v>1370</v>
      </c>
      <c r="B633" s="6" t="s">
        <v>12</v>
      </c>
      <c r="C633" s="5" t="s">
        <v>23</v>
      </c>
      <c r="D633" s="5" t="s">
        <v>60</v>
      </c>
      <c r="E633" s="5" t="s">
        <v>25</v>
      </c>
      <c r="F633" s="5" t="s">
        <v>278</v>
      </c>
      <c r="G633" s="7">
        <v>178.0</v>
      </c>
      <c r="H633" s="7" t="s">
        <v>17</v>
      </c>
      <c r="I633" s="7">
        <v>191.0</v>
      </c>
      <c r="J633" s="7">
        <f t="shared" si="1"/>
        <v>184.5</v>
      </c>
    </row>
    <row r="634" ht="15.75" hidden="1" customHeight="1">
      <c r="A634" s="5" t="s">
        <v>1371</v>
      </c>
      <c r="B634" s="6" t="s">
        <v>19</v>
      </c>
      <c r="C634" s="5" t="s">
        <v>23</v>
      </c>
      <c r="D634" s="5" t="s">
        <v>51</v>
      </c>
      <c r="E634" s="5" t="s">
        <v>25</v>
      </c>
      <c r="F634" s="5" t="s">
        <v>361</v>
      </c>
      <c r="G634" s="7">
        <v>181.0</v>
      </c>
      <c r="H634" s="7">
        <v>176.0</v>
      </c>
      <c r="I634" s="7" t="s">
        <v>17</v>
      </c>
      <c r="J634" s="7">
        <f t="shared" si="1"/>
        <v>178.5</v>
      </c>
    </row>
    <row r="635" ht="15.75" hidden="1" customHeight="1">
      <c r="A635" s="5" t="s">
        <v>1372</v>
      </c>
      <c r="B635" s="6" t="s">
        <v>19</v>
      </c>
      <c r="C635" s="5" t="s">
        <v>13</v>
      </c>
      <c r="D635" s="5" t="s">
        <v>43</v>
      </c>
      <c r="E635" s="5" t="s">
        <v>15</v>
      </c>
      <c r="F635" s="5" t="s">
        <v>92</v>
      </c>
      <c r="G635" s="7">
        <v>138.0</v>
      </c>
      <c r="H635" s="7" t="s">
        <v>17</v>
      </c>
      <c r="I635" s="7">
        <v>149.0</v>
      </c>
      <c r="J635" s="7">
        <f t="shared" si="1"/>
        <v>143.5</v>
      </c>
    </row>
    <row r="636" ht="15.75" hidden="1" customHeight="1">
      <c r="A636" s="5" t="s">
        <v>1373</v>
      </c>
      <c r="B636" s="6" t="s">
        <v>12</v>
      </c>
      <c r="C636" s="5" t="s">
        <v>13</v>
      </c>
      <c r="D636" s="5" t="s">
        <v>24</v>
      </c>
      <c r="E636" s="5" t="s">
        <v>15</v>
      </c>
      <c r="F636" s="5" t="s">
        <v>722</v>
      </c>
      <c r="G636" s="7">
        <v>160.0</v>
      </c>
      <c r="H636" s="7" t="s">
        <v>17</v>
      </c>
      <c r="I636" s="7">
        <v>159.0</v>
      </c>
      <c r="J636" s="7">
        <f t="shared" si="1"/>
        <v>159.5</v>
      </c>
    </row>
    <row r="637" ht="15.75" hidden="1" customHeight="1">
      <c r="A637" s="5" t="s">
        <v>1374</v>
      </c>
      <c r="B637" s="6" t="s">
        <v>19</v>
      </c>
      <c r="C637" s="5" t="s">
        <v>13</v>
      </c>
      <c r="D637" s="5" t="s">
        <v>30</v>
      </c>
      <c r="E637" s="5" t="s">
        <v>15</v>
      </c>
      <c r="F637" s="5" t="s">
        <v>289</v>
      </c>
      <c r="G637" s="7">
        <v>178.0</v>
      </c>
      <c r="H637" s="7">
        <v>162.0</v>
      </c>
      <c r="I637" s="7">
        <v>128.0</v>
      </c>
      <c r="J637" s="7">
        <f t="shared" si="1"/>
        <v>156</v>
      </c>
    </row>
    <row r="638" ht="15.75" hidden="1" customHeight="1">
      <c r="A638" s="5" t="s">
        <v>1375</v>
      </c>
      <c r="B638" s="6" t="s">
        <v>12</v>
      </c>
      <c r="C638" s="5" t="s">
        <v>13</v>
      </c>
      <c r="D638" s="5" t="s">
        <v>20</v>
      </c>
      <c r="E638" s="5" t="s">
        <v>15</v>
      </c>
      <c r="F638" s="5" t="s">
        <v>504</v>
      </c>
      <c r="G638" s="7">
        <v>166.0</v>
      </c>
      <c r="H638" s="7" t="s">
        <v>17</v>
      </c>
      <c r="I638" s="7">
        <v>117.0</v>
      </c>
      <c r="J638" s="7">
        <f t="shared" si="1"/>
        <v>141.5</v>
      </c>
    </row>
    <row r="639" ht="15.75" hidden="1" customHeight="1">
      <c r="A639" s="5" t="s">
        <v>1376</v>
      </c>
      <c r="B639" s="6" t="s">
        <v>12</v>
      </c>
      <c r="C639" s="5" t="s">
        <v>13</v>
      </c>
      <c r="D639" s="5" t="s">
        <v>20</v>
      </c>
      <c r="E639" s="5" t="s">
        <v>25</v>
      </c>
      <c r="F639" s="5" t="s">
        <v>71</v>
      </c>
      <c r="G639" s="7">
        <v>181.0</v>
      </c>
      <c r="H639" s="7" t="s">
        <v>17</v>
      </c>
      <c r="I639" s="7">
        <v>172.0</v>
      </c>
      <c r="J639" s="7">
        <f t="shared" si="1"/>
        <v>176.5</v>
      </c>
    </row>
    <row r="640" ht="15.75" hidden="1" customHeight="1">
      <c r="A640" s="5" t="s">
        <v>1377</v>
      </c>
      <c r="B640" s="6" t="s">
        <v>12</v>
      </c>
      <c r="C640" s="5" t="s">
        <v>13</v>
      </c>
      <c r="D640" s="5" t="s">
        <v>43</v>
      </c>
      <c r="E640" s="5" t="s">
        <v>25</v>
      </c>
      <c r="F640" s="5" t="s">
        <v>103</v>
      </c>
      <c r="G640" s="7">
        <v>134.0</v>
      </c>
      <c r="H640" s="7" t="s">
        <v>17</v>
      </c>
      <c r="I640" s="7">
        <v>117.0</v>
      </c>
      <c r="J640" s="7">
        <f t="shared" si="1"/>
        <v>125.5</v>
      </c>
    </row>
    <row r="641" ht="15.75" hidden="1" customHeight="1">
      <c r="A641" s="5" t="s">
        <v>1378</v>
      </c>
      <c r="B641" s="6" t="s">
        <v>19</v>
      </c>
      <c r="C641" s="5" t="s">
        <v>13</v>
      </c>
      <c r="D641" s="5" t="s">
        <v>14</v>
      </c>
      <c r="E641" s="5" t="s">
        <v>25</v>
      </c>
      <c r="F641" s="5" t="s">
        <v>56</v>
      </c>
      <c r="G641" s="7">
        <v>173.0</v>
      </c>
      <c r="H641" s="7" t="s">
        <v>17</v>
      </c>
      <c r="I641" s="7">
        <v>180.0</v>
      </c>
      <c r="J641" s="7">
        <f t="shared" si="1"/>
        <v>176.5</v>
      </c>
    </row>
    <row r="642" ht="15.75" hidden="1" customHeight="1">
      <c r="A642" s="5" t="s">
        <v>1379</v>
      </c>
      <c r="B642" s="6" t="s">
        <v>19</v>
      </c>
      <c r="C642" s="5" t="s">
        <v>23</v>
      </c>
      <c r="D642" s="5" t="s">
        <v>30</v>
      </c>
      <c r="E642" s="5" t="s">
        <v>25</v>
      </c>
      <c r="F642" s="5" t="s">
        <v>1307</v>
      </c>
      <c r="G642" s="7" t="s">
        <v>67</v>
      </c>
      <c r="H642" s="7">
        <v>130.0</v>
      </c>
      <c r="I642" s="7" t="s">
        <v>67</v>
      </c>
      <c r="J642" s="7">
        <f t="shared" si="1"/>
        <v>130</v>
      </c>
    </row>
    <row r="643" ht="15.75" hidden="1" customHeight="1">
      <c r="A643" s="5" t="s">
        <v>1380</v>
      </c>
      <c r="B643" s="6" t="s">
        <v>12</v>
      </c>
      <c r="C643" s="5" t="s">
        <v>13</v>
      </c>
      <c r="D643" s="5" t="s">
        <v>51</v>
      </c>
      <c r="E643" s="5" t="s">
        <v>25</v>
      </c>
      <c r="F643" s="5" t="s">
        <v>361</v>
      </c>
      <c r="G643" s="7">
        <v>154.0</v>
      </c>
      <c r="H643" s="7" t="s">
        <v>17</v>
      </c>
      <c r="I643" s="7">
        <v>175.0</v>
      </c>
      <c r="J643" s="7">
        <f t="shared" si="1"/>
        <v>164.5</v>
      </c>
    </row>
    <row r="644" ht="15.75" hidden="1" customHeight="1">
      <c r="A644" s="5" t="s">
        <v>1381</v>
      </c>
      <c r="B644" s="6" t="s">
        <v>12</v>
      </c>
      <c r="C644" s="5" t="s">
        <v>23</v>
      </c>
      <c r="D644" s="5" t="s">
        <v>30</v>
      </c>
      <c r="E644" s="5" t="s">
        <v>15</v>
      </c>
      <c r="F644" s="5" t="s">
        <v>702</v>
      </c>
      <c r="G644" s="7">
        <v>154.0</v>
      </c>
      <c r="H644" s="7">
        <v>153.0</v>
      </c>
      <c r="I644" s="7" t="s">
        <v>17</v>
      </c>
      <c r="J644" s="7">
        <f t="shared" si="1"/>
        <v>153.5</v>
      </c>
    </row>
    <row r="645" ht="15.75" hidden="1" customHeight="1">
      <c r="A645" s="5" t="s">
        <v>1382</v>
      </c>
      <c r="B645" s="6" t="s">
        <v>12</v>
      </c>
      <c r="C645" s="5" t="s">
        <v>13</v>
      </c>
      <c r="D645" s="5" t="s">
        <v>149</v>
      </c>
      <c r="E645" s="5" t="s">
        <v>15</v>
      </c>
      <c r="F645" s="5" t="s">
        <v>1101</v>
      </c>
      <c r="G645" s="7">
        <v>150.0</v>
      </c>
      <c r="H645" s="7" t="s">
        <v>17</v>
      </c>
      <c r="I645" s="7">
        <v>144.0</v>
      </c>
      <c r="J645" s="7">
        <f t="shared" si="1"/>
        <v>147</v>
      </c>
    </row>
    <row r="646" ht="15.75" hidden="1" customHeight="1">
      <c r="A646" s="5" t="s">
        <v>1383</v>
      </c>
      <c r="B646" s="6" t="s">
        <v>12</v>
      </c>
      <c r="C646" s="5" t="s">
        <v>13</v>
      </c>
      <c r="D646" s="5" t="s">
        <v>30</v>
      </c>
      <c r="E646" s="5" t="s">
        <v>25</v>
      </c>
      <c r="F646" s="5" t="s">
        <v>1307</v>
      </c>
      <c r="G646" s="7">
        <v>159.0</v>
      </c>
      <c r="H646" s="7">
        <v>145.0</v>
      </c>
      <c r="I646" s="7">
        <v>153.0</v>
      </c>
      <c r="J646" s="7">
        <f t="shared" si="1"/>
        <v>152.3333333</v>
      </c>
    </row>
    <row r="647" ht="15.75" hidden="1" customHeight="1">
      <c r="A647" s="5" t="s">
        <v>1384</v>
      </c>
      <c r="B647" s="6" t="s">
        <v>12</v>
      </c>
      <c r="C647" s="5" t="s">
        <v>23</v>
      </c>
      <c r="D647" s="5" t="s">
        <v>20</v>
      </c>
      <c r="E647" s="5" t="s">
        <v>25</v>
      </c>
      <c r="F647" s="5" t="s">
        <v>71</v>
      </c>
      <c r="G647" s="7">
        <v>190.0</v>
      </c>
      <c r="H647" s="7">
        <v>176.0</v>
      </c>
      <c r="I647" s="7" t="s">
        <v>17</v>
      </c>
      <c r="J647" s="7">
        <f t="shared" si="1"/>
        <v>183</v>
      </c>
    </row>
    <row r="648" ht="15.75" hidden="1" customHeight="1">
      <c r="A648" s="5" t="s">
        <v>1385</v>
      </c>
      <c r="B648" s="6" t="s">
        <v>19</v>
      </c>
      <c r="C648" s="5" t="s">
        <v>13</v>
      </c>
      <c r="D648" s="5" t="s">
        <v>149</v>
      </c>
      <c r="E648" s="5" t="s">
        <v>15</v>
      </c>
      <c r="F648" s="5" t="s">
        <v>150</v>
      </c>
      <c r="G648" s="7">
        <v>134.0</v>
      </c>
      <c r="H648" s="7">
        <v>130.0</v>
      </c>
      <c r="I648" s="7" t="s">
        <v>17</v>
      </c>
      <c r="J648" s="7">
        <f t="shared" si="1"/>
        <v>132</v>
      </c>
    </row>
    <row r="649" ht="15.75" hidden="1" customHeight="1">
      <c r="A649" s="5" t="s">
        <v>1386</v>
      </c>
      <c r="B649" s="6" t="s">
        <v>19</v>
      </c>
      <c r="C649" s="5" t="s">
        <v>13</v>
      </c>
      <c r="D649" s="5" t="s">
        <v>20</v>
      </c>
      <c r="E649" s="5" t="s">
        <v>25</v>
      </c>
      <c r="F649" s="5" t="s">
        <v>440</v>
      </c>
      <c r="G649" s="7">
        <v>181.0</v>
      </c>
      <c r="H649" s="7" t="s">
        <v>17</v>
      </c>
      <c r="I649" s="7">
        <v>178.0</v>
      </c>
      <c r="J649" s="7">
        <f t="shared" si="1"/>
        <v>179.5</v>
      </c>
    </row>
    <row r="650" ht="15.75" hidden="1" customHeight="1">
      <c r="A650" s="5" t="s">
        <v>1387</v>
      </c>
      <c r="B650" s="6" t="s">
        <v>12</v>
      </c>
      <c r="C650" s="5" t="s">
        <v>13</v>
      </c>
      <c r="D650" s="5" t="s">
        <v>24</v>
      </c>
      <c r="E650" s="5" t="s">
        <v>15</v>
      </c>
      <c r="F650" s="5" t="s">
        <v>1388</v>
      </c>
      <c r="G650" s="7">
        <v>154.0</v>
      </c>
      <c r="H650" s="7" t="s">
        <v>17</v>
      </c>
      <c r="I650" s="7">
        <v>149.0</v>
      </c>
      <c r="J650" s="7">
        <f t="shared" si="1"/>
        <v>151.5</v>
      </c>
    </row>
    <row r="651" ht="15.75" hidden="1" customHeight="1">
      <c r="A651" s="5" t="s">
        <v>1389</v>
      </c>
      <c r="B651" s="6" t="s">
        <v>19</v>
      </c>
      <c r="C651" s="5" t="s">
        <v>13</v>
      </c>
      <c r="D651" s="5" t="s">
        <v>24</v>
      </c>
      <c r="E651" s="5" t="s">
        <v>15</v>
      </c>
      <c r="F651" s="5" t="s">
        <v>413</v>
      </c>
      <c r="G651" s="7">
        <v>144.0</v>
      </c>
      <c r="H651" s="7" t="s">
        <v>17</v>
      </c>
      <c r="I651" s="7" t="s">
        <v>67</v>
      </c>
      <c r="J651" s="7">
        <f t="shared" si="1"/>
        <v>144</v>
      </c>
    </row>
    <row r="652" ht="15.75" hidden="1" customHeight="1">
      <c r="A652" s="5" t="s">
        <v>1390</v>
      </c>
      <c r="B652" s="6" t="s">
        <v>19</v>
      </c>
      <c r="C652" s="5" t="s">
        <v>13</v>
      </c>
      <c r="D652" s="5" t="s">
        <v>30</v>
      </c>
      <c r="E652" s="5" t="s">
        <v>15</v>
      </c>
      <c r="F652" s="5" t="s">
        <v>660</v>
      </c>
      <c r="G652" s="7">
        <v>191.0</v>
      </c>
      <c r="H652" s="7" t="s">
        <v>17</v>
      </c>
      <c r="I652" s="7">
        <v>183.0</v>
      </c>
      <c r="J652" s="7">
        <f t="shared" si="1"/>
        <v>187</v>
      </c>
    </row>
    <row r="653" ht="15.75" hidden="1" customHeight="1">
      <c r="A653" s="5" t="s">
        <v>1391</v>
      </c>
      <c r="B653" s="6" t="s">
        <v>12</v>
      </c>
      <c r="C653" s="5" t="s">
        <v>13</v>
      </c>
      <c r="D653" s="5" t="s">
        <v>30</v>
      </c>
      <c r="E653" s="5" t="s">
        <v>15</v>
      </c>
      <c r="F653" s="5" t="s">
        <v>88</v>
      </c>
      <c r="G653" s="7">
        <v>182.0</v>
      </c>
      <c r="H653" s="7" t="s">
        <v>17</v>
      </c>
      <c r="I653" s="7">
        <v>149.0</v>
      </c>
      <c r="J653" s="7">
        <f t="shared" si="1"/>
        <v>165.5</v>
      </c>
    </row>
    <row r="654" ht="15.75" hidden="1" customHeight="1">
      <c r="A654" s="5" t="s">
        <v>1392</v>
      </c>
      <c r="B654" s="6" t="s">
        <v>12</v>
      </c>
      <c r="C654" s="5" t="s">
        <v>13</v>
      </c>
      <c r="D654" s="5" t="s">
        <v>37</v>
      </c>
      <c r="E654" s="5" t="s">
        <v>15</v>
      </c>
      <c r="F654" s="5" t="s">
        <v>326</v>
      </c>
      <c r="G654" s="7">
        <v>134.0</v>
      </c>
      <c r="H654" s="7" t="s">
        <v>17</v>
      </c>
      <c r="I654" s="7">
        <v>140.0</v>
      </c>
      <c r="J654" s="7">
        <f t="shared" si="1"/>
        <v>137</v>
      </c>
    </row>
    <row r="655" ht="15.75" hidden="1" customHeight="1">
      <c r="A655" s="5" t="s">
        <v>1393</v>
      </c>
      <c r="B655" s="6" t="s">
        <v>19</v>
      </c>
      <c r="C655" s="5" t="s">
        <v>23</v>
      </c>
      <c r="D655" s="5" t="s">
        <v>24</v>
      </c>
      <c r="E655" s="5" t="s">
        <v>15</v>
      </c>
      <c r="F655" s="5" t="s">
        <v>875</v>
      </c>
      <c r="G655" s="7">
        <v>157.0</v>
      </c>
      <c r="H655" s="7">
        <v>138.0</v>
      </c>
      <c r="I655" s="7" t="s">
        <v>17</v>
      </c>
      <c r="J655" s="7">
        <f t="shared" si="1"/>
        <v>147.5</v>
      </c>
    </row>
    <row r="656" ht="15.75" hidden="1" customHeight="1">
      <c r="A656" s="5" t="s">
        <v>1394</v>
      </c>
      <c r="B656" s="6" t="s">
        <v>12</v>
      </c>
      <c r="C656" s="5" t="s">
        <v>23</v>
      </c>
      <c r="D656" s="5" t="s">
        <v>14</v>
      </c>
      <c r="E656" s="5" t="s">
        <v>25</v>
      </c>
      <c r="F656" s="5" t="s">
        <v>489</v>
      </c>
      <c r="G656" s="7">
        <v>124.0</v>
      </c>
      <c r="H656" s="7">
        <v>118.0</v>
      </c>
      <c r="I656" s="7" t="s">
        <v>17</v>
      </c>
      <c r="J656" s="7">
        <f t="shared" si="1"/>
        <v>121</v>
      </c>
    </row>
    <row r="657" ht="15.75" hidden="1" customHeight="1">
      <c r="A657" s="5" t="s">
        <v>1395</v>
      </c>
      <c r="B657" s="6" t="s">
        <v>12</v>
      </c>
      <c r="C657" s="5" t="s">
        <v>23</v>
      </c>
      <c r="D657" s="5" t="s">
        <v>30</v>
      </c>
      <c r="E657" s="5" t="s">
        <v>25</v>
      </c>
      <c r="F657" s="5" t="s">
        <v>544</v>
      </c>
      <c r="G657" s="7">
        <v>180.0</v>
      </c>
      <c r="H657" s="7" t="s">
        <v>17</v>
      </c>
      <c r="I657" s="7">
        <v>161.0</v>
      </c>
      <c r="J657" s="7">
        <f t="shared" si="1"/>
        <v>170.5</v>
      </c>
    </row>
    <row r="658" ht="15.75" hidden="1" customHeight="1">
      <c r="A658" s="5" t="s">
        <v>1396</v>
      </c>
      <c r="B658" s="6" t="s">
        <v>12</v>
      </c>
      <c r="C658" s="5" t="s">
        <v>23</v>
      </c>
      <c r="D658" s="5" t="s">
        <v>24</v>
      </c>
      <c r="E658" s="5" t="s">
        <v>25</v>
      </c>
      <c r="F658" s="5" t="s">
        <v>310</v>
      </c>
      <c r="G658" s="7">
        <v>138.0</v>
      </c>
      <c r="H658" s="7">
        <v>124.0</v>
      </c>
      <c r="I658" s="7" t="s">
        <v>17</v>
      </c>
      <c r="J658" s="7">
        <f t="shared" si="1"/>
        <v>131</v>
      </c>
    </row>
    <row r="659" ht="15.75" hidden="1" customHeight="1">
      <c r="A659" s="5" t="s">
        <v>1397</v>
      </c>
      <c r="B659" s="6" t="s">
        <v>12</v>
      </c>
      <c r="C659" s="5" t="s">
        <v>13</v>
      </c>
      <c r="D659" s="5" t="s">
        <v>40</v>
      </c>
      <c r="E659" s="5" t="s">
        <v>15</v>
      </c>
      <c r="F659" s="5" t="s">
        <v>41</v>
      </c>
      <c r="G659" s="7">
        <v>135.0</v>
      </c>
      <c r="H659" s="7">
        <v>155.0</v>
      </c>
      <c r="I659" s="7">
        <v>114.0</v>
      </c>
      <c r="J659" s="7">
        <f t="shared" si="1"/>
        <v>134.6666667</v>
      </c>
    </row>
    <row r="660" ht="15.75" hidden="1" customHeight="1">
      <c r="A660" s="5" t="s">
        <v>1398</v>
      </c>
      <c r="B660" s="6" t="s">
        <v>19</v>
      </c>
      <c r="C660" s="5" t="s">
        <v>23</v>
      </c>
      <c r="D660" s="5" t="s">
        <v>51</v>
      </c>
      <c r="E660" s="5" t="s">
        <v>15</v>
      </c>
      <c r="F660" s="5" t="s">
        <v>330</v>
      </c>
      <c r="G660" s="7">
        <v>173.0</v>
      </c>
      <c r="H660" s="7">
        <v>145.0</v>
      </c>
      <c r="I660" s="7" t="s">
        <v>17</v>
      </c>
      <c r="J660" s="7">
        <f t="shared" si="1"/>
        <v>159</v>
      </c>
    </row>
    <row r="661" ht="15.75" hidden="1" customHeight="1">
      <c r="A661" s="5" t="s">
        <v>1399</v>
      </c>
      <c r="B661" s="6" t="s">
        <v>12</v>
      </c>
      <c r="C661" s="5" t="s">
        <v>13</v>
      </c>
      <c r="D661" s="5" t="s">
        <v>24</v>
      </c>
      <c r="E661" s="5" t="s">
        <v>15</v>
      </c>
      <c r="F661" s="5" t="s">
        <v>244</v>
      </c>
      <c r="G661" s="7">
        <v>161.0</v>
      </c>
      <c r="H661" s="7" t="s">
        <v>17</v>
      </c>
      <c r="I661" s="7">
        <v>159.0</v>
      </c>
      <c r="J661" s="7">
        <f t="shared" si="1"/>
        <v>160</v>
      </c>
    </row>
    <row r="662" ht="15.75" hidden="1" customHeight="1">
      <c r="A662" s="5" t="s">
        <v>1400</v>
      </c>
      <c r="B662" s="6" t="s">
        <v>12</v>
      </c>
      <c r="C662" s="5" t="s">
        <v>23</v>
      </c>
      <c r="D662" s="5" t="s">
        <v>30</v>
      </c>
      <c r="E662" s="5" t="s">
        <v>25</v>
      </c>
      <c r="F662" s="5" t="s">
        <v>446</v>
      </c>
      <c r="G662" s="7">
        <v>132.0</v>
      </c>
      <c r="H662" s="7" t="s">
        <v>17</v>
      </c>
      <c r="I662" s="7">
        <v>117.0</v>
      </c>
      <c r="J662" s="7">
        <f t="shared" si="1"/>
        <v>124.5</v>
      </c>
    </row>
    <row r="663" ht="15.75" hidden="1" customHeight="1">
      <c r="A663" s="5" t="s">
        <v>1401</v>
      </c>
      <c r="B663" s="6" t="s">
        <v>19</v>
      </c>
      <c r="C663" s="5" t="s">
        <v>23</v>
      </c>
      <c r="D663" s="5" t="s">
        <v>30</v>
      </c>
      <c r="E663" s="5" t="s">
        <v>15</v>
      </c>
      <c r="F663" s="5" t="s">
        <v>302</v>
      </c>
      <c r="G663" s="7">
        <v>164.0</v>
      </c>
      <c r="H663" s="7">
        <v>153.0</v>
      </c>
      <c r="I663" s="7">
        <v>133.0</v>
      </c>
      <c r="J663" s="7">
        <f t="shared" si="1"/>
        <v>150</v>
      </c>
    </row>
    <row r="664" ht="15.75" hidden="1" customHeight="1">
      <c r="A664" s="5" t="s">
        <v>1402</v>
      </c>
      <c r="B664" s="6" t="s">
        <v>19</v>
      </c>
      <c r="C664" s="5" t="s">
        <v>13</v>
      </c>
      <c r="D664" s="5" t="s">
        <v>109</v>
      </c>
      <c r="E664" s="5" t="s">
        <v>15</v>
      </c>
      <c r="F664" s="5" t="s">
        <v>172</v>
      </c>
      <c r="G664" s="7">
        <v>113.0</v>
      </c>
      <c r="H664" s="7">
        <v>107.0</v>
      </c>
      <c r="I664" s="7" t="s">
        <v>67</v>
      </c>
      <c r="J664" s="7">
        <f t="shared" si="1"/>
        <v>110</v>
      </c>
    </row>
    <row r="665" ht="15.75" hidden="1" customHeight="1">
      <c r="A665" s="5" t="s">
        <v>1403</v>
      </c>
      <c r="B665" s="6" t="s">
        <v>19</v>
      </c>
      <c r="C665" s="5" t="s">
        <v>23</v>
      </c>
      <c r="D665" s="5" t="s">
        <v>24</v>
      </c>
      <c r="E665" s="5" t="s">
        <v>15</v>
      </c>
      <c r="F665" s="5" t="s">
        <v>1388</v>
      </c>
      <c r="G665" s="7">
        <v>113.0</v>
      </c>
      <c r="H665" s="7">
        <v>138.0</v>
      </c>
      <c r="I665" s="7" t="s">
        <v>17</v>
      </c>
      <c r="J665" s="7">
        <f t="shared" si="1"/>
        <v>125.5</v>
      </c>
    </row>
    <row r="666" ht="15.75" hidden="1" customHeight="1">
      <c r="A666" s="5" t="s">
        <v>1404</v>
      </c>
      <c r="B666" s="6" t="s">
        <v>12</v>
      </c>
      <c r="C666" s="5" t="s">
        <v>23</v>
      </c>
      <c r="D666" s="5" t="s">
        <v>20</v>
      </c>
      <c r="E666" s="5" t="s">
        <v>25</v>
      </c>
      <c r="F666" s="5" t="s">
        <v>1343</v>
      </c>
      <c r="G666" s="7">
        <v>164.0</v>
      </c>
      <c r="H666" s="7">
        <v>157.0</v>
      </c>
      <c r="I666" s="7" t="s">
        <v>17</v>
      </c>
      <c r="J666" s="7">
        <f t="shared" si="1"/>
        <v>160.5</v>
      </c>
    </row>
    <row r="667" ht="15.75" hidden="1" customHeight="1">
      <c r="A667" s="5" t="s">
        <v>1405</v>
      </c>
      <c r="B667" s="6" t="s">
        <v>19</v>
      </c>
      <c r="C667" s="5" t="s">
        <v>13</v>
      </c>
      <c r="D667" s="5" t="s">
        <v>20</v>
      </c>
      <c r="E667" s="5" t="s">
        <v>25</v>
      </c>
      <c r="F667" s="5" t="s">
        <v>300</v>
      </c>
      <c r="G667" s="7">
        <v>159.0</v>
      </c>
      <c r="H667" s="7">
        <v>153.0</v>
      </c>
      <c r="I667" s="7" t="s">
        <v>17</v>
      </c>
      <c r="J667" s="7">
        <f t="shared" si="1"/>
        <v>156</v>
      </c>
    </row>
    <row r="668" ht="15.75" hidden="1" customHeight="1">
      <c r="A668" s="5" t="s">
        <v>1406</v>
      </c>
      <c r="B668" s="6" t="s">
        <v>12</v>
      </c>
      <c r="C668" s="5" t="s">
        <v>23</v>
      </c>
      <c r="D668" s="5" t="s">
        <v>37</v>
      </c>
      <c r="E668" s="5" t="s">
        <v>25</v>
      </c>
      <c r="F668" s="5" t="s">
        <v>1023</v>
      </c>
      <c r="G668" s="7">
        <v>117.0</v>
      </c>
      <c r="H668" s="7" t="s">
        <v>17</v>
      </c>
      <c r="I668" s="7">
        <v>125.0</v>
      </c>
      <c r="J668" s="7">
        <f t="shared" si="1"/>
        <v>121</v>
      </c>
    </row>
    <row r="669" ht="15.75" hidden="1" customHeight="1">
      <c r="A669" s="5" t="s">
        <v>1407</v>
      </c>
      <c r="B669" s="6" t="s">
        <v>12</v>
      </c>
      <c r="C669" s="5" t="s">
        <v>23</v>
      </c>
      <c r="D669" s="5" t="s">
        <v>30</v>
      </c>
      <c r="E669" s="5" t="s">
        <v>15</v>
      </c>
      <c r="F669" s="5" t="s">
        <v>1408</v>
      </c>
      <c r="G669" s="7">
        <v>191.0</v>
      </c>
      <c r="H669" s="7">
        <v>181.0</v>
      </c>
      <c r="I669" s="7" t="s">
        <v>17</v>
      </c>
      <c r="J669" s="7">
        <f t="shared" si="1"/>
        <v>186</v>
      </c>
    </row>
    <row r="670" ht="15.75" hidden="1" customHeight="1">
      <c r="A670" s="5" t="s">
        <v>1409</v>
      </c>
      <c r="B670" s="6" t="s">
        <v>19</v>
      </c>
      <c r="C670" s="5" t="s">
        <v>13</v>
      </c>
      <c r="D670" s="5" t="s">
        <v>24</v>
      </c>
      <c r="E670" s="5" t="s">
        <v>15</v>
      </c>
      <c r="F670" s="5" t="s">
        <v>1410</v>
      </c>
      <c r="G670" s="7">
        <v>156.0</v>
      </c>
      <c r="H670" s="7">
        <v>151.0</v>
      </c>
      <c r="I670" s="7" t="s">
        <v>17</v>
      </c>
      <c r="J670" s="7">
        <f t="shared" si="1"/>
        <v>153.5</v>
      </c>
    </row>
    <row r="671" ht="15.75" hidden="1" customHeight="1">
      <c r="A671" s="5" t="s">
        <v>1411</v>
      </c>
      <c r="B671" s="6" t="s">
        <v>12</v>
      </c>
      <c r="C671" s="5" t="s">
        <v>23</v>
      </c>
      <c r="D671" s="5" t="s">
        <v>20</v>
      </c>
      <c r="E671" s="5" t="s">
        <v>15</v>
      </c>
      <c r="F671" s="5" t="s">
        <v>312</v>
      </c>
      <c r="G671" s="7">
        <v>191.0</v>
      </c>
      <c r="H671" s="7">
        <v>183.0</v>
      </c>
      <c r="I671" s="7" t="s">
        <v>17</v>
      </c>
      <c r="J671" s="7">
        <f t="shared" si="1"/>
        <v>187</v>
      </c>
    </row>
    <row r="672" ht="15.75" hidden="1" customHeight="1">
      <c r="A672" s="5" t="s">
        <v>1412</v>
      </c>
      <c r="B672" s="6" t="s">
        <v>12</v>
      </c>
      <c r="C672" s="5" t="s">
        <v>13</v>
      </c>
      <c r="D672" s="5" t="s">
        <v>24</v>
      </c>
      <c r="E672" s="5" t="s">
        <v>25</v>
      </c>
      <c r="F672" s="5" t="s">
        <v>69</v>
      </c>
      <c r="G672" s="7">
        <v>135.0</v>
      </c>
      <c r="H672" s="7">
        <v>105.0</v>
      </c>
      <c r="I672" s="7">
        <v>107.0</v>
      </c>
      <c r="J672" s="7">
        <f t="shared" si="1"/>
        <v>115.6666667</v>
      </c>
    </row>
    <row r="673" ht="15.75" hidden="1" customHeight="1">
      <c r="A673" s="5" t="s">
        <v>1413</v>
      </c>
      <c r="B673" s="6" t="s">
        <v>12</v>
      </c>
      <c r="C673" s="5" t="s">
        <v>23</v>
      </c>
      <c r="D673" s="5" t="s">
        <v>561</v>
      </c>
      <c r="E673" s="5" t="s">
        <v>25</v>
      </c>
      <c r="F673" s="5" t="s">
        <v>1414</v>
      </c>
      <c r="G673" s="7">
        <v>183.0</v>
      </c>
      <c r="H673" s="7" t="s">
        <v>17</v>
      </c>
      <c r="I673" s="7">
        <v>189.0</v>
      </c>
      <c r="J673" s="7">
        <f t="shared" si="1"/>
        <v>186</v>
      </c>
    </row>
    <row r="674" ht="15.75" hidden="1" customHeight="1">
      <c r="A674" s="5" t="s">
        <v>1415</v>
      </c>
      <c r="B674" s="6" t="s">
        <v>12</v>
      </c>
      <c r="C674" s="5" t="s">
        <v>23</v>
      </c>
      <c r="D674" s="5" t="s">
        <v>37</v>
      </c>
      <c r="E674" s="5" t="s">
        <v>25</v>
      </c>
      <c r="F674" s="5" t="s">
        <v>1023</v>
      </c>
      <c r="G674" s="7">
        <v>172.0</v>
      </c>
      <c r="H674" s="7">
        <v>160.0</v>
      </c>
      <c r="I674" s="7" t="s">
        <v>17</v>
      </c>
      <c r="J674" s="7">
        <f t="shared" si="1"/>
        <v>166</v>
      </c>
    </row>
    <row r="675" ht="15.75" hidden="1" customHeight="1">
      <c r="A675" s="5" t="s">
        <v>1416</v>
      </c>
      <c r="B675" s="6" t="s">
        <v>19</v>
      </c>
      <c r="C675" s="5" t="s">
        <v>13</v>
      </c>
      <c r="D675" s="5" t="s">
        <v>30</v>
      </c>
      <c r="E675" s="5" t="s">
        <v>15</v>
      </c>
      <c r="F675" s="5" t="s">
        <v>596</v>
      </c>
      <c r="G675" s="7">
        <v>122.0</v>
      </c>
      <c r="H675" s="7" t="s">
        <v>17</v>
      </c>
      <c r="I675" s="7">
        <v>119.0</v>
      </c>
      <c r="J675" s="7">
        <f t="shared" si="1"/>
        <v>120.5</v>
      </c>
    </row>
    <row r="676" ht="15.75" hidden="1" customHeight="1">
      <c r="A676" s="5" t="s">
        <v>1417</v>
      </c>
      <c r="B676" s="6" t="s">
        <v>19</v>
      </c>
      <c r="C676" s="5" t="s">
        <v>23</v>
      </c>
      <c r="D676" s="5" t="s">
        <v>30</v>
      </c>
      <c r="E676" s="5" t="s">
        <v>15</v>
      </c>
      <c r="F676" s="5" t="s">
        <v>596</v>
      </c>
      <c r="G676" s="7">
        <v>106.0</v>
      </c>
      <c r="H676" s="7">
        <v>107.0</v>
      </c>
      <c r="I676" s="7" t="s">
        <v>17</v>
      </c>
      <c r="J676" s="7">
        <f t="shared" si="1"/>
        <v>106.5</v>
      </c>
    </row>
    <row r="677" ht="15.75" hidden="1" customHeight="1">
      <c r="A677" s="5" t="s">
        <v>1418</v>
      </c>
      <c r="B677" s="6" t="s">
        <v>12</v>
      </c>
      <c r="C677" s="5" t="s">
        <v>23</v>
      </c>
      <c r="D677" s="5" t="s">
        <v>43</v>
      </c>
      <c r="E677" s="5" t="s">
        <v>25</v>
      </c>
      <c r="F677" s="5" t="s">
        <v>170</v>
      </c>
      <c r="G677" s="7">
        <v>134.0</v>
      </c>
      <c r="H677" s="7" t="s">
        <v>17</v>
      </c>
      <c r="I677" s="7">
        <v>146.0</v>
      </c>
      <c r="J677" s="7">
        <f t="shared" si="1"/>
        <v>140</v>
      </c>
    </row>
    <row r="678" ht="15.75" customHeight="1">
      <c r="A678" s="5" t="s">
        <v>1419</v>
      </c>
      <c r="B678" s="6" t="s">
        <v>19</v>
      </c>
      <c r="C678" s="5" t="s">
        <v>23</v>
      </c>
      <c r="D678" s="5" t="s">
        <v>30</v>
      </c>
      <c r="E678" s="5" t="s">
        <v>15</v>
      </c>
      <c r="F678" s="5" t="s">
        <v>134</v>
      </c>
      <c r="G678" s="7" t="s">
        <v>67</v>
      </c>
      <c r="H678" s="7" t="s">
        <v>67</v>
      </c>
      <c r="I678" s="7" t="s">
        <v>17</v>
      </c>
      <c r="J678" s="7" t="str">
        <f t="shared" si="1"/>
        <v>#DIV/0!</v>
      </c>
    </row>
    <row r="679" ht="15.75" hidden="1" customHeight="1">
      <c r="A679" s="5" t="s">
        <v>1420</v>
      </c>
      <c r="B679" s="6" t="s">
        <v>19</v>
      </c>
      <c r="C679" s="5" t="s">
        <v>13</v>
      </c>
      <c r="D679" s="5" t="s">
        <v>40</v>
      </c>
      <c r="E679" s="5" t="s">
        <v>15</v>
      </c>
      <c r="F679" s="5" t="s">
        <v>41</v>
      </c>
      <c r="G679" s="7">
        <v>170.0</v>
      </c>
      <c r="H679" s="7">
        <v>158.0</v>
      </c>
      <c r="I679" s="7">
        <v>155.0</v>
      </c>
      <c r="J679" s="7">
        <f t="shared" si="1"/>
        <v>161</v>
      </c>
    </row>
    <row r="680" ht="15.75" hidden="1" customHeight="1">
      <c r="A680" s="5" t="s">
        <v>1421</v>
      </c>
      <c r="B680" s="6" t="s">
        <v>12</v>
      </c>
      <c r="C680" s="5" t="s">
        <v>13</v>
      </c>
      <c r="D680" s="5" t="s">
        <v>14</v>
      </c>
      <c r="E680" s="5" t="s">
        <v>25</v>
      </c>
      <c r="F680" s="5" t="s">
        <v>56</v>
      </c>
      <c r="G680" s="7">
        <v>156.0</v>
      </c>
      <c r="H680" s="7" t="s">
        <v>17</v>
      </c>
      <c r="I680" s="7">
        <v>155.0</v>
      </c>
      <c r="J680" s="7">
        <f t="shared" si="1"/>
        <v>155.5</v>
      </c>
    </row>
    <row r="681" ht="15.75" hidden="1" customHeight="1">
      <c r="A681" s="5" t="s">
        <v>1422</v>
      </c>
      <c r="B681" s="6" t="s">
        <v>19</v>
      </c>
      <c r="C681" s="5" t="s">
        <v>23</v>
      </c>
      <c r="D681" s="5" t="s">
        <v>130</v>
      </c>
      <c r="E681" s="5" t="s">
        <v>15</v>
      </c>
      <c r="F681" s="5" t="s">
        <v>481</v>
      </c>
      <c r="G681" s="7">
        <v>153.0</v>
      </c>
      <c r="H681" s="7">
        <v>158.0</v>
      </c>
      <c r="I681" s="7" t="s">
        <v>17</v>
      </c>
      <c r="J681" s="7">
        <f t="shared" si="1"/>
        <v>155.5</v>
      </c>
    </row>
    <row r="682" ht="15.75" hidden="1" customHeight="1">
      <c r="A682" s="5" t="s">
        <v>1423</v>
      </c>
      <c r="B682" s="6" t="s">
        <v>12</v>
      </c>
      <c r="C682" s="5" t="s">
        <v>23</v>
      </c>
      <c r="D682" s="5" t="s">
        <v>561</v>
      </c>
      <c r="E682" s="5" t="s">
        <v>15</v>
      </c>
      <c r="F682" s="5" t="s">
        <v>562</v>
      </c>
      <c r="G682" s="7">
        <v>115.0</v>
      </c>
      <c r="H682" s="7" t="s">
        <v>17</v>
      </c>
      <c r="I682" s="7" t="s">
        <v>67</v>
      </c>
      <c r="J682" s="7">
        <f t="shared" si="1"/>
        <v>115</v>
      </c>
    </row>
    <row r="683" ht="15.75" hidden="1" customHeight="1">
      <c r="A683" s="5" t="s">
        <v>1424</v>
      </c>
      <c r="B683" s="6" t="s">
        <v>12</v>
      </c>
      <c r="C683" s="5" t="s">
        <v>23</v>
      </c>
      <c r="D683" s="5" t="s">
        <v>109</v>
      </c>
      <c r="E683" s="5" t="s">
        <v>25</v>
      </c>
      <c r="F683" s="5" t="s">
        <v>73</v>
      </c>
      <c r="G683" s="7">
        <v>124.0</v>
      </c>
      <c r="H683" s="7" t="s">
        <v>17</v>
      </c>
      <c r="I683" s="7">
        <v>117.0</v>
      </c>
      <c r="J683" s="7">
        <f t="shared" si="1"/>
        <v>120.5</v>
      </c>
    </row>
    <row r="684" ht="15.75" hidden="1" customHeight="1">
      <c r="A684" s="5" t="s">
        <v>1425</v>
      </c>
      <c r="B684" s="6" t="s">
        <v>12</v>
      </c>
      <c r="C684" s="5" t="s">
        <v>23</v>
      </c>
      <c r="D684" s="5" t="s">
        <v>30</v>
      </c>
      <c r="E684" s="5" t="s">
        <v>15</v>
      </c>
      <c r="F684" s="5" t="s">
        <v>971</v>
      </c>
      <c r="G684" s="7">
        <v>194.0</v>
      </c>
      <c r="H684" s="7" t="s">
        <v>17</v>
      </c>
      <c r="I684" s="7">
        <v>177.0</v>
      </c>
      <c r="J684" s="7">
        <f t="shared" si="1"/>
        <v>185.5</v>
      </c>
    </row>
    <row r="685" ht="15.75" hidden="1" customHeight="1">
      <c r="A685" s="5" t="s">
        <v>1426</v>
      </c>
      <c r="B685" s="6" t="s">
        <v>19</v>
      </c>
      <c r="C685" s="5" t="s">
        <v>13</v>
      </c>
      <c r="D685" s="5" t="s">
        <v>43</v>
      </c>
      <c r="E685" s="5" t="s">
        <v>25</v>
      </c>
      <c r="F685" s="5" t="s">
        <v>259</v>
      </c>
      <c r="G685" s="7">
        <v>144.0</v>
      </c>
      <c r="H685" s="7">
        <v>167.0</v>
      </c>
      <c r="I685" s="7" t="s">
        <v>17</v>
      </c>
      <c r="J685" s="7">
        <f t="shared" si="1"/>
        <v>155.5</v>
      </c>
    </row>
    <row r="686" ht="15.75" hidden="1" customHeight="1">
      <c r="A686" s="5" t="s">
        <v>1427</v>
      </c>
      <c r="B686" s="6" t="s">
        <v>12</v>
      </c>
      <c r="C686" s="5" t="s">
        <v>13</v>
      </c>
      <c r="D686" s="5" t="s">
        <v>37</v>
      </c>
      <c r="E686" s="5" t="s">
        <v>25</v>
      </c>
      <c r="F686" s="5" t="s">
        <v>454</v>
      </c>
      <c r="G686" s="7" t="s">
        <v>67</v>
      </c>
      <c r="H686" s="7">
        <v>102.0</v>
      </c>
      <c r="I686" s="7" t="s">
        <v>67</v>
      </c>
      <c r="J686" s="7">
        <f t="shared" si="1"/>
        <v>102</v>
      </c>
    </row>
    <row r="687" ht="15.75" hidden="1" customHeight="1">
      <c r="A687" s="5" t="s">
        <v>1429</v>
      </c>
      <c r="B687" s="6" t="s">
        <v>12</v>
      </c>
      <c r="C687" s="5" t="s">
        <v>23</v>
      </c>
      <c r="D687" s="5" t="s">
        <v>14</v>
      </c>
      <c r="E687" s="5" t="s">
        <v>25</v>
      </c>
      <c r="F687" s="5" t="s">
        <v>421</v>
      </c>
      <c r="G687" s="7">
        <v>177.0</v>
      </c>
      <c r="H687" s="7" t="s">
        <v>17</v>
      </c>
      <c r="I687" s="7">
        <v>170.0</v>
      </c>
      <c r="J687" s="7">
        <f t="shared" si="1"/>
        <v>173.5</v>
      </c>
    </row>
    <row r="688" ht="15.75" hidden="1" customHeight="1">
      <c r="A688" s="5" t="s">
        <v>1434</v>
      </c>
      <c r="B688" s="6" t="s">
        <v>19</v>
      </c>
      <c r="C688" s="5" t="s">
        <v>23</v>
      </c>
      <c r="D688" s="5" t="s">
        <v>20</v>
      </c>
      <c r="E688" s="5" t="s">
        <v>15</v>
      </c>
      <c r="F688" s="5" t="s">
        <v>181</v>
      </c>
      <c r="G688" s="7">
        <v>171.0</v>
      </c>
      <c r="H688" s="7">
        <v>157.0</v>
      </c>
      <c r="I688" s="7">
        <v>104.0</v>
      </c>
      <c r="J688" s="7">
        <f t="shared" si="1"/>
        <v>144</v>
      </c>
    </row>
    <row r="689" ht="15.75" hidden="1" customHeight="1">
      <c r="A689" s="5" t="s">
        <v>1452</v>
      </c>
      <c r="B689" s="6" t="s">
        <v>12</v>
      </c>
      <c r="C689" s="5" t="s">
        <v>23</v>
      </c>
      <c r="D689" s="5" t="s">
        <v>24</v>
      </c>
      <c r="E689" s="5" t="s">
        <v>25</v>
      </c>
      <c r="F689" s="5" t="s">
        <v>26</v>
      </c>
      <c r="G689" s="7">
        <v>197.5</v>
      </c>
      <c r="H689" s="7" t="s">
        <v>17</v>
      </c>
      <c r="I689" s="7">
        <v>180.0</v>
      </c>
      <c r="J689" s="7">
        <f t="shared" si="1"/>
        <v>188.75</v>
      </c>
    </row>
    <row r="690" ht="15.75" customHeight="1">
      <c r="A690" s="5" t="s">
        <v>1455</v>
      </c>
      <c r="B690" s="6" t="s">
        <v>12</v>
      </c>
      <c r="C690" s="5" t="s">
        <v>23</v>
      </c>
      <c r="D690" s="5" t="s">
        <v>30</v>
      </c>
      <c r="E690" s="5" t="s">
        <v>15</v>
      </c>
      <c r="F690" s="5" t="s">
        <v>405</v>
      </c>
      <c r="G690" s="7" t="s">
        <v>67</v>
      </c>
      <c r="H690" s="7" t="s">
        <v>67</v>
      </c>
      <c r="I690" s="7" t="s">
        <v>17</v>
      </c>
      <c r="J690" s="7" t="str">
        <f t="shared" si="1"/>
        <v>#DIV/0!</v>
      </c>
    </row>
    <row r="691" ht="15.75" hidden="1" customHeight="1">
      <c r="A691" s="5" t="s">
        <v>1467</v>
      </c>
      <c r="B691" s="6" t="s">
        <v>12</v>
      </c>
      <c r="C691" s="5" t="s">
        <v>23</v>
      </c>
      <c r="D691" s="5" t="s">
        <v>60</v>
      </c>
      <c r="E691" s="5" t="s">
        <v>15</v>
      </c>
      <c r="F691" s="5" t="s">
        <v>112</v>
      </c>
      <c r="G691" s="7">
        <v>185.0</v>
      </c>
      <c r="H691" s="7" t="s">
        <v>17</v>
      </c>
      <c r="I691" s="7">
        <v>144.0</v>
      </c>
      <c r="J691" s="7">
        <f t="shared" si="1"/>
        <v>164.5</v>
      </c>
    </row>
    <row r="692" ht="15.75" hidden="1" customHeight="1">
      <c r="A692" s="5" t="s">
        <v>1470</v>
      </c>
      <c r="B692" s="6" t="s">
        <v>12</v>
      </c>
      <c r="C692" s="5" t="s">
        <v>13</v>
      </c>
      <c r="D692" s="5" t="s">
        <v>20</v>
      </c>
      <c r="E692" s="5" t="s">
        <v>25</v>
      </c>
      <c r="F692" s="5" t="s">
        <v>71</v>
      </c>
      <c r="G692" s="7">
        <v>135.0</v>
      </c>
      <c r="H692" s="7">
        <v>173.0</v>
      </c>
      <c r="I692" s="7" t="s">
        <v>17</v>
      </c>
      <c r="J692" s="7">
        <f t="shared" si="1"/>
        <v>154</v>
      </c>
    </row>
    <row r="693" ht="15.75" hidden="1" customHeight="1">
      <c r="A693" s="5" t="s">
        <v>1471</v>
      </c>
      <c r="B693" s="6" t="s">
        <v>12</v>
      </c>
      <c r="C693" s="5" t="s">
        <v>13</v>
      </c>
      <c r="D693" s="5" t="s">
        <v>20</v>
      </c>
      <c r="E693" s="5" t="s">
        <v>15</v>
      </c>
      <c r="F693" s="5" t="s">
        <v>81</v>
      </c>
      <c r="G693" s="7">
        <v>188.0</v>
      </c>
      <c r="H693" s="7">
        <v>160.0</v>
      </c>
      <c r="I693" s="7">
        <v>161.0</v>
      </c>
      <c r="J693" s="7">
        <f t="shared" si="1"/>
        <v>169.6666667</v>
      </c>
    </row>
    <row r="694" ht="15.75" hidden="1" customHeight="1">
      <c r="A694" s="5" t="s">
        <v>1472</v>
      </c>
      <c r="B694" s="6" t="s">
        <v>19</v>
      </c>
      <c r="C694" s="5" t="s">
        <v>23</v>
      </c>
      <c r="D694" s="5" t="s">
        <v>30</v>
      </c>
      <c r="E694" s="5" t="s">
        <v>15</v>
      </c>
      <c r="F694" s="5" t="s">
        <v>66</v>
      </c>
      <c r="G694" s="7">
        <v>165.0</v>
      </c>
      <c r="H694" s="7">
        <v>135.0</v>
      </c>
      <c r="I694" s="7">
        <v>114.0</v>
      </c>
      <c r="J694" s="7">
        <f t="shared" si="1"/>
        <v>138</v>
      </c>
    </row>
    <row r="695" ht="15.75" hidden="1" customHeight="1">
      <c r="A695" s="5" t="s">
        <v>1474</v>
      </c>
      <c r="B695" s="6" t="s">
        <v>19</v>
      </c>
      <c r="C695" s="5" t="s">
        <v>13</v>
      </c>
      <c r="D695" s="5" t="s">
        <v>20</v>
      </c>
      <c r="E695" s="5" t="s">
        <v>15</v>
      </c>
      <c r="F695" s="5" t="s">
        <v>457</v>
      </c>
      <c r="G695" s="7">
        <v>173.0</v>
      </c>
      <c r="H695" s="7" t="s">
        <v>17</v>
      </c>
      <c r="I695" s="7">
        <v>177.0</v>
      </c>
      <c r="J695" s="7">
        <f t="shared" si="1"/>
        <v>175</v>
      </c>
    </row>
    <row r="696" ht="15.75" hidden="1" customHeight="1">
      <c r="A696" s="5" t="s">
        <v>1479</v>
      </c>
      <c r="B696" s="6" t="s">
        <v>12</v>
      </c>
      <c r="C696" s="5" t="s">
        <v>13</v>
      </c>
      <c r="D696" s="5" t="s">
        <v>20</v>
      </c>
      <c r="E696" s="5" t="s">
        <v>25</v>
      </c>
      <c r="F696" s="5" t="s">
        <v>824</v>
      </c>
      <c r="G696" s="7">
        <v>145.0</v>
      </c>
      <c r="H696" s="7">
        <v>110.0</v>
      </c>
      <c r="I696" s="7" t="s">
        <v>17</v>
      </c>
      <c r="J696" s="7">
        <f t="shared" si="1"/>
        <v>127.5</v>
      </c>
    </row>
    <row r="697" ht="15.75" hidden="1" customHeight="1">
      <c r="A697" s="5" t="s">
        <v>1485</v>
      </c>
      <c r="B697" s="6" t="s">
        <v>12</v>
      </c>
      <c r="C697" s="5" t="s">
        <v>23</v>
      </c>
      <c r="D697" s="5" t="s">
        <v>20</v>
      </c>
      <c r="E697" s="5" t="s">
        <v>25</v>
      </c>
      <c r="F697" s="5" t="s">
        <v>28</v>
      </c>
      <c r="G697" s="7">
        <v>156.0</v>
      </c>
      <c r="H697" s="7" t="s">
        <v>17</v>
      </c>
      <c r="I697" s="7">
        <v>122.0</v>
      </c>
      <c r="J697" s="7">
        <f t="shared" si="1"/>
        <v>139</v>
      </c>
    </row>
    <row r="698" ht="15.75" hidden="1" customHeight="1">
      <c r="A698" s="5" t="s">
        <v>1486</v>
      </c>
      <c r="B698" s="6" t="s">
        <v>12</v>
      </c>
      <c r="C698" s="5" t="s">
        <v>13</v>
      </c>
      <c r="D698" s="5" t="s">
        <v>109</v>
      </c>
      <c r="E698" s="5" t="s">
        <v>15</v>
      </c>
      <c r="F698" s="5" t="s">
        <v>123</v>
      </c>
      <c r="G698" s="7">
        <v>129.0</v>
      </c>
      <c r="H698" s="7">
        <v>138.0</v>
      </c>
      <c r="I698" s="7" t="s">
        <v>17</v>
      </c>
      <c r="J698" s="7">
        <f t="shared" si="1"/>
        <v>133.5</v>
      </c>
    </row>
    <row r="699" ht="15.75" hidden="1" customHeight="1">
      <c r="A699" s="5" t="s">
        <v>1490</v>
      </c>
      <c r="B699" s="6" t="s">
        <v>12</v>
      </c>
      <c r="C699" s="5" t="s">
        <v>23</v>
      </c>
      <c r="D699" s="5" t="s">
        <v>20</v>
      </c>
      <c r="E699" s="5" t="s">
        <v>25</v>
      </c>
      <c r="F699" s="5" t="s">
        <v>410</v>
      </c>
      <c r="G699" s="7">
        <v>169.0</v>
      </c>
      <c r="H699" s="7">
        <v>158.0</v>
      </c>
      <c r="I699" s="7" t="s">
        <v>17</v>
      </c>
      <c r="J699" s="7">
        <f t="shared" si="1"/>
        <v>163.5</v>
      </c>
    </row>
    <row r="700" ht="15.75" hidden="1" customHeight="1">
      <c r="A700" s="5" t="s">
        <v>1494</v>
      </c>
      <c r="B700" s="6" t="s">
        <v>19</v>
      </c>
      <c r="C700" s="5" t="s">
        <v>13</v>
      </c>
      <c r="D700" s="5" t="s">
        <v>60</v>
      </c>
      <c r="E700" s="5" t="s">
        <v>25</v>
      </c>
      <c r="F700" s="5" t="s">
        <v>61</v>
      </c>
      <c r="G700" s="7">
        <v>184.0</v>
      </c>
      <c r="H700" s="7" t="s">
        <v>17</v>
      </c>
      <c r="I700" s="7">
        <v>199.0</v>
      </c>
      <c r="J700" s="7">
        <f t="shared" si="1"/>
        <v>191.5</v>
      </c>
    </row>
    <row r="701" ht="15.75" customHeight="1">
      <c r="A701" s="5" t="s">
        <v>1496</v>
      </c>
      <c r="B701" s="6" t="s">
        <v>19</v>
      </c>
      <c r="C701" s="5" t="s">
        <v>23</v>
      </c>
      <c r="D701" s="5" t="s">
        <v>24</v>
      </c>
      <c r="E701" s="5" t="s">
        <v>15</v>
      </c>
      <c r="F701" s="5" t="s">
        <v>170</v>
      </c>
      <c r="G701" s="7" t="s">
        <v>67</v>
      </c>
      <c r="H701" s="7" t="s">
        <v>67</v>
      </c>
      <c r="I701" s="7" t="s">
        <v>17</v>
      </c>
      <c r="J701" s="7" t="str">
        <f t="shared" si="1"/>
        <v>#DIV/0!</v>
      </c>
    </row>
    <row r="702" ht="15.75" hidden="1" customHeight="1">
      <c r="A702" s="5" t="s">
        <v>1497</v>
      </c>
      <c r="B702" s="6" t="s">
        <v>19</v>
      </c>
      <c r="C702" s="5" t="s">
        <v>13</v>
      </c>
      <c r="D702" s="5" t="s">
        <v>14</v>
      </c>
      <c r="E702" s="5" t="s">
        <v>15</v>
      </c>
      <c r="F702" s="5" t="s">
        <v>16</v>
      </c>
      <c r="G702" s="7">
        <v>141.0</v>
      </c>
      <c r="H702" s="7" t="s">
        <v>17</v>
      </c>
      <c r="I702" s="7">
        <v>151.0</v>
      </c>
      <c r="J702" s="7">
        <f t="shared" si="1"/>
        <v>146</v>
      </c>
    </row>
    <row r="703" ht="15.75" hidden="1" customHeight="1">
      <c r="A703" s="5" t="s">
        <v>1502</v>
      </c>
      <c r="B703" s="6" t="s">
        <v>19</v>
      </c>
      <c r="C703" s="5" t="s">
        <v>23</v>
      </c>
      <c r="D703" s="5" t="s">
        <v>24</v>
      </c>
      <c r="E703" s="5" t="s">
        <v>25</v>
      </c>
      <c r="F703" s="5" t="s">
        <v>26</v>
      </c>
      <c r="G703" s="7">
        <v>145.0</v>
      </c>
      <c r="H703" s="7">
        <v>140.0</v>
      </c>
      <c r="I703" s="7">
        <v>130.0</v>
      </c>
      <c r="J703" s="7">
        <f t="shared" si="1"/>
        <v>138.3333333</v>
      </c>
    </row>
    <row r="704" ht="15.75" hidden="1" customHeight="1">
      <c r="A704" s="5" t="s">
        <v>1507</v>
      </c>
      <c r="B704" s="6" t="s">
        <v>12</v>
      </c>
      <c r="C704" s="5" t="s">
        <v>23</v>
      </c>
      <c r="D704" s="5" t="s">
        <v>20</v>
      </c>
      <c r="E704" s="5" t="s">
        <v>25</v>
      </c>
      <c r="F704" s="5" t="s">
        <v>300</v>
      </c>
      <c r="G704" s="7">
        <v>177.0</v>
      </c>
      <c r="H704" s="7">
        <v>158.0</v>
      </c>
      <c r="I704" s="7" t="s">
        <v>17</v>
      </c>
      <c r="J704" s="7">
        <f t="shared" si="1"/>
        <v>167.5</v>
      </c>
    </row>
    <row r="705" ht="15.75" hidden="1" customHeight="1">
      <c r="A705" s="5" t="s">
        <v>1508</v>
      </c>
      <c r="B705" s="6" t="s">
        <v>12</v>
      </c>
      <c r="C705" s="5" t="s">
        <v>13</v>
      </c>
      <c r="D705" s="5" t="s">
        <v>24</v>
      </c>
      <c r="E705" s="5" t="s">
        <v>25</v>
      </c>
      <c r="F705" s="5" t="s">
        <v>54</v>
      </c>
      <c r="G705" s="7">
        <v>176.0</v>
      </c>
      <c r="H705" s="7" t="s">
        <v>17</v>
      </c>
      <c r="I705" s="7">
        <v>170.0</v>
      </c>
      <c r="J705" s="7">
        <f t="shared" si="1"/>
        <v>173</v>
      </c>
    </row>
    <row r="706" ht="15.75" hidden="1" customHeight="1">
      <c r="A706" s="5" t="s">
        <v>1509</v>
      </c>
      <c r="B706" s="6" t="s">
        <v>1353</v>
      </c>
      <c r="C706" s="5" t="s">
        <v>13</v>
      </c>
      <c r="D706" s="5" t="s">
        <v>60</v>
      </c>
      <c r="E706" s="5" t="s">
        <v>15</v>
      </c>
      <c r="F706" s="5" t="s">
        <v>164</v>
      </c>
      <c r="G706" s="7">
        <v>150.0</v>
      </c>
      <c r="H706" s="7">
        <v>135.0</v>
      </c>
      <c r="I706" s="7">
        <v>170.0</v>
      </c>
      <c r="J706" s="7">
        <f t="shared" si="1"/>
        <v>151.6666667</v>
      </c>
    </row>
    <row r="707" ht="15.75" hidden="1" customHeight="1">
      <c r="A707" s="5" t="s">
        <v>1511</v>
      </c>
      <c r="B707" s="6" t="s">
        <v>19</v>
      </c>
      <c r="C707" s="5" t="s">
        <v>13</v>
      </c>
      <c r="D707" s="5" t="s">
        <v>24</v>
      </c>
      <c r="E707" s="5" t="s">
        <v>25</v>
      </c>
      <c r="F707" s="5" t="s">
        <v>959</v>
      </c>
      <c r="G707" s="7">
        <v>148.0</v>
      </c>
      <c r="H707" s="7" t="s">
        <v>17</v>
      </c>
      <c r="I707" s="7">
        <v>119.0</v>
      </c>
      <c r="J707" s="7">
        <f t="shared" si="1"/>
        <v>133.5</v>
      </c>
    </row>
    <row r="708" ht="15.75" hidden="1" customHeight="1">
      <c r="A708" s="5" t="s">
        <v>1515</v>
      </c>
      <c r="B708" s="6" t="s">
        <v>12</v>
      </c>
      <c r="C708" s="5" t="s">
        <v>23</v>
      </c>
      <c r="D708" s="5" t="s">
        <v>20</v>
      </c>
      <c r="E708" s="5" t="s">
        <v>25</v>
      </c>
      <c r="F708" s="5" t="s">
        <v>772</v>
      </c>
      <c r="G708" s="7">
        <v>187.0</v>
      </c>
      <c r="H708" s="7">
        <v>166.0</v>
      </c>
      <c r="I708" s="7" t="s">
        <v>17</v>
      </c>
      <c r="J708" s="7">
        <f t="shared" si="1"/>
        <v>176.5</v>
      </c>
    </row>
    <row r="709" ht="15.75" hidden="1" customHeight="1">
      <c r="A709" s="5" t="s">
        <v>1519</v>
      </c>
      <c r="B709" s="6" t="s">
        <v>12</v>
      </c>
      <c r="C709" s="5" t="s">
        <v>23</v>
      </c>
      <c r="D709" s="5" t="s">
        <v>24</v>
      </c>
      <c r="E709" s="5" t="s">
        <v>15</v>
      </c>
      <c r="F709" s="5" t="s">
        <v>732</v>
      </c>
      <c r="G709" s="7">
        <v>193.0</v>
      </c>
      <c r="H709" s="7">
        <v>172.0</v>
      </c>
      <c r="I709" s="7">
        <v>149.0</v>
      </c>
      <c r="J709" s="7">
        <f t="shared" si="1"/>
        <v>171.3333333</v>
      </c>
    </row>
    <row r="710" ht="15.75" hidden="1" customHeight="1">
      <c r="A710" s="5" t="s">
        <v>1520</v>
      </c>
      <c r="B710" s="6" t="s">
        <v>12</v>
      </c>
      <c r="C710" s="5" t="s">
        <v>13</v>
      </c>
      <c r="D710" s="5" t="s">
        <v>30</v>
      </c>
      <c r="E710" s="5" t="s">
        <v>15</v>
      </c>
      <c r="F710" s="5" t="s">
        <v>88</v>
      </c>
      <c r="G710" s="7">
        <v>177.0</v>
      </c>
      <c r="H710" s="7" t="s">
        <v>17</v>
      </c>
      <c r="I710" s="7">
        <v>165.0</v>
      </c>
      <c r="J710" s="7">
        <f t="shared" si="1"/>
        <v>171</v>
      </c>
    </row>
    <row r="711" ht="15.75" hidden="1" customHeight="1">
      <c r="A711" s="5" t="s">
        <v>1521</v>
      </c>
      <c r="B711" s="6" t="s">
        <v>12</v>
      </c>
      <c r="C711" s="5" t="s">
        <v>13</v>
      </c>
      <c r="D711" s="5" t="s">
        <v>60</v>
      </c>
      <c r="E711" s="5" t="s">
        <v>15</v>
      </c>
      <c r="F711" s="5" t="s">
        <v>398</v>
      </c>
      <c r="G711" s="7">
        <v>129.0</v>
      </c>
      <c r="H711" s="7" t="s">
        <v>17</v>
      </c>
      <c r="I711" s="7">
        <v>173.0</v>
      </c>
      <c r="J711" s="7">
        <f t="shared" si="1"/>
        <v>151</v>
      </c>
    </row>
    <row r="712" ht="15.75" hidden="1" customHeight="1">
      <c r="A712" s="5" t="s">
        <v>1527</v>
      </c>
      <c r="B712" s="6" t="s">
        <v>12</v>
      </c>
      <c r="C712" s="5" t="s">
        <v>23</v>
      </c>
      <c r="D712" s="5" t="s">
        <v>14</v>
      </c>
      <c r="E712" s="5" t="s">
        <v>25</v>
      </c>
      <c r="F712" s="5" t="s">
        <v>259</v>
      </c>
      <c r="G712" s="7">
        <v>132.0</v>
      </c>
      <c r="H712" s="7">
        <v>127.0</v>
      </c>
      <c r="I712" s="7" t="s">
        <v>17</v>
      </c>
      <c r="J712" s="7">
        <f t="shared" si="1"/>
        <v>129.5</v>
      </c>
    </row>
    <row r="713" ht="15.75" hidden="1" customHeight="1">
      <c r="A713" s="5" t="s">
        <v>1531</v>
      </c>
      <c r="B713" s="6" t="s">
        <v>19</v>
      </c>
      <c r="C713" s="5" t="s">
        <v>23</v>
      </c>
      <c r="D713" s="5" t="s">
        <v>30</v>
      </c>
      <c r="E713" s="5" t="s">
        <v>15</v>
      </c>
      <c r="F713" s="5" t="s">
        <v>289</v>
      </c>
      <c r="G713" s="7">
        <v>157.0</v>
      </c>
      <c r="H713" s="7">
        <v>149.0</v>
      </c>
      <c r="I713" s="7" t="s">
        <v>17</v>
      </c>
      <c r="J713" s="7">
        <f t="shared" si="1"/>
        <v>153</v>
      </c>
    </row>
    <row r="714" ht="15.75" hidden="1" customHeight="1">
      <c r="A714" s="5" t="s">
        <v>1532</v>
      </c>
      <c r="B714" s="6" t="s">
        <v>12</v>
      </c>
      <c r="C714" s="5" t="s">
        <v>23</v>
      </c>
      <c r="D714" s="5" t="s">
        <v>43</v>
      </c>
      <c r="E714" s="5" t="s">
        <v>15</v>
      </c>
      <c r="F714" s="5" t="s">
        <v>166</v>
      </c>
      <c r="G714" s="7">
        <v>169.0</v>
      </c>
      <c r="H714" s="7">
        <v>145.0</v>
      </c>
      <c r="I714" s="7">
        <v>125.0</v>
      </c>
      <c r="J714" s="7">
        <f t="shared" si="1"/>
        <v>146.3333333</v>
      </c>
    </row>
    <row r="715" ht="15.75" hidden="1" customHeight="1">
      <c r="A715" s="5" t="s">
        <v>1536</v>
      </c>
      <c r="B715" s="6" t="s">
        <v>19</v>
      </c>
      <c r="C715" s="5" t="s">
        <v>23</v>
      </c>
      <c r="D715" s="5" t="s">
        <v>37</v>
      </c>
      <c r="E715" s="5" t="s">
        <v>15</v>
      </c>
      <c r="F715" s="5" t="s">
        <v>117</v>
      </c>
      <c r="G715" s="7">
        <v>181.0</v>
      </c>
      <c r="H715" s="7" t="s">
        <v>17</v>
      </c>
      <c r="I715" s="7">
        <v>163.0</v>
      </c>
      <c r="J715" s="7">
        <f t="shared" si="1"/>
        <v>172</v>
      </c>
    </row>
    <row r="716" ht="15.75" hidden="1" customHeight="1">
      <c r="A716" s="5" t="s">
        <v>1540</v>
      </c>
      <c r="B716" s="6" t="s">
        <v>12</v>
      </c>
      <c r="C716" s="5" t="s">
        <v>23</v>
      </c>
      <c r="D716" s="5" t="s">
        <v>24</v>
      </c>
      <c r="E716" s="5" t="s">
        <v>25</v>
      </c>
      <c r="F716" s="5" t="s">
        <v>105</v>
      </c>
      <c r="G716" s="7">
        <v>127.0</v>
      </c>
      <c r="H716" s="7">
        <v>124.0</v>
      </c>
      <c r="I716" s="7" t="s">
        <v>17</v>
      </c>
      <c r="J716" s="7">
        <f t="shared" si="1"/>
        <v>125.5</v>
      </c>
    </row>
    <row r="717" ht="15.75" hidden="1" customHeight="1">
      <c r="A717" s="5" t="s">
        <v>1541</v>
      </c>
      <c r="B717" s="6" t="s">
        <v>19</v>
      </c>
      <c r="C717" s="5" t="s">
        <v>23</v>
      </c>
      <c r="D717" s="5" t="s">
        <v>60</v>
      </c>
      <c r="E717" s="5" t="s">
        <v>15</v>
      </c>
      <c r="F717" s="5" t="s">
        <v>31</v>
      </c>
      <c r="G717" s="7">
        <v>148.0</v>
      </c>
      <c r="H717" s="7">
        <v>132.0</v>
      </c>
      <c r="I717" s="7" t="s">
        <v>17</v>
      </c>
      <c r="J717" s="7">
        <f t="shared" si="1"/>
        <v>140</v>
      </c>
    </row>
    <row r="718" ht="15.75" hidden="1" customHeight="1">
      <c r="A718" s="5" t="s">
        <v>1543</v>
      </c>
      <c r="B718" s="6" t="s">
        <v>12</v>
      </c>
      <c r="C718" s="5" t="s">
        <v>23</v>
      </c>
      <c r="D718" s="5" t="s">
        <v>24</v>
      </c>
      <c r="E718" s="5" t="s">
        <v>25</v>
      </c>
      <c r="F718" s="5" t="s">
        <v>105</v>
      </c>
      <c r="G718" s="7">
        <v>186.0</v>
      </c>
      <c r="H718" s="7" t="s">
        <v>17</v>
      </c>
      <c r="I718" s="7">
        <v>187.0</v>
      </c>
      <c r="J718" s="7">
        <f t="shared" si="1"/>
        <v>186.5</v>
      </c>
    </row>
    <row r="719" ht="15.75" hidden="1" customHeight="1">
      <c r="A719" s="5" t="s">
        <v>1546</v>
      </c>
      <c r="B719" s="6" t="s">
        <v>19</v>
      </c>
      <c r="C719" s="5" t="s">
        <v>13</v>
      </c>
      <c r="D719" s="5" t="s">
        <v>14</v>
      </c>
      <c r="E719" s="5" t="s">
        <v>25</v>
      </c>
      <c r="F719" s="5" t="s">
        <v>269</v>
      </c>
      <c r="G719" s="7">
        <v>169.0</v>
      </c>
      <c r="H719" s="7" t="s">
        <v>17</v>
      </c>
      <c r="I719" s="7">
        <v>175.0</v>
      </c>
      <c r="J719" s="7">
        <f t="shared" si="1"/>
        <v>172</v>
      </c>
    </row>
    <row r="720" ht="15.75" hidden="1" customHeight="1">
      <c r="A720" s="5" t="s">
        <v>1550</v>
      </c>
      <c r="B720" s="6" t="s">
        <v>12</v>
      </c>
      <c r="C720" s="5" t="s">
        <v>13</v>
      </c>
      <c r="D720" s="5" t="s">
        <v>20</v>
      </c>
      <c r="E720" s="5" t="s">
        <v>25</v>
      </c>
      <c r="F720" s="5" t="s">
        <v>534</v>
      </c>
      <c r="G720" s="7">
        <v>192.0</v>
      </c>
      <c r="H720" s="7">
        <v>192.0</v>
      </c>
      <c r="I720" s="7" t="s">
        <v>17</v>
      </c>
      <c r="J720" s="7">
        <f t="shared" si="1"/>
        <v>192</v>
      </c>
    </row>
    <row r="721" ht="15.75" hidden="1" customHeight="1">
      <c r="A721" s="5" t="s">
        <v>1551</v>
      </c>
      <c r="B721" s="6" t="s">
        <v>19</v>
      </c>
      <c r="C721" s="5" t="s">
        <v>13</v>
      </c>
      <c r="D721" s="5" t="s">
        <v>30</v>
      </c>
      <c r="E721" s="5" t="s">
        <v>25</v>
      </c>
      <c r="F721" s="5" t="s">
        <v>188</v>
      </c>
      <c r="G721" s="7">
        <v>134.0</v>
      </c>
      <c r="H721" s="7" t="s">
        <v>17</v>
      </c>
      <c r="I721" s="7">
        <v>128.0</v>
      </c>
      <c r="J721" s="7">
        <f t="shared" si="1"/>
        <v>131</v>
      </c>
    </row>
    <row r="722" ht="15.75" hidden="1" customHeight="1">
      <c r="A722" s="5" t="s">
        <v>1555</v>
      </c>
      <c r="B722" s="6" t="s">
        <v>12</v>
      </c>
      <c r="C722" s="5" t="s">
        <v>23</v>
      </c>
      <c r="D722" s="5" t="s">
        <v>20</v>
      </c>
      <c r="E722" s="5" t="s">
        <v>25</v>
      </c>
      <c r="F722" s="5" t="s">
        <v>824</v>
      </c>
      <c r="G722" s="7">
        <v>152.0</v>
      </c>
      <c r="H722" s="7" t="s">
        <v>17</v>
      </c>
      <c r="I722" s="7">
        <v>140.0</v>
      </c>
      <c r="J722" s="7">
        <f t="shared" si="1"/>
        <v>146</v>
      </c>
    </row>
    <row r="723" ht="15.75" hidden="1" customHeight="1">
      <c r="A723" s="5" t="s">
        <v>1559</v>
      </c>
      <c r="B723" s="6" t="s">
        <v>19</v>
      </c>
      <c r="C723" s="5" t="s">
        <v>13</v>
      </c>
      <c r="D723" s="5" t="s">
        <v>24</v>
      </c>
      <c r="E723" s="5" t="s">
        <v>15</v>
      </c>
      <c r="F723" s="5" t="s">
        <v>244</v>
      </c>
      <c r="G723" s="7">
        <v>127.0</v>
      </c>
      <c r="H723" s="7">
        <v>132.0</v>
      </c>
      <c r="I723" s="7" t="s">
        <v>17</v>
      </c>
      <c r="J723" s="7">
        <f t="shared" si="1"/>
        <v>129.5</v>
      </c>
    </row>
    <row r="724" ht="15.75" hidden="1" customHeight="1">
      <c r="A724" s="5" t="s">
        <v>1560</v>
      </c>
      <c r="B724" s="6" t="s">
        <v>19</v>
      </c>
      <c r="C724" s="5" t="s">
        <v>13</v>
      </c>
      <c r="D724" s="5" t="s">
        <v>24</v>
      </c>
      <c r="E724" s="5" t="s">
        <v>25</v>
      </c>
      <c r="F724" s="5" t="s">
        <v>105</v>
      </c>
      <c r="G724" s="7">
        <v>179.0</v>
      </c>
      <c r="H724" s="7" t="s">
        <v>17</v>
      </c>
      <c r="I724" s="7">
        <v>178.0</v>
      </c>
      <c r="J724" s="7">
        <f t="shared" si="1"/>
        <v>178.5</v>
      </c>
    </row>
    <row r="725" ht="15.75" hidden="1" customHeight="1">
      <c r="A725" s="5" t="s">
        <v>1563</v>
      </c>
      <c r="B725" s="6" t="s">
        <v>19</v>
      </c>
      <c r="C725" s="5" t="s">
        <v>23</v>
      </c>
      <c r="D725" s="5" t="s">
        <v>77</v>
      </c>
      <c r="E725" s="5" t="s">
        <v>15</v>
      </c>
      <c r="F725" s="5" t="s">
        <v>78</v>
      </c>
      <c r="G725" s="7">
        <v>120.0</v>
      </c>
      <c r="H725" s="7">
        <v>155.0</v>
      </c>
      <c r="I725" s="7" t="s">
        <v>17</v>
      </c>
      <c r="J725" s="7">
        <f t="shared" si="1"/>
        <v>137.5</v>
      </c>
    </row>
    <row r="726" ht="15.75" hidden="1" customHeight="1">
      <c r="A726" s="5" t="s">
        <v>1567</v>
      </c>
      <c r="B726" s="6" t="s">
        <v>12</v>
      </c>
      <c r="C726" s="5" t="s">
        <v>23</v>
      </c>
      <c r="D726" s="5" t="s">
        <v>51</v>
      </c>
      <c r="E726" s="5" t="s">
        <v>15</v>
      </c>
      <c r="F726" s="5" t="s">
        <v>312</v>
      </c>
      <c r="G726" s="7">
        <v>189.0</v>
      </c>
      <c r="H726" s="7" t="s">
        <v>17</v>
      </c>
      <c r="I726" s="7">
        <v>170.0</v>
      </c>
      <c r="J726" s="7">
        <f t="shared" si="1"/>
        <v>179.5</v>
      </c>
    </row>
    <row r="727" ht="15.75" hidden="1" customHeight="1">
      <c r="A727" s="5" t="s">
        <v>1568</v>
      </c>
      <c r="B727" s="6" t="s">
        <v>12</v>
      </c>
      <c r="C727" s="5" t="s">
        <v>23</v>
      </c>
      <c r="D727" s="5" t="s">
        <v>14</v>
      </c>
      <c r="E727" s="5" t="s">
        <v>15</v>
      </c>
      <c r="F727" s="5" t="s">
        <v>127</v>
      </c>
      <c r="G727" s="7">
        <v>197.5</v>
      </c>
      <c r="H727" s="7" t="s">
        <v>17</v>
      </c>
      <c r="I727" s="7">
        <v>184.0</v>
      </c>
      <c r="J727" s="7">
        <f t="shared" si="1"/>
        <v>190.75</v>
      </c>
    </row>
    <row r="728" ht="15.75" hidden="1" customHeight="1">
      <c r="A728" s="5" t="s">
        <v>1570</v>
      </c>
      <c r="B728" s="6" t="s">
        <v>12</v>
      </c>
      <c r="C728" s="5" t="s">
        <v>13</v>
      </c>
      <c r="D728" s="5" t="s">
        <v>130</v>
      </c>
      <c r="E728" s="5" t="s">
        <v>25</v>
      </c>
      <c r="F728" s="5" t="s">
        <v>58</v>
      </c>
      <c r="G728" s="7">
        <v>170.0</v>
      </c>
      <c r="H728" s="7" t="s">
        <v>17</v>
      </c>
      <c r="I728" s="7">
        <v>144.0</v>
      </c>
      <c r="J728" s="7">
        <f t="shared" si="1"/>
        <v>157</v>
      </c>
    </row>
    <row r="729" ht="15.75" hidden="1" customHeight="1">
      <c r="A729" s="5" t="s">
        <v>1573</v>
      </c>
      <c r="B729" s="6" t="s">
        <v>12</v>
      </c>
      <c r="C729" s="5" t="s">
        <v>23</v>
      </c>
      <c r="D729" s="5" t="s">
        <v>37</v>
      </c>
      <c r="E729" s="5" t="s">
        <v>15</v>
      </c>
      <c r="F729" s="5" t="s">
        <v>1577</v>
      </c>
      <c r="G729" s="7">
        <v>147.0</v>
      </c>
      <c r="H729" s="7" t="s">
        <v>17</v>
      </c>
      <c r="I729" s="7">
        <v>119.0</v>
      </c>
      <c r="J729" s="7">
        <f t="shared" si="1"/>
        <v>133</v>
      </c>
    </row>
    <row r="730" ht="15.75" hidden="1" customHeight="1">
      <c r="A730" s="5" t="s">
        <v>1578</v>
      </c>
      <c r="B730" s="6" t="s">
        <v>19</v>
      </c>
      <c r="C730" s="5" t="s">
        <v>13</v>
      </c>
      <c r="D730" s="5" t="s">
        <v>40</v>
      </c>
      <c r="E730" s="5" t="s">
        <v>15</v>
      </c>
      <c r="F730" s="5" t="s">
        <v>41</v>
      </c>
      <c r="G730" s="7">
        <v>117.0</v>
      </c>
      <c r="H730" s="7">
        <v>118.0</v>
      </c>
      <c r="I730" s="7">
        <v>104.0</v>
      </c>
      <c r="J730" s="7">
        <f t="shared" si="1"/>
        <v>113</v>
      </c>
    </row>
    <row r="731" ht="15.75" hidden="1" customHeight="1">
      <c r="A731" s="5" t="s">
        <v>1579</v>
      </c>
      <c r="B731" s="6" t="s">
        <v>19</v>
      </c>
      <c r="C731" s="5" t="s">
        <v>13</v>
      </c>
      <c r="D731" s="5" t="s">
        <v>43</v>
      </c>
      <c r="E731" s="5" t="s">
        <v>25</v>
      </c>
      <c r="F731" s="5" t="s">
        <v>534</v>
      </c>
      <c r="G731" s="7">
        <v>154.0</v>
      </c>
      <c r="H731" s="7">
        <v>143.0</v>
      </c>
      <c r="I731" s="7" t="s">
        <v>17</v>
      </c>
      <c r="J731" s="7">
        <f t="shared" si="1"/>
        <v>148.5</v>
      </c>
    </row>
    <row r="732" ht="15.75" hidden="1" customHeight="1">
      <c r="A732" s="5" t="s">
        <v>1583</v>
      </c>
      <c r="B732" s="6" t="s">
        <v>12</v>
      </c>
      <c r="C732" s="5" t="s">
        <v>13</v>
      </c>
      <c r="D732" s="5" t="s">
        <v>60</v>
      </c>
      <c r="E732" s="5" t="s">
        <v>15</v>
      </c>
      <c r="F732" s="5" t="s">
        <v>112</v>
      </c>
      <c r="G732" s="7">
        <v>193.5</v>
      </c>
      <c r="H732" s="7" t="s">
        <v>17</v>
      </c>
      <c r="I732" s="7">
        <v>199.0</v>
      </c>
      <c r="J732" s="7">
        <f t="shared" si="1"/>
        <v>196.25</v>
      </c>
    </row>
    <row r="733" ht="15.75" hidden="1" customHeight="1">
      <c r="A733" s="5" t="s">
        <v>1585</v>
      </c>
      <c r="B733" s="6" t="s">
        <v>12</v>
      </c>
      <c r="C733" s="5" t="s">
        <v>13</v>
      </c>
      <c r="D733" s="5" t="s">
        <v>20</v>
      </c>
      <c r="E733" s="5" t="s">
        <v>25</v>
      </c>
      <c r="F733" s="5" t="s">
        <v>498</v>
      </c>
      <c r="G733" s="7">
        <v>115.0</v>
      </c>
      <c r="H733" s="7">
        <v>130.0</v>
      </c>
      <c r="I733" s="7" t="s">
        <v>17</v>
      </c>
      <c r="J733" s="7">
        <f t="shared" si="1"/>
        <v>122.5</v>
      </c>
    </row>
    <row r="734" ht="15.75" hidden="1" customHeight="1">
      <c r="A734" s="5" t="s">
        <v>1589</v>
      </c>
      <c r="B734" s="6" t="s">
        <v>19</v>
      </c>
      <c r="C734" s="5" t="s">
        <v>23</v>
      </c>
      <c r="D734" s="5" t="s">
        <v>20</v>
      </c>
      <c r="E734" s="5" t="s">
        <v>15</v>
      </c>
      <c r="F734" s="5" t="s">
        <v>450</v>
      </c>
      <c r="G734" s="7">
        <v>179.0</v>
      </c>
      <c r="H734" s="7">
        <v>170.0</v>
      </c>
      <c r="I734" s="7" t="s">
        <v>64</v>
      </c>
      <c r="J734" s="7">
        <f t="shared" si="1"/>
        <v>174.5</v>
      </c>
    </row>
    <row r="735" ht="15.75" hidden="1" customHeight="1">
      <c r="A735" s="5" t="s">
        <v>1590</v>
      </c>
      <c r="B735" s="6" t="s">
        <v>19</v>
      </c>
      <c r="C735" s="5" t="s">
        <v>13</v>
      </c>
      <c r="D735" s="5" t="s">
        <v>20</v>
      </c>
      <c r="E735" s="5" t="s">
        <v>15</v>
      </c>
      <c r="F735" s="5" t="s">
        <v>504</v>
      </c>
      <c r="G735" s="7">
        <v>119.0</v>
      </c>
      <c r="H735" s="7" t="s">
        <v>17</v>
      </c>
      <c r="I735" s="7">
        <v>133.0</v>
      </c>
      <c r="J735" s="7">
        <f t="shared" si="1"/>
        <v>126</v>
      </c>
    </row>
    <row r="736" ht="15.75" hidden="1" customHeight="1">
      <c r="A736" s="5" t="s">
        <v>1594</v>
      </c>
      <c r="B736" s="6" t="s">
        <v>12</v>
      </c>
      <c r="C736" s="5" t="s">
        <v>13</v>
      </c>
      <c r="D736" s="5" t="s">
        <v>37</v>
      </c>
      <c r="E736" s="5" t="s">
        <v>15</v>
      </c>
      <c r="F736" s="5" t="s">
        <v>205</v>
      </c>
      <c r="G736" s="7">
        <v>162.0</v>
      </c>
      <c r="H736" s="7">
        <v>171.0</v>
      </c>
      <c r="I736" s="7" t="s">
        <v>17</v>
      </c>
      <c r="J736" s="7">
        <f t="shared" si="1"/>
        <v>166.5</v>
      </c>
    </row>
    <row r="737" ht="15.75" hidden="1" customHeight="1">
      <c r="A737" s="5" t="s">
        <v>1598</v>
      </c>
      <c r="B737" s="6" t="s">
        <v>12</v>
      </c>
      <c r="C737" s="5" t="s">
        <v>23</v>
      </c>
      <c r="D737" s="5" t="s">
        <v>20</v>
      </c>
      <c r="E737" s="5" t="s">
        <v>15</v>
      </c>
      <c r="F737" s="5" t="s">
        <v>387</v>
      </c>
      <c r="G737" s="7">
        <v>169.0</v>
      </c>
      <c r="H737" s="7">
        <v>170.0</v>
      </c>
      <c r="I737" s="7" t="s">
        <v>17</v>
      </c>
      <c r="J737" s="7">
        <f t="shared" si="1"/>
        <v>169.5</v>
      </c>
    </row>
    <row r="738" ht="15.75" hidden="1" customHeight="1">
      <c r="A738" s="5" t="s">
        <v>1599</v>
      </c>
      <c r="B738" s="6" t="s">
        <v>12</v>
      </c>
      <c r="C738" s="5" t="s">
        <v>23</v>
      </c>
      <c r="D738" s="5" t="s">
        <v>20</v>
      </c>
      <c r="E738" s="5" t="s">
        <v>25</v>
      </c>
      <c r="F738" s="5" t="s">
        <v>772</v>
      </c>
      <c r="G738" s="7">
        <v>176.0</v>
      </c>
      <c r="H738" s="7" t="s">
        <v>17</v>
      </c>
      <c r="I738" s="7">
        <v>146.0</v>
      </c>
      <c r="J738" s="7">
        <f t="shared" si="1"/>
        <v>161</v>
      </c>
    </row>
    <row r="739" ht="15.75" hidden="1" customHeight="1">
      <c r="A739" s="5" t="s">
        <v>1600</v>
      </c>
      <c r="B739" s="6" t="s">
        <v>12</v>
      </c>
      <c r="C739" s="5" t="s">
        <v>13</v>
      </c>
      <c r="D739" s="5" t="s">
        <v>37</v>
      </c>
      <c r="E739" s="5" t="s">
        <v>15</v>
      </c>
      <c r="F739" s="5" t="s">
        <v>114</v>
      </c>
      <c r="G739" s="7">
        <v>195.0</v>
      </c>
      <c r="H739" s="7">
        <v>185.5</v>
      </c>
      <c r="I739" s="7" t="s">
        <v>17</v>
      </c>
      <c r="J739" s="7">
        <f t="shared" si="1"/>
        <v>190.25</v>
      </c>
    </row>
    <row r="740" ht="15.75" hidden="1" customHeight="1">
      <c r="A740" s="5" t="s">
        <v>1603</v>
      </c>
      <c r="B740" s="6" t="s">
        <v>12</v>
      </c>
      <c r="C740" s="5" t="s">
        <v>23</v>
      </c>
      <c r="D740" s="5" t="s">
        <v>130</v>
      </c>
      <c r="E740" s="5" t="s">
        <v>15</v>
      </c>
      <c r="F740" s="5" t="s">
        <v>483</v>
      </c>
      <c r="G740" s="7">
        <v>186.0</v>
      </c>
      <c r="H740" s="7">
        <v>185.5</v>
      </c>
      <c r="I740" s="7" t="s">
        <v>17</v>
      </c>
      <c r="J740" s="7">
        <f t="shared" si="1"/>
        <v>185.75</v>
      </c>
    </row>
    <row r="741" ht="15.75" hidden="1" customHeight="1">
      <c r="A741" s="5" t="s">
        <v>1607</v>
      </c>
      <c r="B741" s="6" t="s">
        <v>19</v>
      </c>
      <c r="C741" s="5" t="s">
        <v>23</v>
      </c>
      <c r="D741" s="5" t="s">
        <v>43</v>
      </c>
      <c r="E741" s="5" t="s">
        <v>15</v>
      </c>
      <c r="F741" s="5" t="s">
        <v>166</v>
      </c>
      <c r="G741" s="7">
        <v>182.0</v>
      </c>
      <c r="H741" s="7" t="s">
        <v>17</v>
      </c>
      <c r="I741" s="7">
        <v>170.0</v>
      </c>
      <c r="J741" s="7">
        <f t="shared" si="1"/>
        <v>176</v>
      </c>
    </row>
    <row r="742" ht="15.75" hidden="1" customHeight="1">
      <c r="A742" s="5" t="s">
        <v>1608</v>
      </c>
      <c r="B742" s="6" t="s">
        <v>19</v>
      </c>
      <c r="C742" s="5" t="s">
        <v>13</v>
      </c>
      <c r="D742" s="5" t="s">
        <v>43</v>
      </c>
      <c r="E742" s="5" t="s">
        <v>25</v>
      </c>
      <c r="F742" s="5" t="s">
        <v>868</v>
      </c>
      <c r="G742" s="7">
        <v>164.0</v>
      </c>
      <c r="H742" s="7" t="s">
        <v>17</v>
      </c>
      <c r="I742" s="7">
        <v>153.0</v>
      </c>
      <c r="J742" s="7">
        <f t="shared" si="1"/>
        <v>158.5</v>
      </c>
    </row>
    <row r="743" ht="15.75" hidden="1" customHeight="1">
      <c r="A743" s="5" t="s">
        <v>1611</v>
      </c>
      <c r="B743" s="6" t="s">
        <v>12</v>
      </c>
      <c r="C743" s="5" t="s">
        <v>13</v>
      </c>
      <c r="D743" s="5" t="s">
        <v>20</v>
      </c>
      <c r="E743" s="5" t="s">
        <v>15</v>
      </c>
      <c r="F743" s="5" t="s">
        <v>387</v>
      </c>
      <c r="G743" s="7">
        <v>166.0</v>
      </c>
      <c r="H743" s="7">
        <v>198.0</v>
      </c>
      <c r="I743" s="7" t="s">
        <v>17</v>
      </c>
      <c r="J743" s="7">
        <f t="shared" si="1"/>
        <v>182</v>
      </c>
    </row>
    <row r="744" ht="15.75" hidden="1" customHeight="1">
      <c r="A744" s="5" t="s">
        <v>1615</v>
      </c>
      <c r="B744" s="6" t="s">
        <v>12</v>
      </c>
      <c r="C744" s="5" t="s">
        <v>13</v>
      </c>
      <c r="D744" s="5" t="s">
        <v>20</v>
      </c>
      <c r="E744" s="5" t="s">
        <v>15</v>
      </c>
      <c r="F744" s="5" t="s">
        <v>603</v>
      </c>
      <c r="G744" s="7">
        <v>127.0</v>
      </c>
      <c r="H744" s="7">
        <v>130.0</v>
      </c>
      <c r="I744" s="7" t="s">
        <v>17</v>
      </c>
      <c r="J744" s="7">
        <f t="shared" si="1"/>
        <v>128.5</v>
      </c>
    </row>
    <row r="745" ht="15.75" hidden="1" customHeight="1">
      <c r="A745" s="5" t="s">
        <v>1616</v>
      </c>
      <c r="B745" s="6" t="s">
        <v>12</v>
      </c>
      <c r="C745" s="5" t="s">
        <v>23</v>
      </c>
      <c r="D745" s="5" t="s">
        <v>24</v>
      </c>
      <c r="E745" s="5" t="s">
        <v>25</v>
      </c>
      <c r="F745" s="5" t="s">
        <v>125</v>
      </c>
      <c r="G745" s="7">
        <v>183.0</v>
      </c>
      <c r="H745" s="7">
        <v>155.0</v>
      </c>
      <c r="I745" s="7" t="s">
        <v>17</v>
      </c>
      <c r="J745" s="7">
        <f t="shared" si="1"/>
        <v>169</v>
      </c>
    </row>
    <row r="746" ht="15.75" hidden="1" customHeight="1">
      <c r="A746" s="5" t="s">
        <v>1617</v>
      </c>
      <c r="B746" s="6" t="s">
        <v>12</v>
      </c>
      <c r="C746" s="5" t="s">
        <v>13</v>
      </c>
      <c r="D746" s="5" t="s">
        <v>24</v>
      </c>
      <c r="E746" s="5" t="s">
        <v>15</v>
      </c>
      <c r="F746" s="5" t="s">
        <v>481</v>
      </c>
      <c r="G746" s="7">
        <v>140.0</v>
      </c>
      <c r="H746" s="7">
        <v>143.0</v>
      </c>
      <c r="I746" s="7">
        <v>130.0</v>
      </c>
      <c r="J746" s="7">
        <f t="shared" si="1"/>
        <v>137.6666667</v>
      </c>
    </row>
    <row r="747" ht="15.75" hidden="1" customHeight="1">
      <c r="A747" s="5" t="s">
        <v>1621</v>
      </c>
      <c r="B747" s="6" t="s">
        <v>12</v>
      </c>
      <c r="C747" s="5" t="s">
        <v>23</v>
      </c>
      <c r="D747" s="5" t="s">
        <v>37</v>
      </c>
      <c r="E747" s="5" t="s">
        <v>25</v>
      </c>
      <c r="F747" s="5" t="s">
        <v>117</v>
      </c>
      <c r="G747" s="7">
        <v>156.0</v>
      </c>
      <c r="H747" s="7" t="s">
        <v>17</v>
      </c>
      <c r="I747" s="7">
        <v>155.0</v>
      </c>
      <c r="J747" s="7">
        <f t="shared" si="1"/>
        <v>155.5</v>
      </c>
    </row>
    <row r="748" ht="15.75" hidden="1" customHeight="1">
      <c r="A748" s="5" t="s">
        <v>1625</v>
      </c>
      <c r="B748" s="6" t="s">
        <v>12</v>
      </c>
      <c r="C748" s="5" t="s">
        <v>23</v>
      </c>
      <c r="D748" s="5" t="s">
        <v>43</v>
      </c>
      <c r="E748" s="5" t="s">
        <v>25</v>
      </c>
      <c r="F748" s="5" t="s">
        <v>103</v>
      </c>
      <c r="G748" s="7">
        <v>176.0</v>
      </c>
      <c r="H748" s="7">
        <v>153.0</v>
      </c>
      <c r="I748" s="7" t="s">
        <v>17</v>
      </c>
      <c r="J748" s="7">
        <f t="shared" si="1"/>
        <v>164.5</v>
      </c>
    </row>
    <row r="749" ht="15.75" hidden="1" customHeight="1">
      <c r="A749" s="5" t="s">
        <v>1626</v>
      </c>
      <c r="B749" s="6" t="s">
        <v>12</v>
      </c>
      <c r="C749" s="5" t="s">
        <v>23</v>
      </c>
      <c r="D749" s="5" t="s">
        <v>14</v>
      </c>
      <c r="E749" s="5" t="s">
        <v>25</v>
      </c>
      <c r="F749" s="5" t="s">
        <v>56</v>
      </c>
      <c r="G749" s="7">
        <v>173.0</v>
      </c>
      <c r="H749" s="7" t="s">
        <v>17</v>
      </c>
      <c r="I749" s="7">
        <v>170.0</v>
      </c>
      <c r="J749" s="7">
        <f t="shared" si="1"/>
        <v>171.5</v>
      </c>
    </row>
    <row r="750" ht="15.75" hidden="1" customHeight="1">
      <c r="A750" s="5" t="s">
        <v>1630</v>
      </c>
      <c r="B750" s="6" t="s">
        <v>12</v>
      </c>
      <c r="C750" s="5" t="s">
        <v>23</v>
      </c>
      <c r="D750" s="5" t="s">
        <v>20</v>
      </c>
      <c r="E750" s="5" t="s">
        <v>25</v>
      </c>
      <c r="F750" s="5" t="s">
        <v>410</v>
      </c>
      <c r="G750" s="7">
        <v>187.0</v>
      </c>
      <c r="H750" s="7" t="s">
        <v>17</v>
      </c>
      <c r="I750" s="7">
        <v>161.0</v>
      </c>
      <c r="J750" s="7">
        <f t="shared" si="1"/>
        <v>174</v>
      </c>
    </row>
    <row r="751" ht="15.75" hidden="1" customHeight="1">
      <c r="A751" s="5" t="s">
        <v>1634</v>
      </c>
      <c r="B751" s="6" t="s">
        <v>19</v>
      </c>
      <c r="C751" s="5" t="s">
        <v>23</v>
      </c>
      <c r="D751" s="5" t="s">
        <v>43</v>
      </c>
      <c r="E751" s="5" t="s">
        <v>25</v>
      </c>
      <c r="F751" s="5" t="s">
        <v>363</v>
      </c>
      <c r="G751" s="7">
        <v>173.0</v>
      </c>
      <c r="H751" s="7">
        <v>158.0</v>
      </c>
      <c r="I751" s="7">
        <v>137.0</v>
      </c>
      <c r="J751" s="7">
        <f t="shared" si="1"/>
        <v>156</v>
      </c>
    </row>
    <row r="752" ht="15.75" hidden="1" customHeight="1">
      <c r="A752" s="5" t="s">
        <v>1635</v>
      </c>
      <c r="B752" s="6" t="s">
        <v>12</v>
      </c>
      <c r="C752" s="5" t="s">
        <v>23</v>
      </c>
      <c r="D752" s="5" t="s">
        <v>51</v>
      </c>
      <c r="E752" s="5" t="s">
        <v>15</v>
      </c>
      <c r="F752" s="5" t="s">
        <v>336</v>
      </c>
      <c r="G752" s="7">
        <v>185.0</v>
      </c>
      <c r="H752" s="7" t="s">
        <v>17</v>
      </c>
      <c r="I752" s="7">
        <v>130.0</v>
      </c>
      <c r="J752" s="7">
        <f t="shared" si="1"/>
        <v>157.5</v>
      </c>
    </row>
    <row r="753" ht="15.75" hidden="1" customHeight="1">
      <c r="A753" s="5" t="s">
        <v>1640</v>
      </c>
      <c r="B753" s="6" t="s">
        <v>12</v>
      </c>
      <c r="C753" s="5" t="s">
        <v>23</v>
      </c>
      <c r="D753" s="5" t="s">
        <v>30</v>
      </c>
      <c r="E753" s="5" t="s">
        <v>15</v>
      </c>
      <c r="F753" s="5" t="s">
        <v>596</v>
      </c>
      <c r="G753" s="7">
        <v>119.0</v>
      </c>
      <c r="H753" s="7">
        <v>124.0</v>
      </c>
      <c r="I753" s="7" t="s">
        <v>17</v>
      </c>
      <c r="J753" s="7">
        <f t="shared" si="1"/>
        <v>121.5</v>
      </c>
    </row>
    <row r="754" ht="15.75" hidden="1" customHeight="1">
      <c r="A754" s="5" t="s">
        <v>1644</v>
      </c>
      <c r="B754" s="6" t="s">
        <v>19</v>
      </c>
      <c r="C754" s="5" t="s">
        <v>13</v>
      </c>
      <c r="D754" s="5" t="s">
        <v>20</v>
      </c>
      <c r="E754" s="5" t="s">
        <v>25</v>
      </c>
      <c r="F754" s="5" t="s">
        <v>824</v>
      </c>
      <c r="G754" s="7">
        <v>135.0</v>
      </c>
      <c r="H754" s="7">
        <v>161.0</v>
      </c>
      <c r="I754" s="7" t="s">
        <v>17</v>
      </c>
      <c r="J754" s="7">
        <f t="shared" si="1"/>
        <v>148</v>
      </c>
    </row>
    <row r="755" ht="15.75" hidden="1" customHeight="1">
      <c r="A755" s="5" t="s">
        <v>1648</v>
      </c>
      <c r="B755" s="6" t="s">
        <v>12</v>
      </c>
      <c r="C755" s="5" t="s">
        <v>13</v>
      </c>
      <c r="D755" s="5" t="s">
        <v>14</v>
      </c>
      <c r="E755" s="5" t="s">
        <v>25</v>
      </c>
      <c r="F755" s="5" t="s">
        <v>421</v>
      </c>
      <c r="G755" s="7">
        <v>154.0</v>
      </c>
      <c r="H755" s="7" t="s">
        <v>17</v>
      </c>
      <c r="I755" s="7">
        <v>161.0</v>
      </c>
      <c r="J755" s="7">
        <f t="shared" si="1"/>
        <v>157.5</v>
      </c>
    </row>
    <row r="756" ht="15.75" hidden="1" customHeight="1">
      <c r="A756" s="5" t="s">
        <v>1651</v>
      </c>
      <c r="B756" s="6" t="s">
        <v>19</v>
      </c>
      <c r="C756" s="5" t="s">
        <v>23</v>
      </c>
      <c r="D756" s="5" t="s">
        <v>149</v>
      </c>
      <c r="E756" s="5" t="s">
        <v>15</v>
      </c>
      <c r="F756" s="5" t="s">
        <v>150</v>
      </c>
      <c r="G756" s="7">
        <v>107.0</v>
      </c>
      <c r="H756" s="7">
        <v>105.0</v>
      </c>
      <c r="I756" s="7" t="s">
        <v>17</v>
      </c>
      <c r="J756" s="7">
        <f t="shared" si="1"/>
        <v>106</v>
      </c>
    </row>
    <row r="757" ht="15.75" hidden="1" customHeight="1">
      <c r="A757" s="5" t="s">
        <v>1653</v>
      </c>
      <c r="B757" s="6" t="s">
        <v>19</v>
      </c>
      <c r="C757" s="5" t="s">
        <v>23</v>
      </c>
      <c r="D757" s="5" t="s">
        <v>30</v>
      </c>
      <c r="E757" s="5" t="s">
        <v>15</v>
      </c>
      <c r="F757" s="5" t="s">
        <v>465</v>
      </c>
      <c r="G757" s="7">
        <v>180.0</v>
      </c>
      <c r="H757" s="7">
        <v>169.0</v>
      </c>
      <c r="I757" s="7" t="s">
        <v>17</v>
      </c>
      <c r="J757" s="7">
        <f t="shared" si="1"/>
        <v>174.5</v>
      </c>
    </row>
    <row r="758" ht="15.75" hidden="1" customHeight="1">
      <c r="A758" s="5" t="s">
        <v>1656</v>
      </c>
      <c r="B758" s="6" t="s">
        <v>1069</v>
      </c>
      <c r="C758" s="5" t="s">
        <v>23</v>
      </c>
      <c r="D758" s="5" t="s">
        <v>130</v>
      </c>
      <c r="E758" s="5" t="s">
        <v>25</v>
      </c>
      <c r="F758" s="5" t="s">
        <v>1658</v>
      </c>
      <c r="G758" s="7">
        <v>149.0</v>
      </c>
      <c r="H758" s="7" t="s">
        <v>17</v>
      </c>
      <c r="I758" s="7">
        <v>144.0</v>
      </c>
      <c r="J758" s="7">
        <f t="shared" si="1"/>
        <v>146.5</v>
      </c>
    </row>
    <row r="759" ht="15.75" hidden="1" customHeight="1">
      <c r="A759" s="5" t="s">
        <v>1659</v>
      </c>
      <c r="B759" s="6" t="s">
        <v>19</v>
      </c>
      <c r="C759" s="5" t="s">
        <v>23</v>
      </c>
      <c r="D759" s="5" t="s">
        <v>37</v>
      </c>
      <c r="E759" s="5" t="s">
        <v>15</v>
      </c>
      <c r="F759" s="5" t="s">
        <v>312</v>
      </c>
      <c r="G759" s="7">
        <v>195.0</v>
      </c>
      <c r="H759" s="7" t="s">
        <v>17</v>
      </c>
      <c r="I759" s="7">
        <v>180.0</v>
      </c>
      <c r="J759" s="7">
        <f t="shared" si="1"/>
        <v>187.5</v>
      </c>
    </row>
    <row r="760" ht="15.75" hidden="1" customHeight="1">
      <c r="A760" s="5" t="s">
        <v>1663</v>
      </c>
      <c r="B760" s="6" t="s">
        <v>12</v>
      </c>
      <c r="C760" s="5" t="s">
        <v>13</v>
      </c>
      <c r="D760" s="5" t="s">
        <v>37</v>
      </c>
      <c r="E760" s="5" t="s">
        <v>15</v>
      </c>
      <c r="F760" s="5" t="s">
        <v>38</v>
      </c>
      <c r="G760" s="7">
        <v>154.0</v>
      </c>
      <c r="H760" s="7" t="s">
        <v>17</v>
      </c>
      <c r="I760" s="7">
        <v>163.0</v>
      </c>
      <c r="J760" s="7">
        <f t="shared" si="1"/>
        <v>158.5</v>
      </c>
    </row>
    <row r="761" ht="15.75" hidden="1" customHeight="1">
      <c r="A761" s="5" t="s">
        <v>1664</v>
      </c>
      <c r="B761" s="6" t="s">
        <v>19</v>
      </c>
      <c r="C761" s="5" t="s">
        <v>23</v>
      </c>
      <c r="D761" s="5" t="s">
        <v>130</v>
      </c>
      <c r="E761" s="5" t="s">
        <v>25</v>
      </c>
      <c r="F761" s="5" t="s">
        <v>1036</v>
      </c>
      <c r="G761" s="7" t="s">
        <v>67</v>
      </c>
      <c r="H761" s="7">
        <v>105.0</v>
      </c>
      <c r="I761" s="7" t="s">
        <v>17</v>
      </c>
      <c r="J761" s="7">
        <f t="shared" si="1"/>
        <v>105</v>
      </c>
    </row>
    <row r="762" ht="15.75" hidden="1" customHeight="1">
      <c r="A762" s="5" t="s">
        <v>1668</v>
      </c>
      <c r="B762" s="6" t="s">
        <v>12</v>
      </c>
      <c r="C762" s="5" t="s">
        <v>13</v>
      </c>
      <c r="D762" s="5" t="s">
        <v>37</v>
      </c>
      <c r="E762" s="5" t="s">
        <v>25</v>
      </c>
      <c r="F762" s="5" t="s">
        <v>240</v>
      </c>
      <c r="G762" s="7">
        <v>153.0</v>
      </c>
      <c r="H762" s="7" t="s">
        <v>17</v>
      </c>
      <c r="I762" s="7">
        <v>172.0</v>
      </c>
      <c r="J762" s="7">
        <f t="shared" si="1"/>
        <v>162.5</v>
      </c>
    </row>
    <row r="763" ht="15.75" hidden="1" customHeight="1">
      <c r="A763" s="5" t="s">
        <v>1672</v>
      </c>
      <c r="B763" s="6" t="s">
        <v>12</v>
      </c>
      <c r="C763" s="5" t="s">
        <v>13</v>
      </c>
      <c r="D763" s="5" t="s">
        <v>561</v>
      </c>
      <c r="E763" s="5" t="s">
        <v>15</v>
      </c>
      <c r="F763" s="5" t="s">
        <v>594</v>
      </c>
      <c r="G763" s="7">
        <v>122.0</v>
      </c>
      <c r="H763" s="7">
        <v>124.0</v>
      </c>
      <c r="I763" s="7" t="s">
        <v>17</v>
      </c>
      <c r="J763" s="7">
        <f t="shared" si="1"/>
        <v>123</v>
      </c>
    </row>
    <row r="764" ht="15.75" hidden="1" customHeight="1">
      <c r="A764" s="5" t="s">
        <v>1673</v>
      </c>
      <c r="B764" s="6" t="s">
        <v>19</v>
      </c>
      <c r="C764" s="5" t="s">
        <v>13</v>
      </c>
      <c r="D764" s="5" t="s">
        <v>109</v>
      </c>
      <c r="E764" s="5" t="s">
        <v>25</v>
      </c>
      <c r="F764" s="5" t="s">
        <v>1677</v>
      </c>
      <c r="G764" s="7">
        <v>153.0</v>
      </c>
      <c r="H764" s="7">
        <v>161.0</v>
      </c>
      <c r="I764" s="7">
        <v>107.0</v>
      </c>
      <c r="J764" s="7">
        <f t="shared" si="1"/>
        <v>140.3333333</v>
      </c>
    </row>
    <row r="765" ht="15.75" hidden="1" customHeight="1">
      <c r="A765" s="5" t="s">
        <v>1679</v>
      </c>
      <c r="B765" s="6" t="s">
        <v>12</v>
      </c>
      <c r="C765" s="5" t="s">
        <v>23</v>
      </c>
      <c r="D765" s="5" t="s">
        <v>43</v>
      </c>
      <c r="E765" s="5" t="s">
        <v>15</v>
      </c>
      <c r="F765" s="5" t="s">
        <v>224</v>
      </c>
      <c r="G765" s="7">
        <v>173.0</v>
      </c>
      <c r="H765" s="7" t="s">
        <v>17</v>
      </c>
      <c r="I765" s="7">
        <v>157.0</v>
      </c>
      <c r="J765" s="7">
        <f t="shared" si="1"/>
        <v>165</v>
      </c>
    </row>
    <row r="766" ht="15.75" hidden="1" customHeight="1">
      <c r="A766" s="5" t="s">
        <v>1683</v>
      </c>
      <c r="B766" s="6" t="s">
        <v>12</v>
      </c>
      <c r="C766" s="5" t="s">
        <v>23</v>
      </c>
      <c r="D766" s="5" t="s">
        <v>109</v>
      </c>
      <c r="E766" s="5" t="s">
        <v>25</v>
      </c>
      <c r="F766" s="5" t="s">
        <v>94</v>
      </c>
      <c r="G766" s="7">
        <v>154.0</v>
      </c>
      <c r="H766" s="7">
        <v>135.0</v>
      </c>
      <c r="I766" s="7" t="s">
        <v>17</v>
      </c>
      <c r="J766" s="7">
        <f t="shared" si="1"/>
        <v>144.5</v>
      </c>
    </row>
    <row r="767" ht="15.75" hidden="1" customHeight="1">
      <c r="A767" s="5" t="s">
        <v>1684</v>
      </c>
      <c r="B767" s="6" t="s">
        <v>12</v>
      </c>
      <c r="C767" s="5" t="s">
        <v>23</v>
      </c>
      <c r="D767" s="5" t="s">
        <v>109</v>
      </c>
      <c r="E767" s="5" t="s">
        <v>25</v>
      </c>
      <c r="F767" s="5" t="s">
        <v>192</v>
      </c>
      <c r="G767" s="7">
        <v>122.0</v>
      </c>
      <c r="H767" s="7">
        <v>121.0</v>
      </c>
      <c r="I767" s="7" t="s">
        <v>67</v>
      </c>
      <c r="J767" s="7">
        <f t="shared" si="1"/>
        <v>121.5</v>
      </c>
    </row>
    <row r="768" ht="15.75" hidden="1" customHeight="1">
      <c r="A768" s="5" t="s">
        <v>1689</v>
      </c>
      <c r="B768" s="6" t="s">
        <v>12</v>
      </c>
      <c r="C768" s="5" t="s">
        <v>23</v>
      </c>
      <c r="D768" s="5" t="s">
        <v>24</v>
      </c>
      <c r="E768" s="5" t="s">
        <v>15</v>
      </c>
      <c r="F768" s="5" t="s">
        <v>146</v>
      </c>
      <c r="G768" s="7">
        <v>176.0</v>
      </c>
      <c r="H768" s="7" t="s">
        <v>17</v>
      </c>
      <c r="I768" s="7">
        <v>172.0</v>
      </c>
      <c r="J768" s="7">
        <f t="shared" si="1"/>
        <v>174</v>
      </c>
    </row>
    <row r="769" ht="15.75" hidden="1" customHeight="1">
      <c r="A769" s="5" t="s">
        <v>1693</v>
      </c>
      <c r="B769" s="6" t="s">
        <v>12</v>
      </c>
      <c r="C769" s="5" t="s">
        <v>13</v>
      </c>
      <c r="D769" s="5" t="s">
        <v>51</v>
      </c>
      <c r="E769" s="5" t="s">
        <v>15</v>
      </c>
      <c r="F769" s="5" t="s">
        <v>358</v>
      </c>
      <c r="G769" s="7">
        <v>174.0</v>
      </c>
      <c r="H769" s="7">
        <v>151.0</v>
      </c>
      <c r="I769" s="7" t="s">
        <v>17</v>
      </c>
      <c r="J769" s="7">
        <f t="shared" si="1"/>
        <v>162.5</v>
      </c>
    </row>
    <row r="770" ht="15.75" hidden="1" customHeight="1">
      <c r="A770" s="5" t="s">
        <v>1694</v>
      </c>
      <c r="B770" s="6" t="s">
        <v>19</v>
      </c>
      <c r="C770" s="5" t="s">
        <v>13</v>
      </c>
      <c r="D770" s="5" t="s">
        <v>14</v>
      </c>
      <c r="E770" s="5" t="s">
        <v>25</v>
      </c>
      <c r="F770" s="5" t="s">
        <v>56</v>
      </c>
      <c r="G770" s="7">
        <v>157.0</v>
      </c>
      <c r="H770" s="7" t="s">
        <v>17</v>
      </c>
      <c r="I770" s="7">
        <v>157.0</v>
      </c>
      <c r="J770" s="7">
        <f t="shared" si="1"/>
        <v>157</v>
      </c>
    </row>
    <row r="771" ht="15.75" hidden="1" customHeight="1">
      <c r="A771" s="5" t="s">
        <v>1695</v>
      </c>
      <c r="B771" s="6" t="s">
        <v>12</v>
      </c>
      <c r="C771" s="5" t="s">
        <v>13</v>
      </c>
      <c r="D771" s="5" t="s">
        <v>14</v>
      </c>
      <c r="E771" s="5" t="s">
        <v>25</v>
      </c>
      <c r="F771" s="5" t="s">
        <v>56</v>
      </c>
      <c r="G771" s="7">
        <v>111.0</v>
      </c>
      <c r="H771" s="7">
        <v>115.0</v>
      </c>
      <c r="I771" s="7" t="s">
        <v>17</v>
      </c>
      <c r="J771" s="7">
        <f t="shared" si="1"/>
        <v>113</v>
      </c>
    </row>
    <row r="772" ht="15.75" hidden="1" customHeight="1">
      <c r="A772" s="5" t="s">
        <v>1698</v>
      </c>
      <c r="B772" s="6" t="s">
        <v>12</v>
      </c>
      <c r="C772" s="5" t="s">
        <v>23</v>
      </c>
      <c r="D772" s="5" t="s">
        <v>130</v>
      </c>
      <c r="E772" s="5" t="s">
        <v>15</v>
      </c>
      <c r="F772" s="5" t="s">
        <v>481</v>
      </c>
      <c r="G772" s="7">
        <v>178.0</v>
      </c>
      <c r="H772" s="7">
        <v>153.0</v>
      </c>
      <c r="I772" s="7" t="s">
        <v>17</v>
      </c>
      <c r="J772" s="7">
        <f t="shared" si="1"/>
        <v>165.5</v>
      </c>
    </row>
    <row r="773" ht="15.75" hidden="1" customHeight="1">
      <c r="A773" s="5" t="s">
        <v>1702</v>
      </c>
      <c r="B773" s="6" t="s">
        <v>12</v>
      </c>
      <c r="C773" s="5" t="s">
        <v>23</v>
      </c>
      <c r="D773" s="5" t="s">
        <v>20</v>
      </c>
      <c r="E773" s="5" t="s">
        <v>25</v>
      </c>
      <c r="F773" s="5" t="s">
        <v>654</v>
      </c>
      <c r="G773" s="7">
        <v>183.0</v>
      </c>
      <c r="H773" s="7" t="s">
        <v>17</v>
      </c>
      <c r="I773" s="7">
        <v>166.0</v>
      </c>
      <c r="J773" s="7">
        <f t="shared" si="1"/>
        <v>174.5</v>
      </c>
    </row>
    <row r="774" ht="15.75" hidden="1" customHeight="1">
      <c r="A774" s="5" t="s">
        <v>1705</v>
      </c>
      <c r="B774" s="6" t="s">
        <v>19</v>
      </c>
      <c r="C774" s="5" t="s">
        <v>13</v>
      </c>
      <c r="D774" s="5" t="s">
        <v>37</v>
      </c>
      <c r="E774" s="5" t="s">
        <v>25</v>
      </c>
      <c r="F774" s="5" t="s">
        <v>300</v>
      </c>
      <c r="G774" s="7">
        <v>163.0</v>
      </c>
      <c r="H774" s="7" t="s">
        <v>17</v>
      </c>
      <c r="I774" s="7">
        <v>183.0</v>
      </c>
      <c r="J774" s="7">
        <f t="shared" si="1"/>
        <v>173</v>
      </c>
    </row>
    <row r="775" ht="15.75" hidden="1" customHeight="1">
      <c r="A775" s="5" t="s">
        <v>1710</v>
      </c>
      <c r="B775" s="6" t="s">
        <v>19</v>
      </c>
      <c r="C775" s="5" t="s">
        <v>23</v>
      </c>
      <c r="D775" s="5" t="s">
        <v>30</v>
      </c>
      <c r="E775" s="5" t="s">
        <v>25</v>
      </c>
      <c r="F775" s="5" t="s">
        <v>1711</v>
      </c>
      <c r="G775" s="7">
        <v>145.0</v>
      </c>
      <c r="H775" s="7" t="s">
        <v>17</v>
      </c>
      <c r="I775" s="7">
        <v>107.0</v>
      </c>
      <c r="J775" s="7">
        <f t="shared" si="1"/>
        <v>126</v>
      </c>
    </row>
    <row r="776" ht="15.75" hidden="1" customHeight="1">
      <c r="A776" s="5" t="s">
        <v>1712</v>
      </c>
      <c r="B776" s="6" t="s">
        <v>19</v>
      </c>
      <c r="C776" s="5" t="s">
        <v>13</v>
      </c>
      <c r="D776" s="5" t="s">
        <v>37</v>
      </c>
      <c r="E776" s="5" t="s">
        <v>15</v>
      </c>
      <c r="F776" s="5" t="s">
        <v>101</v>
      </c>
      <c r="G776" s="7">
        <v>113.0</v>
      </c>
      <c r="H776" s="7" t="s">
        <v>17</v>
      </c>
      <c r="I776" s="7" t="s">
        <v>67</v>
      </c>
      <c r="J776" s="7">
        <f t="shared" si="1"/>
        <v>113</v>
      </c>
    </row>
    <row r="777" ht="15.75" hidden="1" customHeight="1">
      <c r="A777" s="5" t="s">
        <v>1716</v>
      </c>
      <c r="B777" s="6" t="s">
        <v>12</v>
      </c>
      <c r="C777" s="5" t="s">
        <v>13</v>
      </c>
      <c r="D777" s="5" t="s">
        <v>24</v>
      </c>
      <c r="E777" s="5" t="s">
        <v>15</v>
      </c>
      <c r="F777" s="5" t="s">
        <v>467</v>
      </c>
      <c r="G777" s="7">
        <v>165.0</v>
      </c>
      <c r="H777" s="7">
        <v>167.0</v>
      </c>
      <c r="I777" s="7">
        <v>110.0</v>
      </c>
      <c r="J777" s="7">
        <f t="shared" si="1"/>
        <v>147.3333333</v>
      </c>
    </row>
    <row r="778" ht="15.75" hidden="1" customHeight="1">
      <c r="A778" s="5" t="s">
        <v>1720</v>
      </c>
      <c r="B778" s="6" t="s">
        <v>19</v>
      </c>
      <c r="C778" s="5" t="s">
        <v>23</v>
      </c>
      <c r="D778" s="5" t="s">
        <v>109</v>
      </c>
      <c r="E778" s="5" t="s">
        <v>25</v>
      </c>
      <c r="F778" s="5" t="s">
        <v>1677</v>
      </c>
      <c r="G778" s="7">
        <v>119.0</v>
      </c>
      <c r="H778" s="7">
        <v>102.0</v>
      </c>
      <c r="I778" s="7" t="s">
        <v>67</v>
      </c>
      <c r="J778" s="7">
        <f t="shared" si="1"/>
        <v>110.5</v>
      </c>
    </row>
    <row r="779" ht="15.75" hidden="1" customHeight="1">
      <c r="A779" s="5" t="s">
        <v>1721</v>
      </c>
      <c r="B779" s="6" t="s">
        <v>12</v>
      </c>
      <c r="C779" s="5" t="s">
        <v>23</v>
      </c>
      <c r="D779" s="5" t="s">
        <v>20</v>
      </c>
      <c r="E779" s="5" t="s">
        <v>25</v>
      </c>
      <c r="F779" s="5" t="s">
        <v>410</v>
      </c>
      <c r="G779" s="7">
        <v>189.0</v>
      </c>
      <c r="H779" s="7" t="s">
        <v>17</v>
      </c>
      <c r="I779" s="7">
        <v>155.0</v>
      </c>
      <c r="J779" s="7">
        <f t="shared" si="1"/>
        <v>172</v>
      </c>
    </row>
    <row r="780" ht="15.75" hidden="1" customHeight="1">
      <c r="A780" s="5" t="s">
        <v>1725</v>
      </c>
      <c r="B780" s="6" t="s">
        <v>12</v>
      </c>
      <c r="C780" s="5" t="s">
        <v>13</v>
      </c>
      <c r="D780" s="5" t="s">
        <v>30</v>
      </c>
      <c r="E780" s="5" t="s">
        <v>15</v>
      </c>
      <c r="F780" s="5" t="s">
        <v>66</v>
      </c>
      <c r="G780" s="7">
        <v>107.0</v>
      </c>
      <c r="H780" s="7" t="s">
        <v>783</v>
      </c>
      <c r="I780" s="7" t="s">
        <v>17</v>
      </c>
      <c r="J780" s="7">
        <f t="shared" si="1"/>
        <v>107</v>
      </c>
    </row>
    <row r="781" ht="15.75" hidden="1" customHeight="1">
      <c r="A781" s="5" t="s">
        <v>1729</v>
      </c>
      <c r="B781" s="6" t="s">
        <v>12</v>
      </c>
      <c r="C781" s="5" t="s">
        <v>13</v>
      </c>
      <c r="D781" s="5" t="s">
        <v>60</v>
      </c>
      <c r="E781" s="5" t="s">
        <v>15</v>
      </c>
      <c r="F781" s="5" t="s">
        <v>112</v>
      </c>
      <c r="G781" s="7">
        <v>170.0</v>
      </c>
      <c r="H781" s="7" t="s">
        <v>17</v>
      </c>
      <c r="I781" s="7">
        <v>170.0</v>
      </c>
      <c r="J781" s="7">
        <f t="shared" si="1"/>
        <v>170</v>
      </c>
    </row>
    <row r="782" ht="15.75" hidden="1" customHeight="1">
      <c r="A782" s="5" t="s">
        <v>1732</v>
      </c>
      <c r="B782" s="6" t="s">
        <v>19</v>
      </c>
      <c r="C782" s="5" t="s">
        <v>23</v>
      </c>
      <c r="D782" s="5" t="s">
        <v>130</v>
      </c>
      <c r="E782" s="5" t="s">
        <v>15</v>
      </c>
      <c r="F782" s="5" t="s">
        <v>481</v>
      </c>
      <c r="G782" s="7">
        <v>156.0</v>
      </c>
      <c r="H782" s="7">
        <v>170.0</v>
      </c>
      <c r="I782" s="7" t="s">
        <v>17</v>
      </c>
      <c r="J782" s="7">
        <f t="shared" si="1"/>
        <v>163</v>
      </c>
    </row>
    <row r="783" ht="15.75" hidden="1" customHeight="1">
      <c r="A783" s="5" t="s">
        <v>1737</v>
      </c>
      <c r="B783" s="6" t="s">
        <v>19</v>
      </c>
      <c r="C783" s="5" t="s">
        <v>23</v>
      </c>
      <c r="D783" s="5" t="s">
        <v>20</v>
      </c>
      <c r="E783" s="5" t="s">
        <v>15</v>
      </c>
      <c r="F783" s="5" t="s">
        <v>742</v>
      </c>
      <c r="G783" s="7">
        <v>181.0</v>
      </c>
      <c r="H783" s="7" t="s">
        <v>17</v>
      </c>
      <c r="I783" s="7">
        <v>168.0</v>
      </c>
      <c r="J783" s="7">
        <f t="shared" si="1"/>
        <v>174.5</v>
      </c>
    </row>
    <row r="784" ht="15.75" hidden="1" customHeight="1">
      <c r="A784" s="5" t="s">
        <v>1738</v>
      </c>
      <c r="B784" s="6" t="s">
        <v>12</v>
      </c>
      <c r="C784" s="5" t="s">
        <v>23</v>
      </c>
      <c r="D784" s="5" t="s">
        <v>130</v>
      </c>
      <c r="E784" s="5" t="s">
        <v>15</v>
      </c>
      <c r="F784" s="5" t="s">
        <v>483</v>
      </c>
      <c r="G784" s="7">
        <v>124.0</v>
      </c>
      <c r="H784" s="7" t="s">
        <v>17</v>
      </c>
      <c r="I784" s="7">
        <v>104.0</v>
      </c>
      <c r="J784" s="7">
        <f t="shared" si="1"/>
        <v>114</v>
      </c>
    </row>
    <row r="785" ht="15.75" hidden="1" customHeight="1">
      <c r="A785" s="5" t="s">
        <v>1742</v>
      </c>
      <c r="B785" s="6" t="s">
        <v>12</v>
      </c>
      <c r="C785" s="5" t="s">
        <v>13</v>
      </c>
      <c r="D785" s="5" t="s">
        <v>30</v>
      </c>
      <c r="E785" s="5" t="s">
        <v>25</v>
      </c>
      <c r="F785" s="5" t="s">
        <v>269</v>
      </c>
      <c r="G785" s="7">
        <v>113.0</v>
      </c>
      <c r="H785" s="7" t="s">
        <v>17</v>
      </c>
      <c r="I785" s="7" t="s">
        <v>67</v>
      </c>
      <c r="J785" s="7">
        <f t="shared" si="1"/>
        <v>113</v>
      </c>
    </row>
    <row r="786" ht="15.75" hidden="1" customHeight="1">
      <c r="A786" s="5" t="s">
        <v>1745</v>
      </c>
      <c r="B786" s="6" t="s">
        <v>19</v>
      </c>
      <c r="C786" s="5" t="s">
        <v>13</v>
      </c>
      <c r="D786" s="5" t="s">
        <v>51</v>
      </c>
      <c r="E786" s="5" t="s">
        <v>15</v>
      </c>
      <c r="F786" s="5" t="s">
        <v>336</v>
      </c>
      <c r="G786" s="7">
        <v>141.0</v>
      </c>
      <c r="H786" s="7" t="s">
        <v>17</v>
      </c>
      <c r="I786" s="7">
        <v>140.0</v>
      </c>
      <c r="J786" s="7">
        <f t="shared" si="1"/>
        <v>140.5</v>
      </c>
    </row>
    <row r="787" ht="15.75" hidden="1" customHeight="1">
      <c r="A787" s="5" t="s">
        <v>1747</v>
      </c>
      <c r="B787" s="6" t="s">
        <v>19</v>
      </c>
      <c r="C787" s="5" t="s">
        <v>23</v>
      </c>
      <c r="D787" s="5" t="s">
        <v>30</v>
      </c>
      <c r="E787" s="5" t="s">
        <v>25</v>
      </c>
      <c r="F787" s="5" t="s">
        <v>544</v>
      </c>
      <c r="G787" s="7">
        <v>153.0</v>
      </c>
      <c r="H787" s="7">
        <v>121.0</v>
      </c>
      <c r="I787" s="7" t="s">
        <v>17</v>
      </c>
      <c r="J787" s="7">
        <f t="shared" si="1"/>
        <v>137</v>
      </c>
    </row>
    <row r="788" ht="15.75" hidden="1" customHeight="1">
      <c r="A788" s="5" t="s">
        <v>1751</v>
      </c>
      <c r="B788" s="6" t="s">
        <v>19</v>
      </c>
      <c r="C788" s="5" t="s">
        <v>13</v>
      </c>
      <c r="D788" s="5" t="s">
        <v>20</v>
      </c>
      <c r="E788" s="5" t="s">
        <v>15</v>
      </c>
      <c r="F788" s="5" t="s">
        <v>457</v>
      </c>
      <c r="G788" s="7">
        <v>184.0</v>
      </c>
      <c r="H788" s="7">
        <v>191.0</v>
      </c>
      <c r="I788" s="7" t="s">
        <v>17</v>
      </c>
      <c r="J788" s="7">
        <f t="shared" si="1"/>
        <v>187.5</v>
      </c>
    </row>
    <row r="789" ht="15.75" hidden="1" customHeight="1">
      <c r="A789" s="5" t="s">
        <v>1756</v>
      </c>
      <c r="B789" s="6" t="s">
        <v>12</v>
      </c>
      <c r="C789" s="5" t="s">
        <v>23</v>
      </c>
      <c r="D789" s="5" t="s">
        <v>30</v>
      </c>
      <c r="E789" s="5" t="s">
        <v>25</v>
      </c>
      <c r="F789" s="5" t="s">
        <v>1307</v>
      </c>
      <c r="G789" s="7">
        <v>185.0</v>
      </c>
      <c r="H789" s="7" t="s">
        <v>17</v>
      </c>
      <c r="I789" s="7">
        <v>155.0</v>
      </c>
      <c r="J789" s="7">
        <f t="shared" si="1"/>
        <v>170</v>
      </c>
    </row>
    <row r="790" ht="15.75" hidden="1" customHeight="1">
      <c r="A790" s="5" t="s">
        <v>1757</v>
      </c>
      <c r="B790" s="6" t="s">
        <v>12</v>
      </c>
      <c r="C790" s="5" t="s">
        <v>13</v>
      </c>
      <c r="D790" s="5" t="s">
        <v>20</v>
      </c>
      <c r="E790" s="5" t="s">
        <v>15</v>
      </c>
      <c r="F790" s="5" t="s">
        <v>264</v>
      </c>
      <c r="G790" s="7">
        <v>144.0</v>
      </c>
      <c r="H790" s="7">
        <v>124.0</v>
      </c>
      <c r="I790" s="7">
        <v>125.0</v>
      </c>
      <c r="J790" s="7">
        <f t="shared" si="1"/>
        <v>131</v>
      </c>
    </row>
    <row r="791" ht="15.75" hidden="1" customHeight="1">
      <c r="A791" s="5" t="s">
        <v>1760</v>
      </c>
      <c r="B791" s="6" t="s">
        <v>12</v>
      </c>
      <c r="C791" s="5" t="s">
        <v>23</v>
      </c>
      <c r="D791" s="5" t="s">
        <v>20</v>
      </c>
      <c r="E791" s="5" t="s">
        <v>15</v>
      </c>
      <c r="F791" s="5" t="s">
        <v>264</v>
      </c>
      <c r="G791" s="7">
        <v>126.0</v>
      </c>
      <c r="H791" s="7" t="s">
        <v>17</v>
      </c>
      <c r="I791" s="7">
        <v>107.0</v>
      </c>
      <c r="J791" s="7">
        <f t="shared" si="1"/>
        <v>116.5</v>
      </c>
    </row>
    <row r="792" ht="15.75" hidden="1" customHeight="1">
      <c r="A792" s="5" t="s">
        <v>1764</v>
      </c>
      <c r="B792" s="6" t="s">
        <v>19</v>
      </c>
      <c r="C792" s="5" t="s">
        <v>23</v>
      </c>
      <c r="D792" s="5" t="s">
        <v>30</v>
      </c>
      <c r="E792" s="5" t="s">
        <v>25</v>
      </c>
      <c r="F792" s="5" t="s">
        <v>1766</v>
      </c>
      <c r="G792" s="7">
        <v>141.0</v>
      </c>
      <c r="H792" s="7">
        <v>115.0</v>
      </c>
      <c r="I792" s="7" t="s">
        <v>17</v>
      </c>
      <c r="J792" s="7">
        <f t="shared" si="1"/>
        <v>128</v>
      </c>
    </row>
    <row r="793" ht="15.75" hidden="1" customHeight="1">
      <c r="A793" s="5" t="s">
        <v>1767</v>
      </c>
      <c r="B793" s="6" t="s">
        <v>12</v>
      </c>
      <c r="C793" s="5" t="s">
        <v>23</v>
      </c>
      <c r="D793" s="5" t="s">
        <v>60</v>
      </c>
      <c r="E793" s="5" t="s">
        <v>15</v>
      </c>
      <c r="F793" s="5" t="s">
        <v>352</v>
      </c>
      <c r="G793" s="7">
        <v>129.0</v>
      </c>
      <c r="H793" s="7">
        <v>112.0</v>
      </c>
      <c r="I793" s="7" t="s">
        <v>67</v>
      </c>
      <c r="J793" s="7">
        <f t="shared" si="1"/>
        <v>120.5</v>
      </c>
    </row>
    <row r="794" ht="15.75" hidden="1" customHeight="1">
      <c r="A794" s="5" t="s">
        <v>1772</v>
      </c>
      <c r="B794" s="6" t="s">
        <v>19</v>
      </c>
      <c r="C794" s="5" t="s">
        <v>23</v>
      </c>
      <c r="D794" s="5" t="s">
        <v>109</v>
      </c>
      <c r="E794" s="5" t="s">
        <v>25</v>
      </c>
      <c r="F794" s="5" t="s">
        <v>73</v>
      </c>
      <c r="G794" s="7">
        <v>144.0</v>
      </c>
      <c r="H794" s="7">
        <v>151.0</v>
      </c>
      <c r="I794" s="7" t="s">
        <v>17</v>
      </c>
      <c r="J794" s="7">
        <f t="shared" si="1"/>
        <v>147.5</v>
      </c>
    </row>
    <row r="795" ht="15.75" hidden="1" customHeight="1">
      <c r="A795" s="5" t="s">
        <v>1778</v>
      </c>
      <c r="B795" s="6" t="s">
        <v>12</v>
      </c>
      <c r="C795" s="5" t="s">
        <v>13</v>
      </c>
      <c r="D795" s="5" t="s">
        <v>24</v>
      </c>
      <c r="E795" s="5" t="s">
        <v>15</v>
      </c>
      <c r="F795" s="5" t="s">
        <v>332</v>
      </c>
      <c r="G795" s="7" t="s">
        <v>67</v>
      </c>
      <c r="H795" s="7">
        <v>100.0</v>
      </c>
      <c r="I795" s="7" t="s">
        <v>17</v>
      </c>
      <c r="J795" s="7">
        <f t="shared" si="1"/>
        <v>100</v>
      </c>
    </row>
    <row r="796" ht="15.75" hidden="1" customHeight="1">
      <c r="A796" s="5" t="s">
        <v>1779</v>
      </c>
      <c r="B796" s="6" t="s">
        <v>12</v>
      </c>
      <c r="C796" s="5" t="s">
        <v>23</v>
      </c>
      <c r="D796" s="5" t="s">
        <v>37</v>
      </c>
      <c r="E796" s="5" t="s">
        <v>15</v>
      </c>
      <c r="F796" s="5" t="s">
        <v>134</v>
      </c>
      <c r="G796" s="7">
        <v>174.0</v>
      </c>
      <c r="H796" s="7">
        <v>175.0</v>
      </c>
      <c r="I796" s="7">
        <v>155.0</v>
      </c>
      <c r="J796" s="7">
        <f t="shared" si="1"/>
        <v>168</v>
      </c>
    </row>
    <row r="797" ht="15.75" hidden="1" customHeight="1">
      <c r="A797" s="5" t="s">
        <v>1783</v>
      </c>
      <c r="B797" s="6" t="s">
        <v>12</v>
      </c>
      <c r="C797" s="5" t="s">
        <v>13</v>
      </c>
      <c r="D797" s="5" t="s">
        <v>37</v>
      </c>
      <c r="E797" s="5" t="s">
        <v>25</v>
      </c>
      <c r="F797" s="5" t="s">
        <v>1023</v>
      </c>
      <c r="G797" s="7">
        <v>156.0</v>
      </c>
      <c r="H797" s="7">
        <v>145.0</v>
      </c>
      <c r="I797" s="7">
        <v>168.0</v>
      </c>
      <c r="J797" s="7">
        <f t="shared" si="1"/>
        <v>156.3333333</v>
      </c>
    </row>
    <row r="798" ht="15.75" hidden="1" customHeight="1">
      <c r="A798" s="5" t="s">
        <v>1787</v>
      </c>
      <c r="B798" s="6" t="s">
        <v>12</v>
      </c>
      <c r="C798" s="5" t="s">
        <v>23</v>
      </c>
      <c r="D798" s="5" t="s">
        <v>43</v>
      </c>
      <c r="E798" s="5" t="s">
        <v>25</v>
      </c>
      <c r="F798" s="5" t="s">
        <v>170</v>
      </c>
      <c r="G798" s="7">
        <v>170.0</v>
      </c>
      <c r="H798" s="7" t="s">
        <v>17</v>
      </c>
      <c r="I798" s="7">
        <v>146.0</v>
      </c>
      <c r="J798" s="7">
        <f t="shared" si="1"/>
        <v>158</v>
      </c>
    </row>
    <row r="799" ht="15.75" hidden="1" customHeight="1">
      <c r="A799" s="5" t="s">
        <v>1788</v>
      </c>
      <c r="B799" s="6" t="s">
        <v>19</v>
      </c>
      <c r="C799" s="5" t="s">
        <v>13</v>
      </c>
      <c r="D799" s="5" t="s">
        <v>40</v>
      </c>
      <c r="E799" s="5" t="s">
        <v>15</v>
      </c>
      <c r="F799" s="5" t="s">
        <v>41</v>
      </c>
      <c r="G799" s="7">
        <v>153.0</v>
      </c>
      <c r="H799" s="7">
        <v>151.0</v>
      </c>
      <c r="I799" s="7">
        <v>144.0</v>
      </c>
      <c r="J799" s="7">
        <f t="shared" si="1"/>
        <v>149.3333333</v>
      </c>
    </row>
    <row r="800" ht="15.75" hidden="1" customHeight="1">
      <c r="A800" s="5" t="s">
        <v>1792</v>
      </c>
      <c r="B800" s="6" t="s">
        <v>12</v>
      </c>
      <c r="C800" s="5" t="s">
        <v>13</v>
      </c>
      <c r="D800" s="5" t="s">
        <v>30</v>
      </c>
      <c r="E800" s="5" t="s">
        <v>25</v>
      </c>
      <c r="F800" s="5" t="s">
        <v>1311</v>
      </c>
      <c r="G800" s="7">
        <v>140.0</v>
      </c>
      <c r="H800" s="7" t="s">
        <v>17</v>
      </c>
      <c r="I800" s="7">
        <v>155.0</v>
      </c>
      <c r="J800" s="7">
        <f t="shared" si="1"/>
        <v>147.5</v>
      </c>
    </row>
    <row r="801" ht="15.75" hidden="1" customHeight="1">
      <c r="A801" s="5" t="s">
        <v>1796</v>
      </c>
      <c r="B801" s="6" t="s">
        <v>12</v>
      </c>
      <c r="C801" s="5" t="s">
        <v>23</v>
      </c>
      <c r="D801" s="5" t="s">
        <v>24</v>
      </c>
      <c r="E801" s="5" t="s">
        <v>15</v>
      </c>
      <c r="F801" s="5" t="s">
        <v>722</v>
      </c>
      <c r="G801" s="7">
        <v>164.0</v>
      </c>
      <c r="H801" s="7">
        <v>149.0</v>
      </c>
      <c r="I801" s="7" t="s">
        <v>17</v>
      </c>
      <c r="J801" s="7">
        <f t="shared" si="1"/>
        <v>156.5</v>
      </c>
    </row>
    <row r="802" ht="15.75" hidden="1" customHeight="1">
      <c r="A802" s="5" t="s">
        <v>1797</v>
      </c>
      <c r="B802" s="6" t="s">
        <v>12</v>
      </c>
      <c r="C802" s="5" t="s">
        <v>23</v>
      </c>
      <c r="D802" s="5" t="s">
        <v>20</v>
      </c>
      <c r="E802" s="5" t="s">
        <v>15</v>
      </c>
      <c r="F802" s="5" t="s">
        <v>387</v>
      </c>
      <c r="G802" s="7">
        <v>190.0</v>
      </c>
      <c r="H802" s="7" t="s">
        <v>17</v>
      </c>
      <c r="I802" s="7">
        <v>170.0</v>
      </c>
      <c r="J802" s="7">
        <f t="shared" si="1"/>
        <v>180</v>
      </c>
    </row>
    <row r="803" ht="15.75" hidden="1" customHeight="1">
      <c r="A803" s="5" t="s">
        <v>1801</v>
      </c>
      <c r="B803" s="6" t="s">
        <v>12</v>
      </c>
      <c r="C803" s="5" t="s">
        <v>13</v>
      </c>
      <c r="D803" s="5" t="s">
        <v>30</v>
      </c>
      <c r="E803" s="5" t="s">
        <v>25</v>
      </c>
      <c r="F803" s="5" t="s">
        <v>275</v>
      </c>
      <c r="G803" s="7">
        <v>135.0</v>
      </c>
      <c r="H803" s="7" t="s">
        <v>17</v>
      </c>
      <c r="I803" s="7">
        <v>149.0</v>
      </c>
      <c r="J803" s="7">
        <f t="shared" si="1"/>
        <v>142</v>
      </c>
    </row>
    <row r="804" ht="15.75" hidden="1" customHeight="1">
      <c r="A804" s="5" t="s">
        <v>1806</v>
      </c>
      <c r="B804" s="6" t="s">
        <v>12</v>
      </c>
      <c r="C804" s="5" t="s">
        <v>13</v>
      </c>
      <c r="D804" s="5" t="s">
        <v>20</v>
      </c>
      <c r="E804" s="5" t="s">
        <v>15</v>
      </c>
      <c r="F804" s="5" t="s">
        <v>181</v>
      </c>
      <c r="G804" s="7">
        <v>191.0</v>
      </c>
      <c r="H804" s="7">
        <v>175.0</v>
      </c>
      <c r="I804" s="7" t="s">
        <v>17</v>
      </c>
      <c r="J804" s="7">
        <f t="shared" si="1"/>
        <v>183</v>
      </c>
    </row>
    <row r="805" ht="15.75" hidden="1" customHeight="1">
      <c r="A805" s="5" t="s">
        <v>1807</v>
      </c>
      <c r="B805" s="6" t="s">
        <v>12</v>
      </c>
      <c r="C805" s="5" t="s">
        <v>13</v>
      </c>
      <c r="D805" s="5" t="s">
        <v>30</v>
      </c>
      <c r="E805" s="5" t="s">
        <v>15</v>
      </c>
      <c r="F805" s="5" t="s">
        <v>596</v>
      </c>
      <c r="G805" s="7">
        <v>119.0</v>
      </c>
      <c r="H805" s="7" t="s">
        <v>17</v>
      </c>
      <c r="I805" s="7" t="s">
        <v>67</v>
      </c>
      <c r="J805" s="7">
        <f t="shared" si="1"/>
        <v>119</v>
      </c>
    </row>
    <row r="806" ht="15.75" hidden="1" customHeight="1">
      <c r="A806" s="5" t="s">
        <v>1810</v>
      </c>
      <c r="B806" s="6" t="s">
        <v>12</v>
      </c>
      <c r="C806" s="5" t="s">
        <v>13</v>
      </c>
      <c r="D806" s="5" t="s">
        <v>37</v>
      </c>
      <c r="E806" s="5" t="s">
        <v>25</v>
      </c>
      <c r="F806" s="5" t="s">
        <v>361</v>
      </c>
      <c r="G806" s="7">
        <v>176.0</v>
      </c>
      <c r="H806" s="7" t="s">
        <v>17</v>
      </c>
      <c r="I806" s="7">
        <v>178.0</v>
      </c>
      <c r="J806" s="7">
        <f t="shared" si="1"/>
        <v>177</v>
      </c>
    </row>
    <row r="807" ht="15.75" hidden="1" customHeight="1">
      <c r="A807" s="5" t="s">
        <v>1813</v>
      </c>
      <c r="B807" s="6" t="s">
        <v>12</v>
      </c>
      <c r="C807" s="5" t="s">
        <v>13</v>
      </c>
      <c r="D807" s="5" t="s">
        <v>37</v>
      </c>
      <c r="E807" s="5" t="s">
        <v>25</v>
      </c>
      <c r="F807" s="5" t="s">
        <v>361</v>
      </c>
      <c r="G807" s="7">
        <v>181.0</v>
      </c>
      <c r="H807" s="7" t="s">
        <v>17</v>
      </c>
      <c r="I807" s="7">
        <v>172.0</v>
      </c>
      <c r="J807" s="7">
        <f t="shared" si="1"/>
        <v>176.5</v>
      </c>
    </row>
    <row r="808" ht="15.75" hidden="1" customHeight="1">
      <c r="A808" s="5" t="s">
        <v>1815</v>
      </c>
      <c r="B808" s="6" t="s">
        <v>12</v>
      </c>
      <c r="C808" s="5" t="s">
        <v>13</v>
      </c>
      <c r="D808" s="5" t="s">
        <v>40</v>
      </c>
      <c r="E808" s="5" t="s">
        <v>15</v>
      </c>
      <c r="F808" s="5" t="s">
        <v>41</v>
      </c>
      <c r="G808" s="7">
        <v>188.0</v>
      </c>
      <c r="H808" s="7">
        <v>191.0</v>
      </c>
      <c r="I808" s="7">
        <v>184.0</v>
      </c>
      <c r="J808" s="7">
        <f t="shared" si="1"/>
        <v>187.6666667</v>
      </c>
    </row>
    <row r="809" ht="15.75" hidden="1" customHeight="1">
      <c r="A809" s="5" t="s">
        <v>1819</v>
      </c>
      <c r="B809" s="6" t="s">
        <v>12</v>
      </c>
      <c r="C809" s="5" t="s">
        <v>23</v>
      </c>
      <c r="D809" s="5" t="s">
        <v>43</v>
      </c>
      <c r="E809" s="5" t="s">
        <v>15</v>
      </c>
      <c r="F809" s="5" t="s">
        <v>92</v>
      </c>
      <c r="G809" s="7">
        <v>186.0</v>
      </c>
      <c r="H809" s="7">
        <v>172.0</v>
      </c>
      <c r="I809" s="7" t="s">
        <v>17</v>
      </c>
      <c r="J809" s="7">
        <f t="shared" si="1"/>
        <v>179</v>
      </c>
    </row>
    <row r="810" ht="15.75" hidden="1" customHeight="1">
      <c r="A810" s="5" t="s">
        <v>1821</v>
      </c>
      <c r="B810" s="6" t="s">
        <v>12</v>
      </c>
      <c r="C810" s="5" t="s">
        <v>23</v>
      </c>
      <c r="D810" s="5" t="s">
        <v>37</v>
      </c>
      <c r="E810" s="5" t="s">
        <v>15</v>
      </c>
      <c r="F810" s="5" t="s">
        <v>117</v>
      </c>
      <c r="G810" s="7">
        <v>192.0</v>
      </c>
      <c r="H810" s="7" t="s">
        <v>17</v>
      </c>
      <c r="I810" s="7">
        <v>180.0</v>
      </c>
      <c r="J810" s="7">
        <f t="shared" si="1"/>
        <v>186</v>
      </c>
    </row>
    <row r="811" ht="15.75" hidden="1" customHeight="1">
      <c r="A811" s="5" t="s">
        <v>1825</v>
      </c>
      <c r="B811" s="6" t="s">
        <v>12</v>
      </c>
      <c r="C811" s="5" t="s">
        <v>23</v>
      </c>
      <c r="D811" s="5" t="s">
        <v>561</v>
      </c>
      <c r="E811" s="5" t="s">
        <v>15</v>
      </c>
      <c r="F811" s="5" t="s">
        <v>1826</v>
      </c>
      <c r="G811" s="7">
        <v>106.0</v>
      </c>
      <c r="H811" s="7" t="s">
        <v>17</v>
      </c>
      <c r="I811" s="7" t="s">
        <v>67</v>
      </c>
      <c r="J811" s="7">
        <f t="shared" si="1"/>
        <v>106</v>
      </c>
    </row>
    <row r="812" ht="15.75" hidden="1" customHeight="1">
      <c r="A812" s="5" t="s">
        <v>1827</v>
      </c>
      <c r="B812" s="6" t="s">
        <v>12</v>
      </c>
      <c r="C812" s="5" t="s">
        <v>23</v>
      </c>
      <c r="D812" s="5" t="s">
        <v>20</v>
      </c>
      <c r="E812" s="5" t="s">
        <v>25</v>
      </c>
      <c r="F812" s="5" t="s">
        <v>534</v>
      </c>
      <c r="G812" s="7">
        <v>164.0</v>
      </c>
      <c r="H812" s="7" t="s">
        <v>17</v>
      </c>
      <c r="I812" s="7">
        <v>135.0</v>
      </c>
      <c r="J812" s="7">
        <f t="shared" si="1"/>
        <v>149.5</v>
      </c>
    </row>
    <row r="813" ht="15.75" hidden="1" customHeight="1">
      <c r="A813" s="5" t="s">
        <v>1832</v>
      </c>
      <c r="B813" s="6" t="s">
        <v>12</v>
      </c>
      <c r="C813" s="5" t="s">
        <v>23</v>
      </c>
      <c r="D813" s="5" t="s">
        <v>20</v>
      </c>
      <c r="E813" s="5" t="s">
        <v>15</v>
      </c>
      <c r="F813" s="5" t="s">
        <v>21</v>
      </c>
      <c r="G813" s="7">
        <v>184.0</v>
      </c>
      <c r="H813" s="7">
        <v>155.0</v>
      </c>
      <c r="I813" s="7" t="s">
        <v>17</v>
      </c>
      <c r="J813" s="7">
        <f t="shared" si="1"/>
        <v>169.5</v>
      </c>
    </row>
    <row r="814" ht="15.75" hidden="1" customHeight="1">
      <c r="A814" s="5" t="s">
        <v>1836</v>
      </c>
      <c r="B814" s="6" t="s">
        <v>12</v>
      </c>
      <c r="C814" s="5" t="s">
        <v>13</v>
      </c>
      <c r="D814" s="5" t="s">
        <v>43</v>
      </c>
      <c r="E814" s="5" t="s">
        <v>25</v>
      </c>
      <c r="F814" s="5" t="s">
        <v>44</v>
      </c>
      <c r="G814" s="7">
        <v>180.0</v>
      </c>
      <c r="H814" s="7" t="s">
        <v>17</v>
      </c>
      <c r="I814" s="7">
        <v>183.0</v>
      </c>
      <c r="J814" s="7">
        <f t="shared" si="1"/>
        <v>181.5</v>
      </c>
    </row>
    <row r="815" ht="15.75" hidden="1" customHeight="1">
      <c r="A815" s="5" t="s">
        <v>1837</v>
      </c>
      <c r="B815" s="6" t="s">
        <v>12</v>
      </c>
      <c r="C815" s="5" t="s">
        <v>23</v>
      </c>
      <c r="D815" s="5" t="s">
        <v>37</v>
      </c>
      <c r="E815" s="5" t="s">
        <v>15</v>
      </c>
      <c r="F815" s="5" t="s">
        <v>205</v>
      </c>
      <c r="G815" s="7">
        <v>165.0</v>
      </c>
      <c r="H815" s="7">
        <v>160.0</v>
      </c>
      <c r="I815" s="7">
        <v>159.0</v>
      </c>
      <c r="J815" s="7">
        <f t="shared" si="1"/>
        <v>161.3333333</v>
      </c>
    </row>
    <row r="816" ht="15.75" hidden="1" customHeight="1">
      <c r="A816" s="5" t="s">
        <v>1840</v>
      </c>
      <c r="B816" s="6" t="s">
        <v>19</v>
      </c>
      <c r="C816" s="5" t="s">
        <v>13</v>
      </c>
      <c r="D816" s="5" t="s">
        <v>24</v>
      </c>
      <c r="E816" s="5" t="s">
        <v>15</v>
      </c>
      <c r="F816" s="5" t="s">
        <v>1225</v>
      </c>
      <c r="G816" s="7">
        <v>156.0</v>
      </c>
      <c r="H816" s="7">
        <v>170.0</v>
      </c>
      <c r="I816" s="7" t="s">
        <v>17</v>
      </c>
      <c r="J816" s="7">
        <f t="shared" si="1"/>
        <v>163</v>
      </c>
    </row>
    <row r="817" ht="15.75" hidden="1" customHeight="1">
      <c r="A817" s="5" t="s">
        <v>1843</v>
      </c>
      <c r="B817" s="6" t="s">
        <v>12</v>
      </c>
      <c r="C817" s="5" t="s">
        <v>23</v>
      </c>
      <c r="D817" s="5" t="s">
        <v>20</v>
      </c>
      <c r="E817" s="5" t="s">
        <v>25</v>
      </c>
      <c r="F817" s="5" t="s">
        <v>440</v>
      </c>
      <c r="G817" s="7">
        <v>189.0</v>
      </c>
      <c r="H817" s="7" t="s">
        <v>17</v>
      </c>
      <c r="I817" s="7">
        <v>178.0</v>
      </c>
      <c r="J817" s="7">
        <f t="shared" si="1"/>
        <v>183.5</v>
      </c>
    </row>
    <row r="818" ht="15.75" hidden="1" customHeight="1">
      <c r="A818" s="5" t="s">
        <v>1847</v>
      </c>
      <c r="B818" s="6" t="s">
        <v>12</v>
      </c>
      <c r="C818" s="5" t="s">
        <v>13</v>
      </c>
      <c r="D818" s="5" t="s">
        <v>51</v>
      </c>
      <c r="E818" s="5" t="s">
        <v>15</v>
      </c>
      <c r="F818" s="5" t="s">
        <v>336</v>
      </c>
      <c r="G818" s="7">
        <v>179.0</v>
      </c>
      <c r="H818" s="7" t="s">
        <v>17</v>
      </c>
      <c r="I818" s="7">
        <v>175.0</v>
      </c>
      <c r="J818" s="7">
        <f t="shared" si="1"/>
        <v>177</v>
      </c>
    </row>
    <row r="819" ht="15.75" hidden="1" customHeight="1">
      <c r="A819" s="5" t="s">
        <v>1848</v>
      </c>
      <c r="B819" s="6" t="s">
        <v>19</v>
      </c>
      <c r="C819" s="5" t="s">
        <v>23</v>
      </c>
      <c r="D819" s="5" t="s">
        <v>20</v>
      </c>
      <c r="E819" s="5" t="s">
        <v>15</v>
      </c>
      <c r="F819" s="5" t="s">
        <v>137</v>
      </c>
      <c r="G819" s="7">
        <v>186.0</v>
      </c>
      <c r="H819" s="7">
        <v>175.0</v>
      </c>
      <c r="I819" s="7">
        <v>161.0</v>
      </c>
      <c r="J819" s="7">
        <f t="shared" si="1"/>
        <v>174</v>
      </c>
    </row>
    <row r="820" ht="15.75" hidden="1" customHeight="1">
      <c r="A820" s="5" t="s">
        <v>1851</v>
      </c>
      <c r="B820" s="6" t="s">
        <v>12</v>
      </c>
      <c r="C820" s="5" t="s">
        <v>13</v>
      </c>
      <c r="D820" s="5" t="s">
        <v>30</v>
      </c>
      <c r="E820" s="5" t="s">
        <v>25</v>
      </c>
      <c r="F820" s="5" t="s">
        <v>760</v>
      </c>
      <c r="G820" s="7">
        <v>134.0</v>
      </c>
      <c r="H820" s="7" t="s">
        <v>17</v>
      </c>
      <c r="I820" s="7">
        <v>100.0</v>
      </c>
      <c r="J820" s="7">
        <f t="shared" si="1"/>
        <v>117</v>
      </c>
    </row>
    <row r="821" ht="15.75" hidden="1" customHeight="1">
      <c r="A821" s="5" t="s">
        <v>1853</v>
      </c>
      <c r="B821" s="6" t="s">
        <v>12</v>
      </c>
      <c r="C821" s="5" t="s">
        <v>13</v>
      </c>
      <c r="D821" s="5" t="s">
        <v>37</v>
      </c>
      <c r="E821" s="5" t="s">
        <v>15</v>
      </c>
      <c r="F821" s="5" t="s">
        <v>101</v>
      </c>
      <c r="G821" s="7">
        <v>143.0</v>
      </c>
      <c r="H821" s="7" t="s">
        <v>17</v>
      </c>
      <c r="I821" s="7">
        <v>173.0</v>
      </c>
      <c r="J821" s="7">
        <f t="shared" si="1"/>
        <v>158</v>
      </c>
    </row>
    <row r="822" ht="15.75" hidden="1" customHeight="1">
      <c r="A822" s="5" t="s">
        <v>1856</v>
      </c>
      <c r="B822" s="6" t="s">
        <v>12</v>
      </c>
      <c r="C822" s="5" t="s">
        <v>13</v>
      </c>
      <c r="D822" s="5" t="s">
        <v>109</v>
      </c>
      <c r="E822" s="5" t="s">
        <v>15</v>
      </c>
      <c r="F822" s="5" t="s">
        <v>172</v>
      </c>
      <c r="G822" s="7">
        <v>154.0</v>
      </c>
      <c r="H822" s="7">
        <v>138.0</v>
      </c>
      <c r="I822" s="7">
        <v>135.0</v>
      </c>
      <c r="J822" s="7">
        <f t="shared" si="1"/>
        <v>142.3333333</v>
      </c>
    </row>
    <row r="823" ht="15.75" hidden="1" customHeight="1">
      <c r="A823" s="5" t="s">
        <v>1858</v>
      </c>
      <c r="B823" s="6" t="s">
        <v>19</v>
      </c>
      <c r="C823" s="5" t="s">
        <v>13</v>
      </c>
      <c r="D823" s="5" t="s">
        <v>51</v>
      </c>
      <c r="E823" s="5" t="s">
        <v>15</v>
      </c>
      <c r="F823" s="5" t="s">
        <v>16</v>
      </c>
      <c r="G823" s="7">
        <v>122.0</v>
      </c>
      <c r="H823" s="7">
        <v>107.0</v>
      </c>
      <c r="I823" s="7" t="s">
        <v>17</v>
      </c>
      <c r="J823" s="7">
        <f t="shared" si="1"/>
        <v>114.5</v>
      </c>
    </row>
    <row r="824" ht="15.75" hidden="1" customHeight="1">
      <c r="A824" s="5" t="s">
        <v>1859</v>
      </c>
      <c r="B824" s="6" t="s">
        <v>12</v>
      </c>
      <c r="C824" s="5" t="s">
        <v>23</v>
      </c>
      <c r="D824" s="5" t="s">
        <v>37</v>
      </c>
      <c r="E824" s="5" t="s">
        <v>15</v>
      </c>
      <c r="F824" s="5" t="s">
        <v>1225</v>
      </c>
      <c r="G824" s="7">
        <v>184.0</v>
      </c>
      <c r="H824" s="7" t="s">
        <v>17</v>
      </c>
      <c r="I824" s="7">
        <v>187.0</v>
      </c>
      <c r="J824" s="7">
        <f t="shared" si="1"/>
        <v>185.5</v>
      </c>
    </row>
    <row r="825" ht="15.75" hidden="1" customHeight="1">
      <c r="A825" s="5" t="s">
        <v>1862</v>
      </c>
      <c r="B825" s="6" t="s">
        <v>12</v>
      </c>
      <c r="C825" s="5" t="s">
        <v>23</v>
      </c>
      <c r="D825" s="5" t="s">
        <v>130</v>
      </c>
      <c r="E825" s="5" t="s">
        <v>15</v>
      </c>
      <c r="F825" s="5" t="s">
        <v>481</v>
      </c>
      <c r="G825" s="7">
        <v>172.0</v>
      </c>
      <c r="H825" s="7">
        <v>161.0</v>
      </c>
      <c r="I825" s="7" t="s">
        <v>17</v>
      </c>
      <c r="J825" s="7">
        <f t="shared" si="1"/>
        <v>166.5</v>
      </c>
    </row>
    <row r="826" ht="15.75" hidden="1" customHeight="1">
      <c r="A826" s="5" t="s">
        <v>1865</v>
      </c>
      <c r="B826" s="6" t="s">
        <v>12</v>
      </c>
      <c r="C826" s="5" t="s">
        <v>23</v>
      </c>
      <c r="D826" s="5" t="s">
        <v>20</v>
      </c>
      <c r="E826" s="5" t="s">
        <v>15</v>
      </c>
      <c r="F826" s="5" t="s">
        <v>387</v>
      </c>
      <c r="G826" s="7">
        <v>192.0</v>
      </c>
      <c r="H826" s="7">
        <v>184.0</v>
      </c>
      <c r="I826" s="7" t="s">
        <v>17</v>
      </c>
      <c r="J826" s="7">
        <f t="shared" si="1"/>
        <v>188</v>
      </c>
    </row>
    <row r="827" ht="15.75" hidden="1" customHeight="1">
      <c r="A827" s="5" t="s">
        <v>1869</v>
      </c>
      <c r="B827" s="6" t="s">
        <v>19</v>
      </c>
      <c r="C827" s="5" t="s">
        <v>13</v>
      </c>
      <c r="D827" s="5" t="s">
        <v>109</v>
      </c>
      <c r="E827" s="5" t="s">
        <v>25</v>
      </c>
      <c r="F827" s="5" t="s">
        <v>1677</v>
      </c>
      <c r="G827" s="7">
        <v>126.0</v>
      </c>
      <c r="H827" s="7">
        <v>132.0</v>
      </c>
      <c r="I827" s="7">
        <v>130.0</v>
      </c>
      <c r="J827" s="7">
        <f t="shared" si="1"/>
        <v>129.3333333</v>
      </c>
    </row>
    <row r="828" ht="15.75" hidden="1" customHeight="1">
      <c r="A828" s="5" t="s">
        <v>1870</v>
      </c>
      <c r="B828" s="6" t="s">
        <v>19</v>
      </c>
      <c r="C828" s="5" t="s">
        <v>23</v>
      </c>
      <c r="D828" s="5" t="s">
        <v>60</v>
      </c>
      <c r="E828" s="5" t="s">
        <v>25</v>
      </c>
      <c r="F828" s="5" t="s">
        <v>61</v>
      </c>
      <c r="G828" s="7">
        <v>196.0</v>
      </c>
      <c r="H828" s="7" t="s">
        <v>17</v>
      </c>
      <c r="I828" s="7">
        <v>192.0</v>
      </c>
      <c r="J828" s="7">
        <f t="shared" si="1"/>
        <v>194</v>
      </c>
    </row>
    <row r="829" ht="15.75" hidden="1" customHeight="1">
      <c r="A829" s="5" t="s">
        <v>1871</v>
      </c>
      <c r="B829" s="6" t="s">
        <v>12</v>
      </c>
      <c r="C829" s="5" t="s">
        <v>23</v>
      </c>
      <c r="D829" s="5" t="s">
        <v>30</v>
      </c>
      <c r="E829" s="5" t="s">
        <v>15</v>
      </c>
      <c r="F829" s="5" t="s">
        <v>275</v>
      </c>
      <c r="G829" s="7">
        <v>182.0</v>
      </c>
      <c r="H829" s="7" t="s">
        <v>17</v>
      </c>
      <c r="I829" s="7">
        <v>165.0</v>
      </c>
      <c r="J829" s="7">
        <f t="shared" si="1"/>
        <v>173.5</v>
      </c>
    </row>
    <row r="830" ht="15.75" hidden="1" customHeight="1">
      <c r="A830" s="5" t="s">
        <v>1875</v>
      </c>
      <c r="B830" s="6" t="s">
        <v>12</v>
      </c>
      <c r="C830" s="5" t="s">
        <v>23</v>
      </c>
      <c r="D830" s="5" t="s">
        <v>30</v>
      </c>
      <c r="E830" s="5" t="s">
        <v>15</v>
      </c>
      <c r="F830" s="5" t="s">
        <v>302</v>
      </c>
      <c r="G830" s="7">
        <v>154.0</v>
      </c>
      <c r="H830" s="7" t="s">
        <v>67</v>
      </c>
      <c r="I830" s="7" t="s">
        <v>17</v>
      </c>
      <c r="J830" s="7">
        <f t="shared" si="1"/>
        <v>154</v>
      </c>
    </row>
    <row r="831" ht="15.75" hidden="1" customHeight="1">
      <c r="A831" s="5" t="s">
        <v>1879</v>
      </c>
      <c r="B831" s="6" t="s">
        <v>19</v>
      </c>
      <c r="C831" s="5" t="s">
        <v>23</v>
      </c>
      <c r="D831" s="5" t="s">
        <v>20</v>
      </c>
      <c r="E831" s="5" t="s">
        <v>15</v>
      </c>
      <c r="F831" s="5" t="s">
        <v>383</v>
      </c>
      <c r="G831" s="7">
        <v>180.0</v>
      </c>
      <c r="H831" s="7" t="s">
        <v>17</v>
      </c>
      <c r="I831" s="7">
        <v>178.0</v>
      </c>
      <c r="J831" s="7">
        <f t="shared" si="1"/>
        <v>179</v>
      </c>
    </row>
    <row r="832" ht="15.75" hidden="1" customHeight="1">
      <c r="A832" s="5" t="s">
        <v>1880</v>
      </c>
      <c r="B832" s="6" t="s">
        <v>19</v>
      </c>
      <c r="C832" s="5" t="s">
        <v>23</v>
      </c>
      <c r="D832" s="5" t="s">
        <v>20</v>
      </c>
      <c r="E832" s="5" t="s">
        <v>25</v>
      </c>
      <c r="F832" s="5" t="s">
        <v>1343</v>
      </c>
      <c r="G832" s="7">
        <v>167.0</v>
      </c>
      <c r="H832" s="7" t="s">
        <v>17</v>
      </c>
      <c r="I832" s="7">
        <v>157.0</v>
      </c>
      <c r="J832" s="7">
        <f t="shared" si="1"/>
        <v>162</v>
      </c>
    </row>
    <row r="833" ht="15.75" hidden="1" customHeight="1">
      <c r="A833" s="5" t="s">
        <v>1884</v>
      </c>
      <c r="B833" s="6" t="s">
        <v>12</v>
      </c>
      <c r="C833" s="5" t="s">
        <v>13</v>
      </c>
      <c r="D833" s="5" t="s">
        <v>30</v>
      </c>
      <c r="E833" s="5" t="s">
        <v>25</v>
      </c>
      <c r="F833" s="5" t="s">
        <v>269</v>
      </c>
      <c r="G833" s="7">
        <v>113.0</v>
      </c>
      <c r="H833" s="7">
        <v>158.0</v>
      </c>
      <c r="I833" s="7" t="s">
        <v>17</v>
      </c>
      <c r="J833" s="7">
        <f t="shared" si="1"/>
        <v>135.5</v>
      </c>
    </row>
    <row r="834" ht="15.75" hidden="1" customHeight="1">
      <c r="A834" s="5" t="s">
        <v>1889</v>
      </c>
      <c r="B834" s="6" t="s">
        <v>12</v>
      </c>
      <c r="C834" s="5" t="s">
        <v>23</v>
      </c>
      <c r="D834" s="5" t="s">
        <v>30</v>
      </c>
      <c r="E834" s="5" t="s">
        <v>15</v>
      </c>
      <c r="F834" s="5" t="s">
        <v>66</v>
      </c>
      <c r="G834" s="7">
        <v>180.0</v>
      </c>
      <c r="H834" s="7">
        <v>173.0</v>
      </c>
      <c r="I834" s="7" t="s">
        <v>17</v>
      </c>
      <c r="J834" s="7">
        <f t="shared" si="1"/>
        <v>176.5</v>
      </c>
    </row>
    <row r="835" ht="15.75" hidden="1" customHeight="1">
      <c r="A835" s="5" t="s">
        <v>1890</v>
      </c>
      <c r="B835" s="6" t="s">
        <v>19</v>
      </c>
      <c r="C835" s="5" t="s">
        <v>23</v>
      </c>
      <c r="D835" s="5" t="s">
        <v>24</v>
      </c>
      <c r="E835" s="5" t="s">
        <v>15</v>
      </c>
      <c r="F835" s="5" t="s">
        <v>332</v>
      </c>
      <c r="G835" s="7">
        <v>129.0</v>
      </c>
      <c r="H835" s="7">
        <v>110.0</v>
      </c>
      <c r="I835" s="7" t="s">
        <v>17</v>
      </c>
      <c r="J835" s="7">
        <f t="shared" si="1"/>
        <v>119.5</v>
      </c>
    </row>
    <row r="836" ht="15.75" hidden="1" customHeight="1">
      <c r="A836" s="5" t="s">
        <v>1891</v>
      </c>
      <c r="B836" s="6" t="s">
        <v>19</v>
      </c>
      <c r="C836" s="5" t="s">
        <v>23</v>
      </c>
      <c r="D836" s="5" t="s">
        <v>14</v>
      </c>
      <c r="E836" s="5" t="s">
        <v>15</v>
      </c>
      <c r="F836" s="5" t="s">
        <v>16</v>
      </c>
      <c r="G836" s="7">
        <v>147.0</v>
      </c>
      <c r="H836" s="7">
        <v>138.0</v>
      </c>
      <c r="I836" s="7">
        <v>142.0</v>
      </c>
      <c r="J836" s="7">
        <f t="shared" si="1"/>
        <v>142.3333333</v>
      </c>
    </row>
    <row r="837" ht="15.75" hidden="1" customHeight="1">
      <c r="A837" s="5" t="s">
        <v>1895</v>
      </c>
      <c r="B837" s="6" t="s">
        <v>12</v>
      </c>
      <c r="C837" s="5" t="s">
        <v>13</v>
      </c>
      <c r="D837" s="5" t="s">
        <v>20</v>
      </c>
      <c r="E837" s="5" t="s">
        <v>15</v>
      </c>
      <c r="F837" s="5" t="s">
        <v>185</v>
      </c>
      <c r="G837" s="7">
        <v>119.0</v>
      </c>
      <c r="H837" s="7">
        <v>124.0</v>
      </c>
      <c r="I837" s="7" t="s">
        <v>17</v>
      </c>
      <c r="J837" s="7">
        <f t="shared" si="1"/>
        <v>121.5</v>
      </c>
    </row>
    <row r="838" ht="15.75" hidden="1" customHeight="1">
      <c r="A838" s="5" t="s">
        <v>1899</v>
      </c>
      <c r="B838" s="6" t="s">
        <v>12</v>
      </c>
      <c r="C838" s="5" t="s">
        <v>23</v>
      </c>
      <c r="D838" s="5" t="s">
        <v>51</v>
      </c>
      <c r="E838" s="5" t="s">
        <v>15</v>
      </c>
      <c r="F838" s="5" t="s">
        <v>358</v>
      </c>
      <c r="G838" s="7">
        <v>157.0</v>
      </c>
      <c r="H838" s="7">
        <v>140.0</v>
      </c>
      <c r="I838" s="7" t="s">
        <v>17</v>
      </c>
      <c r="J838" s="7">
        <f t="shared" si="1"/>
        <v>148.5</v>
      </c>
    </row>
    <row r="839" ht="15.75" hidden="1" customHeight="1">
      <c r="A839" s="5" t="s">
        <v>1900</v>
      </c>
      <c r="B839" s="6" t="s">
        <v>12</v>
      </c>
      <c r="C839" s="5" t="s">
        <v>13</v>
      </c>
      <c r="D839" s="5" t="s">
        <v>24</v>
      </c>
      <c r="E839" s="5" t="s">
        <v>25</v>
      </c>
      <c r="F839" s="5" t="s">
        <v>54</v>
      </c>
      <c r="G839" s="7">
        <v>148.0</v>
      </c>
      <c r="H839" s="7">
        <v>121.0</v>
      </c>
      <c r="I839" s="7">
        <v>163.0</v>
      </c>
      <c r="J839" s="7">
        <f t="shared" si="1"/>
        <v>144</v>
      </c>
    </row>
    <row r="840" ht="15.75" hidden="1" customHeight="1">
      <c r="A840" s="5" t="s">
        <v>1904</v>
      </c>
      <c r="B840" s="6" t="s">
        <v>12</v>
      </c>
      <c r="C840" s="5" t="s">
        <v>13</v>
      </c>
      <c r="D840" s="5" t="s">
        <v>37</v>
      </c>
      <c r="E840" s="5" t="s">
        <v>25</v>
      </c>
      <c r="F840" s="5" t="s">
        <v>240</v>
      </c>
      <c r="G840" s="7">
        <v>179.0</v>
      </c>
      <c r="H840" s="7" t="s">
        <v>17</v>
      </c>
      <c r="I840" s="7">
        <v>183.0</v>
      </c>
      <c r="J840" s="7">
        <f t="shared" si="1"/>
        <v>181</v>
      </c>
    </row>
    <row r="841" ht="15.75" hidden="1" customHeight="1">
      <c r="A841" s="5" t="s">
        <v>1907</v>
      </c>
      <c r="B841" s="6" t="s">
        <v>12</v>
      </c>
      <c r="C841" s="5" t="s">
        <v>13</v>
      </c>
      <c r="D841" s="5" t="s">
        <v>139</v>
      </c>
      <c r="E841" s="5" t="s">
        <v>15</v>
      </c>
      <c r="F841" s="5" t="s">
        <v>140</v>
      </c>
      <c r="G841" s="7">
        <v>173.0</v>
      </c>
      <c r="H841" s="7">
        <v>138.0</v>
      </c>
      <c r="I841" s="7" t="s">
        <v>17</v>
      </c>
      <c r="J841" s="7">
        <f t="shared" si="1"/>
        <v>155.5</v>
      </c>
    </row>
    <row r="842" ht="15.75" hidden="1" customHeight="1">
      <c r="A842" s="5" t="s">
        <v>1909</v>
      </c>
      <c r="B842" s="6" t="s">
        <v>12</v>
      </c>
      <c r="C842" s="5" t="s">
        <v>23</v>
      </c>
      <c r="D842" s="5" t="s">
        <v>30</v>
      </c>
      <c r="E842" s="5" t="s">
        <v>15</v>
      </c>
      <c r="F842" s="5" t="s">
        <v>134</v>
      </c>
      <c r="G842" s="7">
        <v>183.0</v>
      </c>
      <c r="H842" s="7">
        <v>166.0</v>
      </c>
      <c r="I842" s="7" t="s">
        <v>17</v>
      </c>
      <c r="J842" s="7">
        <f t="shared" si="1"/>
        <v>174.5</v>
      </c>
    </row>
    <row r="843" ht="15.75" hidden="1" customHeight="1">
      <c r="A843" s="5" t="s">
        <v>1910</v>
      </c>
      <c r="B843" s="6" t="s">
        <v>19</v>
      </c>
      <c r="C843" s="5" t="s">
        <v>23</v>
      </c>
      <c r="D843" s="5" t="s">
        <v>109</v>
      </c>
      <c r="E843" s="5" t="s">
        <v>15</v>
      </c>
      <c r="F843" s="5" t="s">
        <v>123</v>
      </c>
      <c r="G843" s="7">
        <v>175.0</v>
      </c>
      <c r="H843" s="7">
        <v>176.0</v>
      </c>
      <c r="I843" s="7" t="s">
        <v>17</v>
      </c>
      <c r="J843" s="7">
        <f t="shared" si="1"/>
        <v>175.5</v>
      </c>
    </row>
    <row r="844" ht="15.75" hidden="1" customHeight="1">
      <c r="A844" s="5" t="s">
        <v>1914</v>
      </c>
      <c r="B844" s="6" t="s">
        <v>12</v>
      </c>
      <c r="C844" s="5" t="s">
        <v>23</v>
      </c>
      <c r="D844" s="5" t="s">
        <v>30</v>
      </c>
      <c r="E844" s="5" t="s">
        <v>15</v>
      </c>
      <c r="F844" s="5" t="s">
        <v>275</v>
      </c>
      <c r="G844" s="7">
        <v>196.0</v>
      </c>
      <c r="H844" s="7">
        <v>188.0</v>
      </c>
      <c r="I844" s="7" t="s">
        <v>17</v>
      </c>
      <c r="J844" s="7">
        <f t="shared" si="1"/>
        <v>192</v>
      </c>
    </row>
    <row r="845" ht="15.75" hidden="1" customHeight="1">
      <c r="A845" s="5" t="s">
        <v>1915</v>
      </c>
      <c r="B845" s="6" t="s">
        <v>12</v>
      </c>
      <c r="C845" s="5" t="s">
        <v>23</v>
      </c>
      <c r="D845" s="5" t="s">
        <v>130</v>
      </c>
      <c r="E845" s="5" t="s">
        <v>25</v>
      </c>
      <c r="F845" s="5" t="s">
        <v>58</v>
      </c>
      <c r="G845" s="7">
        <v>152.0</v>
      </c>
      <c r="H845" s="7">
        <v>138.0</v>
      </c>
      <c r="I845" s="7" t="s">
        <v>17</v>
      </c>
      <c r="J845" s="7">
        <f t="shared" si="1"/>
        <v>145</v>
      </c>
    </row>
    <row r="846" ht="15.75" hidden="1" customHeight="1">
      <c r="A846" s="5" t="s">
        <v>1919</v>
      </c>
      <c r="B846" s="6" t="s">
        <v>19</v>
      </c>
      <c r="C846" s="5" t="s">
        <v>13</v>
      </c>
      <c r="D846" s="5" t="s">
        <v>51</v>
      </c>
      <c r="E846" s="5" t="s">
        <v>15</v>
      </c>
      <c r="F846" s="5" t="s">
        <v>752</v>
      </c>
      <c r="G846" s="7">
        <v>120.0</v>
      </c>
      <c r="H846" s="7">
        <v>127.0</v>
      </c>
      <c r="I846" s="7">
        <v>100.0</v>
      </c>
      <c r="J846" s="7">
        <f t="shared" si="1"/>
        <v>115.6666667</v>
      </c>
    </row>
    <row r="847" ht="15.75" customHeight="1">
      <c r="A847" s="5" t="s">
        <v>1920</v>
      </c>
      <c r="B847" s="6" t="s">
        <v>12</v>
      </c>
      <c r="C847" s="5" t="s">
        <v>23</v>
      </c>
      <c r="D847" s="5" t="s">
        <v>20</v>
      </c>
      <c r="E847" s="5" t="s">
        <v>15</v>
      </c>
      <c r="F847" s="5" t="s">
        <v>383</v>
      </c>
      <c r="G847" s="7" t="s">
        <v>67</v>
      </c>
      <c r="H847" s="7" t="s">
        <v>17</v>
      </c>
      <c r="I847" s="7" t="s">
        <v>67</v>
      </c>
      <c r="J847" s="7" t="str">
        <f t="shared" si="1"/>
        <v>#DIV/0!</v>
      </c>
    </row>
    <row r="848" ht="15.75" hidden="1" customHeight="1">
      <c r="A848" s="5" t="s">
        <v>1924</v>
      </c>
      <c r="B848" s="6" t="s">
        <v>19</v>
      </c>
      <c r="C848" s="5" t="s">
        <v>23</v>
      </c>
      <c r="D848" s="5" t="s">
        <v>51</v>
      </c>
      <c r="E848" s="5" t="s">
        <v>15</v>
      </c>
      <c r="F848" s="5" t="s">
        <v>752</v>
      </c>
      <c r="G848" s="7">
        <v>169.0</v>
      </c>
      <c r="H848" s="7">
        <v>167.0</v>
      </c>
      <c r="I848" s="7" t="s">
        <v>17</v>
      </c>
      <c r="J848" s="7">
        <f t="shared" si="1"/>
        <v>168</v>
      </c>
    </row>
    <row r="849" ht="15.75" hidden="1" customHeight="1">
      <c r="A849" s="5" t="s">
        <v>1925</v>
      </c>
      <c r="B849" s="6" t="s">
        <v>12</v>
      </c>
      <c r="C849" s="5" t="s">
        <v>23</v>
      </c>
      <c r="D849" s="5" t="s">
        <v>130</v>
      </c>
      <c r="E849" s="5" t="s">
        <v>25</v>
      </c>
      <c r="F849" s="5" t="s">
        <v>1036</v>
      </c>
      <c r="G849" s="7">
        <v>117.0</v>
      </c>
      <c r="H849" s="7">
        <v>105.0</v>
      </c>
      <c r="I849" s="7" t="s">
        <v>17</v>
      </c>
      <c r="J849" s="7">
        <f t="shared" si="1"/>
        <v>111</v>
      </c>
    </row>
    <row r="850" ht="15.75" hidden="1" customHeight="1">
      <c r="A850" s="5" t="s">
        <v>1929</v>
      </c>
      <c r="B850" s="6" t="s">
        <v>19</v>
      </c>
      <c r="C850" s="5" t="s">
        <v>23</v>
      </c>
      <c r="D850" s="5" t="s">
        <v>30</v>
      </c>
      <c r="E850" s="5" t="s">
        <v>15</v>
      </c>
      <c r="F850" s="5" t="s">
        <v>660</v>
      </c>
      <c r="G850" s="7">
        <v>166.0</v>
      </c>
      <c r="H850" s="7">
        <v>145.0</v>
      </c>
      <c r="I850" s="7" t="s">
        <v>17</v>
      </c>
      <c r="J850" s="7">
        <f t="shared" si="1"/>
        <v>155.5</v>
      </c>
    </row>
    <row r="851" ht="15.75" hidden="1" customHeight="1">
      <c r="A851" s="5" t="s">
        <v>1930</v>
      </c>
      <c r="B851" s="6" t="s">
        <v>12</v>
      </c>
      <c r="C851" s="5" t="s">
        <v>13</v>
      </c>
      <c r="D851" s="5" t="s">
        <v>20</v>
      </c>
      <c r="E851" s="5" t="s">
        <v>15</v>
      </c>
      <c r="F851" s="5" t="s">
        <v>210</v>
      </c>
      <c r="G851" s="7">
        <v>140.0</v>
      </c>
      <c r="H851" s="7" t="s">
        <v>17</v>
      </c>
      <c r="I851" s="7">
        <v>137.0</v>
      </c>
      <c r="J851" s="7">
        <f t="shared" si="1"/>
        <v>138.5</v>
      </c>
    </row>
    <row r="852" ht="15.75" hidden="1" customHeight="1">
      <c r="A852" s="5" t="s">
        <v>1931</v>
      </c>
      <c r="B852" s="6" t="s">
        <v>19</v>
      </c>
      <c r="C852" s="5" t="s">
        <v>23</v>
      </c>
      <c r="D852" s="5" t="s">
        <v>60</v>
      </c>
      <c r="E852" s="5" t="s">
        <v>15</v>
      </c>
      <c r="F852" s="5" t="s">
        <v>73</v>
      </c>
      <c r="G852" s="7">
        <v>172.0</v>
      </c>
      <c r="H852" s="7">
        <v>118.0</v>
      </c>
      <c r="I852" s="7">
        <v>137.0</v>
      </c>
      <c r="J852" s="7">
        <f t="shared" si="1"/>
        <v>142.3333333</v>
      </c>
    </row>
    <row r="853" ht="15.75" hidden="1" customHeight="1">
      <c r="A853" s="5" t="s">
        <v>1937</v>
      </c>
      <c r="B853" s="6" t="s">
        <v>12</v>
      </c>
      <c r="C853" s="5" t="s">
        <v>13</v>
      </c>
      <c r="D853" s="5" t="s">
        <v>14</v>
      </c>
      <c r="E853" s="5" t="s">
        <v>15</v>
      </c>
      <c r="F853" s="5" t="s">
        <v>127</v>
      </c>
      <c r="G853" s="7">
        <v>181.0</v>
      </c>
      <c r="H853" s="7" t="s">
        <v>17</v>
      </c>
      <c r="I853" s="7">
        <v>173.0</v>
      </c>
      <c r="J853" s="7">
        <f t="shared" si="1"/>
        <v>177</v>
      </c>
    </row>
    <row r="854" ht="15.75" hidden="1" customHeight="1">
      <c r="A854" s="5" t="s">
        <v>1941</v>
      </c>
      <c r="B854" s="6" t="s">
        <v>12</v>
      </c>
      <c r="C854" s="5" t="s">
        <v>13</v>
      </c>
      <c r="D854" s="5" t="s">
        <v>30</v>
      </c>
      <c r="E854" s="5" t="s">
        <v>25</v>
      </c>
      <c r="F854" s="5" t="s">
        <v>448</v>
      </c>
      <c r="G854" s="7">
        <v>192.0</v>
      </c>
      <c r="H854" s="7" t="s">
        <v>17</v>
      </c>
      <c r="I854" s="7">
        <v>178.0</v>
      </c>
      <c r="J854" s="7">
        <f t="shared" si="1"/>
        <v>185</v>
      </c>
    </row>
    <row r="855" ht="15.75" hidden="1" customHeight="1">
      <c r="A855" s="5" t="s">
        <v>1942</v>
      </c>
      <c r="B855" s="6" t="s">
        <v>19</v>
      </c>
      <c r="C855" s="5" t="s">
        <v>23</v>
      </c>
      <c r="D855" s="5" t="s">
        <v>20</v>
      </c>
      <c r="E855" s="5" t="s">
        <v>15</v>
      </c>
      <c r="F855" s="5" t="s">
        <v>1946</v>
      </c>
      <c r="G855" s="7">
        <v>169.0</v>
      </c>
      <c r="H855" s="7" t="s">
        <v>17</v>
      </c>
      <c r="I855" s="7">
        <v>172.0</v>
      </c>
      <c r="J855" s="7">
        <f t="shared" si="1"/>
        <v>170.5</v>
      </c>
    </row>
    <row r="856" ht="15.75" hidden="1" customHeight="1">
      <c r="A856" s="5" t="s">
        <v>1949</v>
      </c>
      <c r="B856" s="6" t="s">
        <v>19</v>
      </c>
      <c r="C856" s="5" t="s">
        <v>23</v>
      </c>
      <c r="D856" s="5" t="s">
        <v>20</v>
      </c>
      <c r="E856" s="5" t="s">
        <v>25</v>
      </c>
      <c r="F856" s="5" t="s">
        <v>300</v>
      </c>
      <c r="G856" s="7">
        <v>190.0</v>
      </c>
      <c r="H856" s="7" t="s">
        <v>17</v>
      </c>
      <c r="I856" s="7">
        <v>178.0</v>
      </c>
      <c r="J856" s="7">
        <f t="shared" si="1"/>
        <v>184</v>
      </c>
    </row>
    <row r="857" ht="15.75" hidden="1" customHeight="1">
      <c r="A857" s="5" t="s">
        <v>1953</v>
      </c>
      <c r="B857" s="6" t="s">
        <v>19</v>
      </c>
      <c r="C857" s="5" t="s">
        <v>23</v>
      </c>
      <c r="D857" s="5" t="s">
        <v>20</v>
      </c>
      <c r="E857" s="5" t="s">
        <v>15</v>
      </c>
      <c r="F857" s="5" t="s">
        <v>312</v>
      </c>
      <c r="G857" s="7">
        <v>161.0</v>
      </c>
      <c r="H857" s="7" t="s">
        <v>17</v>
      </c>
      <c r="I857" s="7">
        <v>153.0</v>
      </c>
      <c r="J857" s="7">
        <f t="shared" si="1"/>
        <v>157</v>
      </c>
    </row>
    <row r="858" ht="15.75" hidden="1" customHeight="1">
      <c r="A858" s="5" t="s">
        <v>1955</v>
      </c>
      <c r="B858" s="6" t="s">
        <v>12</v>
      </c>
      <c r="C858" s="5" t="s">
        <v>13</v>
      </c>
      <c r="D858" s="5" t="s">
        <v>43</v>
      </c>
      <c r="E858" s="5" t="s">
        <v>25</v>
      </c>
      <c r="F858" s="5" t="s">
        <v>363</v>
      </c>
      <c r="G858" s="7">
        <v>173.0</v>
      </c>
      <c r="H858" s="7" t="s">
        <v>17</v>
      </c>
      <c r="I858" s="7">
        <v>151.0</v>
      </c>
      <c r="J858" s="7">
        <f t="shared" si="1"/>
        <v>162</v>
      </c>
    </row>
    <row r="859" ht="15.75" hidden="1" customHeight="1">
      <c r="A859" s="5" t="s">
        <v>1957</v>
      </c>
      <c r="B859" s="6" t="s">
        <v>1069</v>
      </c>
      <c r="C859" s="5" t="s">
        <v>13</v>
      </c>
      <c r="D859" s="5" t="s">
        <v>40</v>
      </c>
      <c r="E859" s="5" t="s">
        <v>15</v>
      </c>
      <c r="F859" s="5" t="s">
        <v>41</v>
      </c>
      <c r="G859" s="7">
        <v>162.0</v>
      </c>
      <c r="H859" s="7">
        <v>183.0</v>
      </c>
      <c r="I859" s="7">
        <v>125.0</v>
      </c>
      <c r="J859" s="7">
        <f t="shared" si="1"/>
        <v>156.6666667</v>
      </c>
    </row>
    <row r="860" ht="15.75" hidden="1" customHeight="1">
      <c r="A860" s="5" t="s">
        <v>1960</v>
      </c>
      <c r="B860" s="6" t="s">
        <v>12</v>
      </c>
      <c r="C860" s="5" t="s">
        <v>23</v>
      </c>
      <c r="D860" s="5" t="s">
        <v>77</v>
      </c>
      <c r="E860" s="5" t="s">
        <v>15</v>
      </c>
      <c r="F860" s="5" t="s">
        <v>78</v>
      </c>
      <c r="G860" s="7">
        <v>102.0</v>
      </c>
      <c r="H860" s="7">
        <v>143.0</v>
      </c>
      <c r="I860" s="7">
        <v>104.0</v>
      </c>
      <c r="J860" s="7">
        <f t="shared" si="1"/>
        <v>116.3333333</v>
      </c>
    </row>
    <row r="861" ht="15.75" hidden="1" customHeight="1">
      <c r="A861" s="5" t="s">
        <v>1962</v>
      </c>
      <c r="B861" s="6" t="s">
        <v>12</v>
      </c>
      <c r="C861" s="5" t="s">
        <v>23</v>
      </c>
      <c r="D861" s="5" t="s">
        <v>109</v>
      </c>
      <c r="E861" s="5" t="s">
        <v>25</v>
      </c>
      <c r="F861" s="5" t="s">
        <v>73</v>
      </c>
      <c r="G861" s="7">
        <v>189.0</v>
      </c>
      <c r="H861" s="7">
        <v>179.0</v>
      </c>
      <c r="I861" s="7" t="s">
        <v>17</v>
      </c>
      <c r="J861" s="7">
        <f t="shared" si="1"/>
        <v>184</v>
      </c>
    </row>
    <row r="862" ht="15.75" hidden="1" customHeight="1">
      <c r="A862" s="5" t="s">
        <v>1963</v>
      </c>
      <c r="B862" s="6" t="s">
        <v>12</v>
      </c>
      <c r="C862" s="5" t="s">
        <v>23</v>
      </c>
      <c r="D862" s="5" t="s">
        <v>20</v>
      </c>
      <c r="E862" s="5" t="s">
        <v>25</v>
      </c>
      <c r="F862" s="5" t="s">
        <v>44</v>
      </c>
      <c r="G862" s="7">
        <v>189.0</v>
      </c>
      <c r="H862" s="7">
        <v>189.0</v>
      </c>
      <c r="I862" s="7">
        <v>177.0</v>
      </c>
      <c r="J862" s="7">
        <f t="shared" si="1"/>
        <v>185</v>
      </c>
    </row>
    <row r="863" ht="15.75" hidden="1" customHeight="1">
      <c r="A863" s="5" t="s">
        <v>1967</v>
      </c>
      <c r="B863" s="6" t="s">
        <v>19</v>
      </c>
      <c r="C863" s="5" t="s">
        <v>23</v>
      </c>
      <c r="D863" s="5" t="s">
        <v>20</v>
      </c>
      <c r="E863" s="5" t="s">
        <v>15</v>
      </c>
      <c r="F863" s="5" t="s">
        <v>185</v>
      </c>
      <c r="G863" s="7">
        <v>189.0</v>
      </c>
      <c r="H863" s="7" t="s">
        <v>17</v>
      </c>
      <c r="I863" s="7">
        <v>175.0</v>
      </c>
      <c r="J863" s="7">
        <f t="shared" si="1"/>
        <v>182</v>
      </c>
    </row>
    <row r="864" ht="15.75" hidden="1" customHeight="1">
      <c r="A864" s="5" t="s">
        <v>1971</v>
      </c>
      <c r="B864" s="6" t="s">
        <v>19</v>
      </c>
      <c r="C864" s="5" t="s">
        <v>23</v>
      </c>
      <c r="D864" s="5" t="s">
        <v>561</v>
      </c>
      <c r="E864" s="5" t="s">
        <v>15</v>
      </c>
      <c r="F864" s="5" t="s">
        <v>1826</v>
      </c>
      <c r="G864" s="7">
        <v>180.0</v>
      </c>
      <c r="H864" s="7" t="s">
        <v>17</v>
      </c>
      <c r="I864" s="7">
        <v>140.0</v>
      </c>
      <c r="J864" s="7">
        <f t="shared" si="1"/>
        <v>160</v>
      </c>
    </row>
    <row r="865" ht="15.75" hidden="1" customHeight="1">
      <c r="A865" s="5" t="s">
        <v>1972</v>
      </c>
      <c r="B865" s="6" t="s">
        <v>19</v>
      </c>
      <c r="C865" s="5" t="s">
        <v>23</v>
      </c>
      <c r="D865" s="5" t="s">
        <v>43</v>
      </c>
      <c r="E865" s="5" t="s">
        <v>25</v>
      </c>
      <c r="F865" s="5" t="s">
        <v>103</v>
      </c>
      <c r="G865" s="7">
        <v>131.0</v>
      </c>
      <c r="H865" s="7">
        <v>118.0</v>
      </c>
      <c r="I865" s="7" t="s">
        <v>17</v>
      </c>
      <c r="J865" s="7">
        <f t="shared" si="1"/>
        <v>124.5</v>
      </c>
    </row>
    <row r="866" ht="15.75" hidden="1" customHeight="1">
      <c r="A866" s="5" t="s">
        <v>1973</v>
      </c>
      <c r="B866" s="6" t="s">
        <v>19</v>
      </c>
      <c r="C866" s="5" t="s">
        <v>23</v>
      </c>
      <c r="D866" s="5" t="s">
        <v>20</v>
      </c>
      <c r="E866" s="5" t="s">
        <v>15</v>
      </c>
      <c r="F866" s="5" t="s">
        <v>107</v>
      </c>
      <c r="G866" s="7">
        <v>177.0</v>
      </c>
      <c r="H866" s="7" t="s">
        <v>17</v>
      </c>
      <c r="I866" s="7">
        <v>170.0</v>
      </c>
      <c r="J866" s="7">
        <f t="shared" si="1"/>
        <v>173.5</v>
      </c>
    </row>
    <row r="867" ht="15.75" hidden="1" customHeight="1">
      <c r="A867" s="5" t="s">
        <v>1978</v>
      </c>
      <c r="B867" s="6" t="s">
        <v>12</v>
      </c>
      <c r="C867" s="5" t="s">
        <v>23</v>
      </c>
      <c r="D867" s="5" t="s">
        <v>37</v>
      </c>
      <c r="E867" s="5" t="s">
        <v>25</v>
      </c>
      <c r="F867" s="5" t="s">
        <v>1023</v>
      </c>
      <c r="G867" s="7">
        <v>193.0</v>
      </c>
      <c r="H867" s="7" t="s">
        <v>17</v>
      </c>
      <c r="I867" s="7">
        <v>178.0</v>
      </c>
      <c r="J867" s="7">
        <f t="shared" si="1"/>
        <v>185.5</v>
      </c>
    </row>
    <row r="868" ht="15.75" hidden="1" customHeight="1">
      <c r="A868" s="5" t="s">
        <v>1982</v>
      </c>
      <c r="B868" s="6" t="s">
        <v>12</v>
      </c>
      <c r="C868" s="5" t="s">
        <v>23</v>
      </c>
      <c r="D868" s="5" t="s">
        <v>60</v>
      </c>
      <c r="E868" s="5" t="s">
        <v>15</v>
      </c>
      <c r="F868" s="5" t="s">
        <v>73</v>
      </c>
      <c r="G868" s="7">
        <v>152.0</v>
      </c>
      <c r="H868" s="7">
        <v>161.0</v>
      </c>
      <c r="I868" s="7">
        <v>135.0</v>
      </c>
      <c r="J868" s="7">
        <f t="shared" si="1"/>
        <v>149.3333333</v>
      </c>
    </row>
    <row r="869" ht="15.75" hidden="1" customHeight="1">
      <c r="A869" s="5" t="s">
        <v>1986</v>
      </c>
      <c r="B869" s="6" t="s">
        <v>12</v>
      </c>
      <c r="C869" s="5" t="s">
        <v>23</v>
      </c>
      <c r="D869" s="5" t="s">
        <v>20</v>
      </c>
      <c r="E869" s="5" t="s">
        <v>15</v>
      </c>
      <c r="F869" s="5" t="s">
        <v>312</v>
      </c>
      <c r="G869" s="7">
        <v>184.0</v>
      </c>
      <c r="H869" s="7">
        <v>164.0</v>
      </c>
      <c r="I869" s="7" t="s">
        <v>17</v>
      </c>
      <c r="J869" s="7">
        <f t="shared" si="1"/>
        <v>174</v>
      </c>
    </row>
    <row r="870" ht="15.75" hidden="1" customHeight="1">
      <c r="A870" s="5" t="s">
        <v>1991</v>
      </c>
      <c r="B870" s="6" t="s">
        <v>12</v>
      </c>
      <c r="C870" s="5" t="s">
        <v>13</v>
      </c>
      <c r="D870" s="5" t="s">
        <v>30</v>
      </c>
      <c r="E870" s="5" t="s">
        <v>15</v>
      </c>
      <c r="F870" s="5" t="s">
        <v>88</v>
      </c>
      <c r="G870" s="7">
        <v>149.0</v>
      </c>
      <c r="H870" s="7" t="s">
        <v>17</v>
      </c>
      <c r="I870" s="7">
        <v>140.0</v>
      </c>
      <c r="J870" s="7">
        <f t="shared" si="1"/>
        <v>144.5</v>
      </c>
    </row>
    <row r="871" ht="15.75" hidden="1" customHeight="1">
      <c r="A871" s="5" t="s">
        <v>1992</v>
      </c>
      <c r="B871" s="6" t="s">
        <v>19</v>
      </c>
      <c r="C871" s="5" t="s">
        <v>13</v>
      </c>
      <c r="D871" s="5" t="s">
        <v>109</v>
      </c>
      <c r="E871" s="5" t="s">
        <v>25</v>
      </c>
      <c r="F871" s="5" t="s">
        <v>155</v>
      </c>
      <c r="G871" s="7">
        <v>111.0</v>
      </c>
      <c r="H871" s="7" t="s">
        <v>67</v>
      </c>
      <c r="I871" s="7" t="s">
        <v>17</v>
      </c>
      <c r="J871" s="7">
        <f t="shared" si="1"/>
        <v>111</v>
      </c>
    </row>
    <row r="872" ht="15.75" hidden="1" customHeight="1">
      <c r="A872" s="5" t="s">
        <v>1997</v>
      </c>
      <c r="B872" s="6" t="s">
        <v>12</v>
      </c>
      <c r="C872" s="5" t="s">
        <v>23</v>
      </c>
      <c r="D872" s="5" t="s">
        <v>43</v>
      </c>
      <c r="E872" s="5" t="s">
        <v>25</v>
      </c>
      <c r="F872" s="5" t="s">
        <v>363</v>
      </c>
      <c r="G872" s="7">
        <v>138.0</v>
      </c>
      <c r="H872" s="7" t="s">
        <v>17</v>
      </c>
      <c r="I872" s="7">
        <v>144.0</v>
      </c>
      <c r="J872" s="7">
        <f t="shared" si="1"/>
        <v>141</v>
      </c>
    </row>
    <row r="873" ht="15.75" hidden="1" customHeight="1">
      <c r="A873" s="5" t="s">
        <v>2001</v>
      </c>
      <c r="B873" s="6" t="s">
        <v>12</v>
      </c>
      <c r="C873" s="5" t="s">
        <v>13</v>
      </c>
      <c r="D873" s="5" t="s">
        <v>20</v>
      </c>
      <c r="E873" s="5" t="s">
        <v>25</v>
      </c>
      <c r="F873" s="5" t="s">
        <v>71</v>
      </c>
      <c r="G873" s="7">
        <v>143.0</v>
      </c>
      <c r="H873" s="7" t="s">
        <v>17</v>
      </c>
      <c r="I873" s="7">
        <v>144.0</v>
      </c>
      <c r="J873" s="7">
        <f t="shared" si="1"/>
        <v>143.5</v>
      </c>
    </row>
    <row r="874" ht="15.75" hidden="1" customHeight="1">
      <c r="A874" s="5" t="s">
        <v>2002</v>
      </c>
      <c r="B874" s="6" t="s">
        <v>12</v>
      </c>
      <c r="C874" s="5" t="s">
        <v>23</v>
      </c>
      <c r="D874" s="5" t="s">
        <v>20</v>
      </c>
      <c r="E874" s="5" t="s">
        <v>15</v>
      </c>
      <c r="F874" s="5" t="s">
        <v>143</v>
      </c>
      <c r="G874" s="7">
        <v>149.0</v>
      </c>
      <c r="H874" s="7" t="s">
        <v>17</v>
      </c>
      <c r="I874" s="7">
        <v>128.0</v>
      </c>
      <c r="J874" s="7">
        <f t="shared" si="1"/>
        <v>138.5</v>
      </c>
    </row>
    <row r="875" ht="15.75" hidden="1" customHeight="1">
      <c r="A875" s="5" t="s">
        <v>2003</v>
      </c>
      <c r="B875" s="6" t="s">
        <v>12</v>
      </c>
      <c r="C875" s="5" t="s">
        <v>13</v>
      </c>
      <c r="D875" s="5" t="s">
        <v>20</v>
      </c>
      <c r="E875" s="5" t="s">
        <v>15</v>
      </c>
      <c r="F875" s="5" t="s">
        <v>161</v>
      </c>
      <c r="G875" s="7">
        <v>131.0</v>
      </c>
      <c r="H875" s="7">
        <v>153.0</v>
      </c>
      <c r="I875" s="7" t="s">
        <v>17</v>
      </c>
      <c r="J875" s="7">
        <f t="shared" si="1"/>
        <v>142</v>
      </c>
    </row>
    <row r="876" ht="15.75" hidden="1" customHeight="1">
      <c r="A876" s="5" t="s">
        <v>2007</v>
      </c>
      <c r="B876" s="6" t="s">
        <v>19</v>
      </c>
      <c r="C876" s="5" t="s">
        <v>23</v>
      </c>
      <c r="D876" s="5" t="s">
        <v>20</v>
      </c>
      <c r="E876" s="5" t="s">
        <v>15</v>
      </c>
      <c r="F876" s="5" t="s">
        <v>1946</v>
      </c>
      <c r="G876" s="7">
        <v>160.0</v>
      </c>
      <c r="H876" s="7" t="s">
        <v>17</v>
      </c>
      <c r="I876" s="7">
        <v>110.0</v>
      </c>
      <c r="J876" s="7">
        <f t="shared" si="1"/>
        <v>135</v>
      </c>
    </row>
    <row r="877" ht="15.75" hidden="1" customHeight="1">
      <c r="A877" s="5" t="s">
        <v>2011</v>
      </c>
      <c r="B877" s="6" t="s">
        <v>12</v>
      </c>
      <c r="C877" s="5" t="s">
        <v>13</v>
      </c>
      <c r="D877" s="5" t="s">
        <v>20</v>
      </c>
      <c r="E877" s="5" t="s">
        <v>15</v>
      </c>
      <c r="F877" s="5" t="s">
        <v>153</v>
      </c>
      <c r="G877" s="7">
        <v>131.0</v>
      </c>
      <c r="H877" s="7">
        <v>127.0</v>
      </c>
      <c r="I877" s="7">
        <v>130.0</v>
      </c>
      <c r="J877" s="7">
        <f t="shared" si="1"/>
        <v>129.3333333</v>
      </c>
    </row>
    <row r="878" ht="15.75" hidden="1" customHeight="1">
      <c r="A878" s="5" t="s">
        <v>2012</v>
      </c>
      <c r="B878" s="6" t="s">
        <v>19</v>
      </c>
      <c r="C878" s="5" t="s">
        <v>23</v>
      </c>
      <c r="D878" s="5" t="s">
        <v>24</v>
      </c>
      <c r="E878" s="5" t="s">
        <v>15</v>
      </c>
      <c r="F878" s="5" t="s">
        <v>732</v>
      </c>
      <c r="G878" s="7">
        <v>124.0</v>
      </c>
      <c r="H878" s="7">
        <v>140.0</v>
      </c>
      <c r="I878" s="7" t="s">
        <v>17</v>
      </c>
      <c r="J878" s="7">
        <f t="shared" si="1"/>
        <v>132</v>
      </c>
    </row>
    <row r="879" ht="15.75" hidden="1" customHeight="1">
      <c r="A879" s="5" t="s">
        <v>2013</v>
      </c>
      <c r="B879" s="6" t="s">
        <v>12</v>
      </c>
      <c r="C879" s="5" t="s">
        <v>23</v>
      </c>
      <c r="D879" s="5" t="s">
        <v>37</v>
      </c>
      <c r="E879" s="5" t="s">
        <v>25</v>
      </c>
      <c r="F879" s="5" t="s">
        <v>240</v>
      </c>
      <c r="G879" s="7">
        <v>187.0</v>
      </c>
      <c r="H879" s="7" t="s">
        <v>17</v>
      </c>
      <c r="I879" s="7">
        <v>196.0</v>
      </c>
      <c r="J879" s="7">
        <f t="shared" si="1"/>
        <v>191.5</v>
      </c>
    </row>
    <row r="880" ht="15.75" hidden="1" customHeight="1">
      <c r="A880" s="5" t="s">
        <v>2017</v>
      </c>
      <c r="B880" s="6" t="s">
        <v>12</v>
      </c>
      <c r="C880" s="5" t="s">
        <v>23</v>
      </c>
      <c r="D880" s="5" t="s">
        <v>20</v>
      </c>
      <c r="E880" s="5" t="s">
        <v>25</v>
      </c>
      <c r="F880" s="5" t="s">
        <v>194</v>
      </c>
      <c r="G880" s="7">
        <v>163.0</v>
      </c>
      <c r="H880" s="7">
        <v>183.0</v>
      </c>
      <c r="I880" s="7" t="s">
        <v>17</v>
      </c>
      <c r="J880" s="7">
        <f t="shared" si="1"/>
        <v>173</v>
      </c>
    </row>
    <row r="881" ht="15.75" hidden="1" customHeight="1">
      <c r="A881" s="5" t="s">
        <v>2022</v>
      </c>
      <c r="B881" s="6" t="s">
        <v>12</v>
      </c>
      <c r="C881" s="5" t="s">
        <v>13</v>
      </c>
      <c r="D881" s="5" t="s">
        <v>20</v>
      </c>
      <c r="E881" s="5" t="s">
        <v>15</v>
      </c>
      <c r="F881" s="5" t="s">
        <v>143</v>
      </c>
      <c r="G881" s="7">
        <v>180.0</v>
      </c>
      <c r="H881" s="7" t="s">
        <v>17</v>
      </c>
      <c r="I881" s="7">
        <v>165.0</v>
      </c>
      <c r="J881" s="7">
        <f t="shared" si="1"/>
        <v>172.5</v>
      </c>
    </row>
    <row r="882" ht="15.75" hidden="1" customHeight="1">
      <c r="A882" s="5" t="s">
        <v>2023</v>
      </c>
      <c r="B882" s="6" t="s">
        <v>12</v>
      </c>
      <c r="C882" s="5" t="s">
        <v>23</v>
      </c>
      <c r="D882" s="5" t="s">
        <v>46</v>
      </c>
      <c r="E882" s="5" t="s">
        <v>15</v>
      </c>
      <c r="F882" s="5" t="s">
        <v>492</v>
      </c>
      <c r="G882" s="7">
        <v>111.0</v>
      </c>
      <c r="H882" s="7">
        <v>121.0</v>
      </c>
      <c r="I882" s="7" t="s">
        <v>17</v>
      </c>
      <c r="J882" s="7">
        <f t="shared" si="1"/>
        <v>116</v>
      </c>
    </row>
    <row r="883" ht="15.75" hidden="1" customHeight="1">
      <c r="A883" s="5" t="s">
        <v>2025</v>
      </c>
      <c r="B883" s="6" t="s">
        <v>19</v>
      </c>
      <c r="C883" s="5" t="s">
        <v>13</v>
      </c>
      <c r="D883" s="5" t="s">
        <v>561</v>
      </c>
      <c r="E883" s="5" t="s">
        <v>15</v>
      </c>
      <c r="F883" s="5" t="s">
        <v>594</v>
      </c>
      <c r="G883" s="7">
        <v>124.0</v>
      </c>
      <c r="H883" s="7">
        <v>107.0</v>
      </c>
      <c r="I883" s="7" t="s">
        <v>17</v>
      </c>
      <c r="J883" s="7">
        <f t="shared" si="1"/>
        <v>115.5</v>
      </c>
    </row>
    <row r="884" ht="15.75" hidden="1" customHeight="1">
      <c r="A884" s="5" t="s">
        <v>2027</v>
      </c>
      <c r="B884" s="6" t="s">
        <v>12</v>
      </c>
      <c r="C884" s="5" t="s">
        <v>13</v>
      </c>
      <c r="D884" s="5" t="s">
        <v>14</v>
      </c>
      <c r="E884" s="5" t="s">
        <v>25</v>
      </c>
      <c r="F884" s="5" t="s">
        <v>421</v>
      </c>
      <c r="G884" s="7">
        <v>140.0</v>
      </c>
      <c r="H884" s="7" t="s">
        <v>17</v>
      </c>
      <c r="I884" s="7">
        <v>122.0</v>
      </c>
      <c r="J884" s="7">
        <f t="shared" si="1"/>
        <v>131</v>
      </c>
    </row>
    <row r="885" ht="15.75" hidden="1" customHeight="1">
      <c r="A885" s="5" t="s">
        <v>2031</v>
      </c>
      <c r="B885" s="6" t="s">
        <v>19</v>
      </c>
      <c r="C885" s="5" t="s">
        <v>13</v>
      </c>
      <c r="D885" s="5" t="s">
        <v>30</v>
      </c>
      <c r="E885" s="5" t="s">
        <v>25</v>
      </c>
      <c r="F885" s="5" t="s">
        <v>510</v>
      </c>
      <c r="G885" s="7">
        <v>148.0</v>
      </c>
      <c r="H885" s="7" t="s">
        <v>17</v>
      </c>
      <c r="I885" s="7">
        <v>135.0</v>
      </c>
      <c r="J885" s="7">
        <f t="shared" si="1"/>
        <v>141.5</v>
      </c>
    </row>
    <row r="886" ht="15.75" hidden="1" customHeight="1">
      <c r="A886" s="5" t="s">
        <v>2032</v>
      </c>
      <c r="B886" s="6" t="s">
        <v>12</v>
      </c>
      <c r="C886" s="5" t="s">
        <v>13</v>
      </c>
      <c r="D886" s="5" t="s">
        <v>20</v>
      </c>
      <c r="E886" s="5" t="s">
        <v>15</v>
      </c>
      <c r="F886" s="5" t="s">
        <v>107</v>
      </c>
      <c r="G886" s="7">
        <v>153.0</v>
      </c>
      <c r="H886" s="7" t="s">
        <v>17</v>
      </c>
      <c r="I886" s="7">
        <v>161.0</v>
      </c>
      <c r="J886" s="7">
        <f t="shared" si="1"/>
        <v>157</v>
      </c>
    </row>
    <row r="887" ht="15.75" hidden="1" customHeight="1">
      <c r="A887" s="5" t="s">
        <v>2033</v>
      </c>
      <c r="B887" s="6" t="s">
        <v>1353</v>
      </c>
      <c r="C887" s="5" t="s">
        <v>23</v>
      </c>
      <c r="D887" s="5" t="s">
        <v>30</v>
      </c>
      <c r="E887" s="5" t="s">
        <v>15</v>
      </c>
      <c r="F887" s="5" t="s">
        <v>803</v>
      </c>
      <c r="G887" s="7">
        <v>109.0</v>
      </c>
      <c r="H887" s="7" t="s">
        <v>17</v>
      </c>
      <c r="I887" s="7">
        <v>107.0</v>
      </c>
      <c r="J887" s="7">
        <f t="shared" si="1"/>
        <v>108</v>
      </c>
    </row>
    <row r="888" ht="15.75" hidden="1" customHeight="1">
      <c r="A888" s="5" t="s">
        <v>2037</v>
      </c>
      <c r="B888" s="6" t="s">
        <v>12</v>
      </c>
      <c r="C888" s="5" t="s">
        <v>13</v>
      </c>
      <c r="D888" s="5" t="s">
        <v>30</v>
      </c>
      <c r="E888" s="5" t="s">
        <v>15</v>
      </c>
      <c r="F888" s="5" t="s">
        <v>405</v>
      </c>
      <c r="G888" s="7">
        <v>140.0</v>
      </c>
      <c r="H888" s="7">
        <v>121.0</v>
      </c>
      <c r="I888" s="7" t="s">
        <v>17</v>
      </c>
      <c r="J888" s="7">
        <f t="shared" si="1"/>
        <v>130.5</v>
      </c>
    </row>
    <row r="889" ht="15.75" hidden="1" customHeight="1">
      <c r="A889" s="5" t="s">
        <v>2039</v>
      </c>
      <c r="B889" s="6" t="s">
        <v>12</v>
      </c>
      <c r="C889" s="5" t="s">
        <v>23</v>
      </c>
      <c r="D889" s="5" t="s">
        <v>24</v>
      </c>
      <c r="E889" s="5" t="s">
        <v>25</v>
      </c>
      <c r="F889" s="5" t="s">
        <v>959</v>
      </c>
      <c r="G889" s="7">
        <v>174.0</v>
      </c>
      <c r="H889" s="7" t="s">
        <v>17</v>
      </c>
      <c r="I889" s="7">
        <v>165.0</v>
      </c>
      <c r="J889" s="7">
        <f t="shared" si="1"/>
        <v>169.5</v>
      </c>
    </row>
    <row r="890" ht="15.75" hidden="1" customHeight="1">
      <c r="A890" s="5" t="s">
        <v>2043</v>
      </c>
      <c r="B890" s="6" t="s">
        <v>19</v>
      </c>
      <c r="C890" s="5" t="s">
        <v>13</v>
      </c>
      <c r="D890" s="5" t="s">
        <v>20</v>
      </c>
      <c r="E890" s="5" t="s">
        <v>15</v>
      </c>
      <c r="F890" s="5" t="s">
        <v>137</v>
      </c>
      <c r="G890" s="7">
        <v>143.0</v>
      </c>
      <c r="H890" s="7">
        <v>118.0</v>
      </c>
      <c r="I890" s="7" t="s">
        <v>17</v>
      </c>
      <c r="J890" s="7">
        <f t="shared" si="1"/>
        <v>130.5</v>
      </c>
    </row>
    <row r="891" ht="15.75" hidden="1" customHeight="1">
      <c r="A891" s="5" t="s">
        <v>2044</v>
      </c>
      <c r="B891" s="6" t="s">
        <v>12</v>
      </c>
      <c r="C891" s="5" t="s">
        <v>23</v>
      </c>
      <c r="D891" s="5" t="s">
        <v>60</v>
      </c>
      <c r="E891" s="5" t="s">
        <v>25</v>
      </c>
      <c r="F891" s="5" t="s">
        <v>534</v>
      </c>
      <c r="G891" s="7">
        <v>185.0</v>
      </c>
      <c r="H891" s="7">
        <v>155.0</v>
      </c>
      <c r="I891" s="7">
        <v>166.0</v>
      </c>
      <c r="J891" s="7">
        <f t="shared" si="1"/>
        <v>168.6666667</v>
      </c>
    </row>
    <row r="892" ht="15.75" hidden="1" customHeight="1">
      <c r="A892" s="5" t="s">
        <v>2045</v>
      </c>
      <c r="B892" s="6" t="s">
        <v>12</v>
      </c>
      <c r="C892" s="5" t="s">
        <v>13</v>
      </c>
      <c r="D892" s="5" t="s">
        <v>30</v>
      </c>
      <c r="E892" s="5" t="s">
        <v>25</v>
      </c>
      <c r="F892" s="5" t="s">
        <v>526</v>
      </c>
      <c r="G892" s="7">
        <v>160.0</v>
      </c>
      <c r="H892" s="7">
        <v>147.0</v>
      </c>
      <c r="I892" s="7">
        <v>153.0</v>
      </c>
      <c r="J892" s="7">
        <f t="shared" si="1"/>
        <v>153.3333333</v>
      </c>
    </row>
    <row r="893" ht="15.75" hidden="1" customHeight="1">
      <c r="A893" s="5" t="s">
        <v>2050</v>
      </c>
      <c r="B893" s="6" t="s">
        <v>12</v>
      </c>
      <c r="C893" s="5" t="s">
        <v>13</v>
      </c>
      <c r="D893" s="5" t="s">
        <v>60</v>
      </c>
      <c r="E893" s="5" t="s">
        <v>15</v>
      </c>
      <c r="F893" s="5" t="s">
        <v>352</v>
      </c>
      <c r="G893" s="7">
        <v>117.0</v>
      </c>
      <c r="H893" s="7">
        <v>130.0</v>
      </c>
      <c r="I893" s="7">
        <v>117.0</v>
      </c>
      <c r="J893" s="7">
        <f t="shared" si="1"/>
        <v>121.3333333</v>
      </c>
    </row>
    <row r="894" ht="15.75" hidden="1" customHeight="1">
      <c r="A894" s="5" t="s">
        <v>2053</v>
      </c>
      <c r="B894" s="6" t="s">
        <v>12</v>
      </c>
      <c r="C894" s="5" t="s">
        <v>13</v>
      </c>
      <c r="D894" s="5" t="s">
        <v>20</v>
      </c>
      <c r="E894" s="5" t="s">
        <v>25</v>
      </c>
      <c r="F894" s="5" t="s">
        <v>44</v>
      </c>
      <c r="G894" s="7">
        <v>148.0</v>
      </c>
      <c r="H894" s="7">
        <v>157.0</v>
      </c>
      <c r="I894" s="7">
        <v>155.0</v>
      </c>
      <c r="J894" s="7">
        <f t="shared" si="1"/>
        <v>153.3333333</v>
      </c>
    </row>
    <row r="895" ht="15.75" hidden="1" customHeight="1">
      <c r="A895" s="5" t="s">
        <v>2054</v>
      </c>
      <c r="B895" s="6" t="s">
        <v>12</v>
      </c>
      <c r="C895" s="5" t="s">
        <v>13</v>
      </c>
      <c r="D895" s="5" t="s">
        <v>37</v>
      </c>
      <c r="E895" s="5" t="s">
        <v>15</v>
      </c>
      <c r="F895" s="5" t="s">
        <v>326</v>
      </c>
      <c r="G895" s="7">
        <v>173.0</v>
      </c>
      <c r="H895" s="7" t="s">
        <v>17</v>
      </c>
      <c r="I895" s="7">
        <v>165.0</v>
      </c>
      <c r="J895" s="7">
        <f t="shared" si="1"/>
        <v>169</v>
      </c>
    </row>
    <row r="896" ht="15.75" hidden="1" customHeight="1">
      <c r="A896" s="5" t="s">
        <v>2058</v>
      </c>
      <c r="B896" s="6" t="s">
        <v>12</v>
      </c>
      <c r="C896" s="5" t="s">
        <v>23</v>
      </c>
      <c r="D896" s="5" t="s">
        <v>109</v>
      </c>
      <c r="E896" s="5" t="s">
        <v>25</v>
      </c>
      <c r="F896" s="5" t="s">
        <v>110</v>
      </c>
      <c r="G896" s="7">
        <v>135.0</v>
      </c>
      <c r="H896" s="7">
        <v>130.0</v>
      </c>
      <c r="I896" s="7" t="s">
        <v>17</v>
      </c>
      <c r="J896" s="7">
        <f t="shared" si="1"/>
        <v>132.5</v>
      </c>
    </row>
    <row r="897" ht="15.75" hidden="1" customHeight="1">
      <c r="A897" s="5" t="s">
        <v>2062</v>
      </c>
      <c r="B897" s="6" t="s">
        <v>12</v>
      </c>
      <c r="C897" s="5" t="s">
        <v>13</v>
      </c>
      <c r="D897" s="5" t="s">
        <v>24</v>
      </c>
      <c r="E897" s="5" t="s">
        <v>15</v>
      </c>
      <c r="F897" s="5" t="s">
        <v>170</v>
      </c>
      <c r="G897" s="7">
        <v>156.0</v>
      </c>
      <c r="H897" s="7" t="s">
        <v>17</v>
      </c>
      <c r="I897" s="7">
        <v>172.0</v>
      </c>
      <c r="J897" s="7">
        <f t="shared" si="1"/>
        <v>164</v>
      </c>
    </row>
    <row r="898" ht="15.75" hidden="1" customHeight="1">
      <c r="A898" s="5" t="s">
        <v>2063</v>
      </c>
      <c r="B898" s="6" t="s">
        <v>12</v>
      </c>
      <c r="C898" s="5" t="s">
        <v>23</v>
      </c>
      <c r="D898" s="5" t="s">
        <v>14</v>
      </c>
      <c r="E898" s="5" t="s">
        <v>25</v>
      </c>
      <c r="F898" s="5" t="s">
        <v>94</v>
      </c>
      <c r="G898" s="7">
        <v>183.0</v>
      </c>
      <c r="H898" s="7">
        <v>170.0</v>
      </c>
      <c r="I898" s="7" t="s">
        <v>17</v>
      </c>
      <c r="J898" s="7">
        <f t="shared" si="1"/>
        <v>176.5</v>
      </c>
    </row>
    <row r="899" ht="15.75" hidden="1" customHeight="1">
      <c r="A899" s="5" t="s">
        <v>2064</v>
      </c>
      <c r="B899" s="6" t="s">
        <v>12</v>
      </c>
      <c r="C899" s="5" t="s">
        <v>23</v>
      </c>
      <c r="D899" s="5" t="s">
        <v>60</v>
      </c>
      <c r="E899" s="5" t="s">
        <v>15</v>
      </c>
      <c r="F899" s="5" t="s">
        <v>164</v>
      </c>
      <c r="G899" s="7">
        <v>167.0</v>
      </c>
      <c r="H899" s="7" t="s">
        <v>64</v>
      </c>
      <c r="I899" s="7">
        <v>151.0</v>
      </c>
      <c r="J899" s="7">
        <f t="shared" si="1"/>
        <v>159</v>
      </c>
    </row>
    <row r="900" ht="15.75" hidden="1" customHeight="1">
      <c r="A900" s="5" t="s">
        <v>2067</v>
      </c>
      <c r="B900" s="6" t="s">
        <v>12</v>
      </c>
      <c r="C900" s="5" t="s">
        <v>13</v>
      </c>
      <c r="D900" s="5" t="s">
        <v>60</v>
      </c>
      <c r="E900" s="5" t="s">
        <v>25</v>
      </c>
      <c r="F900" s="5" t="s">
        <v>278</v>
      </c>
      <c r="G900" s="7">
        <v>174.0</v>
      </c>
      <c r="H900" s="7" t="s">
        <v>17</v>
      </c>
      <c r="I900" s="7">
        <v>192.0</v>
      </c>
      <c r="J900" s="7">
        <f t="shared" si="1"/>
        <v>183</v>
      </c>
    </row>
    <row r="901" ht="15.75" hidden="1" customHeight="1">
      <c r="A901" s="5" t="s">
        <v>2071</v>
      </c>
      <c r="B901" s="6" t="s">
        <v>12</v>
      </c>
      <c r="C901" s="5" t="s">
        <v>13</v>
      </c>
      <c r="D901" s="5" t="s">
        <v>43</v>
      </c>
      <c r="E901" s="5" t="s">
        <v>25</v>
      </c>
      <c r="F901" s="5" t="s">
        <v>868</v>
      </c>
      <c r="G901" s="7">
        <v>152.0</v>
      </c>
      <c r="H901" s="7">
        <v>157.0</v>
      </c>
      <c r="I901" s="7" t="s">
        <v>17</v>
      </c>
      <c r="J901" s="7">
        <f t="shared" si="1"/>
        <v>154.5</v>
      </c>
    </row>
    <row r="902" ht="15.75" hidden="1" customHeight="1">
      <c r="A902" s="5" t="s">
        <v>2072</v>
      </c>
      <c r="B902" s="6" t="s">
        <v>1069</v>
      </c>
      <c r="C902" s="5" t="s">
        <v>23</v>
      </c>
      <c r="D902" s="5" t="s">
        <v>60</v>
      </c>
      <c r="E902" s="5" t="s">
        <v>25</v>
      </c>
      <c r="F902" s="5" t="s">
        <v>61</v>
      </c>
      <c r="G902" s="7">
        <v>174.0</v>
      </c>
      <c r="H902" s="7" t="s">
        <v>17</v>
      </c>
      <c r="I902" s="7">
        <v>149.0</v>
      </c>
      <c r="J902" s="7">
        <f t="shared" si="1"/>
        <v>161.5</v>
      </c>
    </row>
    <row r="903" ht="15.75" hidden="1" customHeight="1">
      <c r="A903" s="5" t="s">
        <v>2077</v>
      </c>
      <c r="B903" s="6" t="s">
        <v>12</v>
      </c>
      <c r="C903" s="5" t="s">
        <v>13</v>
      </c>
      <c r="D903" s="5" t="s">
        <v>30</v>
      </c>
      <c r="E903" s="5" t="s">
        <v>15</v>
      </c>
      <c r="F903" s="5" t="s">
        <v>31</v>
      </c>
      <c r="G903" s="7" t="s">
        <v>67</v>
      </c>
      <c r="H903" s="7">
        <v>132.0</v>
      </c>
      <c r="I903" s="7">
        <v>125.0</v>
      </c>
      <c r="J903" s="7">
        <f t="shared" si="1"/>
        <v>128.5</v>
      </c>
    </row>
    <row r="904" ht="15.75" hidden="1" customHeight="1">
      <c r="A904" s="5" t="s">
        <v>2081</v>
      </c>
      <c r="B904" s="6" t="s">
        <v>19</v>
      </c>
      <c r="C904" s="5" t="s">
        <v>23</v>
      </c>
      <c r="D904" s="5" t="s">
        <v>561</v>
      </c>
      <c r="E904" s="5" t="s">
        <v>15</v>
      </c>
      <c r="F904" s="5" t="s">
        <v>562</v>
      </c>
      <c r="G904" s="7">
        <v>152.0</v>
      </c>
      <c r="H904" s="7">
        <v>157.0</v>
      </c>
      <c r="I904" s="7" t="s">
        <v>17</v>
      </c>
      <c r="J904" s="7">
        <f t="shared" si="1"/>
        <v>154.5</v>
      </c>
    </row>
    <row r="905" ht="15.75" hidden="1" customHeight="1">
      <c r="A905" s="5" t="s">
        <v>2082</v>
      </c>
      <c r="B905" s="6" t="s">
        <v>12</v>
      </c>
      <c r="C905" s="5" t="s">
        <v>13</v>
      </c>
      <c r="D905" s="5" t="s">
        <v>37</v>
      </c>
      <c r="E905" s="5" t="s">
        <v>25</v>
      </c>
      <c r="F905" s="5" t="s">
        <v>1023</v>
      </c>
      <c r="G905" s="7">
        <v>152.0</v>
      </c>
      <c r="H905" s="7" t="s">
        <v>17</v>
      </c>
      <c r="I905" s="7">
        <v>140.0</v>
      </c>
      <c r="J905" s="7">
        <f t="shared" si="1"/>
        <v>146</v>
      </c>
    </row>
    <row r="906" ht="15.75" hidden="1" customHeight="1">
      <c r="A906" s="5" t="s">
        <v>2083</v>
      </c>
      <c r="B906" s="6" t="s">
        <v>19</v>
      </c>
      <c r="C906" s="5" t="s">
        <v>13</v>
      </c>
      <c r="D906" s="5" t="s">
        <v>51</v>
      </c>
      <c r="E906" s="5" t="s">
        <v>15</v>
      </c>
      <c r="F906" s="5" t="s">
        <v>16</v>
      </c>
      <c r="G906" s="7">
        <v>117.0</v>
      </c>
      <c r="H906" s="7">
        <v>140.0</v>
      </c>
      <c r="I906" s="7" t="s">
        <v>17</v>
      </c>
      <c r="J906" s="7">
        <f t="shared" si="1"/>
        <v>128.5</v>
      </c>
    </row>
    <row r="907" ht="15.75" hidden="1" customHeight="1">
      <c r="A907" s="5" t="s">
        <v>2086</v>
      </c>
      <c r="B907" s="6" t="s">
        <v>19</v>
      </c>
      <c r="C907" s="5" t="s">
        <v>13</v>
      </c>
      <c r="D907" s="5" t="s">
        <v>43</v>
      </c>
      <c r="E907" s="5" t="s">
        <v>25</v>
      </c>
      <c r="F907" s="5" t="s">
        <v>754</v>
      </c>
      <c r="G907" s="7">
        <v>100.0</v>
      </c>
      <c r="H907" s="7">
        <v>115.0</v>
      </c>
      <c r="I907" s="7" t="s">
        <v>17</v>
      </c>
      <c r="J907" s="7">
        <f t="shared" si="1"/>
        <v>107.5</v>
      </c>
    </row>
    <row r="908" ht="15.75" hidden="1" customHeight="1">
      <c r="A908" s="5" t="s">
        <v>2090</v>
      </c>
      <c r="B908" s="6" t="s">
        <v>12</v>
      </c>
      <c r="C908" s="5" t="s">
        <v>13</v>
      </c>
      <c r="D908" s="5" t="s">
        <v>30</v>
      </c>
      <c r="E908" s="5" t="s">
        <v>25</v>
      </c>
      <c r="F908" s="5" t="s">
        <v>1766</v>
      </c>
      <c r="G908" s="7">
        <v>161.0</v>
      </c>
      <c r="H908" s="7" t="s">
        <v>17</v>
      </c>
      <c r="I908" s="7">
        <v>146.0</v>
      </c>
      <c r="J908" s="7">
        <f t="shared" si="1"/>
        <v>153.5</v>
      </c>
    </row>
    <row r="909" ht="15.75" hidden="1" customHeight="1">
      <c r="A909" s="5" t="s">
        <v>2091</v>
      </c>
      <c r="B909" s="6" t="s">
        <v>12</v>
      </c>
      <c r="C909" s="5" t="s">
        <v>13</v>
      </c>
      <c r="D909" s="5" t="s">
        <v>24</v>
      </c>
      <c r="E909" s="5" t="s">
        <v>25</v>
      </c>
      <c r="F909" s="5" t="s">
        <v>69</v>
      </c>
      <c r="G909" s="7">
        <v>124.0</v>
      </c>
      <c r="H909" s="7">
        <v>110.0</v>
      </c>
      <c r="I909" s="7" t="s">
        <v>17</v>
      </c>
      <c r="J909" s="7">
        <f t="shared" si="1"/>
        <v>117</v>
      </c>
    </row>
    <row r="910" ht="15.75" hidden="1" customHeight="1">
      <c r="A910" s="5" t="s">
        <v>2093</v>
      </c>
      <c r="B910" s="6" t="s">
        <v>12</v>
      </c>
      <c r="C910" s="5" t="s">
        <v>13</v>
      </c>
      <c r="D910" s="5" t="s">
        <v>561</v>
      </c>
      <c r="E910" s="5" t="s">
        <v>15</v>
      </c>
      <c r="F910" s="5" t="s">
        <v>1826</v>
      </c>
      <c r="G910" s="7">
        <v>115.0</v>
      </c>
      <c r="H910" s="7" t="s">
        <v>17</v>
      </c>
      <c r="I910" s="7" t="s">
        <v>67</v>
      </c>
      <c r="J910" s="7">
        <f t="shared" si="1"/>
        <v>115</v>
      </c>
    </row>
    <row r="911" ht="15.75" hidden="1" customHeight="1">
      <c r="A911" s="5" t="s">
        <v>2097</v>
      </c>
      <c r="B911" s="6" t="s">
        <v>12</v>
      </c>
      <c r="C911" s="5" t="s">
        <v>13</v>
      </c>
      <c r="D911" s="5" t="s">
        <v>37</v>
      </c>
      <c r="E911" s="5" t="s">
        <v>15</v>
      </c>
      <c r="F911" s="5" t="s">
        <v>196</v>
      </c>
      <c r="G911" s="7">
        <v>155.0</v>
      </c>
      <c r="H911" s="7" t="s">
        <v>17</v>
      </c>
      <c r="I911" s="7">
        <v>186.0</v>
      </c>
      <c r="J911" s="7">
        <f t="shared" si="1"/>
        <v>170.5</v>
      </c>
    </row>
    <row r="912" ht="15.75" hidden="1" customHeight="1">
      <c r="A912" s="5" t="s">
        <v>2099</v>
      </c>
      <c r="B912" s="6" t="s">
        <v>12</v>
      </c>
      <c r="C912" s="5" t="s">
        <v>23</v>
      </c>
      <c r="D912" s="5" t="s">
        <v>43</v>
      </c>
      <c r="E912" s="5" t="s">
        <v>15</v>
      </c>
      <c r="F912" s="5" t="s">
        <v>166</v>
      </c>
      <c r="G912" s="7">
        <v>194.0</v>
      </c>
      <c r="H912" s="7" t="s">
        <v>17</v>
      </c>
      <c r="I912" s="7">
        <v>178.0</v>
      </c>
      <c r="J912" s="7">
        <f t="shared" si="1"/>
        <v>186</v>
      </c>
    </row>
    <row r="913" ht="15.75" hidden="1" customHeight="1">
      <c r="A913" s="5" t="s">
        <v>2102</v>
      </c>
      <c r="B913" s="6" t="s">
        <v>12</v>
      </c>
      <c r="C913" s="5" t="s">
        <v>13</v>
      </c>
      <c r="D913" s="5" t="s">
        <v>20</v>
      </c>
      <c r="E913" s="5" t="s">
        <v>15</v>
      </c>
      <c r="F913" s="5" t="s">
        <v>28</v>
      </c>
      <c r="G913" s="7">
        <v>178.0</v>
      </c>
      <c r="H913" s="7" t="s">
        <v>17</v>
      </c>
      <c r="I913" s="7">
        <v>153.0</v>
      </c>
      <c r="J913" s="7">
        <f t="shared" si="1"/>
        <v>165.5</v>
      </c>
    </row>
    <row r="914" ht="15.75" hidden="1" customHeight="1">
      <c r="A914" s="5" t="s">
        <v>2103</v>
      </c>
      <c r="B914" s="6" t="s">
        <v>12</v>
      </c>
      <c r="C914" s="5" t="s">
        <v>13</v>
      </c>
      <c r="D914" s="5" t="s">
        <v>14</v>
      </c>
      <c r="E914" s="5" t="s">
        <v>15</v>
      </c>
      <c r="F914" s="5" t="s">
        <v>205</v>
      </c>
      <c r="G914" s="7">
        <v>107.0</v>
      </c>
      <c r="H914" s="7">
        <v>145.0</v>
      </c>
      <c r="I914" s="7">
        <v>114.0</v>
      </c>
      <c r="J914" s="7">
        <f t="shared" si="1"/>
        <v>122</v>
      </c>
    </row>
    <row r="915" ht="15.75" hidden="1" customHeight="1">
      <c r="A915" s="5" t="s">
        <v>2105</v>
      </c>
      <c r="B915" s="6" t="s">
        <v>12</v>
      </c>
      <c r="C915" s="5" t="s">
        <v>23</v>
      </c>
      <c r="D915" s="5" t="s">
        <v>24</v>
      </c>
      <c r="E915" s="5" t="s">
        <v>15</v>
      </c>
      <c r="F915" s="5" t="s">
        <v>413</v>
      </c>
      <c r="G915" s="7">
        <v>149.0</v>
      </c>
      <c r="H915" s="7">
        <v>151.0</v>
      </c>
      <c r="I915" s="7" t="s">
        <v>17</v>
      </c>
      <c r="J915" s="7">
        <f t="shared" si="1"/>
        <v>150</v>
      </c>
    </row>
    <row r="916" ht="15.75" hidden="1" customHeight="1">
      <c r="A916" s="5" t="s">
        <v>2109</v>
      </c>
      <c r="B916" s="6" t="s">
        <v>19</v>
      </c>
      <c r="C916" s="5" t="s">
        <v>13</v>
      </c>
      <c r="D916" s="5" t="s">
        <v>109</v>
      </c>
      <c r="E916" s="5" t="s">
        <v>25</v>
      </c>
      <c r="F916" s="5" t="s">
        <v>679</v>
      </c>
      <c r="G916" s="7">
        <v>122.0</v>
      </c>
      <c r="H916" s="7" t="s">
        <v>17</v>
      </c>
      <c r="I916" s="7">
        <v>153.0</v>
      </c>
      <c r="J916" s="7">
        <f t="shared" si="1"/>
        <v>137.5</v>
      </c>
    </row>
    <row r="917" ht="15.75" hidden="1" customHeight="1">
      <c r="A917" s="5" t="s">
        <v>2112</v>
      </c>
      <c r="B917" s="6" t="s">
        <v>12</v>
      </c>
      <c r="C917" s="5" t="s">
        <v>13</v>
      </c>
      <c r="D917" s="5" t="s">
        <v>109</v>
      </c>
      <c r="E917" s="5" t="s">
        <v>25</v>
      </c>
      <c r="F917" s="5" t="s">
        <v>155</v>
      </c>
      <c r="G917" s="7">
        <v>147.0</v>
      </c>
      <c r="H917" s="7">
        <v>155.0</v>
      </c>
      <c r="I917" s="7">
        <v>153.0</v>
      </c>
      <c r="J917" s="7">
        <f t="shared" si="1"/>
        <v>151.6666667</v>
      </c>
    </row>
    <row r="918" ht="15.75" hidden="1" customHeight="1">
      <c r="A918" s="5" t="s">
        <v>2114</v>
      </c>
      <c r="B918" s="6" t="s">
        <v>12</v>
      </c>
      <c r="C918" s="5" t="s">
        <v>13</v>
      </c>
      <c r="D918" s="5" t="s">
        <v>149</v>
      </c>
      <c r="E918" s="5" t="s">
        <v>15</v>
      </c>
      <c r="F918" s="5" t="s">
        <v>496</v>
      </c>
      <c r="G918" s="7">
        <v>148.0</v>
      </c>
      <c r="H918" s="7">
        <v>151.0</v>
      </c>
      <c r="I918" s="7" t="s">
        <v>17</v>
      </c>
      <c r="J918" s="7">
        <f t="shared" si="1"/>
        <v>149.5</v>
      </c>
    </row>
    <row r="919" ht="15.75" hidden="1" customHeight="1">
      <c r="A919" s="5" t="s">
        <v>2115</v>
      </c>
      <c r="B919" s="6" t="s">
        <v>19</v>
      </c>
      <c r="C919" s="5" t="s">
        <v>13</v>
      </c>
      <c r="D919" s="5" t="s">
        <v>24</v>
      </c>
      <c r="E919" s="5" t="s">
        <v>25</v>
      </c>
      <c r="F919" s="5" t="s">
        <v>310</v>
      </c>
      <c r="G919" s="7">
        <v>126.0</v>
      </c>
      <c r="H919" s="7" t="s">
        <v>17</v>
      </c>
      <c r="I919" s="7">
        <v>128.0</v>
      </c>
      <c r="J919" s="7">
        <f t="shared" si="1"/>
        <v>127</v>
      </c>
    </row>
    <row r="920" ht="15.75" hidden="1" customHeight="1">
      <c r="A920" s="5" t="s">
        <v>2118</v>
      </c>
      <c r="B920" s="6" t="s">
        <v>12</v>
      </c>
      <c r="C920" s="5" t="s">
        <v>13</v>
      </c>
      <c r="D920" s="5" t="s">
        <v>149</v>
      </c>
      <c r="E920" s="5" t="s">
        <v>15</v>
      </c>
      <c r="F920" s="5" t="s">
        <v>1101</v>
      </c>
      <c r="G920" s="7">
        <v>124.0</v>
      </c>
      <c r="H920" s="7" t="s">
        <v>67</v>
      </c>
      <c r="I920" s="7" t="s">
        <v>17</v>
      </c>
      <c r="J920" s="7">
        <f t="shared" si="1"/>
        <v>124</v>
      </c>
    </row>
    <row r="921" ht="15.75" hidden="1" customHeight="1">
      <c r="A921" s="5" t="s">
        <v>2120</v>
      </c>
      <c r="B921" s="6" t="s">
        <v>19</v>
      </c>
      <c r="C921" s="5" t="s">
        <v>23</v>
      </c>
      <c r="D921" s="5" t="s">
        <v>20</v>
      </c>
      <c r="E921" s="5" t="s">
        <v>25</v>
      </c>
      <c r="F921" s="5" t="s">
        <v>44</v>
      </c>
      <c r="G921" s="7">
        <v>122.0</v>
      </c>
      <c r="H921" s="7">
        <v>173.0</v>
      </c>
      <c r="I921" s="7">
        <v>140.0</v>
      </c>
      <c r="J921" s="7">
        <f t="shared" si="1"/>
        <v>145</v>
      </c>
    </row>
    <row r="922" ht="15.75" hidden="1" customHeight="1">
      <c r="A922" s="5" t="s">
        <v>2124</v>
      </c>
      <c r="B922" s="6" t="s">
        <v>12</v>
      </c>
      <c r="C922" s="5" t="s">
        <v>13</v>
      </c>
      <c r="D922" s="5" t="s">
        <v>24</v>
      </c>
      <c r="E922" s="5" t="s">
        <v>25</v>
      </c>
      <c r="F922" s="5" t="s">
        <v>69</v>
      </c>
      <c r="G922" s="7">
        <v>135.0</v>
      </c>
      <c r="H922" s="7">
        <v>143.0</v>
      </c>
      <c r="I922" s="7">
        <v>125.0</v>
      </c>
      <c r="J922" s="7">
        <f t="shared" si="1"/>
        <v>134.3333333</v>
      </c>
    </row>
    <row r="923" ht="15.75" hidden="1" customHeight="1">
      <c r="A923" s="5" t="s">
        <v>2125</v>
      </c>
      <c r="B923" s="6" t="s">
        <v>12</v>
      </c>
      <c r="C923" s="5" t="s">
        <v>13</v>
      </c>
      <c r="D923" s="5" t="s">
        <v>24</v>
      </c>
      <c r="E923" s="5" t="s">
        <v>15</v>
      </c>
      <c r="F923" s="5" t="s">
        <v>244</v>
      </c>
      <c r="G923" s="7">
        <v>156.0</v>
      </c>
      <c r="H923" s="7">
        <v>138.0</v>
      </c>
      <c r="I923" s="7" t="s">
        <v>17</v>
      </c>
      <c r="J923" s="7">
        <f t="shared" si="1"/>
        <v>147</v>
      </c>
    </row>
    <row r="924" ht="15.75" hidden="1" customHeight="1">
      <c r="A924" s="5" t="s">
        <v>2129</v>
      </c>
      <c r="B924" s="6" t="s">
        <v>19</v>
      </c>
      <c r="C924" s="5" t="s">
        <v>13</v>
      </c>
      <c r="D924" s="5" t="s">
        <v>473</v>
      </c>
      <c r="E924" s="5" t="s">
        <v>25</v>
      </c>
      <c r="F924" s="5" t="s">
        <v>474</v>
      </c>
      <c r="G924" s="7">
        <v>166.0</v>
      </c>
      <c r="H924" s="7">
        <v>180.0</v>
      </c>
      <c r="I924" s="7" t="s">
        <v>17</v>
      </c>
      <c r="J924" s="7">
        <f t="shared" si="1"/>
        <v>173</v>
      </c>
    </row>
    <row r="925" ht="15.75" hidden="1" customHeight="1">
      <c r="A925" s="5" t="s">
        <v>2133</v>
      </c>
      <c r="B925" s="6" t="s">
        <v>12</v>
      </c>
      <c r="C925" s="5" t="s">
        <v>23</v>
      </c>
      <c r="D925" s="5" t="s">
        <v>51</v>
      </c>
      <c r="E925" s="5" t="s">
        <v>25</v>
      </c>
      <c r="F925" s="5" t="s">
        <v>278</v>
      </c>
      <c r="G925" s="7">
        <v>176.0</v>
      </c>
      <c r="H925" s="7" t="s">
        <v>17</v>
      </c>
      <c r="I925" s="7">
        <v>175.0</v>
      </c>
      <c r="J925" s="7">
        <f t="shared" si="1"/>
        <v>175.5</v>
      </c>
    </row>
    <row r="926" ht="15.75" hidden="1" customHeight="1">
      <c r="A926" s="5" t="s">
        <v>2134</v>
      </c>
      <c r="B926" s="6" t="s">
        <v>12</v>
      </c>
      <c r="C926" s="5" t="s">
        <v>23</v>
      </c>
      <c r="D926" s="5" t="s">
        <v>30</v>
      </c>
      <c r="E926" s="5" t="s">
        <v>15</v>
      </c>
      <c r="F926" s="5" t="s">
        <v>702</v>
      </c>
      <c r="G926" s="7">
        <v>174.0</v>
      </c>
      <c r="H926" s="7">
        <v>153.0</v>
      </c>
      <c r="I926" s="7" t="s">
        <v>17</v>
      </c>
      <c r="J926" s="7">
        <f t="shared" si="1"/>
        <v>163.5</v>
      </c>
    </row>
    <row r="927" ht="15.75" hidden="1" customHeight="1">
      <c r="A927" s="5" t="s">
        <v>2138</v>
      </c>
      <c r="B927" s="6" t="s">
        <v>12</v>
      </c>
      <c r="C927" s="5" t="s">
        <v>13</v>
      </c>
      <c r="D927" s="5" t="s">
        <v>30</v>
      </c>
      <c r="E927" s="5" t="s">
        <v>15</v>
      </c>
      <c r="F927" s="5" t="s">
        <v>596</v>
      </c>
      <c r="G927" s="7">
        <v>140.0</v>
      </c>
      <c r="H927" s="7">
        <v>121.0</v>
      </c>
      <c r="I927" s="7">
        <v>100.0</v>
      </c>
      <c r="J927" s="7">
        <f t="shared" si="1"/>
        <v>120.3333333</v>
      </c>
    </row>
    <row r="928" ht="15.75" hidden="1" customHeight="1">
      <c r="A928" s="5" t="s">
        <v>2142</v>
      </c>
      <c r="B928" s="6" t="s">
        <v>12</v>
      </c>
      <c r="C928" s="5" t="s">
        <v>13</v>
      </c>
      <c r="D928" s="5" t="s">
        <v>30</v>
      </c>
      <c r="E928" s="5" t="s">
        <v>25</v>
      </c>
      <c r="F928" s="5" t="s">
        <v>1307</v>
      </c>
      <c r="G928" s="7">
        <v>172.0</v>
      </c>
      <c r="H928" s="7">
        <v>169.0</v>
      </c>
      <c r="I928" s="7" t="s">
        <v>17</v>
      </c>
      <c r="J928" s="7">
        <f t="shared" si="1"/>
        <v>170.5</v>
      </c>
    </row>
    <row r="929" ht="15.75" hidden="1" customHeight="1">
      <c r="A929" s="5" t="s">
        <v>2143</v>
      </c>
      <c r="B929" s="6" t="s">
        <v>19</v>
      </c>
      <c r="C929" s="5" t="s">
        <v>23</v>
      </c>
      <c r="D929" s="5" t="s">
        <v>51</v>
      </c>
      <c r="E929" s="5" t="s">
        <v>25</v>
      </c>
      <c r="F929" s="5" t="s">
        <v>474</v>
      </c>
      <c r="G929" s="7">
        <v>160.0</v>
      </c>
      <c r="H929" s="7">
        <v>147.0</v>
      </c>
      <c r="I929" s="7" t="s">
        <v>17</v>
      </c>
      <c r="J929" s="7">
        <f t="shared" si="1"/>
        <v>153.5</v>
      </c>
    </row>
    <row r="930" ht="15.75" hidden="1" customHeight="1">
      <c r="A930" s="5" t="s">
        <v>2149</v>
      </c>
      <c r="B930" s="6" t="s">
        <v>12</v>
      </c>
      <c r="C930" s="5" t="s">
        <v>13</v>
      </c>
      <c r="D930" s="5" t="s">
        <v>77</v>
      </c>
      <c r="E930" s="5" t="s">
        <v>15</v>
      </c>
      <c r="F930" s="5" t="s">
        <v>78</v>
      </c>
      <c r="G930" s="7">
        <v>102.0</v>
      </c>
      <c r="H930" s="7" t="s">
        <v>17</v>
      </c>
      <c r="I930" s="7">
        <v>117.0</v>
      </c>
      <c r="J930" s="7">
        <f t="shared" si="1"/>
        <v>109.5</v>
      </c>
    </row>
    <row r="931" ht="15.75" hidden="1" customHeight="1">
      <c r="A931" s="5" t="s">
        <v>2150</v>
      </c>
      <c r="B931" s="6" t="s">
        <v>12</v>
      </c>
      <c r="C931" s="5" t="s">
        <v>23</v>
      </c>
      <c r="D931" s="5" t="s">
        <v>130</v>
      </c>
      <c r="E931" s="5" t="s">
        <v>25</v>
      </c>
      <c r="F931" s="5" t="s">
        <v>58</v>
      </c>
      <c r="G931" s="7">
        <v>169.0</v>
      </c>
      <c r="H931" s="7">
        <v>149.0</v>
      </c>
      <c r="I931" s="7" t="s">
        <v>17</v>
      </c>
      <c r="J931" s="7">
        <f t="shared" si="1"/>
        <v>159</v>
      </c>
    </row>
    <row r="932" ht="15.75" hidden="1" customHeight="1">
      <c r="A932" s="5" t="s">
        <v>2153</v>
      </c>
      <c r="B932" s="6" t="s">
        <v>12</v>
      </c>
      <c r="C932" s="5" t="s">
        <v>13</v>
      </c>
      <c r="D932" s="5" t="s">
        <v>24</v>
      </c>
      <c r="E932" s="5" t="s">
        <v>25</v>
      </c>
      <c r="F932" s="5" t="s">
        <v>310</v>
      </c>
      <c r="G932" s="7">
        <v>124.0</v>
      </c>
      <c r="H932" s="7" t="s">
        <v>17</v>
      </c>
      <c r="I932" s="7" t="s">
        <v>67</v>
      </c>
      <c r="J932" s="7">
        <f t="shared" si="1"/>
        <v>124</v>
      </c>
    </row>
    <row r="933" ht="15.75" hidden="1" customHeight="1">
      <c r="A933" s="5" t="s">
        <v>2157</v>
      </c>
      <c r="B933" s="6" t="s">
        <v>12</v>
      </c>
      <c r="C933" s="5" t="s">
        <v>13</v>
      </c>
      <c r="D933" s="5" t="s">
        <v>109</v>
      </c>
      <c r="E933" s="5" t="s">
        <v>25</v>
      </c>
      <c r="F933" s="5" t="s">
        <v>1118</v>
      </c>
      <c r="G933" s="7">
        <v>124.0</v>
      </c>
      <c r="H933" s="7">
        <v>151.0</v>
      </c>
      <c r="I933" s="7" t="s">
        <v>17</v>
      </c>
      <c r="J933" s="7">
        <f t="shared" si="1"/>
        <v>137.5</v>
      </c>
    </row>
    <row r="934" ht="15.75" hidden="1" customHeight="1">
      <c r="A934" s="5" t="s">
        <v>2158</v>
      </c>
      <c r="B934" s="6" t="s">
        <v>19</v>
      </c>
      <c r="C934" s="5" t="s">
        <v>23</v>
      </c>
      <c r="D934" s="5" t="s">
        <v>20</v>
      </c>
      <c r="E934" s="5" t="s">
        <v>15</v>
      </c>
      <c r="F934" s="5" t="s">
        <v>38</v>
      </c>
      <c r="G934" s="7">
        <v>155.0</v>
      </c>
      <c r="H934" s="7" t="s">
        <v>17</v>
      </c>
      <c r="I934" s="7">
        <v>166.0</v>
      </c>
      <c r="J934" s="7">
        <f t="shared" si="1"/>
        <v>160.5</v>
      </c>
    </row>
    <row r="935" ht="15.75" hidden="1" customHeight="1">
      <c r="A935" s="5" t="s">
        <v>2163</v>
      </c>
      <c r="B935" s="6" t="s">
        <v>12</v>
      </c>
      <c r="C935" s="5" t="s">
        <v>23</v>
      </c>
      <c r="D935" s="5" t="s">
        <v>43</v>
      </c>
      <c r="E935" s="5" t="s">
        <v>15</v>
      </c>
      <c r="F935" s="5" t="s">
        <v>166</v>
      </c>
      <c r="G935" s="7">
        <v>197.0</v>
      </c>
      <c r="H935" s="7" t="s">
        <v>17</v>
      </c>
      <c r="I935" s="7">
        <v>187.0</v>
      </c>
      <c r="J935" s="7">
        <f t="shared" si="1"/>
        <v>192</v>
      </c>
    </row>
    <row r="936" ht="15.75" hidden="1" customHeight="1">
      <c r="A936" s="5" t="s">
        <v>2169</v>
      </c>
      <c r="B936" s="6" t="s">
        <v>19</v>
      </c>
      <c r="C936" s="5" t="s">
        <v>13</v>
      </c>
      <c r="D936" s="5" t="s">
        <v>24</v>
      </c>
      <c r="E936" s="5" t="s">
        <v>15</v>
      </c>
      <c r="F936" s="5" t="s">
        <v>1143</v>
      </c>
      <c r="G936" s="7">
        <v>124.0</v>
      </c>
      <c r="H936" s="7">
        <v>124.0</v>
      </c>
      <c r="I936" s="7" t="s">
        <v>17</v>
      </c>
      <c r="J936" s="7">
        <f t="shared" si="1"/>
        <v>124</v>
      </c>
    </row>
    <row r="937" ht="15.75" hidden="1" customHeight="1">
      <c r="A937" s="5" t="s">
        <v>2170</v>
      </c>
      <c r="B937" s="6" t="s">
        <v>12</v>
      </c>
      <c r="C937" s="5" t="s">
        <v>23</v>
      </c>
      <c r="D937" s="5" t="s">
        <v>30</v>
      </c>
      <c r="E937" s="5" t="s">
        <v>15</v>
      </c>
      <c r="F937" s="5" t="s">
        <v>596</v>
      </c>
      <c r="G937" s="7">
        <v>124.0</v>
      </c>
      <c r="H937" s="7">
        <v>102.0</v>
      </c>
      <c r="I937" s="7" t="s">
        <v>17</v>
      </c>
      <c r="J937" s="7">
        <f t="shared" si="1"/>
        <v>113</v>
      </c>
    </row>
    <row r="938" ht="15.75" hidden="1" customHeight="1">
      <c r="A938" s="5" t="s">
        <v>2174</v>
      </c>
      <c r="B938" s="6" t="s">
        <v>12</v>
      </c>
      <c r="C938" s="5" t="s">
        <v>23</v>
      </c>
      <c r="D938" s="5" t="s">
        <v>109</v>
      </c>
      <c r="E938" s="5" t="s">
        <v>25</v>
      </c>
      <c r="F938" s="5" t="s">
        <v>94</v>
      </c>
      <c r="G938" s="7">
        <v>148.0</v>
      </c>
      <c r="H938" s="7">
        <v>135.0</v>
      </c>
      <c r="I938" s="7">
        <v>107.0</v>
      </c>
      <c r="J938" s="7">
        <f t="shared" si="1"/>
        <v>130</v>
      </c>
    </row>
    <row r="939" ht="15.75" hidden="1" customHeight="1">
      <c r="A939" s="5" t="s">
        <v>2179</v>
      </c>
      <c r="B939" s="6" t="s">
        <v>12</v>
      </c>
      <c r="C939" s="5" t="s">
        <v>13</v>
      </c>
      <c r="D939" s="5" t="s">
        <v>24</v>
      </c>
      <c r="E939" s="5" t="s">
        <v>15</v>
      </c>
      <c r="F939" s="5" t="s">
        <v>350</v>
      </c>
      <c r="G939" s="7">
        <v>154.0</v>
      </c>
      <c r="H939" s="7" t="s">
        <v>17</v>
      </c>
      <c r="I939" s="7">
        <v>168.0</v>
      </c>
      <c r="J939" s="7">
        <f t="shared" si="1"/>
        <v>161</v>
      </c>
    </row>
    <row r="940" ht="15.75" hidden="1" customHeight="1">
      <c r="A940" s="5" t="s">
        <v>2180</v>
      </c>
      <c r="B940" s="6" t="s">
        <v>12</v>
      </c>
      <c r="C940" s="5" t="s">
        <v>13</v>
      </c>
      <c r="D940" s="5" t="s">
        <v>30</v>
      </c>
      <c r="E940" s="5" t="s">
        <v>15</v>
      </c>
      <c r="F940" s="5" t="s">
        <v>214</v>
      </c>
      <c r="G940" s="7">
        <v>173.0</v>
      </c>
      <c r="H940" s="7">
        <v>158.0</v>
      </c>
      <c r="I940" s="7" t="s">
        <v>17</v>
      </c>
      <c r="J940" s="7">
        <f t="shared" si="1"/>
        <v>165.5</v>
      </c>
    </row>
    <row r="941" ht="15.75" hidden="1" customHeight="1">
      <c r="A941" s="5" t="s">
        <v>2183</v>
      </c>
      <c r="B941" s="6" t="s">
        <v>19</v>
      </c>
      <c r="C941" s="5" t="s">
        <v>23</v>
      </c>
      <c r="D941" s="5" t="s">
        <v>561</v>
      </c>
      <c r="E941" s="5" t="s">
        <v>15</v>
      </c>
      <c r="F941" s="5" t="s">
        <v>594</v>
      </c>
      <c r="G941" s="7">
        <v>148.0</v>
      </c>
      <c r="H941" s="7" t="s">
        <v>17</v>
      </c>
      <c r="I941" s="7">
        <v>128.0</v>
      </c>
      <c r="J941" s="7">
        <f t="shared" si="1"/>
        <v>138</v>
      </c>
    </row>
    <row r="942" ht="15.75" hidden="1" customHeight="1">
      <c r="A942" s="5" t="s">
        <v>2185</v>
      </c>
      <c r="B942" s="6" t="s">
        <v>1069</v>
      </c>
      <c r="C942" s="5" t="s">
        <v>23</v>
      </c>
      <c r="D942" s="5" t="s">
        <v>37</v>
      </c>
      <c r="E942" s="5" t="s">
        <v>25</v>
      </c>
      <c r="F942" s="5" t="s">
        <v>240</v>
      </c>
      <c r="G942" s="7">
        <v>154.0</v>
      </c>
      <c r="H942" s="7" t="s">
        <v>17</v>
      </c>
      <c r="I942" s="7">
        <v>184.0</v>
      </c>
      <c r="J942" s="7">
        <f t="shared" si="1"/>
        <v>169</v>
      </c>
    </row>
    <row r="943" ht="15.75" hidden="1" customHeight="1">
      <c r="A943" s="5" t="s">
        <v>2189</v>
      </c>
      <c r="B943" s="6" t="s">
        <v>12</v>
      </c>
      <c r="C943" s="5" t="s">
        <v>13</v>
      </c>
      <c r="D943" s="5" t="s">
        <v>43</v>
      </c>
      <c r="E943" s="5" t="s">
        <v>15</v>
      </c>
      <c r="F943" s="5" t="s">
        <v>550</v>
      </c>
      <c r="G943" s="7">
        <v>169.0</v>
      </c>
      <c r="H943" s="7">
        <v>157.0</v>
      </c>
      <c r="I943" s="7" t="s">
        <v>17</v>
      </c>
      <c r="J943" s="7">
        <f t="shared" si="1"/>
        <v>163</v>
      </c>
    </row>
    <row r="944" ht="15.75" hidden="1" customHeight="1">
      <c r="A944" s="5" t="s">
        <v>2190</v>
      </c>
      <c r="B944" s="6" t="s">
        <v>12</v>
      </c>
      <c r="C944" s="5" t="s">
        <v>23</v>
      </c>
      <c r="D944" s="5" t="s">
        <v>473</v>
      </c>
      <c r="E944" s="5" t="s">
        <v>25</v>
      </c>
      <c r="F944" s="5" t="s">
        <v>474</v>
      </c>
      <c r="G944" s="7">
        <v>196.0</v>
      </c>
      <c r="H944" s="7" t="s">
        <v>17</v>
      </c>
      <c r="I944" s="7">
        <v>196.0</v>
      </c>
      <c r="J944" s="7">
        <f t="shared" si="1"/>
        <v>196</v>
      </c>
    </row>
    <row r="945" ht="15.75" hidden="1" customHeight="1">
      <c r="A945" s="5" t="s">
        <v>2195</v>
      </c>
      <c r="B945" s="6" t="s">
        <v>12</v>
      </c>
      <c r="C945" s="5" t="s">
        <v>23</v>
      </c>
      <c r="D945" s="5" t="s">
        <v>20</v>
      </c>
      <c r="E945" s="5" t="s">
        <v>25</v>
      </c>
      <c r="F945" s="5" t="s">
        <v>410</v>
      </c>
      <c r="G945" s="7">
        <v>170.0</v>
      </c>
      <c r="H945" s="7">
        <v>158.0</v>
      </c>
      <c r="I945" s="7" t="s">
        <v>17</v>
      </c>
      <c r="J945" s="7">
        <f t="shared" si="1"/>
        <v>164</v>
      </c>
    </row>
    <row r="946" ht="15.75" hidden="1" customHeight="1">
      <c r="A946" s="5" t="s">
        <v>2199</v>
      </c>
      <c r="B946" s="6" t="s">
        <v>12</v>
      </c>
      <c r="C946" s="5" t="s">
        <v>13</v>
      </c>
      <c r="D946" s="5" t="s">
        <v>14</v>
      </c>
      <c r="E946" s="5" t="s">
        <v>25</v>
      </c>
      <c r="F946" s="5" t="s">
        <v>421</v>
      </c>
      <c r="G946" s="7">
        <v>119.0</v>
      </c>
      <c r="H946" s="7" t="s">
        <v>17</v>
      </c>
      <c r="I946" s="7">
        <v>100.0</v>
      </c>
      <c r="J946" s="7">
        <f t="shared" si="1"/>
        <v>109.5</v>
      </c>
    </row>
    <row r="947" ht="15.75" hidden="1" customHeight="1">
      <c r="A947" s="5" t="s">
        <v>2200</v>
      </c>
      <c r="B947" s="6" t="s">
        <v>12</v>
      </c>
      <c r="C947" s="5" t="s">
        <v>13</v>
      </c>
      <c r="D947" s="5" t="s">
        <v>149</v>
      </c>
      <c r="E947" s="5" t="s">
        <v>15</v>
      </c>
      <c r="F947" s="5" t="s">
        <v>150</v>
      </c>
      <c r="G947" s="7">
        <v>167.0</v>
      </c>
      <c r="H947" s="7">
        <v>145.0</v>
      </c>
      <c r="I947" s="7" t="s">
        <v>17</v>
      </c>
      <c r="J947" s="7">
        <f t="shared" si="1"/>
        <v>156</v>
      </c>
    </row>
    <row r="948" ht="15.75" hidden="1" customHeight="1">
      <c r="A948" s="5" t="s">
        <v>2204</v>
      </c>
      <c r="B948" s="6" t="s">
        <v>12</v>
      </c>
      <c r="C948" s="5" t="s">
        <v>13</v>
      </c>
      <c r="D948" s="5" t="s">
        <v>20</v>
      </c>
      <c r="E948" s="5" t="s">
        <v>15</v>
      </c>
      <c r="F948" s="5" t="s">
        <v>457</v>
      </c>
      <c r="G948" s="7">
        <v>173.0</v>
      </c>
      <c r="H948" s="7">
        <v>158.0</v>
      </c>
      <c r="I948" s="7" t="s">
        <v>17</v>
      </c>
      <c r="J948" s="7">
        <f t="shared" si="1"/>
        <v>165.5</v>
      </c>
    </row>
    <row r="949" ht="15.75" hidden="1" customHeight="1">
      <c r="A949" s="5" t="s">
        <v>2208</v>
      </c>
      <c r="B949" s="6" t="s">
        <v>12</v>
      </c>
      <c r="C949" s="5" t="s">
        <v>13</v>
      </c>
      <c r="D949" s="5" t="s">
        <v>30</v>
      </c>
      <c r="E949" s="5" t="s">
        <v>25</v>
      </c>
      <c r="F949" s="5" t="s">
        <v>965</v>
      </c>
      <c r="G949" s="7">
        <v>111.0</v>
      </c>
      <c r="H949" s="7">
        <v>107.0</v>
      </c>
      <c r="I949" s="7" t="s">
        <v>17</v>
      </c>
      <c r="J949" s="7">
        <f t="shared" si="1"/>
        <v>109</v>
      </c>
    </row>
    <row r="950" ht="15.75" hidden="1" customHeight="1">
      <c r="A950" s="5" t="s">
        <v>2210</v>
      </c>
      <c r="B950" s="6" t="s">
        <v>19</v>
      </c>
      <c r="C950" s="5" t="s">
        <v>13</v>
      </c>
      <c r="D950" s="5" t="s">
        <v>24</v>
      </c>
      <c r="E950" s="5" t="s">
        <v>15</v>
      </c>
      <c r="F950" s="5" t="s">
        <v>332</v>
      </c>
      <c r="G950" s="7">
        <v>119.0</v>
      </c>
      <c r="H950" s="7">
        <v>115.0</v>
      </c>
      <c r="I950" s="7" t="s">
        <v>17</v>
      </c>
      <c r="J950" s="7">
        <f t="shared" si="1"/>
        <v>117</v>
      </c>
    </row>
    <row r="951" ht="15.75" hidden="1" customHeight="1">
      <c r="A951" s="5" t="s">
        <v>2214</v>
      </c>
      <c r="B951" s="6" t="s">
        <v>19</v>
      </c>
      <c r="C951" s="5" t="s">
        <v>23</v>
      </c>
      <c r="D951" s="5" t="s">
        <v>24</v>
      </c>
      <c r="E951" s="5" t="s">
        <v>25</v>
      </c>
      <c r="F951" s="5" t="s">
        <v>105</v>
      </c>
      <c r="G951" s="7">
        <v>148.0</v>
      </c>
      <c r="H951" s="7">
        <v>121.0</v>
      </c>
      <c r="I951" s="7" t="s">
        <v>17</v>
      </c>
      <c r="J951" s="7">
        <f t="shared" si="1"/>
        <v>134.5</v>
      </c>
    </row>
    <row r="952" ht="15.75" hidden="1" customHeight="1">
      <c r="A952" s="5" t="s">
        <v>2219</v>
      </c>
      <c r="B952" s="6" t="s">
        <v>12</v>
      </c>
      <c r="C952" s="5" t="s">
        <v>13</v>
      </c>
      <c r="D952" s="5" t="s">
        <v>109</v>
      </c>
      <c r="E952" s="5" t="s">
        <v>15</v>
      </c>
      <c r="F952" s="5" t="s">
        <v>172</v>
      </c>
      <c r="G952" s="7">
        <v>182.0</v>
      </c>
      <c r="H952" s="7">
        <v>185.0</v>
      </c>
      <c r="I952" s="7">
        <v>182.0</v>
      </c>
      <c r="J952" s="7">
        <f t="shared" si="1"/>
        <v>183</v>
      </c>
    </row>
    <row r="953" ht="15.75" hidden="1" customHeight="1">
      <c r="A953" s="5" t="s">
        <v>2220</v>
      </c>
      <c r="B953" s="6" t="s">
        <v>12</v>
      </c>
      <c r="C953" s="5" t="s">
        <v>13</v>
      </c>
      <c r="D953" s="5" t="s">
        <v>109</v>
      </c>
      <c r="E953" s="5" t="s">
        <v>15</v>
      </c>
      <c r="F953" s="5" t="s">
        <v>172</v>
      </c>
      <c r="G953" s="7">
        <v>159.0</v>
      </c>
      <c r="H953" s="7">
        <v>160.0</v>
      </c>
      <c r="I953" s="7">
        <v>137.0</v>
      </c>
      <c r="J953" s="7">
        <f t="shared" si="1"/>
        <v>152</v>
      </c>
    </row>
    <row r="954" ht="15.75" hidden="1" customHeight="1">
      <c r="A954" s="5" t="s">
        <v>2221</v>
      </c>
      <c r="B954" s="6" t="s">
        <v>12</v>
      </c>
      <c r="C954" s="5" t="s">
        <v>13</v>
      </c>
      <c r="D954" s="5" t="s">
        <v>77</v>
      </c>
      <c r="E954" s="5" t="s">
        <v>15</v>
      </c>
      <c r="F954" s="5" t="s">
        <v>198</v>
      </c>
      <c r="G954" s="7">
        <v>104.0</v>
      </c>
      <c r="H954" s="7" t="s">
        <v>17</v>
      </c>
      <c r="I954" s="7">
        <v>100.0</v>
      </c>
      <c r="J954" s="7">
        <f t="shared" si="1"/>
        <v>102</v>
      </c>
    </row>
    <row r="955" ht="15.75" hidden="1" customHeight="1">
      <c r="A955" s="5" t="s">
        <v>2226</v>
      </c>
      <c r="B955" s="6" t="s">
        <v>12</v>
      </c>
      <c r="C955" s="5" t="s">
        <v>23</v>
      </c>
      <c r="D955" s="5" t="s">
        <v>20</v>
      </c>
      <c r="E955" s="5" t="s">
        <v>25</v>
      </c>
      <c r="F955" s="5" t="s">
        <v>824</v>
      </c>
      <c r="G955" s="7">
        <v>141.0</v>
      </c>
      <c r="H955" s="7">
        <v>118.0</v>
      </c>
      <c r="I955" s="7">
        <v>159.0</v>
      </c>
      <c r="J955" s="7">
        <f t="shared" si="1"/>
        <v>139.3333333</v>
      </c>
    </row>
    <row r="956" ht="15.75" hidden="1" customHeight="1">
      <c r="A956" s="5" t="s">
        <v>2230</v>
      </c>
      <c r="B956" s="6" t="s">
        <v>19</v>
      </c>
      <c r="C956" s="5" t="s">
        <v>13</v>
      </c>
      <c r="D956" s="5" t="s">
        <v>30</v>
      </c>
      <c r="E956" s="5" t="s">
        <v>25</v>
      </c>
      <c r="F956" s="5" t="s">
        <v>844</v>
      </c>
      <c r="G956" s="7">
        <v>124.0</v>
      </c>
      <c r="H956" s="7">
        <v>102.0</v>
      </c>
      <c r="I956" s="7">
        <v>104.0</v>
      </c>
      <c r="J956" s="7">
        <f t="shared" si="1"/>
        <v>110</v>
      </c>
    </row>
    <row r="957" ht="15.75" hidden="1" customHeight="1">
      <c r="A957" s="5" t="s">
        <v>2231</v>
      </c>
      <c r="B957" s="6" t="s">
        <v>19</v>
      </c>
      <c r="C957" s="5" t="s">
        <v>13</v>
      </c>
      <c r="D957" s="5" t="s">
        <v>30</v>
      </c>
      <c r="E957" s="5" t="s">
        <v>25</v>
      </c>
      <c r="F957" s="5" t="s">
        <v>275</v>
      </c>
      <c r="G957" s="7" t="s">
        <v>67</v>
      </c>
      <c r="H957" s="7" t="s">
        <v>17</v>
      </c>
      <c r="I957" s="7">
        <v>100.0</v>
      </c>
      <c r="J957" s="7">
        <f t="shared" si="1"/>
        <v>100</v>
      </c>
    </row>
    <row r="958" ht="15.75" hidden="1" customHeight="1">
      <c r="A958" s="5" t="s">
        <v>2235</v>
      </c>
      <c r="B958" s="6" t="s">
        <v>12</v>
      </c>
      <c r="C958" s="5" t="s">
        <v>23</v>
      </c>
      <c r="D958" s="5" t="s">
        <v>14</v>
      </c>
      <c r="E958" s="5" t="s">
        <v>25</v>
      </c>
      <c r="F958" s="5" t="s">
        <v>56</v>
      </c>
      <c r="G958" s="7">
        <v>185.0</v>
      </c>
      <c r="H958" s="7">
        <v>176.0</v>
      </c>
      <c r="I958" s="7" t="s">
        <v>17</v>
      </c>
      <c r="J958" s="7">
        <f t="shared" si="1"/>
        <v>180.5</v>
      </c>
    </row>
    <row r="959" ht="15.75" hidden="1" customHeight="1">
      <c r="A959" s="5" t="s">
        <v>2236</v>
      </c>
      <c r="B959" s="6" t="s">
        <v>12</v>
      </c>
      <c r="C959" s="5" t="s">
        <v>13</v>
      </c>
      <c r="D959" s="5" t="s">
        <v>149</v>
      </c>
      <c r="E959" s="5" t="s">
        <v>15</v>
      </c>
      <c r="F959" s="5" t="s">
        <v>496</v>
      </c>
      <c r="G959" s="7">
        <v>102.0</v>
      </c>
      <c r="H959" s="7">
        <v>100.0</v>
      </c>
      <c r="I959" s="7" t="s">
        <v>17</v>
      </c>
      <c r="J959" s="7">
        <f t="shared" si="1"/>
        <v>101</v>
      </c>
    </row>
    <row r="960" ht="15.75" hidden="1" customHeight="1">
      <c r="A960" s="5" t="s">
        <v>2240</v>
      </c>
      <c r="B960" s="6" t="s">
        <v>19</v>
      </c>
      <c r="C960" s="5" t="s">
        <v>23</v>
      </c>
      <c r="D960" s="5" t="s">
        <v>51</v>
      </c>
      <c r="E960" s="5" t="s">
        <v>15</v>
      </c>
      <c r="F960" s="5" t="s">
        <v>330</v>
      </c>
      <c r="G960" s="7">
        <v>150.0</v>
      </c>
      <c r="H960" s="7" t="s">
        <v>17</v>
      </c>
      <c r="I960" s="7" t="s">
        <v>67</v>
      </c>
      <c r="J960" s="7">
        <f t="shared" si="1"/>
        <v>150</v>
      </c>
    </row>
    <row r="961" ht="15.75" hidden="1" customHeight="1">
      <c r="A961" s="5" t="s">
        <v>2241</v>
      </c>
      <c r="B961" s="6" t="s">
        <v>12</v>
      </c>
      <c r="C961" s="5" t="s">
        <v>23</v>
      </c>
      <c r="D961" s="5" t="s">
        <v>30</v>
      </c>
      <c r="E961" s="5" t="s">
        <v>25</v>
      </c>
      <c r="F961" s="5" t="s">
        <v>269</v>
      </c>
      <c r="G961" s="7">
        <v>134.0</v>
      </c>
      <c r="H961" s="7" t="s">
        <v>17</v>
      </c>
      <c r="I961" s="7">
        <v>117.0</v>
      </c>
      <c r="J961" s="7">
        <f t="shared" si="1"/>
        <v>125.5</v>
      </c>
    </row>
    <row r="962" ht="15.75" hidden="1" customHeight="1">
      <c r="A962" s="5" t="s">
        <v>2246</v>
      </c>
      <c r="B962" s="6" t="s">
        <v>12</v>
      </c>
      <c r="C962" s="5" t="s">
        <v>23</v>
      </c>
      <c r="D962" s="5" t="s">
        <v>20</v>
      </c>
      <c r="E962" s="5" t="s">
        <v>25</v>
      </c>
      <c r="F962" s="5" t="s">
        <v>410</v>
      </c>
      <c r="G962" s="7">
        <v>175.0</v>
      </c>
      <c r="H962" s="7">
        <v>160.0</v>
      </c>
      <c r="I962" s="7" t="s">
        <v>17</v>
      </c>
      <c r="J962" s="7">
        <f t="shared" si="1"/>
        <v>167.5</v>
      </c>
    </row>
    <row r="963" ht="15.75" hidden="1" customHeight="1">
      <c r="A963" s="5" t="s">
        <v>2250</v>
      </c>
      <c r="B963" s="6" t="s">
        <v>12</v>
      </c>
      <c r="C963" s="5" t="s">
        <v>23</v>
      </c>
      <c r="D963" s="5" t="s">
        <v>24</v>
      </c>
      <c r="E963" s="5" t="s">
        <v>15</v>
      </c>
      <c r="F963" s="5" t="s">
        <v>732</v>
      </c>
      <c r="G963" s="7">
        <v>160.0</v>
      </c>
      <c r="H963" s="7" t="s">
        <v>17</v>
      </c>
      <c r="I963" s="7">
        <v>117.0</v>
      </c>
      <c r="J963" s="7">
        <f t="shared" si="1"/>
        <v>138.5</v>
      </c>
    </row>
    <row r="964" ht="15.75" hidden="1" customHeight="1">
      <c r="A964" s="5" t="s">
        <v>2251</v>
      </c>
      <c r="B964" s="6" t="s">
        <v>12</v>
      </c>
      <c r="C964" s="5" t="s">
        <v>13</v>
      </c>
      <c r="D964" s="5" t="s">
        <v>30</v>
      </c>
      <c r="E964" s="5" t="s">
        <v>25</v>
      </c>
      <c r="F964" s="5" t="s">
        <v>1094</v>
      </c>
      <c r="G964" s="7">
        <v>192.0</v>
      </c>
      <c r="H964" s="7">
        <v>186.0</v>
      </c>
      <c r="I964" s="7">
        <v>161.0</v>
      </c>
      <c r="J964" s="7">
        <f t="shared" si="1"/>
        <v>179.6666667</v>
      </c>
    </row>
    <row r="965" ht="15.75" hidden="1" customHeight="1">
      <c r="A965" s="5" t="s">
        <v>2256</v>
      </c>
      <c r="B965" s="6" t="s">
        <v>19</v>
      </c>
      <c r="C965" s="5" t="s">
        <v>13</v>
      </c>
      <c r="D965" s="5" t="s">
        <v>30</v>
      </c>
      <c r="E965" s="5" t="s">
        <v>15</v>
      </c>
      <c r="F965" s="5" t="s">
        <v>596</v>
      </c>
      <c r="G965" s="7">
        <v>153.0</v>
      </c>
      <c r="H965" s="7">
        <v>118.0</v>
      </c>
      <c r="I965" s="7" t="s">
        <v>17</v>
      </c>
      <c r="J965" s="7">
        <f t="shared" si="1"/>
        <v>135.5</v>
      </c>
    </row>
    <row r="966" ht="15.75" hidden="1" customHeight="1">
      <c r="A966" s="5" t="s">
        <v>2260</v>
      </c>
      <c r="B966" s="6" t="s">
        <v>12</v>
      </c>
      <c r="C966" s="5" t="s">
        <v>23</v>
      </c>
      <c r="D966" s="5" t="s">
        <v>14</v>
      </c>
      <c r="E966" s="5" t="s">
        <v>25</v>
      </c>
      <c r="F966" s="5" t="s">
        <v>56</v>
      </c>
      <c r="G966" s="7">
        <v>167.0</v>
      </c>
      <c r="H966" s="7">
        <v>140.0</v>
      </c>
      <c r="I966" s="7">
        <v>159.0</v>
      </c>
      <c r="J966" s="7">
        <f t="shared" si="1"/>
        <v>155.3333333</v>
      </c>
    </row>
    <row r="967" ht="15.75" hidden="1" customHeight="1">
      <c r="A967" s="5" t="s">
        <v>2261</v>
      </c>
      <c r="B967" s="6" t="s">
        <v>19</v>
      </c>
      <c r="C967" s="5" t="s">
        <v>13</v>
      </c>
      <c r="D967" s="5" t="s">
        <v>43</v>
      </c>
      <c r="E967" s="5" t="s">
        <v>25</v>
      </c>
      <c r="F967" s="5" t="s">
        <v>754</v>
      </c>
      <c r="G967" s="7">
        <v>115.0</v>
      </c>
      <c r="H967" s="7">
        <v>130.0</v>
      </c>
      <c r="I967" s="7" t="s">
        <v>17</v>
      </c>
      <c r="J967" s="7">
        <f t="shared" si="1"/>
        <v>122.5</v>
      </c>
    </row>
    <row r="968" ht="15.75" hidden="1" customHeight="1">
      <c r="A968" s="5" t="s">
        <v>2262</v>
      </c>
      <c r="B968" s="6" t="s">
        <v>12</v>
      </c>
      <c r="C968" s="5" t="s">
        <v>23</v>
      </c>
      <c r="D968" s="5" t="s">
        <v>51</v>
      </c>
      <c r="E968" s="5" t="s">
        <v>15</v>
      </c>
      <c r="F968" s="5" t="s">
        <v>358</v>
      </c>
      <c r="G968" s="7">
        <v>170.0</v>
      </c>
      <c r="H968" s="7" t="s">
        <v>17</v>
      </c>
      <c r="I968" s="7">
        <v>155.0</v>
      </c>
      <c r="J968" s="7">
        <f t="shared" si="1"/>
        <v>162.5</v>
      </c>
    </row>
    <row r="969" ht="15.75" hidden="1" customHeight="1">
      <c r="A969" s="5" t="s">
        <v>2267</v>
      </c>
      <c r="B969" s="6" t="s">
        <v>19</v>
      </c>
      <c r="C969" s="5" t="s">
        <v>23</v>
      </c>
      <c r="D969" s="5" t="s">
        <v>24</v>
      </c>
      <c r="E969" s="5" t="s">
        <v>15</v>
      </c>
      <c r="F969" s="5" t="s">
        <v>1388</v>
      </c>
      <c r="G969" s="7">
        <v>126.0</v>
      </c>
      <c r="H969" s="7">
        <v>112.0</v>
      </c>
      <c r="I969" s="7" t="s">
        <v>17</v>
      </c>
      <c r="J969" s="7">
        <f t="shared" si="1"/>
        <v>119</v>
      </c>
    </row>
    <row r="970" ht="15.75" hidden="1" customHeight="1">
      <c r="A970" s="5" t="s">
        <v>2271</v>
      </c>
      <c r="B970" s="6" t="s">
        <v>12</v>
      </c>
      <c r="C970" s="5" t="s">
        <v>23</v>
      </c>
      <c r="D970" s="5" t="s">
        <v>20</v>
      </c>
      <c r="E970" s="5" t="s">
        <v>25</v>
      </c>
      <c r="F970" s="5" t="s">
        <v>240</v>
      </c>
      <c r="G970" s="7">
        <v>171.0</v>
      </c>
      <c r="H970" s="7" t="s">
        <v>17</v>
      </c>
      <c r="I970" s="7">
        <v>177.0</v>
      </c>
      <c r="J970" s="7">
        <f t="shared" si="1"/>
        <v>174</v>
      </c>
    </row>
    <row r="971" ht="15.75" hidden="1" customHeight="1">
      <c r="A971" s="5" t="s">
        <v>2272</v>
      </c>
      <c r="B971" s="6" t="s">
        <v>12</v>
      </c>
      <c r="C971" s="5" t="s">
        <v>13</v>
      </c>
      <c r="D971" s="5" t="s">
        <v>51</v>
      </c>
      <c r="E971" s="5" t="s">
        <v>15</v>
      </c>
      <c r="F971" s="5" t="s">
        <v>190</v>
      </c>
      <c r="G971" s="7">
        <v>175.0</v>
      </c>
      <c r="H971" s="7" t="s">
        <v>17</v>
      </c>
      <c r="I971" s="7">
        <v>175.0</v>
      </c>
      <c r="J971" s="7">
        <f t="shared" si="1"/>
        <v>175</v>
      </c>
    </row>
    <row r="972" ht="15.75" hidden="1" customHeight="1">
      <c r="A972" s="5" t="s">
        <v>2273</v>
      </c>
      <c r="B972" s="6" t="s">
        <v>12</v>
      </c>
      <c r="C972" s="5" t="s">
        <v>23</v>
      </c>
      <c r="D972" s="5" t="s">
        <v>20</v>
      </c>
      <c r="E972" s="5" t="s">
        <v>15</v>
      </c>
      <c r="F972" s="5" t="s">
        <v>504</v>
      </c>
      <c r="G972" s="7">
        <v>111.0</v>
      </c>
      <c r="H972" s="7" t="s">
        <v>67</v>
      </c>
      <c r="I972" s="7" t="s">
        <v>17</v>
      </c>
      <c r="J972" s="7">
        <f t="shared" si="1"/>
        <v>111</v>
      </c>
    </row>
    <row r="973" ht="15.75" hidden="1" customHeight="1">
      <c r="A973" s="5" t="s">
        <v>2277</v>
      </c>
      <c r="B973" s="6" t="s">
        <v>19</v>
      </c>
      <c r="C973" s="5" t="s">
        <v>23</v>
      </c>
      <c r="D973" s="5" t="s">
        <v>20</v>
      </c>
      <c r="E973" s="5" t="s">
        <v>25</v>
      </c>
      <c r="F973" s="5" t="s">
        <v>71</v>
      </c>
      <c r="G973" s="7">
        <v>135.0</v>
      </c>
      <c r="H973" s="7" t="s">
        <v>17</v>
      </c>
      <c r="I973" s="7" t="s">
        <v>67</v>
      </c>
      <c r="J973" s="7">
        <f t="shared" si="1"/>
        <v>135</v>
      </c>
    </row>
    <row r="974" ht="15.75" customHeight="1">
      <c r="A974" s="5" t="s">
        <v>2282</v>
      </c>
      <c r="B974" s="6" t="s">
        <v>12</v>
      </c>
      <c r="C974" s="5" t="s">
        <v>23</v>
      </c>
      <c r="D974" s="5" t="s">
        <v>30</v>
      </c>
      <c r="E974" s="5" t="s">
        <v>25</v>
      </c>
      <c r="F974" s="5" t="s">
        <v>448</v>
      </c>
      <c r="G974" s="7" t="s">
        <v>67</v>
      </c>
      <c r="H974" s="7" t="s">
        <v>67</v>
      </c>
      <c r="I974" s="7" t="s">
        <v>17</v>
      </c>
      <c r="J974" s="7" t="str">
        <f t="shared" si="1"/>
        <v>#DIV/0!</v>
      </c>
    </row>
    <row r="975" ht="15.75" hidden="1" customHeight="1">
      <c r="A975" s="5" t="s">
        <v>2283</v>
      </c>
      <c r="B975" s="6" t="s">
        <v>12</v>
      </c>
      <c r="C975" s="5" t="s">
        <v>23</v>
      </c>
      <c r="D975" s="5" t="s">
        <v>24</v>
      </c>
      <c r="E975" s="5" t="s">
        <v>25</v>
      </c>
      <c r="F975" s="5" t="s">
        <v>125</v>
      </c>
      <c r="G975" s="7">
        <v>193.5</v>
      </c>
      <c r="H975" s="7">
        <v>180.0</v>
      </c>
      <c r="I975" s="7">
        <v>163.0</v>
      </c>
      <c r="J975" s="7">
        <f t="shared" si="1"/>
        <v>178.8333333</v>
      </c>
    </row>
    <row r="976" ht="15.75" hidden="1" customHeight="1">
      <c r="A976" s="5" t="s">
        <v>2287</v>
      </c>
      <c r="B976" s="6" t="s">
        <v>19</v>
      </c>
      <c r="C976" s="5" t="s">
        <v>13</v>
      </c>
      <c r="D976" s="5" t="s">
        <v>37</v>
      </c>
      <c r="E976" s="5" t="s">
        <v>25</v>
      </c>
      <c r="F976" s="5" t="s">
        <v>58</v>
      </c>
      <c r="G976" s="7">
        <v>167.0</v>
      </c>
      <c r="H976" s="7" t="s">
        <v>17</v>
      </c>
      <c r="I976" s="7">
        <v>177.0</v>
      </c>
      <c r="J976" s="7">
        <f t="shared" si="1"/>
        <v>172</v>
      </c>
    </row>
    <row r="977" ht="15.75" hidden="1" customHeight="1">
      <c r="A977" s="5" t="s">
        <v>2291</v>
      </c>
      <c r="B977" s="6" t="s">
        <v>12</v>
      </c>
      <c r="C977" s="5" t="s">
        <v>23</v>
      </c>
      <c r="D977" s="5" t="s">
        <v>130</v>
      </c>
      <c r="E977" s="5" t="s">
        <v>25</v>
      </c>
      <c r="F977" s="5" t="s">
        <v>58</v>
      </c>
      <c r="G977" s="7">
        <v>162.0</v>
      </c>
      <c r="H977" s="7">
        <v>164.0</v>
      </c>
      <c r="I977" s="7" t="s">
        <v>17</v>
      </c>
      <c r="J977" s="7">
        <f t="shared" si="1"/>
        <v>163</v>
      </c>
    </row>
    <row r="978" ht="15.75" hidden="1" customHeight="1">
      <c r="A978" s="5" t="s">
        <v>2292</v>
      </c>
      <c r="B978" s="6" t="s">
        <v>12</v>
      </c>
      <c r="C978" s="5" t="s">
        <v>23</v>
      </c>
      <c r="D978" s="5" t="s">
        <v>60</v>
      </c>
      <c r="E978" s="5" t="s">
        <v>15</v>
      </c>
      <c r="F978" s="5" t="s">
        <v>73</v>
      </c>
      <c r="G978" s="7">
        <v>162.0</v>
      </c>
      <c r="H978" s="7">
        <v>170.0</v>
      </c>
      <c r="I978" s="7">
        <v>159.0</v>
      </c>
      <c r="J978" s="7">
        <f t="shared" si="1"/>
        <v>163.6666667</v>
      </c>
    </row>
    <row r="979" ht="15.75" hidden="1" customHeight="1">
      <c r="A979" s="5" t="s">
        <v>2295</v>
      </c>
      <c r="B979" s="6" t="s">
        <v>12</v>
      </c>
      <c r="C979" s="5" t="s">
        <v>13</v>
      </c>
      <c r="D979" s="5" t="s">
        <v>24</v>
      </c>
      <c r="E979" s="5" t="s">
        <v>25</v>
      </c>
      <c r="F979" s="5" t="s">
        <v>310</v>
      </c>
      <c r="G979" s="7">
        <v>161.0</v>
      </c>
      <c r="H979" s="7">
        <v>181.0</v>
      </c>
      <c r="I979" s="7" t="s">
        <v>17</v>
      </c>
      <c r="J979" s="7">
        <f t="shared" si="1"/>
        <v>171</v>
      </c>
    </row>
    <row r="980" ht="15.75" hidden="1" customHeight="1">
      <c r="A980" s="5" t="s">
        <v>2297</v>
      </c>
      <c r="B980" s="6" t="s">
        <v>12</v>
      </c>
      <c r="C980" s="5" t="s">
        <v>23</v>
      </c>
      <c r="D980" s="5" t="s">
        <v>37</v>
      </c>
      <c r="E980" s="5" t="s">
        <v>25</v>
      </c>
      <c r="F980" s="5" t="s">
        <v>300</v>
      </c>
      <c r="G980" s="7">
        <v>183.0</v>
      </c>
      <c r="H980" s="7" t="s">
        <v>17</v>
      </c>
      <c r="I980" s="7">
        <v>170.0</v>
      </c>
      <c r="J980" s="7">
        <f t="shared" si="1"/>
        <v>176.5</v>
      </c>
    </row>
    <row r="981" ht="15.75" hidden="1" customHeight="1">
      <c r="A981" s="5" t="s">
        <v>2301</v>
      </c>
      <c r="B981" s="6" t="s">
        <v>19</v>
      </c>
      <c r="C981" s="5" t="s">
        <v>13</v>
      </c>
      <c r="D981" s="5" t="s">
        <v>37</v>
      </c>
      <c r="E981" s="5" t="s">
        <v>15</v>
      </c>
      <c r="F981" s="5" t="s">
        <v>326</v>
      </c>
      <c r="G981" s="7">
        <v>132.0</v>
      </c>
      <c r="H981" s="7">
        <v>127.0</v>
      </c>
      <c r="I981" s="7">
        <v>122.0</v>
      </c>
      <c r="J981" s="7">
        <f t="shared" si="1"/>
        <v>127</v>
      </c>
    </row>
    <row r="982" ht="15.75" hidden="1" customHeight="1">
      <c r="A982" s="5" t="s">
        <v>2302</v>
      </c>
      <c r="B982" s="6" t="s">
        <v>12</v>
      </c>
      <c r="C982" s="5" t="s">
        <v>23</v>
      </c>
      <c r="D982" s="5" t="s">
        <v>20</v>
      </c>
      <c r="E982" s="5" t="s">
        <v>15</v>
      </c>
      <c r="F982" s="5" t="s">
        <v>504</v>
      </c>
      <c r="G982" s="7">
        <v>143.0</v>
      </c>
      <c r="H982" s="7">
        <v>160.0</v>
      </c>
      <c r="I982" s="7" t="s">
        <v>17</v>
      </c>
      <c r="J982" s="7">
        <f t="shared" si="1"/>
        <v>151.5</v>
      </c>
    </row>
    <row r="983" ht="15.75" hidden="1" customHeight="1">
      <c r="A983" s="5" t="s">
        <v>2304</v>
      </c>
      <c r="B983" s="6" t="s">
        <v>12</v>
      </c>
      <c r="C983" s="5" t="s">
        <v>13</v>
      </c>
      <c r="D983" s="5" t="s">
        <v>43</v>
      </c>
      <c r="E983" s="5" t="s">
        <v>25</v>
      </c>
      <c r="F983" s="5" t="s">
        <v>63</v>
      </c>
      <c r="G983" s="7">
        <v>109.0</v>
      </c>
      <c r="H983" s="7">
        <v>107.0</v>
      </c>
      <c r="I983" s="7" t="s">
        <v>17</v>
      </c>
      <c r="J983" s="7">
        <f t="shared" si="1"/>
        <v>108</v>
      </c>
    </row>
    <row r="984" ht="15.75" hidden="1" customHeight="1">
      <c r="A984" s="5" t="s">
        <v>2308</v>
      </c>
      <c r="B984" s="6" t="s">
        <v>12</v>
      </c>
      <c r="C984" s="5" t="s">
        <v>13</v>
      </c>
      <c r="D984" s="5" t="s">
        <v>20</v>
      </c>
      <c r="E984" s="5" t="s">
        <v>15</v>
      </c>
      <c r="F984" s="5" t="s">
        <v>603</v>
      </c>
      <c r="G984" s="7">
        <v>148.0</v>
      </c>
      <c r="H984" s="7">
        <v>180.0</v>
      </c>
      <c r="I984" s="7" t="s">
        <v>17</v>
      </c>
      <c r="J984" s="7">
        <f t="shared" si="1"/>
        <v>164</v>
      </c>
    </row>
    <row r="985" ht="15.75" hidden="1" customHeight="1">
      <c r="A985" s="5" t="s">
        <v>2312</v>
      </c>
      <c r="B985" s="6" t="s">
        <v>12</v>
      </c>
      <c r="C985" s="5" t="s">
        <v>13</v>
      </c>
      <c r="D985" s="5" t="s">
        <v>130</v>
      </c>
      <c r="E985" s="5" t="s">
        <v>25</v>
      </c>
      <c r="F985" s="5" t="s">
        <v>616</v>
      </c>
      <c r="G985" s="7">
        <v>122.0</v>
      </c>
      <c r="H985" s="7" t="s">
        <v>17</v>
      </c>
      <c r="I985" s="7" t="s">
        <v>67</v>
      </c>
      <c r="J985" s="7">
        <f t="shared" si="1"/>
        <v>122</v>
      </c>
    </row>
    <row r="986" ht="15.75" hidden="1" customHeight="1">
      <c r="A986" s="5" t="s">
        <v>2313</v>
      </c>
      <c r="B986" s="6" t="s">
        <v>1353</v>
      </c>
      <c r="C986" s="5" t="s">
        <v>13</v>
      </c>
      <c r="D986" s="5" t="s">
        <v>14</v>
      </c>
      <c r="E986" s="5" t="s">
        <v>25</v>
      </c>
      <c r="F986" s="5" t="s">
        <v>421</v>
      </c>
      <c r="G986" s="7">
        <v>104.0</v>
      </c>
      <c r="H986" s="7">
        <v>115.0</v>
      </c>
      <c r="I986" s="7" t="s">
        <v>17</v>
      </c>
      <c r="J986" s="7">
        <f t="shared" si="1"/>
        <v>109.5</v>
      </c>
    </row>
    <row r="987" ht="15.75" hidden="1" customHeight="1">
      <c r="A987" s="5" t="s">
        <v>2316</v>
      </c>
      <c r="B987" s="6" t="s">
        <v>12</v>
      </c>
      <c r="C987" s="5" t="s">
        <v>13</v>
      </c>
      <c r="D987" s="5" t="s">
        <v>37</v>
      </c>
      <c r="E987" s="5" t="s">
        <v>15</v>
      </c>
      <c r="F987" s="5" t="s">
        <v>190</v>
      </c>
      <c r="G987" s="7">
        <v>191.0</v>
      </c>
      <c r="H987" s="7">
        <v>160.0</v>
      </c>
      <c r="I987" s="7">
        <v>173.0</v>
      </c>
      <c r="J987" s="7">
        <f t="shared" si="1"/>
        <v>174.6666667</v>
      </c>
    </row>
    <row r="988" ht="15.75" hidden="1" customHeight="1">
      <c r="A988" s="5" t="s">
        <v>2318</v>
      </c>
      <c r="B988" s="6" t="s">
        <v>12</v>
      </c>
      <c r="C988" s="5" t="s">
        <v>23</v>
      </c>
      <c r="D988" s="5" t="s">
        <v>20</v>
      </c>
      <c r="E988" s="5" t="s">
        <v>15</v>
      </c>
      <c r="F988" s="5" t="s">
        <v>185</v>
      </c>
      <c r="G988" s="7">
        <v>177.0</v>
      </c>
      <c r="H988" s="7">
        <v>130.0</v>
      </c>
      <c r="I988" s="7" t="s">
        <v>17</v>
      </c>
      <c r="J988" s="7">
        <f t="shared" si="1"/>
        <v>153.5</v>
      </c>
    </row>
    <row r="989" ht="15.75" hidden="1" customHeight="1">
      <c r="A989" s="5" t="s">
        <v>2321</v>
      </c>
      <c r="B989" s="6" t="s">
        <v>12</v>
      </c>
      <c r="C989" s="5" t="s">
        <v>13</v>
      </c>
      <c r="D989" s="5" t="s">
        <v>37</v>
      </c>
      <c r="E989" s="5" t="s">
        <v>15</v>
      </c>
      <c r="F989" s="5" t="s">
        <v>86</v>
      </c>
      <c r="G989" s="7">
        <v>145.0</v>
      </c>
      <c r="H989" s="7" t="s">
        <v>17</v>
      </c>
      <c r="I989" s="7">
        <v>140.0</v>
      </c>
      <c r="J989" s="7">
        <f t="shared" si="1"/>
        <v>142.5</v>
      </c>
    </row>
    <row r="990" ht="15.75" hidden="1" customHeight="1">
      <c r="A990" s="5" t="s">
        <v>2323</v>
      </c>
      <c r="B990" s="6" t="s">
        <v>12</v>
      </c>
      <c r="C990" s="5" t="s">
        <v>23</v>
      </c>
      <c r="D990" s="5" t="s">
        <v>37</v>
      </c>
      <c r="E990" s="5" t="s">
        <v>25</v>
      </c>
      <c r="F990" s="5" t="s">
        <v>1023</v>
      </c>
      <c r="G990" s="7">
        <v>113.0</v>
      </c>
      <c r="H990" s="7">
        <v>127.0</v>
      </c>
      <c r="I990" s="7" t="s">
        <v>17</v>
      </c>
      <c r="J990" s="7">
        <f t="shared" si="1"/>
        <v>120</v>
      </c>
    </row>
    <row r="991" ht="15.75" hidden="1" customHeight="1">
      <c r="A991" s="5" t="s">
        <v>2324</v>
      </c>
      <c r="B991" s="6" t="s">
        <v>19</v>
      </c>
      <c r="C991" s="5" t="s">
        <v>23</v>
      </c>
      <c r="D991" s="5" t="s">
        <v>30</v>
      </c>
      <c r="E991" s="5" t="s">
        <v>25</v>
      </c>
      <c r="F991" s="5" t="s">
        <v>177</v>
      </c>
      <c r="G991" s="7">
        <v>113.0</v>
      </c>
      <c r="H991" s="7" t="s">
        <v>17</v>
      </c>
      <c r="I991" s="7">
        <v>100.0</v>
      </c>
      <c r="J991" s="7">
        <f t="shared" si="1"/>
        <v>106.5</v>
      </c>
    </row>
    <row r="992" ht="15.75" hidden="1" customHeight="1">
      <c r="A992" s="5" t="s">
        <v>2325</v>
      </c>
      <c r="B992" s="6" t="s">
        <v>12</v>
      </c>
      <c r="C992" s="5" t="s">
        <v>23</v>
      </c>
      <c r="D992" s="5" t="s">
        <v>24</v>
      </c>
      <c r="E992" s="5" t="s">
        <v>15</v>
      </c>
      <c r="F992" s="5" t="s">
        <v>732</v>
      </c>
      <c r="G992" s="7">
        <v>153.0</v>
      </c>
      <c r="H992" s="7">
        <v>100.0</v>
      </c>
      <c r="I992" s="7">
        <v>122.0</v>
      </c>
      <c r="J992" s="7">
        <f t="shared" si="1"/>
        <v>125</v>
      </c>
    </row>
    <row r="993" ht="15.75" hidden="1" customHeight="1">
      <c r="A993" s="5" t="s">
        <v>2329</v>
      </c>
      <c r="B993" s="6" t="s">
        <v>12</v>
      </c>
      <c r="C993" s="5" t="s">
        <v>13</v>
      </c>
      <c r="D993" s="5" t="s">
        <v>109</v>
      </c>
      <c r="E993" s="5" t="s">
        <v>15</v>
      </c>
      <c r="F993" s="5" t="s">
        <v>172</v>
      </c>
      <c r="G993" s="7">
        <v>113.0</v>
      </c>
      <c r="H993" s="7">
        <v>121.0</v>
      </c>
      <c r="I993" s="7" t="s">
        <v>17</v>
      </c>
      <c r="J993" s="7">
        <f t="shared" si="1"/>
        <v>117</v>
      </c>
    </row>
    <row r="994" ht="15.75" hidden="1" customHeight="1">
      <c r="A994" s="5" t="s">
        <v>2333</v>
      </c>
      <c r="B994" s="6" t="s">
        <v>12</v>
      </c>
      <c r="C994" s="5" t="s">
        <v>23</v>
      </c>
      <c r="D994" s="5" t="s">
        <v>20</v>
      </c>
      <c r="E994" s="5" t="s">
        <v>15</v>
      </c>
      <c r="F994" s="5" t="s">
        <v>603</v>
      </c>
      <c r="G994" s="7">
        <v>152.0</v>
      </c>
      <c r="H994" s="7" t="s">
        <v>17</v>
      </c>
      <c r="I994" s="7">
        <v>135.0</v>
      </c>
      <c r="J994" s="7">
        <f t="shared" si="1"/>
        <v>143.5</v>
      </c>
    </row>
    <row r="995" ht="15.75" hidden="1" customHeight="1">
      <c r="A995" s="5" t="s">
        <v>2334</v>
      </c>
      <c r="B995" s="6" t="s">
        <v>12</v>
      </c>
      <c r="C995" s="5" t="s">
        <v>13</v>
      </c>
      <c r="D995" s="5" t="s">
        <v>14</v>
      </c>
      <c r="E995" s="5" t="s">
        <v>15</v>
      </c>
      <c r="F995" s="5" t="s">
        <v>127</v>
      </c>
      <c r="G995" s="7">
        <v>174.0</v>
      </c>
      <c r="H995" s="7">
        <v>186.0</v>
      </c>
      <c r="I995" s="7" t="s">
        <v>17</v>
      </c>
      <c r="J995" s="7">
        <f t="shared" si="1"/>
        <v>180</v>
      </c>
    </row>
    <row r="996" ht="15.75" hidden="1" customHeight="1">
      <c r="A996" s="5" t="s">
        <v>2338</v>
      </c>
      <c r="B996" s="6" t="s">
        <v>12</v>
      </c>
      <c r="C996" s="5" t="s">
        <v>13</v>
      </c>
      <c r="D996" s="5" t="s">
        <v>37</v>
      </c>
      <c r="E996" s="5" t="s">
        <v>15</v>
      </c>
      <c r="F996" s="5" t="s">
        <v>271</v>
      </c>
      <c r="G996" s="7">
        <v>150.0</v>
      </c>
      <c r="H996" s="7" t="s">
        <v>17</v>
      </c>
      <c r="I996" s="7">
        <v>135.0</v>
      </c>
      <c r="J996" s="7">
        <f t="shared" si="1"/>
        <v>142.5</v>
      </c>
    </row>
    <row r="997" ht="15.75" hidden="1" customHeight="1">
      <c r="A997" s="5" t="s">
        <v>2341</v>
      </c>
      <c r="B997" s="6" t="s">
        <v>19</v>
      </c>
      <c r="C997" s="5" t="s">
        <v>13</v>
      </c>
      <c r="D997" s="5" t="s">
        <v>30</v>
      </c>
      <c r="E997" s="5" t="s">
        <v>25</v>
      </c>
      <c r="F997" s="5" t="s">
        <v>83</v>
      </c>
      <c r="G997" s="7" t="s">
        <v>64</v>
      </c>
      <c r="H997" s="7" t="s">
        <v>17</v>
      </c>
      <c r="I997" s="7">
        <v>128.0</v>
      </c>
      <c r="J997" s="7">
        <f t="shared" si="1"/>
        <v>128</v>
      </c>
    </row>
    <row r="998" ht="15.75" hidden="1" customHeight="1">
      <c r="A998" s="5" t="s">
        <v>2344</v>
      </c>
      <c r="B998" s="6" t="s">
        <v>12</v>
      </c>
      <c r="C998" s="5" t="s">
        <v>23</v>
      </c>
      <c r="D998" s="5" t="s">
        <v>43</v>
      </c>
      <c r="E998" s="5" t="s">
        <v>15</v>
      </c>
      <c r="F998" s="5" t="s">
        <v>398</v>
      </c>
      <c r="G998" s="7">
        <v>172.0</v>
      </c>
      <c r="H998" s="7" t="s">
        <v>17</v>
      </c>
      <c r="I998" s="7">
        <v>161.0</v>
      </c>
      <c r="J998" s="7">
        <f t="shared" si="1"/>
        <v>166.5</v>
      </c>
    </row>
    <row r="999" ht="15.75" hidden="1" customHeight="1">
      <c r="A999" s="5" t="s">
        <v>2348</v>
      </c>
      <c r="B999" s="6" t="s">
        <v>12</v>
      </c>
      <c r="C999" s="5" t="s">
        <v>23</v>
      </c>
      <c r="D999" s="5" t="s">
        <v>20</v>
      </c>
      <c r="E999" s="5" t="s">
        <v>25</v>
      </c>
      <c r="F999" s="5" t="s">
        <v>300</v>
      </c>
      <c r="G999" s="7">
        <v>182.0</v>
      </c>
      <c r="H999" s="7">
        <v>174.0</v>
      </c>
      <c r="I999" s="7" t="s">
        <v>17</v>
      </c>
      <c r="J999" s="7">
        <f t="shared" si="1"/>
        <v>178</v>
      </c>
    </row>
    <row r="1000" ht="15.75" hidden="1" customHeight="1">
      <c r="A1000" s="5" t="s">
        <v>2349</v>
      </c>
      <c r="B1000" s="6" t="s">
        <v>19</v>
      </c>
      <c r="C1000" s="5" t="s">
        <v>13</v>
      </c>
      <c r="D1000" s="5" t="s">
        <v>20</v>
      </c>
      <c r="E1000" s="5" t="s">
        <v>15</v>
      </c>
      <c r="F1000" s="5" t="s">
        <v>1946</v>
      </c>
      <c r="G1000" s="7" t="s">
        <v>67</v>
      </c>
      <c r="H1000" s="7" t="s">
        <v>17</v>
      </c>
      <c r="I1000" s="7">
        <v>104.0</v>
      </c>
      <c r="J1000" s="7">
        <f t="shared" si="1"/>
        <v>104</v>
      </c>
    </row>
    <row r="1001" ht="15.75" hidden="1" customHeight="1">
      <c r="A1001" s="5" t="s">
        <v>2352</v>
      </c>
      <c r="B1001" s="6" t="s">
        <v>12</v>
      </c>
      <c r="C1001" s="5" t="s">
        <v>13</v>
      </c>
      <c r="D1001" s="5" t="s">
        <v>51</v>
      </c>
      <c r="E1001" s="5" t="s">
        <v>15</v>
      </c>
      <c r="F1001" s="5" t="s">
        <v>16</v>
      </c>
      <c r="G1001" s="7">
        <v>120.0</v>
      </c>
      <c r="H1001" s="7">
        <v>132.0</v>
      </c>
      <c r="I1001" s="7">
        <v>107.0</v>
      </c>
      <c r="J1001" s="7">
        <f t="shared" si="1"/>
        <v>119.6666667</v>
      </c>
    </row>
    <row r="1002" ht="15.75" hidden="1" customHeight="1">
      <c r="A1002" s="5" t="s">
        <v>2355</v>
      </c>
      <c r="B1002" s="6" t="s">
        <v>12</v>
      </c>
      <c r="C1002" s="5" t="s">
        <v>23</v>
      </c>
      <c r="D1002" s="5" t="s">
        <v>24</v>
      </c>
      <c r="E1002" s="5" t="s">
        <v>15</v>
      </c>
      <c r="F1002" s="5" t="s">
        <v>1410</v>
      </c>
      <c r="G1002" s="7">
        <v>171.0</v>
      </c>
      <c r="H1002" s="7">
        <v>158.0</v>
      </c>
      <c r="I1002" s="7" t="s">
        <v>17</v>
      </c>
      <c r="J1002" s="7">
        <f t="shared" si="1"/>
        <v>164.5</v>
      </c>
    </row>
    <row r="1003" ht="15.75" hidden="1" customHeight="1">
      <c r="A1003" s="5" t="s">
        <v>2359</v>
      </c>
      <c r="B1003" s="6" t="s">
        <v>12</v>
      </c>
      <c r="C1003" s="5" t="s">
        <v>23</v>
      </c>
      <c r="D1003" s="5" t="s">
        <v>20</v>
      </c>
      <c r="E1003" s="5" t="s">
        <v>15</v>
      </c>
      <c r="F1003" s="5" t="s">
        <v>2360</v>
      </c>
      <c r="G1003" s="7">
        <v>196.0</v>
      </c>
      <c r="H1003" s="7">
        <v>182.0</v>
      </c>
      <c r="I1003" s="7" t="s">
        <v>17</v>
      </c>
      <c r="J1003" s="7">
        <f t="shared" si="1"/>
        <v>189</v>
      </c>
    </row>
    <row r="1004" ht="15.75" hidden="1" customHeight="1">
      <c r="A1004" s="5" t="s">
        <v>2361</v>
      </c>
      <c r="B1004" s="6" t="s">
        <v>19</v>
      </c>
      <c r="C1004" s="5" t="s">
        <v>23</v>
      </c>
      <c r="D1004" s="5" t="s">
        <v>43</v>
      </c>
      <c r="E1004" s="5" t="s">
        <v>15</v>
      </c>
      <c r="F1004" s="5" t="s">
        <v>550</v>
      </c>
      <c r="G1004" s="7">
        <v>119.0</v>
      </c>
      <c r="H1004" s="7">
        <v>138.0</v>
      </c>
      <c r="I1004" s="7" t="s">
        <v>17</v>
      </c>
      <c r="J1004" s="7">
        <f t="shared" si="1"/>
        <v>128.5</v>
      </c>
    </row>
    <row r="1005" ht="15.75" hidden="1" customHeight="1">
      <c r="A1005" s="5" t="s">
        <v>2363</v>
      </c>
      <c r="B1005" s="6" t="s">
        <v>12</v>
      </c>
      <c r="C1005" s="5" t="s">
        <v>13</v>
      </c>
      <c r="D1005" s="5" t="s">
        <v>60</v>
      </c>
      <c r="E1005" s="5" t="s">
        <v>15</v>
      </c>
      <c r="F1005" s="5" t="s">
        <v>164</v>
      </c>
      <c r="G1005" s="7">
        <v>147.0</v>
      </c>
      <c r="H1005" s="7">
        <v>165.0</v>
      </c>
      <c r="I1005" s="7">
        <v>135.0</v>
      </c>
      <c r="J1005" s="7">
        <f t="shared" si="1"/>
        <v>149</v>
      </c>
    </row>
    <row r="1006" ht="15.75" hidden="1" customHeight="1">
      <c r="A1006" s="5" t="s">
        <v>2367</v>
      </c>
      <c r="B1006" s="6" t="s">
        <v>1353</v>
      </c>
      <c r="C1006" s="5" t="s">
        <v>23</v>
      </c>
      <c r="D1006" s="5" t="s">
        <v>46</v>
      </c>
      <c r="E1006" s="5" t="s">
        <v>25</v>
      </c>
      <c r="F1006" s="5" t="s">
        <v>47</v>
      </c>
      <c r="G1006" s="7" t="s">
        <v>67</v>
      </c>
      <c r="H1006" s="7">
        <v>100.0</v>
      </c>
      <c r="I1006" s="7" t="s">
        <v>67</v>
      </c>
      <c r="J1006" s="7">
        <f t="shared" si="1"/>
        <v>100</v>
      </c>
    </row>
    <row r="1007" ht="15.75" hidden="1" customHeight="1">
      <c r="A1007" s="5" t="s">
        <v>2373</v>
      </c>
      <c r="B1007" s="6" t="s">
        <v>19</v>
      </c>
      <c r="C1007" s="5" t="s">
        <v>23</v>
      </c>
      <c r="D1007" s="5" t="s">
        <v>20</v>
      </c>
      <c r="E1007" s="5" t="s">
        <v>15</v>
      </c>
      <c r="F1007" s="5" t="s">
        <v>387</v>
      </c>
      <c r="G1007" s="7">
        <v>193.5</v>
      </c>
      <c r="H1007" s="7">
        <v>162.0</v>
      </c>
      <c r="I1007" s="7" t="s">
        <v>17</v>
      </c>
      <c r="J1007" s="7">
        <f t="shared" si="1"/>
        <v>177.75</v>
      </c>
    </row>
    <row r="1008" ht="15.75" hidden="1" customHeight="1">
      <c r="A1008" s="5" t="s">
        <v>2374</v>
      </c>
      <c r="B1008" s="6" t="s">
        <v>12</v>
      </c>
      <c r="C1008" s="5" t="s">
        <v>13</v>
      </c>
      <c r="D1008" s="5" t="s">
        <v>30</v>
      </c>
      <c r="E1008" s="5" t="s">
        <v>25</v>
      </c>
      <c r="F1008" s="5" t="s">
        <v>1094</v>
      </c>
      <c r="G1008" s="7">
        <v>170.0</v>
      </c>
      <c r="H1008" s="7" t="s">
        <v>17</v>
      </c>
      <c r="I1008" s="7">
        <v>170.0</v>
      </c>
      <c r="J1008" s="7">
        <f t="shared" si="1"/>
        <v>170</v>
      </c>
    </row>
    <row r="1009" ht="15.75" hidden="1" customHeight="1">
      <c r="A1009" s="5" t="s">
        <v>2375</v>
      </c>
      <c r="B1009" s="6" t="s">
        <v>12</v>
      </c>
      <c r="C1009" s="5" t="s">
        <v>13</v>
      </c>
      <c r="D1009" s="5" t="s">
        <v>43</v>
      </c>
      <c r="E1009" s="5" t="s">
        <v>25</v>
      </c>
      <c r="F1009" s="5" t="s">
        <v>363</v>
      </c>
      <c r="G1009" s="7">
        <v>137.0</v>
      </c>
      <c r="H1009" s="7" t="s">
        <v>17</v>
      </c>
      <c r="I1009" s="7">
        <v>144.0</v>
      </c>
      <c r="J1009" s="7">
        <f t="shared" si="1"/>
        <v>140.5</v>
      </c>
    </row>
    <row r="1010" ht="15.75" hidden="1" customHeight="1">
      <c r="A1010" s="5" t="s">
        <v>2378</v>
      </c>
      <c r="B1010" s="6" t="s">
        <v>19</v>
      </c>
      <c r="C1010" s="5" t="s">
        <v>23</v>
      </c>
      <c r="D1010" s="5" t="s">
        <v>20</v>
      </c>
      <c r="E1010" s="5" t="s">
        <v>15</v>
      </c>
      <c r="F1010" s="5" t="s">
        <v>354</v>
      </c>
      <c r="G1010" s="7">
        <v>187.0</v>
      </c>
      <c r="H1010" s="7">
        <v>155.0</v>
      </c>
      <c r="I1010" s="7" t="s">
        <v>17</v>
      </c>
      <c r="J1010" s="7">
        <f t="shared" si="1"/>
        <v>171</v>
      </c>
    </row>
    <row r="1011" ht="15.75" hidden="1" customHeight="1">
      <c r="A1011" s="5" t="s">
        <v>2380</v>
      </c>
      <c r="B1011" s="6" t="s">
        <v>12</v>
      </c>
      <c r="C1011" s="5" t="s">
        <v>13</v>
      </c>
      <c r="D1011" s="5" t="s">
        <v>30</v>
      </c>
      <c r="E1011" s="5" t="s">
        <v>15</v>
      </c>
      <c r="F1011" s="5" t="s">
        <v>134</v>
      </c>
      <c r="G1011" s="7">
        <v>145.0</v>
      </c>
      <c r="H1011" s="7" t="s">
        <v>17</v>
      </c>
      <c r="I1011" s="7">
        <v>117.0</v>
      </c>
      <c r="J1011" s="7">
        <f t="shared" si="1"/>
        <v>131</v>
      </c>
    </row>
    <row r="1012" ht="15.75" hidden="1" customHeight="1">
      <c r="A1012" s="5" t="s">
        <v>2384</v>
      </c>
      <c r="B1012" s="6" t="s">
        <v>19</v>
      </c>
      <c r="C1012" s="5" t="s">
        <v>13</v>
      </c>
      <c r="D1012" s="5" t="s">
        <v>20</v>
      </c>
      <c r="E1012" s="5" t="s">
        <v>15</v>
      </c>
      <c r="F1012" s="5" t="s">
        <v>210</v>
      </c>
      <c r="G1012" s="7">
        <v>172.0</v>
      </c>
      <c r="H1012" s="7">
        <v>183.0</v>
      </c>
      <c r="I1012" s="7" t="s">
        <v>17</v>
      </c>
      <c r="J1012" s="7">
        <f t="shared" si="1"/>
        <v>177.5</v>
      </c>
    </row>
    <row r="1013" ht="15.75" hidden="1" customHeight="1">
      <c r="A1013" s="5" t="s">
        <v>2385</v>
      </c>
      <c r="B1013" s="6" t="s">
        <v>12</v>
      </c>
      <c r="C1013" s="5" t="s">
        <v>23</v>
      </c>
      <c r="D1013" s="5" t="s">
        <v>51</v>
      </c>
      <c r="E1013" s="5" t="s">
        <v>15</v>
      </c>
      <c r="F1013" s="5" t="s">
        <v>330</v>
      </c>
      <c r="G1013" s="7">
        <v>117.0</v>
      </c>
      <c r="H1013" s="7">
        <v>118.0</v>
      </c>
      <c r="I1013" s="7" t="s">
        <v>17</v>
      </c>
      <c r="J1013" s="7">
        <f t="shared" si="1"/>
        <v>117.5</v>
      </c>
    </row>
    <row r="1014" ht="15.75" hidden="1" customHeight="1">
      <c r="A1014" s="5" t="s">
        <v>2387</v>
      </c>
      <c r="B1014" s="6" t="s">
        <v>12</v>
      </c>
      <c r="C1014" s="5" t="s">
        <v>23</v>
      </c>
      <c r="D1014" s="5" t="s">
        <v>130</v>
      </c>
      <c r="E1014" s="5" t="s">
        <v>15</v>
      </c>
      <c r="F1014" s="5" t="s">
        <v>131</v>
      </c>
      <c r="G1014" s="7">
        <v>173.0</v>
      </c>
      <c r="H1014" s="7">
        <v>153.0</v>
      </c>
      <c r="I1014" s="7" t="s">
        <v>17</v>
      </c>
      <c r="J1014" s="7">
        <f t="shared" si="1"/>
        <v>163</v>
      </c>
    </row>
    <row r="1015" ht="15.75" hidden="1" customHeight="1">
      <c r="A1015" s="5" t="s">
        <v>2391</v>
      </c>
      <c r="B1015" s="6" t="s">
        <v>12</v>
      </c>
      <c r="C1015" s="5" t="s">
        <v>13</v>
      </c>
      <c r="D1015" s="5" t="s">
        <v>109</v>
      </c>
      <c r="E1015" s="5" t="s">
        <v>25</v>
      </c>
      <c r="F1015" s="5" t="s">
        <v>155</v>
      </c>
      <c r="G1015" s="7" t="s">
        <v>67</v>
      </c>
      <c r="H1015" s="7">
        <v>110.0</v>
      </c>
      <c r="I1015" s="7" t="s">
        <v>17</v>
      </c>
      <c r="J1015" s="7">
        <f t="shared" si="1"/>
        <v>110</v>
      </c>
    </row>
    <row r="1016" ht="15.75" hidden="1" customHeight="1">
      <c r="A1016" s="5" t="s">
        <v>2395</v>
      </c>
      <c r="B1016" s="6" t="s">
        <v>1353</v>
      </c>
      <c r="C1016" s="5" t="s">
        <v>23</v>
      </c>
      <c r="D1016" s="5" t="s">
        <v>30</v>
      </c>
      <c r="E1016" s="5" t="s">
        <v>25</v>
      </c>
      <c r="F1016" s="5" t="s">
        <v>1172</v>
      </c>
      <c r="G1016" s="7">
        <v>122.0</v>
      </c>
      <c r="H1016" s="7">
        <v>155.0</v>
      </c>
      <c r="I1016" s="7" t="s">
        <v>17</v>
      </c>
      <c r="J1016" s="7">
        <f t="shared" si="1"/>
        <v>138.5</v>
      </c>
    </row>
    <row r="1017" ht="15.75" hidden="1" customHeight="1">
      <c r="A1017" s="5" t="s">
        <v>2396</v>
      </c>
      <c r="B1017" s="6" t="s">
        <v>12</v>
      </c>
      <c r="C1017" s="5" t="s">
        <v>23</v>
      </c>
      <c r="D1017" s="5" t="s">
        <v>20</v>
      </c>
      <c r="E1017" s="5" t="s">
        <v>25</v>
      </c>
      <c r="F1017" s="5" t="s">
        <v>410</v>
      </c>
      <c r="G1017" s="7">
        <v>181.0</v>
      </c>
      <c r="H1017" s="7" t="s">
        <v>17</v>
      </c>
      <c r="I1017" s="7">
        <v>130.0</v>
      </c>
      <c r="J1017" s="7">
        <f t="shared" si="1"/>
        <v>155.5</v>
      </c>
    </row>
    <row r="1018" ht="15.75" hidden="1" customHeight="1">
      <c r="A1018" s="5" t="s">
        <v>2400</v>
      </c>
      <c r="B1018" s="6" t="s">
        <v>19</v>
      </c>
      <c r="C1018" s="5" t="s">
        <v>13</v>
      </c>
      <c r="D1018" s="5" t="s">
        <v>20</v>
      </c>
      <c r="E1018" s="5" t="s">
        <v>15</v>
      </c>
      <c r="F1018" s="5" t="s">
        <v>292</v>
      </c>
      <c r="G1018" s="7">
        <v>188.0</v>
      </c>
      <c r="H1018" s="7">
        <v>174.0</v>
      </c>
      <c r="I1018" s="7" t="s">
        <v>17</v>
      </c>
      <c r="J1018" s="7">
        <f t="shared" si="1"/>
        <v>181</v>
      </c>
    </row>
    <row r="1019" ht="15.75" hidden="1" customHeight="1">
      <c r="A1019" s="5" t="s">
        <v>2405</v>
      </c>
      <c r="B1019" s="6" t="s">
        <v>1069</v>
      </c>
      <c r="C1019" s="5" t="s">
        <v>23</v>
      </c>
      <c r="D1019" s="5" t="s">
        <v>130</v>
      </c>
      <c r="E1019" s="5" t="s">
        <v>25</v>
      </c>
      <c r="F1019" s="5" t="s">
        <v>97</v>
      </c>
      <c r="G1019" s="7">
        <v>192.0</v>
      </c>
      <c r="H1019" s="7">
        <v>185.5</v>
      </c>
      <c r="I1019" s="7">
        <v>195.0</v>
      </c>
      <c r="J1019" s="7">
        <f t="shared" si="1"/>
        <v>190.8333333</v>
      </c>
    </row>
    <row r="1020" ht="15.75" hidden="1" customHeight="1">
      <c r="A1020" s="5" t="s">
        <v>2406</v>
      </c>
      <c r="B1020" s="6" t="s">
        <v>1069</v>
      </c>
      <c r="C1020" s="5" t="s">
        <v>23</v>
      </c>
      <c r="D1020" s="5" t="s">
        <v>14</v>
      </c>
      <c r="E1020" s="5" t="s">
        <v>15</v>
      </c>
      <c r="F1020" s="5" t="s">
        <v>16</v>
      </c>
      <c r="G1020" s="7">
        <v>147.0</v>
      </c>
      <c r="H1020" s="7">
        <v>147.0</v>
      </c>
      <c r="I1020" s="7">
        <v>135.0</v>
      </c>
      <c r="J1020" s="7">
        <f t="shared" si="1"/>
        <v>143</v>
      </c>
    </row>
    <row r="1021" ht="15.75" hidden="1" customHeight="1">
      <c r="A1021" s="5" t="s">
        <v>2407</v>
      </c>
      <c r="B1021" s="6" t="s">
        <v>12</v>
      </c>
      <c r="C1021" s="5" t="s">
        <v>23</v>
      </c>
      <c r="D1021" s="5" t="s">
        <v>20</v>
      </c>
      <c r="E1021" s="5" t="s">
        <v>15</v>
      </c>
      <c r="F1021" s="5" t="s">
        <v>161</v>
      </c>
      <c r="G1021" s="7">
        <v>147.0</v>
      </c>
      <c r="H1021" s="7" t="s">
        <v>17</v>
      </c>
      <c r="I1021" s="7" t="s">
        <v>67</v>
      </c>
      <c r="J1021" s="7">
        <f t="shared" si="1"/>
        <v>147</v>
      </c>
    </row>
    <row r="1022" ht="15.75" hidden="1" customHeight="1">
      <c r="A1022" s="5" t="s">
        <v>2408</v>
      </c>
      <c r="B1022" s="6" t="s">
        <v>12</v>
      </c>
      <c r="C1022" s="5" t="s">
        <v>23</v>
      </c>
      <c r="D1022" s="5" t="s">
        <v>43</v>
      </c>
      <c r="E1022" s="5" t="s">
        <v>25</v>
      </c>
      <c r="F1022" s="5" t="s">
        <v>868</v>
      </c>
      <c r="G1022" s="7">
        <v>189.0</v>
      </c>
      <c r="H1022" s="7">
        <v>164.0</v>
      </c>
      <c r="I1022" s="7" t="s">
        <v>17</v>
      </c>
      <c r="J1022" s="7">
        <f t="shared" si="1"/>
        <v>176.5</v>
      </c>
    </row>
    <row r="1023" ht="15.75" hidden="1" customHeight="1">
      <c r="A1023" s="5" t="s">
        <v>2412</v>
      </c>
      <c r="B1023" s="6" t="s">
        <v>19</v>
      </c>
      <c r="C1023" s="5" t="s">
        <v>23</v>
      </c>
      <c r="D1023" s="5" t="s">
        <v>51</v>
      </c>
      <c r="E1023" s="5" t="s">
        <v>25</v>
      </c>
      <c r="F1023" s="5" t="s">
        <v>52</v>
      </c>
      <c r="G1023" s="7">
        <v>181.0</v>
      </c>
      <c r="H1023" s="7" t="s">
        <v>17</v>
      </c>
      <c r="I1023" s="7">
        <v>155.0</v>
      </c>
      <c r="J1023" s="7">
        <f t="shared" si="1"/>
        <v>168</v>
      </c>
    </row>
    <row r="1024" ht="15.75" hidden="1" customHeight="1">
      <c r="A1024" s="5" t="s">
        <v>2416</v>
      </c>
      <c r="B1024" s="6" t="s">
        <v>12</v>
      </c>
      <c r="C1024" s="5" t="s">
        <v>13</v>
      </c>
      <c r="D1024" s="5" t="s">
        <v>51</v>
      </c>
      <c r="E1024" s="5" t="s">
        <v>25</v>
      </c>
      <c r="F1024" s="5" t="s">
        <v>474</v>
      </c>
      <c r="G1024" s="7">
        <v>150.0</v>
      </c>
      <c r="H1024" s="7">
        <v>165.0</v>
      </c>
      <c r="I1024" s="7" t="s">
        <v>17</v>
      </c>
      <c r="J1024" s="7">
        <f t="shared" si="1"/>
        <v>157.5</v>
      </c>
    </row>
    <row r="1025" ht="15.75" hidden="1" customHeight="1">
      <c r="A1025" s="5" t="s">
        <v>2417</v>
      </c>
      <c r="B1025" s="6" t="s">
        <v>12</v>
      </c>
      <c r="C1025" s="5" t="s">
        <v>13</v>
      </c>
      <c r="D1025" s="5" t="s">
        <v>37</v>
      </c>
      <c r="E1025" s="5" t="s">
        <v>25</v>
      </c>
      <c r="F1025" s="5" t="s">
        <v>1023</v>
      </c>
      <c r="G1025" s="7">
        <v>134.0</v>
      </c>
      <c r="H1025" s="7">
        <v>124.0</v>
      </c>
      <c r="I1025" s="7">
        <v>100.0</v>
      </c>
      <c r="J1025" s="7">
        <f t="shared" si="1"/>
        <v>119.3333333</v>
      </c>
    </row>
    <row r="1026" ht="15.75" hidden="1" customHeight="1">
      <c r="A1026" s="5" t="s">
        <v>2421</v>
      </c>
      <c r="B1026" s="6" t="s">
        <v>12</v>
      </c>
      <c r="C1026" s="5" t="s">
        <v>13</v>
      </c>
      <c r="D1026" s="5" t="s">
        <v>20</v>
      </c>
      <c r="E1026" s="5" t="s">
        <v>25</v>
      </c>
      <c r="F1026" s="5" t="s">
        <v>654</v>
      </c>
      <c r="G1026" s="7">
        <v>135.0</v>
      </c>
      <c r="H1026" s="7" t="s">
        <v>17</v>
      </c>
      <c r="I1026" s="7">
        <v>144.0</v>
      </c>
      <c r="J1026" s="7">
        <f t="shared" si="1"/>
        <v>139.5</v>
      </c>
    </row>
    <row r="1027" ht="15.75" hidden="1" customHeight="1">
      <c r="A1027" s="5" t="s">
        <v>2425</v>
      </c>
      <c r="B1027" s="6" t="s">
        <v>12</v>
      </c>
      <c r="C1027" s="5" t="s">
        <v>13</v>
      </c>
      <c r="D1027" s="5" t="s">
        <v>20</v>
      </c>
      <c r="E1027" s="5" t="s">
        <v>15</v>
      </c>
      <c r="F1027" s="5" t="s">
        <v>161</v>
      </c>
      <c r="G1027" s="7">
        <v>148.0</v>
      </c>
      <c r="H1027" s="7" t="s">
        <v>17</v>
      </c>
      <c r="I1027" s="7" t="s">
        <v>67</v>
      </c>
      <c r="J1027" s="7">
        <f t="shared" si="1"/>
        <v>148</v>
      </c>
    </row>
    <row r="1028" ht="15.75" hidden="1" customHeight="1">
      <c r="A1028" s="5" t="s">
        <v>2426</v>
      </c>
      <c r="B1028" s="6" t="s">
        <v>12</v>
      </c>
      <c r="C1028" s="5" t="s">
        <v>13</v>
      </c>
      <c r="D1028" s="5" t="s">
        <v>20</v>
      </c>
      <c r="E1028" s="5" t="s">
        <v>15</v>
      </c>
      <c r="F1028" s="5" t="s">
        <v>387</v>
      </c>
      <c r="G1028" s="7">
        <v>154.0</v>
      </c>
      <c r="H1028" s="7" t="s">
        <v>17</v>
      </c>
      <c r="I1028" s="7">
        <v>159.0</v>
      </c>
      <c r="J1028" s="7">
        <f t="shared" si="1"/>
        <v>156.5</v>
      </c>
    </row>
    <row r="1029" ht="15.75" hidden="1" customHeight="1">
      <c r="A1029" s="5" t="s">
        <v>2430</v>
      </c>
      <c r="B1029" s="6" t="s">
        <v>12</v>
      </c>
      <c r="C1029" s="5" t="s">
        <v>23</v>
      </c>
      <c r="D1029" s="5" t="s">
        <v>130</v>
      </c>
      <c r="E1029" s="5" t="s">
        <v>25</v>
      </c>
      <c r="F1029" s="5" t="s">
        <v>97</v>
      </c>
      <c r="G1029" s="7">
        <v>183.0</v>
      </c>
      <c r="H1029" s="7" t="s">
        <v>17</v>
      </c>
      <c r="I1029" s="7">
        <v>180.0</v>
      </c>
      <c r="J1029" s="7">
        <f t="shared" si="1"/>
        <v>181.5</v>
      </c>
    </row>
    <row r="1030" ht="15.75" hidden="1" customHeight="1">
      <c r="A1030" s="5" t="s">
        <v>2432</v>
      </c>
      <c r="B1030" s="6" t="s">
        <v>12</v>
      </c>
      <c r="C1030" s="5" t="s">
        <v>23</v>
      </c>
      <c r="D1030" s="5" t="s">
        <v>20</v>
      </c>
      <c r="E1030" s="5" t="s">
        <v>15</v>
      </c>
      <c r="F1030" s="5" t="s">
        <v>185</v>
      </c>
      <c r="G1030" s="7">
        <v>182.0</v>
      </c>
      <c r="H1030" s="7" t="s">
        <v>17</v>
      </c>
      <c r="I1030" s="7">
        <v>170.0</v>
      </c>
      <c r="J1030" s="7">
        <f t="shared" si="1"/>
        <v>176</v>
      </c>
    </row>
    <row r="1031" ht="15.75" hidden="1" customHeight="1">
      <c r="A1031" s="5" t="s">
        <v>2436</v>
      </c>
      <c r="B1031" s="6" t="s">
        <v>12</v>
      </c>
      <c r="C1031" s="5" t="s">
        <v>23</v>
      </c>
      <c r="D1031" s="5" t="s">
        <v>30</v>
      </c>
      <c r="E1031" s="5" t="s">
        <v>15</v>
      </c>
      <c r="F1031" s="5" t="s">
        <v>214</v>
      </c>
      <c r="G1031" s="7">
        <v>188.0</v>
      </c>
      <c r="H1031" s="7">
        <v>169.0</v>
      </c>
      <c r="I1031" s="7">
        <v>178.0</v>
      </c>
      <c r="J1031" s="7">
        <f t="shared" si="1"/>
        <v>178.3333333</v>
      </c>
    </row>
    <row r="1032" ht="15.75" hidden="1" customHeight="1">
      <c r="A1032" s="5" t="s">
        <v>2438</v>
      </c>
      <c r="B1032" s="6" t="s">
        <v>12</v>
      </c>
      <c r="C1032" s="5" t="s">
        <v>23</v>
      </c>
      <c r="D1032" s="5" t="s">
        <v>130</v>
      </c>
      <c r="E1032" s="5" t="s">
        <v>15</v>
      </c>
      <c r="F1032" s="5" t="s">
        <v>131</v>
      </c>
      <c r="G1032" s="7">
        <v>138.0</v>
      </c>
      <c r="H1032" s="7">
        <v>147.0</v>
      </c>
      <c r="I1032" s="7" t="s">
        <v>17</v>
      </c>
      <c r="J1032" s="7">
        <f t="shared" si="1"/>
        <v>142.5</v>
      </c>
    </row>
    <row r="1033" ht="15.75" hidden="1" customHeight="1">
      <c r="A1033" s="5" t="s">
        <v>2442</v>
      </c>
      <c r="B1033" s="6" t="s">
        <v>12</v>
      </c>
      <c r="C1033" s="5" t="s">
        <v>13</v>
      </c>
      <c r="D1033" s="5" t="s">
        <v>51</v>
      </c>
      <c r="E1033" s="5" t="s">
        <v>15</v>
      </c>
      <c r="F1033" s="5" t="s">
        <v>398</v>
      </c>
      <c r="G1033" s="7">
        <v>154.0</v>
      </c>
      <c r="H1033" s="7" t="s">
        <v>17</v>
      </c>
      <c r="I1033" s="7">
        <v>142.0</v>
      </c>
      <c r="J1033" s="7">
        <f t="shared" si="1"/>
        <v>148</v>
      </c>
    </row>
    <row r="1034" ht="15.75" hidden="1" customHeight="1">
      <c r="A1034" s="5" t="s">
        <v>2445</v>
      </c>
      <c r="B1034" s="6" t="s">
        <v>12</v>
      </c>
      <c r="C1034" s="5" t="s">
        <v>13</v>
      </c>
      <c r="D1034" s="5" t="s">
        <v>60</v>
      </c>
      <c r="E1034" s="5" t="s">
        <v>15</v>
      </c>
      <c r="F1034" s="5" t="s">
        <v>398</v>
      </c>
      <c r="G1034" s="7">
        <v>177.0</v>
      </c>
      <c r="H1034" s="7" t="s">
        <v>17</v>
      </c>
      <c r="I1034" s="7">
        <v>182.0</v>
      </c>
      <c r="J1034" s="7">
        <f t="shared" si="1"/>
        <v>179.5</v>
      </c>
    </row>
    <row r="1035" ht="15.75" hidden="1" customHeight="1">
      <c r="A1035" s="5" t="s">
        <v>2447</v>
      </c>
      <c r="B1035" s="6" t="s">
        <v>12</v>
      </c>
      <c r="C1035" s="5" t="s">
        <v>13</v>
      </c>
      <c r="D1035" s="5" t="s">
        <v>20</v>
      </c>
      <c r="E1035" s="5" t="s">
        <v>25</v>
      </c>
      <c r="F1035" s="5" t="s">
        <v>440</v>
      </c>
      <c r="G1035" s="7">
        <v>157.0</v>
      </c>
      <c r="H1035" s="7" t="s">
        <v>17</v>
      </c>
      <c r="I1035" s="7">
        <v>178.0</v>
      </c>
      <c r="J1035" s="7">
        <f t="shared" si="1"/>
        <v>167.5</v>
      </c>
    </row>
    <row r="1036" ht="15.75" hidden="1" customHeight="1">
      <c r="A1036" s="5" t="s">
        <v>2450</v>
      </c>
      <c r="B1036" s="6" t="s">
        <v>12</v>
      </c>
      <c r="C1036" s="5" t="s">
        <v>23</v>
      </c>
      <c r="D1036" s="5" t="s">
        <v>14</v>
      </c>
      <c r="E1036" s="5" t="s">
        <v>25</v>
      </c>
      <c r="F1036" s="5" t="s">
        <v>269</v>
      </c>
      <c r="G1036" s="7">
        <v>170.0</v>
      </c>
      <c r="H1036" s="7">
        <v>145.0</v>
      </c>
      <c r="I1036" s="7">
        <v>130.0</v>
      </c>
      <c r="J1036" s="7">
        <f t="shared" si="1"/>
        <v>148.3333333</v>
      </c>
    </row>
    <row r="1037" ht="15.75" hidden="1" customHeight="1">
      <c r="A1037" s="5" t="s">
        <v>2454</v>
      </c>
      <c r="B1037" s="6" t="s">
        <v>12</v>
      </c>
      <c r="C1037" s="5" t="s">
        <v>13</v>
      </c>
      <c r="D1037" s="5" t="s">
        <v>24</v>
      </c>
      <c r="E1037" s="5" t="s">
        <v>25</v>
      </c>
      <c r="F1037" s="5" t="s">
        <v>26</v>
      </c>
      <c r="G1037" s="7">
        <v>100.0</v>
      </c>
      <c r="H1037" s="7" t="s">
        <v>17</v>
      </c>
      <c r="I1037" s="7">
        <v>110.0</v>
      </c>
      <c r="J1037" s="7">
        <f t="shared" si="1"/>
        <v>105</v>
      </c>
    </row>
    <row r="1038" ht="15.75" hidden="1" customHeight="1">
      <c r="A1038" s="5" t="s">
        <v>2455</v>
      </c>
      <c r="B1038" s="6" t="s">
        <v>12</v>
      </c>
      <c r="C1038" s="5" t="s">
        <v>23</v>
      </c>
      <c r="D1038" s="5" t="s">
        <v>30</v>
      </c>
      <c r="E1038" s="5" t="s">
        <v>25</v>
      </c>
      <c r="F1038" s="5" t="s">
        <v>158</v>
      </c>
      <c r="G1038" s="7">
        <v>190.0</v>
      </c>
      <c r="H1038" s="7" t="s">
        <v>17</v>
      </c>
      <c r="I1038" s="7">
        <v>186.0</v>
      </c>
      <c r="J1038" s="7">
        <f t="shared" si="1"/>
        <v>188</v>
      </c>
    </row>
    <row r="1039" ht="15.75" hidden="1" customHeight="1">
      <c r="A1039" s="5" t="s">
        <v>2458</v>
      </c>
      <c r="B1039" s="6" t="s">
        <v>12</v>
      </c>
      <c r="C1039" s="5" t="s">
        <v>23</v>
      </c>
      <c r="D1039" s="5" t="s">
        <v>20</v>
      </c>
      <c r="E1039" s="5" t="s">
        <v>15</v>
      </c>
      <c r="F1039" s="5" t="s">
        <v>210</v>
      </c>
      <c r="G1039" s="7">
        <v>197.0</v>
      </c>
      <c r="H1039" s="7">
        <v>195.0</v>
      </c>
      <c r="I1039" s="7">
        <v>187.0</v>
      </c>
      <c r="J1039" s="7">
        <f t="shared" si="1"/>
        <v>193</v>
      </c>
    </row>
    <row r="1040" ht="15.75" hidden="1" customHeight="1">
      <c r="A1040" s="5" t="s">
        <v>2460</v>
      </c>
      <c r="B1040" s="6" t="s">
        <v>19</v>
      </c>
      <c r="C1040" s="5" t="s">
        <v>23</v>
      </c>
      <c r="D1040" s="5" t="s">
        <v>46</v>
      </c>
      <c r="E1040" s="5" t="s">
        <v>15</v>
      </c>
      <c r="F1040" s="5" t="s">
        <v>90</v>
      </c>
      <c r="G1040" s="7">
        <v>183.0</v>
      </c>
      <c r="H1040" s="7">
        <v>165.0</v>
      </c>
      <c r="I1040" s="7" t="s">
        <v>17</v>
      </c>
      <c r="J1040" s="7">
        <f t="shared" si="1"/>
        <v>174</v>
      </c>
    </row>
    <row r="1041" ht="15.75" hidden="1" customHeight="1">
      <c r="A1041" s="5" t="s">
        <v>2464</v>
      </c>
      <c r="B1041" s="6" t="s">
        <v>12</v>
      </c>
      <c r="C1041" s="5" t="s">
        <v>23</v>
      </c>
      <c r="D1041" s="5" t="s">
        <v>37</v>
      </c>
      <c r="E1041" s="5" t="s">
        <v>15</v>
      </c>
      <c r="F1041" s="5" t="s">
        <v>271</v>
      </c>
      <c r="G1041" s="7">
        <v>188.0</v>
      </c>
      <c r="H1041" s="7" t="s">
        <v>17</v>
      </c>
      <c r="I1041" s="7">
        <v>180.0</v>
      </c>
      <c r="J1041" s="7">
        <f t="shared" si="1"/>
        <v>184</v>
      </c>
    </row>
    <row r="1042" ht="15.75" hidden="1" customHeight="1">
      <c r="A1042" s="5" t="s">
        <v>2465</v>
      </c>
      <c r="B1042" s="6" t="s">
        <v>19</v>
      </c>
      <c r="C1042" s="5" t="s">
        <v>13</v>
      </c>
      <c r="D1042" s="5" t="s">
        <v>43</v>
      </c>
      <c r="E1042" s="5" t="s">
        <v>25</v>
      </c>
      <c r="F1042" s="5" t="s">
        <v>259</v>
      </c>
      <c r="G1042" s="7">
        <v>140.0</v>
      </c>
      <c r="H1042" s="7" t="s">
        <v>17</v>
      </c>
      <c r="I1042" s="7">
        <v>161.0</v>
      </c>
      <c r="J1042" s="7">
        <f t="shared" si="1"/>
        <v>150.5</v>
      </c>
    </row>
    <row r="1043" ht="15.75" hidden="1" customHeight="1">
      <c r="A1043" s="5" t="s">
        <v>2469</v>
      </c>
      <c r="B1043" s="6" t="s">
        <v>12</v>
      </c>
      <c r="C1043" s="5" t="s">
        <v>13</v>
      </c>
      <c r="D1043" s="5" t="s">
        <v>37</v>
      </c>
      <c r="E1043" s="5" t="s">
        <v>15</v>
      </c>
      <c r="F1043" s="5" t="s">
        <v>114</v>
      </c>
      <c r="G1043" s="7">
        <v>119.0</v>
      </c>
      <c r="H1043" s="7">
        <v>132.0</v>
      </c>
      <c r="I1043" s="7" t="s">
        <v>17</v>
      </c>
      <c r="J1043" s="7">
        <f t="shared" si="1"/>
        <v>125.5</v>
      </c>
    </row>
    <row r="1044" ht="15.75" hidden="1" customHeight="1">
      <c r="A1044" s="5" t="s">
        <v>2471</v>
      </c>
      <c r="B1044" s="6" t="s">
        <v>12</v>
      </c>
      <c r="C1044" s="5" t="s">
        <v>13</v>
      </c>
      <c r="D1044" s="5" t="s">
        <v>60</v>
      </c>
      <c r="E1044" s="5" t="s">
        <v>15</v>
      </c>
      <c r="F1044" s="5" t="s">
        <v>352</v>
      </c>
      <c r="G1044" s="7">
        <v>131.0</v>
      </c>
      <c r="H1044" s="7">
        <v>130.0</v>
      </c>
      <c r="I1044" s="7">
        <v>140.0</v>
      </c>
      <c r="J1044" s="7">
        <f t="shared" si="1"/>
        <v>133.6666667</v>
      </c>
    </row>
    <row r="1045" ht="15.75" hidden="1" customHeight="1">
      <c r="A1045" s="5" t="s">
        <v>2474</v>
      </c>
      <c r="B1045" s="6" t="s">
        <v>12</v>
      </c>
      <c r="C1045" s="5" t="s">
        <v>13</v>
      </c>
      <c r="D1045" s="5" t="s">
        <v>109</v>
      </c>
      <c r="E1045" s="5" t="s">
        <v>15</v>
      </c>
      <c r="F1045" s="5" t="s">
        <v>123</v>
      </c>
      <c r="G1045" s="7">
        <v>102.0</v>
      </c>
      <c r="H1045" s="7">
        <v>112.0</v>
      </c>
      <c r="I1045" s="7" t="s">
        <v>67</v>
      </c>
      <c r="J1045" s="7">
        <f t="shared" si="1"/>
        <v>107</v>
      </c>
    </row>
    <row r="1046" ht="15.75" hidden="1" customHeight="1">
      <c r="A1046" s="5" t="s">
        <v>2475</v>
      </c>
      <c r="B1046" s="6" t="s">
        <v>12</v>
      </c>
      <c r="C1046" s="5" t="s">
        <v>23</v>
      </c>
      <c r="D1046" s="5" t="s">
        <v>60</v>
      </c>
      <c r="E1046" s="5" t="s">
        <v>25</v>
      </c>
      <c r="F1046" s="5" t="s">
        <v>534</v>
      </c>
      <c r="G1046" s="7">
        <v>154.0</v>
      </c>
      <c r="H1046" s="7" t="s">
        <v>17</v>
      </c>
      <c r="I1046" s="7">
        <v>182.0</v>
      </c>
      <c r="J1046" s="7">
        <f t="shared" si="1"/>
        <v>168</v>
      </c>
    </row>
    <row r="1047" ht="15.75" hidden="1" customHeight="1">
      <c r="A1047" s="5" t="s">
        <v>2479</v>
      </c>
      <c r="B1047" s="6" t="s">
        <v>12</v>
      </c>
      <c r="C1047" s="5" t="s">
        <v>23</v>
      </c>
      <c r="D1047" s="5" t="s">
        <v>14</v>
      </c>
      <c r="E1047" s="5" t="s">
        <v>25</v>
      </c>
      <c r="F1047" s="5" t="s">
        <v>194</v>
      </c>
      <c r="G1047" s="7">
        <v>171.0</v>
      </c>
      <c r="H1047" s="7" t="s">
        <v>17</v>
      </c>
      <c r="I1047" s="7">
        <v>177.0</v>
      </c>
      <c r="J1047" s="7">
        <f t="shared" si="1"/>
        <v>174</v>
      </c>
    </row>
    <row r="1048" ht="15.75" hidden="1" customHeight="1">
      <c r="A1048" s="5" t="s">
        <v>2482</v>
      </c>
      <c r="B1048" s="6" t="s">
        <v>12</v>
      </c>
      <c r="C1048" s="5" t="s">
        <v>13</v>
      </c>
      <c r="D1048" s="5" t="s">
        <v>20</v>
      </c>
      <c r="E1048" s="5" t="s">
        <v>15</v>
      </c>
      <c r="F1048" s="5" t="s">
        <v>2360</v>
      </c>
      <c r="G1048" s="7">
        <v>162.0</v>
      </c>
      <c r="H1048" s="7" t="s">
        <v>17</v>
      </c>
      <c r="I1048" s="7">
        <v>151.0</v>
      </c>
      <c r="J1048" s="7">
        <f t="shared" si="1"/>
        <v>156.5</v>
      </c>
    </row>
    <row r="1049" ht="15.75" hidden="1" customHeight="1">
      <c r="A1049" s="5" t="s">
        <v>2484</v>
      </c>
      <c r="B1049" s="6" t="s">
        <v>12</v>
      </c>
      <c r="C1049" s="5" t="s">
        <v>23</v>
      </c>
      <c r="D1049" s="5" t="s">
        <v>37</v>
      </c>
      <c r="E1049" s="5" t="s">
        <v>25</v>
      </c>
      <c r="F1049" s="5" t="s">
        <v>117</v>
      </c>
      <c r="G1049" s="7">
        <v>152.0</v>
      </c>
      <c r="H1049" s="7" t="s">
        <v>17</v>
      </c>
      <c r="I1049" s="7">
        <v>155.0</v>
      </c>
      <c r="J1049" s="7">
        <f t="shared" si="1"/>
        <v>153.5</v>
      </c>
    </row>
    <row r="1050" ht="15.75" hidden="1" customHeight="1">
      <c r="A1050" s="5" t="s">
        <v>2485</v>
      </c>
      <c r="B1050" s="6" t="s">
        <v>12</v>
      </c>
      <c r="C1050" s="5" t="s">
        <v>13</v>
      </c>
      <c r="D1050" s="5" t="s">
        <v>24</v>
      </c>
      <c r="E1050" s="5" t="s">
        <v>15</v>
      </c>
      <c r="F1050" s="5" t="s">
        <v>146</v>
      </c>
      <c r="G1050" s="7">
        <v>113.0</v>
      </c>
      <c r="H1050" s="7">
        <v>124.0</v>
      </c>
      <c r="I1050" s="7" t="s">
        <v>17</v>
      </c>
      <c r="J1050" s="7">
        <f t="shared" si="1"/>
        <v>118.5</v>
      </c>
    </row>
    <row r="1051" ht="15.75" hidden="1" customHeight="1">
      <c r="A1051" s="5" t="s">
        <v>2490</v>
      </c>
      <c r="B1051" s="6" t="s">
        <v>12</v>
      </c>
      <c r="C1051" s="5" t="s">
        <v>23</v>
      </c>
      <c r="D1051" s="5" t="s">
        <v>30</v>
      </c>
      <c r="E1051" s="5" t="s">
        <v>25</v>
      </c>
      <c r="F1051" s="5" t="s">
        <v>446</v>
      </c>
      <c r="G1051" s="7">
        <v>120.0</v>
      </c>
      <c r="H1051" s="7">
        <v>140.0</v>
      </c>
      <c r="I1051" s="7" t="s">
        <v>17</v>
      </c>
      <c r="J1051" s="7">
        <f t="shared" si="1"/>
        <v>130</v>
      </c>
    </row>
    <row r="1052" ht="15.75" hidden="1" customHeight="1">
      <c r="A1052" s="5" t="s">
        <v>2495</v>
      </c>
      <c r="B1052" s="6" t="s">
        <v>12</v>
      </c>
      <c r="C1052" s="5" t="s">
        <v>23</v>
      </c>
      <c r="D1052" s="5" t="s">
        <v>43</v>
      </c>
      <c r="E1052" s="5" t="s">
        <v>25</v>
      </c>
      <c r="F1052" s="5" t="s">
        <v>44</v>
      </c>
      <c r="G1052" s="7">
        <v>171.0</v>
      </c>
      <c r="H1052" s="7">
        <v>169.0</v>
      </c>
      <c r="I1052" s="7" t="s">
        <v>17</v>
      </c>
      <c r="J1052" s="7">
        <f t="shared" si="1"/>
        <v>170</v>
      </c>
    </row>
    <row r="1053" ht="15.75" hidden="1" customHeight="1">
      <c r="A1053" s="5" t="s">
        <v>2497</v>
      </c>
      <c r="B1053" s="6" t="s">
        <v>19</v>
      </c>
      <c r="C1053" s="5" t="s">
        <v>23</v>
      </c>
      <c r="D1053" s="5" t="s">
        <v>46</v>
      </c>
      <c r="E1053" s="5" t="s">
        <v>15</v>
      </c>
      <c r="F1053" s="5" t="s">
        <v>99</v>
      </c>
      <c r="G1053" s="7">
        <v>182.0</v>
      </c>
      <c r="H1053" s="7">
        <v>173.0</v>
      </c>
      <c r="I1053" s="7" t="s">
        <v>17</v>
      </c>
      <c r="J1053" s="7">
        <f t="shared" si="1"/>
        <v>177.5</v>
      </c>
    </row>
    <row r="1054" ht="15.75" hidden="1" customHeight="1">
      <c r="A1054" s="5" t="s">
        <v>2501</v>
      </c>
      <c r="B1054" s="6" t="s">
        <v>12</v>
      </c>
      <c r="C1054" s="5" t="s">
        <v>13</v>
      </c>
      <c r="D1054" s="5" t="s">
        <v>43</v>
      </c>
      <c r="E1054" s="5" t="s">
        <v>25</v>
      </c>
      <c r="F1054" s="5" t="s">
        <v>363</v>
      </c>
      <c r="G1054" s="7">
        <v>122.0</v>
      </c>
      <c r="H1054" s="7" t="s">
        <v>17</v>
      </c>
      <c r="I1054" s="7">
        <v>117.0</v>
      </c>
      <c r="J1054" s="7">
        <f t="shared" si="1"/>
        <v>119.5</v>
      </c>
    </row>
    <row r="1055" ht="15.75" hidden="1" customHeight="1">
      <c r="A1055" s="5" t="s">
        <v>2505</v>
      </c>
      <c r="B1055" s="6" t="s">
        <v>12</v>
      </c>
      <c r="C1055" s="5" t="s">
        <v>13</v>
      </c>
      <c r="D1055" s="5" t="s">
        <v>30</v>
      </c>
      <c r="E1055" s="5" t="s">
        <v>15</v>
      </c>
      <c r="F1055" s="5" t="s">
        <v>302</v>
      </c>
      <c r="G1055" s="7">
        <v>140.0</v>
      </c>
      <c r="H1055" s="7" t="s">
        <v>17</v>
      </c>
      <c r="I1055" s="7">
        <v>166.0</v>
      </c>
      <c r="J1055" s="7">
        <f t="shared" si="1"/>
        <v>153</v>
      </c>
    </row>
    <row r="1056" ht="15.75" hidden="1" customHeight="1">
      <c r="A1056" s="5" t="s">
        <v>2508</v>
      </c>
      <c r="B1056" s="6" t="s">
        <v>12</v>
      </c>
      <c r="C1056" s="5" t="s">
        <v>13</v>
      </c>
      <c r="D1056" s="5" t="s">
        <v>109</v>
      </c>
      <c r="E1056" s="5" t="s">
        <v>15</v>
      </c>
      <c r="F1056" s="5" t="s">
        <v>868</v>
      </c>
      <c r="G1056" s="7">
        <v>143.0</v>
      </c>
      <c r="H1056" s="7">
        <v>160.0</v>
      </c>
      <c r="I1056" s="7" t="s">
        <v>17</v>
      </c>
      <c r="J1056" s="7">
        <f t="shared" si="1"/>
        <v>151.5</v>
      </c>
    </row>
    <row r="1057" ht="15.75" hidden="1" customHeight="1">
      <c r="A1057" s="5" t="s">
        <v>2510</v>
      </c>
      <c r="B1057" s="6" t="s">
        <v>12</v>
      </c>
      <c r="C1057" s="5" t="s">
        <v>23</v>
      </c>
      <c r="D1057" s="5" t="s">
        <v>20</v>
      </c>
      <c r="E1057" s="5" t="s">
        <v>15</v>
      </c>
      <c r="F1057" s="5" t="s">
        <v>387</v>
      </c>
      <c r="G1057" s="7">
        <v>169.0</v>
      </c>
      <c r="H1057" s="7" t="s">
        <v>17</v>
      </c>
      <c r="I1057" s="7">
        <v>157.0</v>
      </c>
      <c r="J1057" s="7">
        <f t="shared" si="1"/>
        <v>163</v>
      </c>
    </row>
    <row r="1058" ht="15.75" hidden="1" customHeight="1">
      <c r="A1058" s="5" t="s">
        <v>2514</v>
      </c>
      <c r="B1058" s="6" t="s">
        <v>19</v>
      </c>
      <c r="C1058" s="5" t="s">
        <v>13</v>
      </c>
      <c r="D1058" s="5" t="s">
        <v>37</v>
      </c>
      <c r="E1058" s="5" t="s">
        <v>25</v>
      </c>
      <c r="F1058" s="5" t="s">
        <v>174</v>
      </c>
      <c r="G1058" s="7">
        <v>184.0</v>
      </c>
      <c r="H1058" s="7" t="s">
        <v>17</v>
      </c>
      <c r="I1058" s="7">
        <v>189.0</v>
      </c>
      <c r="J1058" s="7">
        <f t="shared" si="1"/>
        <v>186.5</v>
      </c>
    </row>
    <row r="1059" ht="15.75" hidden="1" customHeight="1">
      <c r="A1059" s="5" t="s">
        <v>2515</v>
      </c>
      <c r="B1059" s="6" t="s">
        <v>12</v>
      </c>
      <c r="C1059" s="5" t="s">
        <v>23</v>
      </c>
      <c r="D1059" s="5" t="s">
        <v>43</v>
      </c>
      <c r="E1059" s="5" t="s">
        <v>15</v>
      </c>
      <c r="F1059" s="5" t="s">
        <v>166</v>
      </c>
      <c r="G1059" s="7">
        <v>145.0</v>
      </c>
      <c r="H1059" s="7">
        <v>157.0</v>
      </c>
      <c r="I1059" s="7" t="s">
        <v>17</v>
      </c>
      <c r="J1059" s="7">
        <f t="shared" si="1"/>
        <v>151</v>
      </c>
    </row>
    <row r="1060" ht="15.75" hidden="1" customHeight="1">
      <c r="A1060" s="5" t="s">
        <v>2520</v>
      </c>
      <c r="B1060" s="6" t="s">
        <v>12</v>
      </c>
      <c r="C1060" s="5" t="s">
        <v>23</v>
      </c>
      <c r="D1060" s="5" t="s">
        <v>37</v>
      </c>
      <c r="E1060" s="5" t="s">
        <v>25</v>
      </c>
      <c r="F1060" s="5" t="s">
        <v>54</v>
      </c>
      <c r="G1060" s="7">
        <v>147.0</v>
      </c>
      <c r="H1060" s="7" t="s">
        <v>17</v>
      </c>
      <c r="I1060" s="7">
        <v>178.0</v>
      </c>
      <c r="J1060" s="7">
        <f t="shared" si="1"/>
        <v>162.5</v>
      </c>
    </row>
    <row r="1061" ht="15.75" hidden="1" customHeight="1">
      <c r="A1061" s="5" t="s">
        <v>2524</v>
      </c>
      <c r="B1061" s="6" t="s">
        <v>12</v>
      </c>
      <c r="C1061" s="5" t="s">
        <v>23</v>
      </c>
      <c r="D1061" s="5" t="s">
        <v>51</v>
      </c>
      <c r="E1061" s="5" t="s">
        <v>15</v>
      </c>
      <c r="F1061" s="5" t="s">
        <v>398</v>
      </c>
      <c r="G1061" s="7">
        <v>175.0</v>
      </c>
      <c r="H1061" s="7" t="s">
        <v>17</v>
      </c>
      <c r="I1061" s="7">
        <v>175.0</v>
      </c>
      <c r="J1061" s="7">
        <f t="shared" si="1"/>
        <v>175</v>
      </c>
    </row>
    <row r="1062" ht="15.75" hidden="1" customHeight="1">
      <c r="A1062" s="5" t="s">
        <v>2525</v>
      </c>
      <c r="B1062" s="6" t="s">
        <v>12</v>
      </c>
      <c r="C1062" s="5" t="s">
        <v>13</v>
      </c>
      <c r="D1062" s="5" t="s">
        <v>37</v>
      </c>
      <c r="E1062" s="5" t="s">
        <v>15</v>
      </c>
      <c r="F1062" s="5" t="s">
        <v>271</v>
      </c>
      <c r="G1062" s="7">
        <v>143.0</v>
      </c>
      <c r="H1062" s="7" t="s">
        <v>17</v>
      </c>
      <c r="I1062" s="7">
        <v>157.0</v>
      </c>
      <c r="J1062" s="7">
        <f t="shared" si="1"/>
        <v>150</v>
      </c>
    </row>
    <row r="1063" ht="15.75" hidden="1" customHeight="1">
      <c r="A1063" s="5" t="s">
        <v>2526</v>
      </c>
      <c r="B1063" s="6" t="s">
        <v>12</v>
      </c>
      <c r="C1063" s="5" t="s">
        <v>13</v>
      </c>
      <c r="D1063" s="5" t="s">
        <v>24</v>
      </c>
      <c r="E1063" s="5" t="s">
        <v>25</v>
      </c>
      <c r="F1063" s="5" t="s">
        <v>959</v>
      </c>
      <c r="G1063" s="7">
        <v>129.0</v>
      </c>
      <c r="H1063" s="7" t="s">
        <v>17</v>
      </c>
      <c r="I1063" s="7">
        <v>107.0</v>
      </c>
      <c r="J1063" s="7">
        <f t="shared" si="1"/>
        <v>118</v>
      </c>
    </row>
    <row r="1064" ht="15.75" hidden="1" customHeight="1">
      <c r="A1064" s="5" t="s">
        <v>2531</v>
      </c>
      <c r="B1064" s="6" t="s">
        <v>12</v>
      </c>
      <c r="C1064" s="5" t="s">
        <v>23</v>
      </c>
      <c r="D1064" s="5" t="s">
        <v>20</v>
      </c>
      <c r="E1064" s="5" t="s">
        <v>15</v>
      </c>
      <c r="F1064" s="5" t="s">
        <v>1946</v>
      </c>
      <c r="G1064" s="7">
        <v>174.0</v>
      </c>
      <c r="H1064" s="7" t="s">
        <v>17</v>
      </c>
      <c r="I1064" s="7">
        <v>157.0</v>
      </c>
      <c r="J1064" s="7">
        <f t="shared" si="1"/>
        <v>165.5</v>
      </c>
    </row>
    <row r="1065" ht="15.75" hidden="1" customHeight="1">
      <c r="A1065" s="5" t="s">
        <v>2535</v>
      </c>
      <c r="B1065" s="6" t="s">
        <v>19</v>
      </c>
      <c r="C1065" s="5" t="s">
        <v>23</v>
      </c>
      <c r="D1065" s="5" t="s">
        <v>20</v>
      </c>
      <c r="E1065" s="5" t="s">
        <v>15</v>
      </c>
      <c r="F1065" s="5" t="s">
        <v>38</v>
      </c>
      <c r="G1065" s="7">
        <v>149.0</v>
      </c>
      <c r="H1065" s="7" t="s">
        <v>17</v>
      </c>
      <c r="I1065" s="7">
        <v>161.0</v>
      </c>
      <c r="J1065" s="7">
        <f t="shared" si="1"/>
        <v>155</v>
      </c>
    </row>
    <row r="1066" ht="15.75" hidden="1" customHeight="1">
      <c r="A1066" s="5" t="s">
        <v>2536</v>
      </c>
      <c r="B1066" s="6" t="s">
        <v>12</v>
      </c>
      <c r="C1066" s="5" t="s">
        <v>23</v>
      </c>
      <c r="D1066" s="5" t="s">
        <v>60</v>
      </c>
      <c r="E1066" s="5" t="s">
        <v>15</v>
      </c>
      <c r="F1066" s="5" t="s">
        <v>398</v>
      </c>
      <c r="G1066" s="7">
        <v>132.0</v>
      </c>
      <c r="H1066" s="7" t="s">
        <v>17</v>
      </c>
      <c r="I1066" s="7">
        <v>155.0</v>
      </c>
      <c r="J1066" s="7">
        <f t="shared" si="1"/>
        <v>143.5</v>
      </c>
    </row>
    <row r="1067" ht="15.75" hidden="1" customHeight="1">
      <c r="A1067" s="5" t="s">
        <v>2540</v>
      </c>
      <c r="B1067" s="6" t="s">
        <v>12</v>
      </c>
      <c r="C1067" s="5" t="s">
        <v>13</v>
      </c>
      <c r="D1067" s="5" t="s">
        <v>51</v>
      </c>
      <c r="E1067" s="5" t="s">
        <v>15</v>
      </c>
      <c r="F1067" s="5" t="s">
        <v>190</v>
      </c>
      <c r="G1067" s="7">
        <v>183.0</v>
      </c>
      <c r="H1067" s="7" t="s">
        <v>17</v>
      </c>
      <c r="I1067" s="7">
        <v>194.0</v>
      </c>
      <c r="J1067" s="7">
        <f t="shared" si="1"/>
        <v>188.5</v>
      </c>
    </row>
    <row r="1068" ht="15.75" hidden="1" customHeight="1">
      <c r="A1068" s="5" t="s">
        <v>2545</v>
      </c>
      <c r="B1068" s="6" t="s">
        <v>19</v>
      </c>
      <c r="C1068" s="5" t="s">
        <v>23</v>
      </c>
      <c r="D1068" s="5" t="s">
        <v>24</v>
      </c>
      <c r="E1068" s="5" t="s">
        <v>15</v>
      </c>
      <c r="F1068" s="5" t="s">
        <v>336</v>
      </c>
      <c r="G1068" s="7">
        <v>188.0</v>
      </c>
      <c r="H1068" s="7">
        <v>167.0</v>
      </c>
      <c r="I1068" s="7" t="s">
        <v>17</v>
      </c>
      <c r="J1068" s="7">
        <f t="shared" si="1"/>
        <v>177.5</v>
      </c>
    </row>
    <row r="1069" ht="15.75" hidden="1" customHeight="1">
      <c r="A1069" s="5" t="s">
        <v>2546</v>
      </c>
      <c r="B1069" s="6" t="s">
        <v>12</v>
      </c>
      <c r="C1069" s="5" t="s">
        <v>23</v>
      </c>
      <c r="D1069" s="5" t="s">
        <v>20</v>
      </c>
      <c r="E1069" s="5" t="s">
        <v>15</v>
      </c>
      <c r="F1069" s="5" t="s">
        <v>383</v>
      </c>
      <c r="G1069" s="7">
        <v>173.0</v>
      </c>
      <c r="H1069" s="7">
        <v>166.0</v>
      </c>
      <c r="I1069" s="7" t="s">
        <v>17</v>
      </c>
      <c r="J1069" s="7">
        <f t="shared" si="1"/>
        <v>169.5</v>
      </c>
    </row>
    <row r="1070" ht="15.75" hidden="1" customHeight="1">
      <c r="A1070" s="5" t="s">
        <v>2550</v>
      </c>
      <c r="B1070" s="6" t="s">
        <v>19</v>
      </c>
      <c r="C1070" s="5" t="s">
        <v>23</v>
      </c>
      <c r="D1070" s="5" t="s">
        <v>14</v>
      </c>
      <c r="E1070" s="5" t="s">
        <v>25</v>
      </c>
      <c r="F1070" s="5" t="s">
        <v>782</v>
      </c>
      <c r="G1070" s="7">
        <v>122.0</v>
      </c>
      <c r="H1070" s="7">
        <v>121.0</v>
      </c>
      <c r="I1070" s="7" t="s">
        <v>17</v>
      </c>
      <c r="J1070" s="7">
        <f t="shared" si="1"/>
        <v>121.5</v>
      </c>
    </row>
    <row r="1071" ht="15.75" hidden="1" customHeight="1">
      <c r="A1071" s="5" t="s">
        <v>2555</v>
      </c>
      <c r="B1071" s="6" t="s">
        <v>12</v>
      </c>
      <c r="C1071" s="5" t="s">
        <v>23</v>
      </c>
      <c r="D1071" s="5" t="s">
        <v>30</v>
      </c>
      <c r="E1071" s="5" t="s">
        <v>15</v>
      </c>
      <c r="F1071" s="5" t="s">
        <v>465</v>
      </c>
      <c r="G1071" s="7">
        <v>153.0</v>
      </c>
      <c r="H1071" s="7">
        <v>143.0</v>
      </c>
      <c r="I1071" s="7" t="s">
        <v>17</v>
      </c>
      <c r="J1071" s="7">
        <f t="shared" si="1"/>
        <v>148</v>
      </c>
    </row>
    <row r="1072" ht="15.75" hidden="1" customHeight="1">
      <c r="A1072" s="5" t="s">
        <v>2556</v>
      </c>
      <c r="B1072" s="6" t="s">
        <v>12</v>
      </c>
      <c r="C1072" s="5" t="s">
        <v>23</v>
      </c>
      <c r="D1072" s="5" t="s">
        <v>130</v>
      </c>
      <c r="E1072" s="5" t="s">
        <v>15</v>
      </c>
      <c r="F1072" s="5" t="s">
        <v>481</v>
      </c>
      <c r="G1072" s="7">
        <v>137.0</v>
      </c>
      <c r="H1072" s="7" t="s">
        <v>17</v>
      </c>
      <c r="I1072" s="7">
        <v>142.0</v>
      </c>
      <c r="J1072" s="7">
        <f t="shared" si="1"/>
        <v>139.5</v>
      </c>
    </row>
    <row r="1073" ht="15.75" hidden="1" customHeight="1">
      <c r="A1073" s="5" t="s">
        <v>2564</v>
      </c>
      <c r="B1073" s="6" t="s">
        <v>12</v>
      </c>
      <c r="C1073" s="5" t="s">
        <v>13</v>
      </c>
      <c r="D1073" s="5" t="s">
        <v>37</v>
      </c>
      <c r="E1073" s="5" t="s">
        <v>15</v>
      </c>
      <c r="F1073" s="5" t="s">
        <v>86</v>
      </c>
      <c r="G1073" s="7" t="s">
        <v>64</v>
      </c>
      <c r="H1073" s="7">
        <v>149.0</v>
      </c>
      <c r="I1073" s="7">
        <v>151.0</v>
      </c>
      <c r="J1073" s="7">
        <f t="shared" si="1"/>
        <v>150</v>
      </c>
    </row>
    <row r="1074" ht="15.75" hidden="1" customHeight="1">
      <c r="A1074" s="5" t="s">
        <v>2565</v>
      </c>
      <c r="B1074" s="6" t="s">
        <v>19</v>
      </c>
      <c r="C1074" s="5" t="s">
        <v>13</v>
      </c>
      <c r="D1074" s="5" t="s">
        <v>149</v>
      </c>
      <c r="E1074" s="5" t="s">
        <v>15</v>
      </c>
      <c r="F1074" s="5" t="s">
        <v>150</v>
      </c>
      <c r="G1074" s="7">
        <v>104.0</v>
      </c>
      <c r="H1074" s="7" t="s">
        <v>67</v>
      </c>
      <c r="I1074" s="7" t="s">
        <v>17</v>
      </c>
      <c r="J1074" s="7">
        <f t="shared" si="1"/>
        <v>104</v>
      </c>
    </row>
    <row r="1075" ht="15.75" hidden="1" customHeight="1">
      <c r="A1075" s="5" t="s">
        <v>2571</v>
      </c>
      <c r="B1075" s="6" t="s">
        <v>12</v>
      </c>
      <c r="C1075" s="5" t="s">
        <v>23</v>
      </c>
      <c r="D1075" s="5" t="s">
        <v>30</v>
      </c>
      <c r="E1075" s="5" t="s">
        <v>15</v>
      </c>
      <c r="F1075" s="5" t="s">
        <v>31</v>
      </c>
      <c r="G1075" s="7">
        <v>169.0</v>
      </c>
      <c r="H1075" s="7" t="s">
        <v>17</v>
      </c>
      <c r="I1075" s="7">
        <v>146.0</v>
      </c>
      <c r="J1075" s="7">
        <f t="shared" si="1"/>
        <v>157.5</v>
      </c>
    </row>
    <row r="1076" ht="15.75" hidden="1" customHeight="1">
      <c r="A1076" s="5" t="s">
        <v>2573</v>
      </c>
      <c r="B1076" s="6" t="s">
        <v>19</v>
      </c>
      <c r="C1076" s="5" t="s">
        <v>13</v>
      </c>
      <c r="D1076" s="5" t="s">
        <v>24</v>
      </c>
      <c r="E1076" s="5" t="s">
        <v>25</v>
      </c>
      <c r="F1076" s="5" t="s">
        <v>310</v>
      </c>
      <c r="G1076" s="7">
        <v>149.0</v>
      </c>
      <c r="H1076" s="7" t="s">
        <v>17</v>
      </c>
      <c r="I1076" s="7">
        <v>161.0</v>
      </c>
      <c r="J1076" s="7">
        <f t="shared" si="1"/>
        <v>155</v>
      </c>
    </row>
    <row r="1077" ht="15.75" hidden="1" customHeight="1">
      <c r="A1077" s="5" t="s">
        <v>2574</v>
      </c>
      <c r="B1077" s="6" t="s">
        <v>12</v>
      </c>
      <c r="C1077" s="5" t="s">
        <v>23</v>
      </c>
      <c r="D1077" s="5" t="s">
        <v>20</v>
      </c>
      <c r="E1077" s="5" t="s">
        <v>15</v>
      </c>
      <c r="F1077" s="5" t="s">
        <v>387</v>
      </c>
      <c r="G1077" s="7">
        <v>161.0</v>
      </c>
      <c r="H1077" s="7">
        <v>160.0</v>
      </c>
      <c r="I1077" s="7" t="s">
        <v>17</v>
      </c>
      <c r="J1077" s="7">
        <f t="shared" si="1"/>
        <v>160.5</v>
      </c>
    </row>
    <row r="1078" ht="15.75" hidden="1" customHeight="1">
      <c r="A1078" s="5" t="s">
        <v>2577</v>
      </c>
      <c r="B1078" s="6" t="s">
        <v>12</v>
      </c>
      <c r="C1078" s="5" t="s">
        <v>23</v>
      </c>
      <c r="D1078" s="5" t="s">
        <v>37</v>
      </c>
      <c r="E1078" s="5" t="s">
        <v>25</v>
      </c>
      <c r="F1078" s="5" t="s">
        <v>576</v>
      </c>
      <c r="G1078" s="7">
        <v>145.0</v>
      </c>
      <c r="H1078" s="7">
        <v>145.0</v>
      </c>
      <c r="I1078" s="7">
        <v>159.0</v>
      </c>
      <c r="J1078" s="7">
        <f t="shared" si="1"/>
        <v>149.6666667</v>
      </c>
    </row>
    <row r="1079" ht="15.75" hidden="1" customHeight="1">
      <c r="A1079" s="5" t="s">
        <v>2579</v>
      </c>
      <c r="B1079" s="6" t="s">
        <v>12</v>
      </c>
      <c r="C1079" s="5" t="s">
        <v>23</v>
      </c>
      <c r="D1079" s="5" t="s">
        <v>30</v>
      </c>
      <c r="E1079" s="5" t="s">
        <v>15</v>
      </c>
      <c r="F1079" s="5" t="s">
        <v>1408</v>
      </c>
      <c r="G1079" s="7">
        <v>157.0</v>
      </c>
      <c r="H1079" s="7">
        <v>138.0</v>
      </c>
      <c r="I1079" s="7" t="s">
        <v>17</v>
      </c>
      <c r="J1079" s="7">
        <f t="shared" si="1"/>
        <v>147.5</v>
      </c>
    </row>
    <row r="1080" ht="15.75" hidden="1" customHeight="1">
      <c r="A1080" s="5" t="s">
        <v>2583</v>
      </c>
      <c r="B1080" s="6" t="s">
        <v>12</v>
      </c>
      <c r="C1080" s="5" t="s">
        <v>23</v>
      </c>
      <c r="D1080" s="5" t="s">
        <v>30</v>
      </c>
      <c r="E1080" s="5" t="s">
        <v>25</v>
      </c>
      <c r="F1080" s="5" t="s">
        <v>1766</v>
      </c>
      <c r="G1080" s="7">
        <v>137.0</v>
      </c>
      <c r="H1080" s="7">
        <v>110.0</v>
      </c>
      <c r="I1080" s="7" t="s">
        <v>17</v>
      </c>
      <c r="J1080" s="7">
        <f t="shared" si="1"/>
        <v>123.5</v>
      </c>
    </row>
    <row r="1081" ht="15.75" hidden="1" customHeight="1">
      <c r="A1081" s="5" t="s">
        <v>2584</v>
      </c>
      <c r="B1081" s="6" t="s">
        <v>12</v>
      </c>
      <c r="C1081" s="5" t="s">
        <v>13</v>
      </c>
      <c r="D1081" s="5" t="s">
        <v>20</v>
      </c>
      <c r="E1081" s="5" t="s">
        <v>15</v>
      </c>
      <c r="F1081" s="5" t="s">
        <v>1366</v>
      </c>
      <c r="G1081" s="7">
        <v>152.0</v>
      </c>
      <c r="H1081" s="7">
        <v>130.0</v>
      </c>
      <c r="I1081" s="7" t="s">
        <v>17</v>
      </c>
      <c r="J1081" s="7">
        <f t="shared" si="1"/>
        <v>141</v>
      </c>
    </row>
    <row r="1082" ht="15.75" hidden="1" customHeight="1">
      <c r="A1082" s="5" t="s">
        <v>2588</v>
      </c>
      <c r="B1082" s="6" t="s">
        <v>12</v>
      </c>
      <c r="C1082" s="5" t="s">
        <v>13</v>
      </c>
      <c r="D1082" s="5" t="s">
        <v>109</v>
      </c>
      <c r="E1082" s="5" t="s">
        <v>15</v>
      </c>
      <c r="F1082" s="5" t="s">
        <v>52</v>
      </c>
      <c r="G1082" s="7">
        <v>182.0</v>
      </c>
      <c r="H1082" s="7">
        <v>177.0</v>
      </c>
      <c r="I1082" s="7" t="s">
        <v>17</v>
      </c>
      <c r="J1082" s="7">
        <f t="shared" si="1"/>
        <v>179.5</v>
      </c>
    </row>
    <row r="1083" ht="15.75" hidden="1" customHeight="1">
      <c r="A1083" s="5" t="s">
        <v>2593</v>
      </c>
      <c r="B1083" s="6" t="s">
        <v>12</v>
      </c>
      <c r="C1083" s="5" t="s">
        <v>23</v>
      </c>
      <c r="D1083" s="5" t="s">
        <v>51</v>
      </c>
      <c r="E1083" s="5" t="s">
        <v>25</v>
      </c>
      <c r="F1083" s="5" t="s">
        <v>474</v>
      </c>
      <c r="G1083" s="7">
        <v>153.0</v>
      </c>
      <c r="H1083" s="7">
        <v>110.0</v>
      </c>
      <c r="I1083" s="7" t="s">
        <v>17</v>
      </c>
      <c r="J1083" s="7">
        <f t="shared" si="1"/>
        <v>131.5</v>
      </c>
    </row>
    <row r="1084" ht="15.75" hidden="1" customHeight="1">
      <c r="A1084" s="5" t="s">
        <v>2594</v>
      </c>
      <c r="B1084" s="6" t="s">
        <v>12</v>
      </c>
      <c r="C1084" s="5" t="s">
        <v>13</v>
      </c>
      <c r="D1084" s="5" t="s">
        <v>60</v>
      </c>
      <c r="E1084" s="5" t="s">
        <v>25</v>
      </c>
      <c r="F1084" s="5" t="s">
        <v>61</v>
      </c>
      <c r="G1084" s="7">
        <v>171.0</v>
      </c>
      <c r="H1084" s="7" t="s">
        <v>17</v>
      </c>
      <c r="I1084" s="7">
        <v>192.0</v>
      </c>
      <c r="J1084" s="7">
        <f t="shared" si="1"/>
        <v>181.5</v>
      </c>
    </row>
    <row r="1085" ht="15.75" hidden="1" customHeight="1">
      <c r="A1085" s="5" t="s">
        <v>2599</v>
      </c>
      <c r="B1085" s="6" t="s">
        <v>19</v>
      </c>
      <c r="C1085" s="5" t="s">
        <v>23</v>
      </c>
      <c r="D1085" s="5" t="s">
        <v>20</v>
      </c>
      <c r="E1085" s="5" t="s">
        <v>15</v>
      </c>
      <c r="F1085" s="5" t="s">
        <v>387</v>
      </c>
      <c r="G1085" s="7">
        <v>190.0</v>
      </c>
      <c r="H1085" s="7" t="s">
        <v>17</v>
      </c>
      <c r="I1085" s="7">
        <v>149.0</v>
      </c>
      <c r="J1085" s="7">
        <f t="shared" si="1"/>
        <v>169.5</v>
      </c>
    </row>
    <row r="1086" ht="15.75" hidden="1" customHeight="1">
      <c r="A1086" s="5" t="s">
        <v>2601</v>
      </c>
      <c r="B1086" s="6" t="s">
        <v>12</v>
      </c>
      <c r="C1086" s="5" t="s">
        <v>23</v>
      </c>
      <c r="D1086" s="5" t="s">
        <v>37</v>
      </c>
      <c r="E1086" s="5" t="s">
        <v>25</v>
      </c>
      <c r="F1086" s="5" t="s">
        <v>240</v>
      </c>
      <c r="G1086" s="7">
        <v>186.0</v>
      </c>
      <c r="H1086" s="7" t="s">
        <v>17</v>
      </c>
      <c r="I1086" s="7">
        <v>173.0</v>
      </c>
      <c r="J1086" s="7">
        <f t="shared" si="1"/>
        <v>179.5</v>
      </c>
    </row>
    <row r="1087" ht="15.75" hidden="1" customHeight="1">
      <c r="A1087" s="5" t="s">
        <v>2605</v>
      </c>
      <c r="B1087" s="6" t="s">
        <v>12</v>
      </c>
      <c r="C1087" s="5" t="s">
        <v>23</v>
      </c>
      <c r="D1087" s="5" t="s">
        <v>43</v>
      </c>
      <c r="E1087" s="5" t="s">
        <v>15</v>
      </c>
      <c r="F1087" s="5" t="s">
        <v>174</v>
      </c>
      <c r="G1087" s="7">
        <v>127.0</v>
      </c>
      <c r="H1087" s="7">
        <v>130.0</v>
      </c>
      <c r="I1087" s="7" t="s">
        <v>17</v>
      </c>
      <c r="J1087" s="7">
        <f t="shared" si="1"/>
        <v>128.5</v>
      </c>
    </row>
    <row r="1088" ht="15.75" hidden="1" customHeight="1">
      <c r="A1088" s="5" t="s">
        <v>2609</v>
      </c>
      <c r="B1088" s="6" t="s">
        <v>19</v>
      </c>
      <c r="C1088" s="5" t="s">
        <v>13</v>
      </c>
      <c r="D1088" s="5" t="s">
        <v>37</v>
      </c>
      <c r="E1088" s="5" t="s">
        <v>15</v>
      </c>
      <c r="F1088" s="5" t="s">
        <v>38</v>
      </c>
      <c r="G1088" s="7">
        <v>149.0</v>
      </c>
      <c r="H1088" s="7" t="s">
        <v>17</v>
      </c>
      <c r="I1088" s="7">
        <v>155.0</v>
      </c>
      <c r="J1088" s="7">
        <f t="shared" si="1"/>
        <v>152</v>
      </c>
    </row>
    <row r="1089" ht="15.75" hidden="1" customHeight="1">
      <c r="A1089" s="5" t="s">
        <v>2610</v>
      </c>
      <c r="B1089" s="6" t="s">
        <v>12</v>
      </c>
      <c r="C1089" s="5" t="s">
        <v>13</v>
      </c>
      <c r="D1089" s="5" t="s">
        <v>109</v>
      </c>
      <c r="E1089" s="5" t="s">
        <v>15</v>
      </c>
      <c r="F1089" s="5" t="s">
        <v>868</v>
      </c>
      <c r="G1089" s="7">
        <v>153.0</v>
      </c>
      <c r="H1089" s="7" t="s">
        <v>17</v>
      </c>
      <c r="I1089" s="7">
        <v>142.0</v>
      </c>
      <c r="J1089" s="7">
        <f t="shared" si="1"/>
        <v>147.5</v>
      </c>
    </row>
    <row r="1090" ht="15.75" hidden="1" customHeight="1">
      <c r="A1090" s="5" t="s">
        <v>2614</v>
      </c>
      <c r="B1090" s="6" t="s">
        <v>19</v>
      </c>
      <c r="C1090" s="5" t="s">
        <v>13</v>
      </c>
      <c r="D1090" s="5" t="s">
        <v>43</v>
      </c>
      <c r="E1090" s="5" t="s">
        <v>15</v>
      </c>
      <c r="F1090" s="5" t="s">
        <v>224</v>
      </c>
      <c r="G1090" s="7">
        <v>190.0</v>
      </c>
      <c r="H1090" s="7">
        <v>191.5</v>
      </c>
      <c r="I1090" s="7" t="s">
        <v>17</v>
      </c>
      <c r="J1090" s="7">
        <f t="shared" si="1"/>
        <v>190.75</v>
      </c>
    </row>
    <row r="1091" ht="15.75" hidden="1" customHeight="1">
      <c r="A1091" s="5" t="s">
        <v>2618</v>
      </c>
      <c r="B1091" s="6" t="s">
        <v>1353</v>
      </c>
      <c r="C1091" s="5" t="s">
        <v>23</v>
      </c>
      <c r="D1091" s="5" t="s">
        <v>30</v>
      </c>
      <c r="E1091" s="5" t="s">
        <v>25</v>
      </c>
      <c r="F1091" s="5" t="s">
        <v>1209</v>
      </c>
      <c r="G1091" s="7">
        <v>111.0</v>
      </c>
      <c r="H1091" s="7" t="s">
        <v>67</v>
      </c>
      <c r="I1091" s="7" t="s">
        <v>67</v>
      </c>
      <c r="J1091" s="7">
        <f t="shared" si="1"/>
        <v>111</v>
      </c>
    </row>
    <row r="1092" ht="15.75" hidden="1" customHeight="1">
      <c r="A1092" s="5" t="s">
        <v>2619</v>
      </c>
      <c r="B1092" s="6" t="s">
        <v>19</v>
      </c>
      <c r="C1092" s="5" t="s">
        <v>23</v>
      </c>
      <c r="D1092" s="5" t="s">
        <v>24</v>
      </c>
      <c r="E1092" s="5" t="s">
        <v>15</v>
      </c>
      <c r="F1092" s="5" t="s">
        <v>35</v>
      </c>
      <c r="G1092" s="7">
        <v>181.0</v>
      </c>
      <c r="H1092" s="7" t="s">
        <v>17</v>
      </c>
      <c r="I1092" s="7">
        <v>170.0</v>
      </c>
      <c r="J1092" s="7">
        <f t="shared" si="1"/>
        <v>175.5</v>
      </c>
    </row>
    <row r="1093" ht="15.75" hidden="1" customHeight="1">
      <c r="A1093" s="5" t="s">
        <v>2620</v>
      </c>
      <c r="B1093" s="6" t="s">
        <v>12</v>
      </c>
      <c r="C1093" s="5" t="s">
        <v>23</v>
      </c>
      <c r="D1093" s="5" t="s">
        <v>30</v>
      </c>
      <c r="E1093" s="5" t="s">
        <v>15</v>
      </c>
      <c r="F1093" s="5" t="s">
        <v>394</v>
      </c>
      <c r="G1093" s="7">
        <v>186.0</v>
      </c>
      <c r="H1093" s="7">
        <v>161.0</v>
      </c>
      <c r="I1093" s="7" t="s">
        <v>17</v>
      </c>
      <c r="J1093" s="7">
        <f t="shared" si="1"/>
        <v>173.5</v>
      </c>
    </row>
    <row r="1094" ht="15.75" hidden="1" customHeight="1">
      <c r="A1094" s="5" t="s">
        <v>2628</v>
      </c>
      <c r="B1094" s="6" t="s">
        <v>12</v>
      </c>
      <c r="C1094" s="5" t="s">
        <v>23</v>
      </c>
      <c r="D1094" s="5" t="s">
        <v>20</v>
      </c>
      <c r="E1094" s="5" t="s">
        <v>15</v>
      </c>
      <c r="F1094" s="5" t="s">
        <v>181</v>
      </c>
      <c r="G1094" s="7">
        <v>149.0</v>
      </c>
      <c r="H1094" s="7">
        <v>130.0</v>
      </c>
      <c r="I1094" s="7" t="s">
        <v>17</v>
      </c>
      <c r="J1094" s="7">
        <f t="shared" si="1"/>
        <v>139.5</v>
      </c>
    </row>
    <row r="1095" ht="15.75" hidden="1" customHeight="1">
      <c r="A1095" s="5" t="s">
        <v>2629</v>
      </c>
      <c r="B1095" s="6" t="s">
        <v>19</v>
      </c>
      <c r="C1095" s="5" t="s">
        <v>23</v>
      </c>
      <c r="D1095" s="5" t="s">
        <v>30</v>
      </c>
      <c r="E1095" s="5" t="s">
        <v>25</v>
      </c>
      <c r="F1095" s="5" t="s">
        <v>177</v>
      </c>
      <c r="G1095" s="7">
        <v>159.0</v>
      </c>
      <c r="H1095" s="7">
        <v>145.0</v>
      </c>
      <c r="I1095" s="7">
        <v>153.0</v>
      </c>
      <c r="J1095" s="7">
        <f t="shared" si="1"/>
        <v>152.3333333</v>
      </c>
    </row>
    <row r="1096" ht="15.75" hidden="1" customHeight="1">
      <c r="A1096" s="5" t="s">
        <v>2630</v>
      </c>
      <c r="B1096" s="6" t="s">
        <v>12</v>
      </c>
      <c r="C1096" s="5" t="s">
        <v>23</v>
      </c>
      <c r="D1096" s="5" t="s">
        <v>130</v>
      </c>
      <c r="E1096" s="5" t="s">
        <v>15</v>
      </c>
      <c r="F1096" s="5" t="s">
        <v>196</v>
      </c>
      <c r="G1096" s="7">
        <v>190.0</v>
      </c>
      <c r="H1096" s="7">
        <v>185.0</v>
      </c>
      <c r="I1096" s="7" t="s">
        <v>17</v>
      </c>
      <c r="J1096" s="7">
        <f t="shared" si="1"/>
        <v>187.5</v>
      </c>
    </row>
    <row r="1097" ht="15.75" hidden="1" customHeight="1">
      <c r="A1097" s="5" t="s">
        <v>2634</v>
      </c>
      <c r="B1097" s="6" t="s">
        <v>12</v>
      </c>
      <c r="C1097" s="5" t="s">
        <v>13</v>
      </c>
      <c r="D1097" s="5" t="s">
        <v>20</v>
      </c>
      <c r="E1097" s="5" t="s">
        <v>15</v>
      </c>
      <c r="F1097" s="5" t="s">
        <v>161</v>
      </c>
      <c r="G1097" s="7">
        <v>164.0</v>
      </c>
      <c r="H1097" s="7">
        <v>162.0</v>
      </c>
      <c r="I1097" s="7">
        <v>149.0</v>
      </c>
      <c r="J1097" s="7">
        <f t="shared" si="1"/>
        <v>158.3333333</v>
      </c>
    </row>
    <row r="1098" ht="15.75" hidden="1" customHeight="1">
      <c r="A1098" s="5" t="s">
        <v>2638</v>
      </c>
      <c r="B1098" s="6" t="s">
        <v>12</v>
      </c>
      <c r="C1098" s="5" t="s">
        <v>13</v>
      </c>
      <c r="D1098" s="5" t="s">
        <v>20</v>
      </c>
      <c r="E1098" s="5" t="s">
        <v>25</v>
      </c>
      <c r="F1098" s="5" t="s">
        <v>498</v>
      </c>
      <c r="G1098" s="7">
        <v>135.0</v>
      </c>
      <c r="H1098" s="7">
        <v>140.0</v>
      </c>
      <c r="I1098" s="7">
        <v>110.0</v>
      </c>
      <c r="J1098" s="7">
        <f t="shared" si="1"/>
        <v>128.3333333</v>
      </c>
    </row>
    <row r="1099" ht="15.75" hidden="1" customHeight="1">
      <c r="A1099" s="5" t="s">
        <v>2640</v>
      </c>
      <c r="B1099" s="6" t="s">
        <v>12</v>
      </c>
      <c r="C1099" s="5" t="s">
        <v>23</v>
      </c>
      <c r="D1099" s="5" t="s">
        <v>20</v>
      </c>
      <c r="E1099" s="5" t="s">
        <v>15</v>
      </c>
      <c r="F1099" s="5" t="s">
        <v>161</v>
      </c>
      <c r="G1099" s="7">
        <v>172.0</v>
      </c>
      <c r="H1099" s="7">
        <v>138.0</v>
      </c>
      <c r="I1099" s="7" t="s">
        <v>17</v>
      </c>
      <c r="J1099" s="7">
        <f t="shared" si="1"/>
        <v>155</v>
      </c>
    </row>
    <row r="1100" ht="15.75" hidden="1" customHeight="1">
      <c r="A1100" s="5" t="s">
        <v>2641</v>
      </c>
      <c r="B1100" s="6" t="s">
        <v>12</v>
      </c>
      <c r="C1100" s="5" t="s">
        <v>23</v>
      </c>
      <c r="D1100" s="5" t="s">
        <v>20</v>
      </c>
      <c r="E1100" s="5" t="s">
        <v>15</v>
      </c>
      <c r="F1100" s="5" t="s">
        <v>383</v>
      </c>
      <c r="G1100" s="7">
        <v>180.0</v>
      </c>
      <c r="H1100" s="7">
        <v>171.0</v>
      </c>
      <c r="I1100" s="7" t="s">
        <v>17</v>
      </c>
      <c r="J1100" s="7">
        <f t="shared" si="1"/>
        <v>175.5</v>
      </c>
    </row>
    <row r="1101" ht="15.75" hidden="1" customHeight="1">
      <c r="A1101" s="5" t="s">
        <v>2646</v>
      </c>
      <c r="B1101" s="6" t="s">
        <v>19</v>
      </c>
      <c r="C1101" s="5" t="s">
        <v>13</v>
      </c>
      <c r="D1101" s="5" t="s">
        <v>37</v>
      </c>
      <c r="E1101" s="5" t="s">
        <v>15</v>
      </c>
      <c r="F1101" s="5" t="s">
        <v>117</v>
      </c>
      <c r="G1101" s="7">
        <v>150.0</v>
      </c>
      <c r="H1101" s="7">
        <v>169.0</v>
      </c>
      <c r="I1101" s="7" t="s">
        <v>17</v>
      </c>
      <c r="J1101" s="7">
        <f t="shared" si="1"/>
        <v>159.5</v>
      </c>
    </row>
    <row r="1102" ht="15.75" hidden="1" customHeight="1">
      <c r="A1102" s="5" t="s">
        <v>2650</v>
      </c>
      <c r="B1102" s="6" t="s">
        <v>12</v>
      </c>
      <c r="C1102" s="5" t="s">
        <v>23</v>
      </c>
      <c r="D1102" s="5" t="s">
        <v>37</v>
      </c>
      <c r="E1102" s="5" t="s">
        <v>25</v>
      </c>
      <c r="F1102" s="5" t="s">
        <v>1023</v>
      </c>
      <c r="G1102" s="7">
        <v>122.0</v>
      </c>
      <c r="H1102" s="7">
        <v>115.0</v>
      </c>
      <c r="I1102" s="7">
        <v>110.0</v>
      </c>
      <c r="J1102" s="7">
        <f t="shared" si="1"/>
        <v>115.6666667</v>
      </c>
    </row>
    <row r="1103" ht="15.75" hidden="1" customHeight="1">
      <c r="A1103" s="5" t="s">
        <v>2651</v>
      </c>
      <c r="B1103" s="6" t="s">
        <v>19</v>
      </c>
      <c r="C1103" s="5" t="s">
        <v>23</v>
      </c>
      <c r="D1103" s="5" t="s">
        <v>37</v>
      </c>
      <c r="E1103" s="5" t="s">
        <v>15</v>
      </c>
      <c r="F1103" s="5" t="s">
        <v>114</v>
      </c>
      <c r="G1103" s="7">
        <v>150.0</v>
      </c>
      <c r="H1103" s="7" t="s">
        <v>17</v>
      </c>
      <c r="I1103" s="7">
        <v>146.0</v>
      </c>
      <c r="J1103" s="7">
        <f t="shared" si="1"/>
        <v>148</v>
      </c>
    </row>
    <row r="1104" ht="15.75" hidden="1" customHeight="1">
      <c r="A1104" s="5" t="s">
        <v>2655</v>
      </c>
      <c r="B1104" s="6" t="s">
        <v>12</v>
      </c>
      <c r="C1104" s="5" t="s">
        <v>13</v>
      </c>
      <c r="D1104" s="5" t="s">
        <v>109</v>
      </c>
      <c r="E1104" s="5" t="s">
        <v>15</v>
      </c>
      <c r="F1104" s="5" t="s">
        <v>172</v>
      </c>
      <c r="G1104" s="7">
        <v>111.0</v>
      </c>
      <c r="H1104" s="7">
        <v>132.0</v>
      </c>
      <c r="I1104" s="7">
        <v>100.0</v>
      </c>
      <c r="J1104" s="7">
        <f t="shared" si="1"/>
        <v>114.3333333</v>
      </c>
    </row>
    <row r="1105" ht="15.75" hidden="1" customHeight="1">
      <c r="A1105" s="5" t="s">
        <v>2660</v>
      </c>
      <c r="B1105" s="6" t="s">
        <v>12</v>
      </c>
      <c r="C1105" s="5" t="s">
        <v>23</v>
      </c>
      <c r="D1105" s="5" t="s">
        <v>43</v>
      </c>
      <c r="E1105" s="5" t="s">
        <v>15</v>
      </c>
      <c r="F1105" s="5" t="s">
        <v>398</v>
      </c>
      <c r="G1105" s="7">
        <v>124.0</v>
      </c>
      <c r="H1105" s="7" t="s">
        <v>17</v>
      </c>
      <c r="I1105" s="7">
        <v>157.0</v>
      </c>
      <c r="J1105" s="7">
        <f t="shared" si="1"/>
        <v>140.5</v>
      </c>
    </row>
    <row r="1106" ht="15.75" hidden="1" customHeight="1">
      <c r="A1106" s="5" t="s">
        <v>2663</v>
      </c>
      <c r="B1106" s="6" t="s">
        <v>19</v>
      </c>
      <c r="C1106" s="5" t="s">
        <v>23</v>
      </c>
      <c r="D1106" s="5" t="s">
        <v>109</v>
      </c>
      <c r="E1106" s="5" t="s">
        <v>25</v>
      </c>
      <c r="F1106" s="5" t="s">
        <v>155</v>
      </c>
      <c r="G1106" s="7">
        <v>181.0</v>
      </c>
      <c r="H1106" s="7">
        <v>164.0</v>
      </c>
      <c r="I1106" s="7" t="s">
        <v>17</v>
      </c>
      <c r="J1106" s="7">
        <f t="shared" si="1"/>
        <v>172.5</v>
      </c>
    </row>
    <row r="1107" ht="15.75" hidden="1" customHeight="1">
      <c r="A1107" s="5" t="s">
        <v>2665</v>
      </c>
      <c r="B1107" s="6" t="s">
        <v>12</v>
      </c>
      <c r="C1107" s="5" t="s">
        <v>23</v>
      </c>
      <c r="D1107" s="5" t="s">
        <v>37</v>
      </c>
      <c r="E1107" s="5" t="s">
        <v>25</v>
      </c>
      <c r="F1107" s="5" t="s">
        <v>117</v>
      </c>
      <c r="G1107" s="7">
        <v>179.0</v>
      </c>
      <c r="H1107" s="7">
        <v>170.0</v>
      </c>
      <c r="I1107" s="7">
        <v>168.0</v>
      </c>
      <c r="J1107" s="7">
        <f t="shared" si="1"/>
        <v>172.3333333</v>
      </c>
    </row>
    <row r="1108" ht="15.75" hidden="1" customHeight="1">
      <c r="A1108" s="5" t="s">
        <v>2669</v>
      </c>
      <c r="B1108" s="6" t="s">
        <v>19</v>
      </c>
      <c r="C1108" s="5" t="s">
        <v>13</v>
      </c>
      <c r="D1108" s="5" t="s">
        <v>37</v>
      </c>
      <c r="E1108" s="5" t="s">
        <v>15</v>
      </c>
      <c r="F1108" s="5" t="s">
        <v>134</v>
      </c>
      <c r="G1108" s="7">
        <v>117.0</v>
      </c>
      <c r="H1108" s="7">
        <v>112.0</v>
      </c>
      <c r="I1108" s="7" t="s">
        <v>17</v>
      </c>
      <c r="J1108" s="7">
        <f t="shared" si="1"/>
        <v>114.5</v>
      </c>
    </row>
    <row r="1109" ht="15.75" hidden="1" customHeight="1">
      <c r="A1109" s="5" t="s">
        <v>2672</v>
      </c>
      <c r="B1109" s="6" t="s">
        <v>12</v>
      </c>
      <c r="C1109" s="5" t="s">
        <v>13</v>
      </c>
      <c r="D1109" s="5" t="s">
        <v>24</v>
      </c>
      <c r="E1109" s="5" t="s">
        <v>15</v>
      </c>
      <c r="F1109" s="5" t="s">
        <v>332</v>
      </c>
      <c r="G1109" s="7">
        <v>157.0</v>
      </c>
      <c r="H1109" s="7">
        <v>147.0</v>
      </c>
      <c r="I1109" s="7">
        <v>117.0</v>
      </c>
      <c r="J1109" s="7">
        <f t="shared" si="1"/>
        <v>140.3333333</v>
      </c>
    </row>
    <row r="1110" ht="15.75" hidden="1" customHeight="1">
      <c r="A1110" s="5" t="s">
        <v>2675</v>
      </c>
      <c r="B1110" s="6" t="s">
        <v>19</v>
      </c>
      <c r="C1110" s="5" t="s">
        <v>23</v>
      </c>
      <c r="D1110" s="5" t="s">
        <v>51</v>
      </c>
      <c r="E1110" s="5" t="s">
        <v>15</v>
      </c>
      <c r="F1110" s="5" t="s">
        <v>398</v>
      </c>
      <c r="G1110" s="7">
        <v>187.0</v>
      </c>
      <c r="H1110" s="7" t="s">
        <v>17</v>
      </c>
      <c r="I1110" s="7">
        <v>184.0</v>
      </c>
      <c r="J1110" s="7">
        <f t="shared" si="1"/>
        <v>185.5</v>
      </c>
    </row>
    <row r="1111" ht="15.75" hidden="1" customHeight="1">
      <c r="A1111" s="5" t="s">
        <v>2679</v>
      </c>
      <c r="B1111" s="6" t="s">
        <v>12</v>
      </c>
      <c r="C1111" s="5" t="s">
        <v>23</v>
      </c>
      <c r="D1111" s="5" t="s">
        <v>14</v>
      </c>
      <c r="E1111" s="5" t="s">
        <v>15</v>
      </c>
      <c r="F1111" s="5" t="s">
        <v>16</v>
      </c>
      <c r="G1111" s="7">
        <v>179.0</v>
      </c>
      <c r="H1111" s="7">
        <v>138.0</v>
      </c>
      <c r="I1111" s="7">
        <v>170.0</v>
      </c>
      <c r="J1111" s="7">
        <f t="shared" si="1"/>
        <v>162.3333333</v>
      </c>
    </row>
    <row r="1112" ht="15.75" hidden="1" customHeight="1">
      <c r="A1112" s="5" t="s">
        <v>2683</v>
      </c>
      <c r="B1112" s="6" t="s">
        <v>12</v>
      </c>
      <c r="C1112" s="5" t="s">
        <v>13</v>
      </c>
      <c r="D1112" s="5" t="s">
        <v>14</v>
      </c>
      <c r="E1112" s="5" t="s">
        <v>15</v>
      </c>
      <c r="F1112" s="5" t="s">
        <v>205</v>
      </c>
      <c r="G1112" s="7">
        <v>184.0</v>
      </c>
      <c r="H1112" s="7" t="s">
        <v>17</v>
      </c>
      <c r="I1112" s="7">
        <v>173.0</v>
      </c>
      <c r="J1112" s="7">
        <f t="shared" si="1"/>
        <v>178.5</v>
      </c>
    </row>
    <row r="1113" ht="15.75" hidden="1" customHeight="1">
      <c r="A1113" s="5" t="s">
        <v>2687</v>
      </c>
      <c r="B1113" s="6" t="s">
        <v>12</v>
      </c>
      <c r="C1113" s="5" t="s">
        <v>23</v>
      </c>
      <c r="D1113" s="5" t="s">
        <v>37</v>
      </c>
      <c r="E1113" s="5" t="s">
        <v>15</v>
      </c>
      <c r="F1113" s="5" t="s">
        <v>312</v>
      </c>
      <c r="G1113" s="7">
        <v>188.0</v>
      </c>
      <c r="H1113" s="7" t="s">
        <v>17</v>
      </c>
      <c r="I1113" s="7">
        <v>187.0</v>
      </c>
      <c r="J1113" s="7">
        <f t="shared" si="1"/>
        <v>187.5</v>
      </c>
    </row>
    <row r="1114" ht="15.75" hidden="1" customHeight="1">
      <c r="A1114" s="5" t="s">
        <v>2688</v>
      </c>
      <c r="B1114" s="6" t="s">
        <v>12</v>
      </c>
      <c r="C1114" s="5" t="s">
        <v>23</v>
      </c>
      <c r="D1114" s="5" t="s">
        <v>37</v>
      </c>
      <c r="E1114" s="5" t="s">
        <v>25</v>
      </c>
      <c r="F1114" s="5" t="s">
        <v>117</v>
      </c>
      <c r="G1114" s="7">
        <v>165.0</v>
      </c>
      <c r="H1114" s="7">
        <v>161.0</v>
      </c>
      <c r="I1114" s="7">
        <v>133.0</v>
      </c>
      <c r="J1114" s="7">
        <f t="shared" si="1"/>
        <v>153</v>
      </c>
    </row>
    <row r="1115" ht="15.75" hidden="1" customHeight="1">
      <c r="A1115" s="5" t="s">
        <v>2689</v>
      </c>
      <c r="B1115" s="6" t="s">
        <v>19</v>
      </c>
      <c r="C1115" s="5" t="s">
        <v>23</v>
      </c>
      <c r="D1115" s="5" t="s">
        <v>30</v>
      </c>
      <c r="E1115" s="5" t="s">
        <v>15</v>
      </c>
      <c r="F1115" s="5" t="s">
        <v>2691</v>
      </c>
      <c r="G1115" s="7">
        <v>172.0</v>
      </c>
      <c r="H1115" s="7" t="s">
        <v>17</v>
      </c>
      <c r="I1115" s="7">
        <v>130.0</v>
      </c>
      <c r="J1115" s="7">
        <f t="shared" si="1"/>
        <v>151</v>
      </c>
    </row>
    <row r="1116" ht="15.75" hidden="1" customHeight="1">
      <c r="A1116" s="5" t="s">
        <v>2693</v>
      </c>
      <c r="B1116" s="6" t="s">
        <v>12</v>
      </c>
      <c r="C1116" s="5" t="s">
        <v>13</v>
      </c>
      <c r="D1116" s="5" t="s">
        <v>30</v>
      </c>
      <c r="E1116" s="5" t="s">
        <v>15</v>
      </c>
      <c r="F1116" s="5" t="s">
        <v>596</v>
      </c>
      <c r="G1116" s="7">
        <v>165.0</v>
      </c>
      <c r="H1116" s="7">
        <v>145.0</v>
      </c>
      <c r="I1116" s="7" t="s">
        <v>17</v>
      </c>
      <c r="J1116" s="7">
        <f t="shared" si="1"/>
        <v>155</v>
      </c>
    </row>
    <row r="1117" ht="15.75" hidden="1" customHeight="1">
      <c r="A1117" s="5" t="s">
        <v>2695</v>
      </c>
      <c r="B1117" s="6" t="s">
        <v>12</v>
      </c>
      <c r="C1117" s="5" t="s">
        <v>13</v>
      </c>
      <c r="D1117" s="5" t="s">
        <v>51</v>
      </c>
      <c r="E1117" s="5" t="s">
        <v>15</v>
      </c>
      <c r="F1117" s="5" t="s">
        <v>752</v>
      </c>
      <c r="G1117" s="7">
        <v>115.0</v>
      </c>
      <c r="H1117" s="7">
        <v>115.0</v>
      </c>
      <c r="I1117" s="7" t="s">
        <v>17</v>
      </c>
      <c r="J1117" s="7">
        <f t="shared" si="1"/>
        <v>115</v>
      </c>
    </row>
    <row r="1118" ht="15.75" hidden="1" customHeight="1">
      <c r="A1118" s="5" t="s">
        <v>2699</v>
      </c>
      <c r="B1118" s="6" t="s">
        <v>12</v>
      </c>
      <c r="C1118" s="5" t="s">
        <v>13</v>
      </c>
      <c r="D1118" s="5" t="s">
        <v>51</v>
      </c>
      <c r="E1118" s="5" t="s">
        <v>15</v>
      </c>
      <c r="F1118" s="5" t="s">
        <v>312</v>
      </c>
      <c r="G1118" s="7">
        <v>164.0</v>
      </c>
      <c r="H1118" s="7">
        <v>171.0</v>
      </c>
      <c r="I1118" s="7" t="s">
        <v>17</v>
      </c>
      <c r="J1118" s="7">
        <f t="shared" si="1"/>
        <v>167.5</v>
      </c>
    </row>
    <row r="1119" ht="15.75" hidden="1" customHeight="1">
      <c r="A1119" s="5" t="s">
        <v>2700</v>
      </c>
      <c r="B1119" s="6" t="s">
        <v>12</v>
      </c>
      <c r="C1119" s="5" t="s">
        <v>23</v>
      </c>
      <c r="D1119" s="5" t="s">
        <v>20</v>
      </c>
      <c r="E1119" s="5" t="s">
        <v>15</v>
      </c>
      <c r="F1119" s="5" t="s">
        <v>1946</v>
      </c>
      <c r="G1119" s="7">
        <v>129.0</v>
      </c>
      <c r="H1119" s="7">
        <v>130.0</v>
      </c>
      <c r="I1119" s="7" t="s">
        <v>17</v>
      </c>
      <c r="J1119" s="7">
        <f t="shared" si="1"/>
        <v>129.5</v>
      </c>
    </row>
    <row r="1120" ht="15.75" hidden="1" customHeight="1">
      <c r="A1120" s="5" t="s">
        <v>2704</v>
      </c>
      <c r="B1120" s="6" t="s">
        <v>12</v>
      </c>
      <c r="C1120" s="5" t="s">
        <v>13</v>
      </c>
      <c r="D1120" s="5" t="s">
        <v>30</v>
      </c>
      <c r="E1120" s="5" t="s">
        <v>15</v>
      </c>
      <c r="F1120" s="5" t="s">
        <v>702</v>
      </c>
      <c r="G1120" s="7">
        <v>163.0</v>
      </c>
      <c r="H1120" s="7">
        <v>174.0</v>
      </c>
      <c r="I1120" s="7">
        <v>142.0</v>
      </c>
      <c r="J1120" s="7">
        <f t="shared" si="1"/>
        <v>159.6666667</v>
      </c>
    </row>
    <row r="1121" ht="15.75" hidden="1" customHeight="1">
      <c r="A1121" s="5" t="s">
        <v>2708</v>
      </c>
      <c r="B1121" s="6" t="s">
        <v>12</v>
      </c>
      <c r="C1121" s="5" t="s">
        <v>13</v>
      </c>
      <c r="D1121" s="5" t="s">
        <v>30</v>
      </c>
      <c r="E1121" s="5" t="s">
        <v>15</v>
      </c>
      <c r="F1121" s="5" t="s">
        <v>319</v>
      </c>
      <c r="G1121" s="7">
        <v>152.0</v>
      </c>
      <c r="H1121" s="7">
        <v>155.0</v>
      </c>
      <c r="I1121" s="7" t="s">
        <v>17</v>
      </c>
      <c r="J1121" s="7">
        <f t="shared" si="1"/>
        <v>153.5</v>
      </c>
    </row>
    <row r="1122" ht="15.75" hidden="1" customHeight="1">
      <c r="A1122" s="5" t="s">
        <v>2709</v>
      </c>
      <c r="B1122" s="6" t="s">
        <v>12</v>
      </c>
      <c r="C1122" s="5" t="s">
        <v>23</v>
      </c>
      <c r="D1122" s="5" t="s">
        <v>130</v>
      </c>
      <c r="E1122" s="5" t="s">
        <v>15</v>
      </c>
      <c r="F1122" s="5" t="s">
        <v>481</v>
      </c>
      <c r="G1122" s="7">
        <v>162.0</v>
      </c>
      <c r="H1122" s="7">
        <v>135.0</v>
      </c>
      <c r="I1122" s="7" t="s">
        <v>17</v>
      </c>
      <c r="J1122" s="7">
        <f t="shared" si="1"/>
        <v>148.5</v>
      </c>
    </row>
    <row r="1123" ht="15.75" hidden="1" customHeight="1">
      <c r="A1123" s="5" t="s">
        <v>2710</v>
      </c>
      <c r="B1123" s="6" t="s">
        <v>12</v>
      </c>
      <c r="C1123" s="5" t="s">
        <v>13</v>
      </c>
      <c r="D1123" s="5" t="s">
        <v>20</v>
      </c>
      <c r="E1123" s="5" t="s">
        <v>25</v>
      </c>
      <c r="F1123" s="5" t="s">
        <v>440</v>
      </c>
      <c r="G1123" s="7">
        <v>183.0</v>
      </c>
      <c r="H1123" s="7" t="s">
        <v>17</v>
      </c>
      <c r="I1123" s="7">
        <v>178.0</v>
      </c>
      <c r="J1123" s="7">
        <f t="shared" si="1"/>
        <v>180.5</v>
      </c>
    </row>
    <row r="1124" ht="15.75" hidden="1" customHeight="1">
      <c r="A1124" s="5" t="s">
        <v>2711</v>
      </c>
      <c r="B1124" s="6" t="s">
        <v>12</v>
      </c>
      <c r="C1124" s="5" t="s">
        <v>23</v>
      </c>
      <c r="D1124" s="5" t="s">
        <v>37</v>
      </c>
      <c r="E1124" s="5" t="s">
        <v>15</v>
      </c>
      <c r="F1124" s="5" t="s">
        <v>38</v>
      </c>
      <c r="G1124" s="7">
        <v>197.5</v>
      </c>
      <c r="H1124" s="7" t="s">
        <v>17</v>
      </c>
      <c r="I1124" s="7">
        <v>192.0</v>
      </c>
      <c r="J1124" s="7">
        <f t="shared" si="1"/>
        <v>194.75</v>
      </c>
    </row>
    <row r="1125" ht="15.75" hidden="1" customHeight="1">
      <c r="A1125" s="5" t="s">
        <v>2715</v>
      </c>
      <c r="B1125" s="6" t="s">
        <v>19</v>
      </c>
      <c r="C1125" s="5" t="s">
        <v>23</v>
      </c>
      <c r="D1125" s="5" t="s">
        <v>60</v>
      </c>
      <c r="E1125" s="5" t="s">
        <v>25</v>
      </c>
      <c r="F1125" s="5" t="s">
        <v>73</v>
      </c>
      <c r="G1125" s="7">
        <v>148.0</v>
      </c>
      <c r="H1125" s="7">
        <v>151.0</v>
      </c>
      <c r="I1125" s="7">
        <v>144.0</v>
      </c>
      <c r="J1125" s="7">
        <f t="shared" si="1"/>
        <v>147.6666667</v>
      </c>
    </row>
    <row r="1126" ht="15.75" hidden="1" customHeight="1">
      <c r="A1126" s="5" t="s">
        <v>2718</v>
      </c>
      <c r="B1126" s="6" t="s">
        <v>12</v>
      </c>
      <c r="C1126" s="5" t="s">
        <v>23</v>
      </c>
      <c r="D1126" s="5" t="s">
        <v>149</v>
      </c>
      <c r="E1126" s="5" t="s">
        <v>15</v>
      </c>
      <c r="F1126" s="5" t="s">
        <v>150</v>
      </c>
      <c r="G1126" s="7">
        <v>161.0</v>
      </c>
      <c r="H1126" s="7">
        <v>132.0</v>
      </c>
      <c r="I1126" s="7">
        <v>100.0</v>
      </c>
      <c r="J1126" s="7">
        <f t="shared" si="1"/>
        <v>131</v>
      </c>
    </row>
    <row r="1127" ht="15.75" hidden="1" customHeight="1">
      <c r="A1127" s="5" t="s">
        <v>2720</v>
      </c>
      <c r="B1127" s="6" t="s">
        <v>12</v>
      </c>
      <c r="C1127" s="5" t="s">
        <v>23</v>
      </c>
      <c r="D1127" s="5" t="s">
        <v>30</v>
      </c>
      <c r="E1127" s="5" t="s">
        <v>15</v>
      </c>
      <c r="F1127" s="5" t="s">
        <v>465</v>
      </c>
      <c r="G1127" s="7">
        <v>140.0</v>
      </c>
      <c r="H1127" s="7" t="s">
        <v>17</v>
      </c>
      <c r="I1127" s="7">
        <v>135.0</v>
      </c>
      <c r="J1127" s="7">
        <f t="shared" si="1"/>
        <v>137.5</v>
      </c>
    </row>
    <row r="1128" ht="15.75" hidden="1" customHeight="1">
      <c r="A1128" s="5" t="s">
        <v>2723</v>
      </c>
      <c r="B1128" s="6" t="s">
        <v>19</v>
      </c>
      <c r="C1128" s="5" t="s">
        <v>13</v>
      </c>
      <c r="D1128" s="5" t="s">
        <v>37</v>
      </c>
      <c r="E1128" s="5" t="s">
        <v>15</v>
      </c>
      <c r="F1128" s="5" t="s">
        <v>117</v>
      </c>
      <c r="G1128" s="7">
        <v>166.0</v>
      </c>
      <c r="H1128" s="7">
        <v>175.0</v>
      </c>
      <c r="I1128" s="7" t="s">
        <v>17</v>
      </c>
      <c r="J1128" s="7">
        <f t="shared" si="1"/>
        <v>170.5</v>
      </c>
    </row>
    <row r="1129" ht="15.75" hidden="1" customHeight="1">
      <c r="A1129" s="5" t="s">
        <v>2725</v>
      </c>
      <c r="B1129" s="6" t="s">
        <v>12</v>
      </c>
      <c r="C1129" s="5" t="s">
        <v>13</v>
      </c>
      <c r="D1129" s="5" t="s">
        <v>60</v>
      </c>
      <c r="E1129" s="5" t="s">
        <v>25</v>
      </c>
      <c r="F1129" s="5" t="s">
        <v>534</v>
      </c>
      <c r="G1129" s="7">
        <v>173.0</v>
      </c>
      <c r="H1129" s="7" t="s">
        <v>17</v>
      </c>
      <c r="I1129" s="7">
        <v>183.0</v>
      </c>
      <c r="J1129" s="7">
        <f t="shared" si="1"/>
        <v>178</v>
      </c>
    </row>
    <row r="1130" ht="15.75" hidden="1" customHeight="1">
      <c r="A1130" s="5" t="s">
        <v>2729</v>
      </c>
      <c r="B1130" s="6" t="s">
        <v>12</v>
      </c>
      <c r="C1130" s="5" t="s">
        <v>23</v>
      </c>
      <c r="D1130" s="5" t="s">
        <v>24</v>
      </c>
      <c r="E1130" s="5" t="s">
        <v>15</v>
      </c>
      <c r="F1130" s="5" t="s">
        <v>146</v>
      </c>
      <c r="G1130" s="7">
        <v>140.0</v>
      </c>
      <c r="H1130" s="7" t="s">
        <v>17</v>
      </c>
      <c r="I1130" s="7">
        <v>104.0</v>
      </c>
      <c r="J1130" s="7">
        <f t="shared" si="1"/>
        <v>122</v>
      </c>
    </row>
    <row r="1131" ht="15.75" hidden="1" customHeight="1">
      <c r="A1131" s="5" t="s">
        <v>2730</v>
      </c>
      <c r="B1131" s="6" t="s">
        <v>19</v>
      </c>
      <c r="C1131" s="5" t="s">
        <v>23</v>
      </c>
      <c r="D1131" s="5" t="s">
        <v>37</v>
      </c>
      <c r="E1131" s="5" t="s">
        <v>15</v>
      </c>
      <c r="F1131" s="5" t="s">
        <v>1225</v>
      </c>
      <c r="G1131" s="7">
        <v>180.0</v>
      </c>
      <c r="H1131" s="7" t="s">
        <v>17</v>
      </c>
      <c r="I1131" s="7">
        <v>177.0</v>
      </c>
      <c r="J1131" s="7">
        <f t="shared" si="1"/>
        <v>178.5</v>
      </c>
    </row>
    <row r="1132" ht="15.75" hidden="1" customHeight="1">
      <c r="A1132" s="5" t="s">
        <v>2733</v>
      </c>
      <c r="B1132" s="6" t="s">
        <v>12</v>
      </c>
      <c r="C1132" s="5" t="s">
        <v>23</v>
      </c>
      <c r="D1132" s="5" t="s">
        <v>24</v>
      </c>
      <c r="E1132" s="5" t="s">
        <v>15</v>
      </c>
      <c r="F1132" s="5" t="s">
        <v>554</v>
      </c>
      <c r="G1132" s="7">
        <v>164.0</v>
      </c>
      <c r="H1132" s="7">
        <v>164.0</v>
      </c>
      <c r="I1132" s="7">
        <v>144.0</v>
      </c>
      <c r="J1132" s="7">
        <f t="shared" si="1"/>
        <v>157.3333333</v>
      </c>
    </row>
    <row r="1133" ht="15.75" hidden="1" customHeight="1">
      <c r="A1133" s="5" t="s">
        <v>2737</v>
      </c>
      <c r="B1133" s="6" t="s">
        <v>12</v>
      </c>
      <c r="C1133" s="5" t="s">
        <v>23</v>
      </c>
      <c r="D1133" s="5" t="s">
        <v>14</v>
      </c>
      <c r="E1133" s="5" t="s">
        <v>25</v>
      </c>
      <c r="F1133" s="5" t="s">
        <v>56</v>
      </c>
      <c r="G1133" s="7">
        <v>160.0</v>
      </c>
      <c r="H1133" s="7">
        <v>140.0</v>
      </c>
      <c r="I1133" s="7" t="s">
        <v>17</v>
      </c>
      <c r="J1133" s="7">
        <f t="shared" si="1"/>
        <v>150</v>
      </c>
    </row>
    <row r="1134" ht="15.75" hidden="1" customHeight="1">
      <c r="A1134" s="5" t="s">
        <v>2738</v>
      </c>
      <c r="B1134" s="6" t="s">
        <v>12</v>
      </c>
      <c r="C1134" s="5" t="s">
        <v>13</v>
      </c>
      <c r="D1134" s="5" t="s">
        <v>43</v>
      </c>
      <c r="E1134" s="5" t="s">
        <v>15</v>
      </c>
      <c r="F1134" s="5" t="s">
        <v>92</v>
      </c>
      <c r="G1134" s="7">
        <v>126.0</v>
      </c>
      <c r="H1134" s="7" t="s">
        <v>17</v>
      </c>
      <c r="I1134" s="7">
        <v>133.0</v>
      </c>
      <c r="J1134" s="7">
        <f t="shared" si="1"/>
        <v>129.5</v>
      </c>
    </row>
    <row r="1135" ht="15.75" hidden="1" customHeight="1">
      <c r="A1135" s="5" t="s">
        <v>2739</v>
      </c>
      <c r="B1135" s="6" t="s">
        <v>12</v>
      </c>
      <c r="C1135" s="5" t="s">
        <v>13</v>
      </c>
      <c r="D1135" s="5" t="s">
        <v>43</v>
      </c>
      <c r="E1135" s="5" t="s">
        <v>25</v>
      </c>
      <c r="F1135" s="5" t="s">
        <v>454</v>
      </c>
      <c r="G1135" s="7">
        <v>183.0</v>
      </c>
      <c r="H1135" s="7" t="s">
        <v>17</v>
      </c>
      <c r="I1135" s="7">
        <v>192.0</v>
      </c>
      <c r="J1135" s="7">
        <f t="shared" si="1"/>
        <v>187.5</v>
      </c>
    </row>
    <row r="1136" ht="15.75" hidden="1" customHeight="1">
      <c r="A1136" s="5" t="s">
        <v>2744</v>
      </c>
      <c r="B1136" s="6" t="s">
        <v>12</v>
      </c>
      <c r="C1136" s="5" t="s">
        <v>13</v>
      </c>
      <c r="D1136" s="5" t="s">
        <v>30</v>
      </c>
      <c r="E1136" s="5" t="s">
        <v>25</v>
      </c>
      <c r="F1136" s="5" t="s">
        <v>1094</v>
      </c>
      <c r="G1136" s="7">
        <v>169.0</v>
      </c>
      <c r="H1136" s="7" t="s">
        <v>17</v>
      </c>
      <c r="I1136" s="7">
        <v>172.0</v>
      </c>
      <c r="J1136" s="7">
        <f t="shared" si="1"/>
        <v>170.5</v>
      </c>
    </row>
    <row r="1137" ht="15.75" hidden="1" customHeight="1">
      <c r="A1137" s="5" t="s">
        <v>2748</v>
      </c>
      <c r="B1137" s="6" t="s">
        <v>19</v>
      </c>
      <c r="C1137" s="5" t="s">
        <v>13</v>
      </c>
      <c r="D1137" s="5" t="s">
        <v>43</v>
      </c>
      <c r="E1137" s="5" t="s">
        <v>15</v>
      </c>
      <c r="F1137" s="5" t="s">
        <v>550</v>
      </c>
      <c r="G1137" s="7">
        <v>161.0</v>
      </c>
      <c r="H1137" s="7">
        <v>176.0</v>
      </c>
      <c r="I1137" s="7" t="s">
        <v>17</v>
      </c>
      <c r="J1137" s="7">
        <f t="shared" si="1"/>
        <v>168.5</v>
      </c>
    </row>
    <row r="1138" ht="15.75" hidden="1" customHeight="1">
      <c r="A1138" s="5" t="s">
        <v>2749</v>
      </c>
      <c r="B1138" s="6" t="s">
        <v>19</v>
      </c>
      <c r="C1138" s="5" t="s">
        <v>13</v>
      </c>
      <c r="D1138" s="5" t="s">
        <v>60</v>
      </c>
      <c r="E1138" s="5" t="s">
        <v>15</v>
      </c>
      <c r="F1138" s="5" t="s">
        <v>164</v>
      </c>
      <c r="G1138" s="7">
        <v>178.0</v>
      </c>
      <c r="H1138" s="7" t="s">
        <v>64</v>
      </c>
      <c r="I1138" s="7">
        <v>190.0</v>
      </c>
      <c r="J1138" s="7">
        <f t="shared" si="1"/>
        <v>184</v>
      </c>
    </row>
    <row r="1139" ht="15.75" hidden="1" customHeight="1">
      <c r="A1139" s="5" t="s">
        <v>2750</v>
      </c>
      <c r="B1139" s="6" t="s">
        <v>12</v>
      </c>
      <c r="C1139" s="5" t="s">
        <v>13</v>
      </c>
      <c r="D1139" s="5" t="s">
        <v>20</v>
      </c>
      <c r="E1139" s="5" t="s">
        <v>15</v>
      </c>
      <c r="F1139" s="5" t="s">
        <v>143</v>
      </c>
      <c r="G1139" s="7">
        <v>134.0</v>
      </c>
      <c r="H1139" s="7">
        <v>115.0</v>
      </c>
      <c r="I1139" s="7">
        <v>122.0</v>
      </c>
      <c r="J1139" s="7">
        <f t="shared" si="1"/>
        <v>123.6666667</v>
      </c>
    </row>
    <row r="1140" ht="15.75" hidden="1" customHeight="1">
      <c r="A1140" s="5" t="s">
        <v>2754</v>
      </c>
      <c r="B1140" s="6" t="s">
        <v>12</v>
      </c>
      <c r="C1140" s="5" t="s">
        <v>13</v>
      </c>
      <c r="D1140" s="5" t="s">
        <v>20</v>
      </c>
      <c r="E1140" s="5" t="s">
        <v>15</v>
      </c>
      <c r="F1140" s="5" t="s">
        <v>181</v>
      </c>
      <c r="G1140" s="7">
        <v>159.0</v>
      </c>
      <c r="H1140" s="7" t="s">
        <v>17</v>
      </c>
      <c r="I1140" s="7">
        <v>125.0</v>
      </c>
      <c r="J1140" s="7">
        <f t="shared" si="1"/>
        <v>142</v>
      </c>
    </row>
    <row r="1141" ht="15.75" hidden="1" customHeight="1">
      <c r="A1141" s="5" t="s">
        <v>2755</v>
      </c>
      <c r="B1141" s="6" t="s">
        <v>19</v>
      </c>
      <c r="C1141" s="5" t="s">
        <v>23</v>
      </c>
      <c r="D1141" s="5" t="s">
        <v>149</v>
      </c>
      <c r="E1141" s="5" t="s">
        <v>15</v>
      </c>
      <c r="F1141" s="5" t="s">
        <v>496</v>
      </c>
      <c r="G1141" s="7">
        <v>170.0</v>
      </c>
      <c r="H1141" s="7">
        <v>132.0</v>
      </c>
      <c r="I1141" s="7">
        <v>146.0</v>
      </c>
      <c r="J1141" s="7">
        <f t="shared" si="1"/>
        <v>149.3333333</v>
      </c>
    </row>
    <row r="1142" ht="15.75" hidden="1" customHeight="1">
      <c r="A1142" s="5" t="s">
        <v>2759</v>
      </c>
      <c r="B1142" s="6" t="s">
        <v>19</v>
      </c>
      <c r="C1142" s="5" t="s">
        <v>13</v>
      </c>
      <c r="D1142" s="5" t="s">
        <v>60</v>
      </c>
      <c r="E1142" s="5" t="s">
        <v>25</v>
      </c>
      <c r="F1142" s="5" t="s">
        <v>61</v>
      </c>
      <c r="G1142" s="7">
        <v>156.0</v>
      </c>
      <c r="H1142" s="7" t="s">
        <v>17</v>
      </c>
      <c r="I1142" s="7">
        <v>172.0</v>
      </c>
      <c r="J1142" s="7">
        <f t="shared" si="1"/>
        <v>164</v>
      </c>
    </row>
    <row r="1143" ht="15.75" hidden="1" customHeight="1">
      <c r="A1143" s="5" t="s">
        <v>2763</v>
      </c>
      <c r="B1143" s="6" t="s">
        <v>12</v>
      </c>
      <c r="C1143" s="5" t="s">
        <v>23</v>
      </c>
      <c r="D1143" s="5" t="s">
        <v>37</v>
      </c>
      <c r="E1143" s="5" t="s">
        <v>25</v>
      </c>
      <c r="F1143" s="5" t="s">
        <v>1023</v>
      </c>
      <c r="G1143" s="7">
        <v>178.0</v>
      </c>
      <c r="H1143" s="7" t="s">
        <v>17</v>
      </c>
      <c r="I1143" s="7">
        <v>166.0</v>
      </c>
      <c r="J1143" s="7">
        <f t="shared" si="1"/>
        <v>172</v>
      </c>
    </row>
    <row r="1144" ht="15.75" hidden="1" customHeight="1">
      <c r="A1144" s="5" t="s">
        <v>2765</v>
      </c>
      <c r="B1144" s="6" t="s">
        <v>12</v>
      </c>
      <c r="C1144" s="5" t="s">
        <v>23</v>
      </c>
      <c r="D1144" s="5" t="s">
        <v>24</v>
      </c>
      <c r="E1144" s="5" t="s">
        <v>15</v>
      </c>
      <c r="F1144" s="5" t="s">
        <v>1388</v>
      </c>
      <c r="G1144" s="7">
        <v>176.0</v>
      </c>
      <c r="H1144" s="7">
        <v>166.0</v>
      </c>
      <c r="I1144" s="7" t="s">
        <v>17</v>
      </c>
      <c r="J1144" s="7">
        <f t="shared" si="1"/>
        <v>171</v>
      </c>
    </row>
    <row r="1145" ht="15.75" hidden="1" customHeight="1">
      <c r="A1145" s="5" t="s">
        <v>2768</v>
      </c>
      <c r="B1145" s="6" t="s">
        <v>12</v>
      </c>
      <c r="C1145" s="5" t="s">
        <v>13</v>
      </c>
      <c r="D1145" s="5" t="s">
        <v>24</v>
      </c>
      <c r="E1145" s="5" t="s">
        <v>15</v>
      </c>
      <c r="F1145" s="5" t="s">
        <v>554</v>
      </c>
      <c r="G1145" s="7">
        <v>149.0</v>
      </c>
      <c r="H1145" s="7">
        <v>138.0</v>
      </c>
      <c r="I1145" s="7" t="s">
        <v>17</v>
      </c>
      <c r="J1145" s="7">
        <f t="shared" si="1"/>
        <v>143.5</v>
      </c>
    </row>
    <row r="1146" ht="15.75" hidden="1" customHeight="1">
      <c r="A1146" s="5" t="s">
        <v>2769</v>
      </c>
      <c r="B1146" s="6" t="s">
        <v>12</v>
      </c>
      <c r="C1146" s="5" t="s">
        <v>23</v>
      </c>
      <c r="D1146" s="5" t="s">
        <v>130</v>
      </c>
      <c r="E1146" s="5" t="s">
        <v>25</v>
      </c>
      <c r="F1146" s="5" t="s">
        <v>616</v>
      </c>
      <c r="G1146" s="7">
        <v>163.0</v>
      </c>
      <c r="H1146" s="7">
        <v>140.0</v>
      </c>
      <c r="I1146" s="7" t="s">
        <v>17</v>
      </c>
      <c r="J1146" s="7">
        <f t="shared" si="1"/>
        <v>151.5</v>
      </c>
    </row>
    <row r="1147" ht="15.75" hidden="1" customHeight="1">
      <c r="A1147" s="5" t="s">
        <v>2773</v>
      </c>
      <c r="B1147" s="6" t="s">
        <v>12</v>
      </c>
      <c r="C1147" s="5" t="s">
        <v>13</v>
      </c>
      <c r="D1147" s="5" t="s">
        <v>37</v>
      </c>
      <c r="E1147" s="5" t="s">
        <v>15</v>
      </c>
      <c r="F1147" s="5" t="s">
        <v>38</v>
      </c>
      <c r="G1147" s="7">
        <v>157.0</v>
      </c>
      <c r="H1147" s="7" t="s">
        <v>17</v>
      </c>
      <c r="I1147" s="7">
        <v>159.0</v>
      </c>
      <c r="J1147" s="7">
        <f t="shared" si="1"/>
        <v>158</v>
      </c>
    </row>
    <row r="1148" ht="15.75" hidden="1" customHeight="1">
      <c r="A1148" s="5" t="s">
        <v>2777</v>
      </c>
      <c r="B1148" s="6" t="s">
        <v>12</v>
      </c>
      <c r="C1148" s="5" t="s">
        <v>13</v>
      </c>
      <c r="D1148" s="5" t="s">
        <v>60</v>
      </c>
      <c r="E1148" s="5" t="s">
        <v>25</v>
      </c>
      <c r="F1148" s="5" t="s">
        <v>534</v>
      </c>
      <c r="G1148" s="7">
        <v>172.0</v>
      </c>
      <c r="H1148" s="7">
        <v>169.0</v>
      </c>
      <c r="I1148" s="7">
        <v>163.0</v>
      </c>
      <c r="J1148" s="7">
        <f t="shared" si="1"/>
        <v>168</v>
      </c>
    </row>
    <row r="1149" ht="15.75" hidden="1" customHeight="1">
      <c r="A1149" s="5" t="s">
        <v>2778</v>
      </c>
      <c r="B1149" s="6" t="s">
        <v>12</v>
      </c>
      <c r="C1149" s="5" t="s">
        <v>23</v>
      </c>
      <c r="D1149" s="5" t="s">
        <v>20</v>
      </c>
      <c r="E1149" s="5" t="s">
        <v>15</v>
      </c>
      <c r="F1149" s="5" t="s">
        <v>603</v>
      </c>
      <c r="G1149" s="7">
        <v>180.0</v>
      </c>
      <c r="H1149" s="7" t="s">
        <v>17</v>
      </c>
      <c r="I1149" s="7">
        <v>159.0</v>
      </c>
      <c r="J1149" s="7">
        <f t="shared" si="1"/>
        <v>169.5</v>
      </c>
    </row>
    <row r="1150" ht="15.75" hidden="1" customHeight="1">
      <c r="A1150" s="5" t="s">
        <v>2782</v>
      </c>
      <c r="B1150" s="6" t="s">
        <v>12</v>
      </c>
      <c r="C1150" s="5" t="s">
        <v>13</v>
      </c>
      <c r="D1150" s="5" t="s">
        <v>43</v>
      </c>
      <c r="E1150" s="5" t="s">
        <v>25</v>
      </c>
      <c r="F1150" s="5" t="s">
        <v>44</v>
      </c>
      <c r="G1150" s="7">
        <v>193.0</v>
      </c>
      <c r="H1150" s="7" t="s">
        <v>17</v>
      </c>
      <c r="I1150" s="7">
        <v>197.0</v>
      </c>
      <c r="J1150" s="7">
        <f t="shared" si="1"/>
        <v>195</v>
      </c>
    </row>
    <row r="1151" ht="15.75" hidden="1" customHeight="1">
      <c r="A1151" s="5" t="s">
        <v>2785</v>
      </c>
      <c r="B1151" s="6" t="s">
        <v>19</v>
      </c>
      <c r="C1151" s="5" t="s">
        <v>13</v>
      </c>
      <c r="D1151" s="5" t="s">
        <v>130</v>
      </c>
      <c r="E1151" s="5" t="s">
        <v>15</v>
      </c>
      <c r="F1151" s="5" t="s">
        <v>483</v>
      </c>
      <c r="G1151" s="7">
        <v>181.0</v>
      </c>
      <c r="H1151" s="7" t="s">
        <v>17</v>
      </c>
      <c r="I1151" s="7">
        <v>183.0</v>
      </c>
      <c r="J1151" s="7">
        <f t="shared" si="1"/>
        <v>182</v>
      </c>
    </row>
    <row r="1152" ht="15.75" hidden="1" customHeight="1">
      <c r="A1152" s="5" t="s">
        <v>2787</v>
      </c>
      <c r="B1152" s="6" t="s">
        <v>12</v>
      </c>
      <c r="C1152" s="5" t="s">
        <v>23</v>
      </c>
      <c r="D1152" s="5" t="s">
        <v>20</v>
      </c>
      <c r="E1152" s="5" t="s">
        <v>25</v>
      </c>
      <c r="F1152" s="5" t="s">
        <v>1343</v>
      </c>
      <c r="G1152" s="7">
        <v>181.0</v>
      </c>
      <c r="H1152" s="7">
        <v>176.0</v>
      </c>
      <c r="I1152" s="7" t="s">
        <v>17</v>
      </c>
      <c r="J1152" s="7">
        <f t="shared" si="1"/>
        <v>178.5</v>
      </c>
    </row>
    <row r="1153" ht="15.75" hidden="1" customHeight="1">
      <c r="A1153" s="5" t="s">
        <v>2791</v>
      </c>
      <c r="B1153" s="6" t="s">
        <v>19</v>
      </c>
      <c r="C1153" s="5" t="s">
        <v>13</v>
      </c>
      <c r="D1153" s="5" t="s">
        <v>30</v>
      </c>
      <c r="E1153" s="5" t="s">
        <v>25</v>
      </c>
      <c r="F1153" s="5" t="s">
        <v>965</v>
      </c>
      <c r="G1153" s="7">
        <v>117.0</v>
      </c>
      <c r="H1153" s="7">
        <v>130.0</v>
      </c>
      <c r="I1153" s="7" t="s">
        <v>17</v>
      </c>
      <c r="J1153" s="7">
        <f t="shared" si="1"/>
        <v>123.5</v>
      </c>
    </row>
    <row r="1154" ht="15.75" hidden="1" customHeight="1">
      <c r="A1154" s="5" t="s">
        <v>2795</v>
      </c>
      <c r="B1154" s="6" t="s">
        <v>19</v>
      </c>
      <c r="C1154" s="5" t="s">
        <v>13</v>
      </c>
      <c r="D1154" s="5" t="s">
        <v>24</v>
      </c>
      <c r="E1154" s="5" t="s">
        <v>15</v>
      </c>
      <c r="F1154" s="5" t="s">
        <v>92</v>
      </c>
      <c r="G1154" s="7">
        <v>135.0</v>
      </c>
      <c r="H1154" s="7">
        <v>147.0</v>
      </c>
      <c r="I1154" s="7" t="s">
        <v>17</v>
      </c>
      <c r="J1154" s="7">
        <f t="shared" si="1"/>
        <v>141</v>
      </c>
    </row>
    <row r="1155" ht="15.75" hidden="1" customHeight="1">
      <c r="A1155" s="5" t="s">
        <v>2796</v>
      </c>
      <c r="B1155" s="6" t="s">
        <v>12</v>
      </c>
      <c r="C1155" s="5" t="s">
        <v>13</v>
      </c>
      <c r="D1155" s="5" t="s">
        <v>20</v>
      </c>
      <c r="E1155" s="5" t="s">
        <v>15</v>
      </c>
      <c r="F1155" s="5" t="s">
        <v>387</v>
      </c>
      <c r="G1155" s="7">
        <v>171.0</v>
      </c>
      <c r="H1155" s="7">
        <v>180.0</v>
      </c>
      <c r="I1155" s="7" t="s">
        <v>17</v>
      </c>
      <c r="J1155" s="7">
        <f t="shared" si="1"/>
        <v>175.5</v>
      </c>
    </row>
    <row r="1156" ht="15.75" hidden="1" customHeight="1">
      <c r="A1156" s="5" t="s">
        <v>2800</v>
      </c>
      <c r="B1156" s="6" t="s">
        <v>12</v>
      </c>
      <c r="C1156" s="5" t="s">
        <v>13</v>
      </c>
      <c r="D1156" s="5" t="s">
        <v>20</v>
      </c>
      <c r="E1156" s="5" t="s">
        <v>15</v>
      </c>
      <c r="F1156" s="5" t="s">
        <v>137</v>
      </c>
      <c r="G1156" s="7">
        <v>159.0</v>
      </c>
      <c r="H1156" s="7" t="s">
        <v>17</v>
      </c>
      <c r="I1156" s="7">
        <v>149.0</v>
      </c>
      <c r="J1156" s="7">
        <f t="shared" si="1"/>
        <v>154</v>
      </c>
    </row>
    <row r="1157" ht="15.75" hidden="1" customHeight="1">
      <c r="A1157" s="5" t="s">
        <v>2801</v>
      </c>
      <c r="B1157" s="6" t="s">
        <v>19</v>
      </c>
      <c r="C1157" s="5" t="s">
        <v>13</v>
      </c>
      <c r="D1157" s="5" t="s">
        <v>20</v>
      </c>
      <c r="E1157" s="5" t="s">
        <v>25</v>
      </c>
      <c r="F1157" s="5" t="s">
        <v>240</v>
      </c>
      <c r="G1157" s="7">
        <v>174.0</v>
      </c>
      <c r="H1157" s="7">
        <v>184.0</v>
      </c>
      <c r="I1157" s="7" t="s">
        <v>17</v>
      </c>
      <c r="J1157" s="7">
        <f t="shared" si="1"/>
        <v>179</v>
      </c>
    </row>
    <row r="1158" ht="15.75" customHeight="1">
      <c r="A1158" s="5" t="s">
        <v>2805</v>
      </c>
      <c r="B1158" s="6" t="s">
        <v>12</v>
      </c>
      <c r="C1158" s="5" t="s">
        <v>23</v>
      </c>
      <c r="D1158" s="5" t="s">
        <v>30</v>
      </c>
      <c r="E1158" s="5" t="s">
        <v>15</v>
      </c>
      <c r="F1158" s="5" t="s">
        <v>405</v>
      </c>
      <c r="G1158" s="7" t="s">
        <v>67</v>
      </c>
      <c r="H1158" s="7" t="s">
        <v>67</v>
      </c>
      <c r="I1158" s="7" t="s">
        <v>17</v>
      </c>
      <c r="J1158" s="7" t="str">
        <f t="shared" si="1"/>
        <v>#DIV/0!</v>
      </c>
    </row>
    <row r="1159" ht="15.75" hidden="1" customHeight="1">
      <c r="A1159" s="5" t="s">
        <v>2808</v>
      </c>
      <c r="B1159" s="6" t="s">
        <v>12</v>
      </c>
      <c r="C1159" s="5" t="s">
        <v>13</v>
      </c>
      <c r="D1159" s="5" t="s">
        <v>24</v>
      </c>
      <c r="E1159" s="5" t="s">
        <v>25</v>
      </c>
      <c r="F1159" s="5" t="s">
        <v>54</v>
      </c>
      <c r="G1159" s="7" t="s">
        <v>67</v>
      </c>
      <c r="H1159" s="7">
        <v>130.0</v>
      </c>
      <c r="I1159" s="7" t="s">
        <v>17</v>
      </c>
      <c r="J1159" s="7">
        <f t="shared" si="1"/>
        <v>130</v>
      </c>
    </row>
    <row r="1160" ht="15.75" hidden="1" customHeight="1">
      <c r="A1160" s="5" t="s">
        <v>2816</v>
      </c>
      <c r="B1160" s="6" t="s">
        <v>12</v>
      </c>
      <c r="C1160" s="5" t="s">
        <v>23</v>
      </c>
      <c r="D1160" s="5" t="s">
        <v>20</v>
      </c>
      <c r="E1160" s="5" t="s">
        <v>15</v>
      </c>
      <c r="F1160" s="5" t="s">
        <v>38</v>
      </c>
      <c r="G1160" s="7">
        <v>166.0</v>
      </c>
      <c r="H1160" s="7">
        <v>161.0</v>
      </c>
      <c r="I1160" s="7" t="s">
        <v>17</v>
      </c>
      <c r="J1160" s="7">
        <f t="shared" si="1"/>
        <v>163.5</v>
      </c>
    </row>
    <row r="1161" ht="15.75" hidden="1" customHeight="1">
      <c r="A1161" s="5" t="s">
        <v>2817</v>
      </c>
      <c r="B1161" s="6" t="s">
        <v>12</v>
      </c>
      <c r="C1161" s="5" t="s">
        <v>13</v>
      </c>
      <c r="D1161" s="5" t="s">
        <v>60</v>
      </c>
      <c r="E1161" s="5" t="s">
        <v>25</v>
      </c>
      <c r="F1161" s="5" t="s">
        <v>61</v>
      </c>
      <c r="G1161" s="7">
        <v>164.0</v>
      </c>
      <c r="H1161" s="7" t="s">
        <v>17</v>
      </c>
      <c r="I1161" s="7">
        <v>191.0</v>
      </c>
      <c r="J1161" s="7">
        <f t="shared" si="1"/>
        <v>177.5</v>
      </c>
    </row>
    <row r="1162" ht="15.75" hidden="1" customHeight="1">
      <c r="A1162" s="5" t="s">
        <v>2820</v>
      </c>
      <c r="B1162" s="6" t="s">
        <v>12</v>
      </c>
      <c r="C1162" s="5" t="s">
        <v>23</v>
      </c>
      <c r="D1162" s="5" t="s">
        <v>37</v>
      </c>
      <c r="E1162" s="5" t="s">
        <v>15</v>
      </c>
      <c r="F1162" s="5" t="s">
        <v>271</v>
      </c>
      <c r="G1162" s="7">
        <v>174.0</v>
      </c>
      <c r="H1162" s="7">
        <v>166.0</v>
      </c>
      <c r="I1162" s="7" t="s">
        <v>17</v>
      </c>
      <c r="J1162" s="7">
        <f t="shared" si="1"/>
        <v>170</v>
      </c>
    </row>
    <row r="1163" ht="15.75" hidden="1" customHeight="1">
      <c r="A1163" s="5" t="s">
        <v>2821</v>
      </c>
      <c r="B1163" s="6" t="s">
        <v>12</v>
      </c>
      <c r="C1163" s="5" t="s">
        <v>13</v>
      </c>
      <c r="D1163" s="5" t="s">
        <v>51</v>
      </c>
      <c r="E1163" s="5" t="s">
        <v>15</v>
      </c>
      <c r="F1163" s="5" t="s">
        <v>752</v>
      </c>
      <c r="G1163" s="7">
        <v>150.0</v>
      </c>
      <c r="H1163" s="7" t="s">
        <v>17</v>
      </c>
      <c r="I1163" s="7">
        <v>135.0</v>
      </c>
      <c r="J1163" s="7">
        <f t="shared" si="1"/>
        <v>142.5</v>
      </c>
    </row>
    <row r="1164" ht="15.75" hidden="1" customHeight="1">
      <c r="A1164" s="5" t="s">
        <v>2825</v>
      </c>
      <c r="B1164" s="6" t="s">
        <v>12</v>
      </c>
      <c r="C1164" s="5" t="s">
        <v>13</v>
      </c>
      <c r="D1164" s="5" t="s">
        <v>43</v>
      </c>
      <c r="E1164" s="5" t="s">
        <v>15</v>
      </c>
      <c r="F1164" s="5" t="s">
        <v>92</v>
      </c>
      <c r="G1164" s="7">
        <v>163.0</v>
      </c>
      <c r="H1164" s="7" t="s">
        <v>17</v>
      </c>
      <c r="I1164" s="7">
        <v>166.0</v>
      </c>
      <c r="J1164" s="7">
        <f t="shared" si="1"/>
        <v>164.5</v>
      </c>
    </row>
    <row r="1165" ht="15.75" hidden="1" customHeight="1">
      <c r="A1165" s="5" t="s">
        <v>2826</v>
      </c>
      <c r="B1165" s="6" t="s">
        <v>12</v>
      </c>
      <c r="C1165" s="5" t="s">
        <v>23</v>
      </c>
      <c r="D1165" s="5" t="s">
        <v>51</v>
      </c>
      <c r="E1165" s="5" t="s">
        <v>15</v>
      </c>
      <c r="F1165" s="5" t="s">
        <v>312</v>
      </c>
      <c r="G1165" s="7">
        <v>176.0</v>
      </c>
      <c r="H1165" s="7" t="s">
        <v>17</v>
      </c>
      <c r="I1165" s="7">
        <v>159.0</v>
      </c>
      <c r="J1165" s="7">
        <f t="shared" si="1"/>
        <v>167.5</v>
      </c>
    </row>
    <row r="1166" ht="15.75" hidden="1" customHeight="1">
      <c r="A1166" s="5" t="s">
        <v>2829</v>
      </c>
      <c r="B1166" s="6" t="s">
        <v>12</v>
      </c>
      <c r="C1166" s="5" t="s">
        <v>23</v>
      </c>
      <c r="D1166" s="5" t="s">
        <v>14</v>
      </c>
      <c r="E1166" s="5" t="s">
        <v>25</v>
      </c>
      <c r="F1166" s="5" t="s">
        <v>782</v>
      </c>
      <c r="G1166" s="7">
        <v>150.0</v>
      </c>
      <c r="H1166" s="7" t="s">
        <v>17</v>
      </c>
      <c r="I1166" s="7">
        <v>163.0</v>
      </c>
      <c r="J1166" s="7">
        <f t="shared" si="1"/>
        <v>156.5</v>
      </c>
    </row>
    <row r="1167" ht="15.75" hidden="1" customHeight="1">
      <c r="A1167" s="5" t="s">
        <v>2834</v>
      </c>
      <c r="B1167" s="6" t="s">
        <v>12</v>
      </c>
      <c r="C1167" s="5" t="s">
        <v>23</v>
      </c>
      <c r="D1167" s="5" t="s">
        <v>51</v>
      </c>
      <c r="E1167" s="5" t="s">
        <v>15</v>
      </c>
      <c r="F1167" s="5" t="s">
        <v>358</v>
      </c>
      <c r="G1167" s="7">
        <v>188.0</v>
      </c>
      <c r="H1167" s="7">
        <v>182.0</v>
      </c>
      <c r="I1167" s="7" t="s">
        <v>17</v>
      </c>
      <c r="J1167" s="7">
        <f t="shared" si="1"/>
        <v>185</v>
      </c>
    </row>
    <row r="1168" ht="15.75" hidden="1" customHeight="1">
      <c r="A1168" s="5" t="s">
        <v>2835</v>
      </c>
      <c r="B1168" s="6" t="s">
        <v>19</v>
      </c>
      <c r="C1168" s="5" t="s">
        <v>13</v>
      </c>
      <c r="D1168" s="5" t="s">
        <v>43</v>
      </c>
      <c r="E1168" s="5" t="s">
        <v>15</v>
      </c>
      <c r="F1168" s="5" t="s">
        <v>550</v>
      </c>
      <c r="G1168" s="7">
        <v>159.0</v>
      </c>
      <c r="H1168" s="7" t="s">
        <v>17</v>
      </c>
      <c r="I1168" s="7">
        <v>153.0</v>
      </c>
      <c r="J1168" s="7">
        <f t="shared" si="1"/>
        <v>156</v>
      </c>
    </row>
    <row r="1169" ht="15.75" hidden="1" customHeight="1">
      <c r="A1169" s="5" t="s">
        <v>2837</v>
      </c>
      <c r="B1169" s="6" t="s">
        <v>19</v>
      </c>
      <c r="C1169" s="5" t="s">
        <v>23</v>
      </c>
      <c r="D1169" s="5" t="s">
        <v>43</v>
      </c>
      <c r="E1169" s="5" t="s">
        <v>15</v>
      </c>
      <c r="F1169" s="5" t="s">
        <v>166</v>
      </c>
      <c r="G1169" s="7">
        <v>172.0</v>
      </c>
      <c r="H1169" s="7" t="s">
        <v>17</v>
      </c>
      <c r="I1169" s="7">
        <v>168.0</v>
      </c>
      <c r="J1169" s="7">
        <f t="shared" si="1"/>
        <v>170</v>
      </c>
    </row>
    <row r="1170" ht="15.75" hidden="1" customHeight="1">
      <c r="A1170" s="5" t="s">
        <v>2841</v>
      </c>
      <c r="B1170" s="6" t="s">
        <v>12</v>
      </c>
      <c r="C1170" s="5" t="s">
        <v>13</v>
      </c>
      <c r="D1170" s="5" t="s">
        <v>14</v>
      </c>
      <c r="E1170" s="5" t="s">
        <v>25</v>
      </c>
      <c r="F1170" s="5" t="s">
        <v>94</v>
      </c>
      <c r="G1170" s="7">
        <v>161.0</v>
      </c>
      <c r="H1170" s="7" t="s">
        <v>17</v>
      </c>
      <c r="I1170" s="7">
        <v>144.0</v>
      </c>
      <c r="J1170" s="7">
        <f t="shared" si="1"/>
        <v>152.5</v>
      </c>
    </row>
    <row r="1171" ht="15.75" hidden="1" customHeight="1">
      <c r="A1171" s="5" t="s">
        <v>2845</v>
      </c>
      <c r="B1171" s="6" t="s">
        <v>12</v>
      </c>
      <c r="C1171" s="5" t="s">
        <v>23</v>
      </c>
      <c r="D1171" s="5" t="s">
        <v>30</v>
      </c>
      <c r="E1171" s="5" t="s">
        <v>25</v>
      </c>
      <c r="F1171" s="5" t="s">
        <v>83</v>
      </c>
      <c r="G1171" s="7">
        <v>182.0</v>
      </c>
      <c r="H1171" s="7">
        <v>185.5</v>
      </c>
      <c r="I1171" s="7" t="s">
        <v>17</v>
      </c>
      <c r="J1171" s="7">
        <f t="shared" si="1"/>
        <v>183.75</v>
      </c>
    </row>
    <row r="1172" ht="15.75" customHeight="1">
      <c r="A1172" s="5" t="s">
        <v>2846</v>
      </c>
      <c r="B1172" s="6" t="s">
        <v>19</v>
      </c>
      <c r="C1172" s="5" t="s">
        <v>13</v>
      </c>
      <c r="D1172" s="5" t="s">
        <v>561</v>
      </c>
      <c r="E1172" s="5" t="s">
        <v>15</v>
      </c>
      <c r="F1172" s="5" t="s">
        <v>600</v>
      </c>
      <c r="G1172" s="7" t="s">
        <v>67</v>
      </c>
      <c r="H1172" s="7" t="s">
        <v>17</v>
      </c>
      <c r="I1172" s="7" t="s">
        <v>67</v>
      </c>
      <c r="J1172" s="7" t="str">
        <f t="shared" si="1"/>
        <v>#DIV/0!</v>
      </c>
    </row>
    <row r="1173" ht="15.75" hidden="1" customHeight="1">
      <c r="A1173" s="5" t="s">
        <v>2849</v>
      </c>
      <c r="B1173" s="6" t="s">
        <v>12</v>
      </c>
      <c r="C1173" s="5" t="s">
        <v>13</v>
      </c>
      <c r="D1173" s="5" t="s">
        <v>51</v>
      </c>
      <c r="E1173" s="5" t="s">
        <v>25</v>
      </c>
      <c r="F1173" s="5" t="s">
        <v>52</v>
      </c>
      <c r="G1173" s="7">
        <v>191.0</v>
      </c>
      <c r="H1173" s="7">
        <v>164.0</v>
      </c>
      <c r="I1173" s="7" t="s">
        <v>17</v>
      </c>
      <c r="J1173" s="7">
        <f t="shared" si="1"/>
        <v>177.5</v>
      </c>
    </row>
    <row r="1174" ht="15.75" hidden="1" customHeight="1">
      <c r="A1174" s="5" t="s">
        <v>2853</v>
      </c>
      <c r="B1174" s="6" t="s">
        <v>19</v>
      </c>
      <c r="C1174" s="5" t="s">
        <v>13</v>
      </c>
      <c r="D1174" s="5" t="s">
        <v>130</v>
      </c>
      <c r="E1174" s="5" t="s">
        <v>25</v>
      </c>
      <c r="F1174" s="5" t="s">
        <v>616</v>
      </c>
      <c r="G1174" s="7">
        <v>117.0</v>
      </c>
      <c r="H1174" s="7" t="s">
        <v>17</v>
      </c>
      <c r="I1174" s="7" t="s">
        <v>67</v>
      </c>
      <c r="J1174" s="7">
        <f t="shared" si="1"/>
        <v>117</v>
      </c>
    </row>
    <row r="1175" ht="15.75" hidden="1" customHeight="1">
      <c r="A1175" s="5" t="s">
        <v>2855</v>
      </c>
      <c r="B1175" s="6" t="s">
        <v>12</v>
      </c>
      <c r="C1175" s="5" t="s">
        <v>23</v>
      </c>
      <c r="D1175" s="5" t="s">
        <v>14</v>
      </c>
      <c r="E1175" s="5" t="s">
        <v>15</v>
      </c>
      <c r="F1175" s="5" t="s">
        <v>16</v>
      </c>
      <c r="G1175" s="7">
        <v>156.0</v>
      </c>
      <c r="H1175" s="7">
        <v>143.0</v>
      </c>
      <c r="I1175" s="7" t="s">
        <v>17</v>
      </c>
      <c r="J1175" s="7">
        <f t="shared" si="1"/>
        <v>149.5</v>
      </c>
    </row>
    <row r="1176" ht="15.75" hidden="1" customHeight="1">
      <c r="A1176" s="5" t="s">
        <v>2859</v>
      </c>
      <c r="B1176" s="6" t="s">
        <v>12</v>
      </c>
      <c r="C1176" s="5" t="s">
        <v>13</v>
      </c>
      <c r="D1176" s="5" t="s">
        <v>37</v>
      </c>
      <c r="E1176" s="5" t="s">
        <v>25</v>
      </c>
      <c r="F1176" s="5" t="s">
        <v>576</v>
      </c>
      <c r="G1176" s="7">
        <v>117.0</v>
      </c>
      <c r="H1176" s="7" t="s">
        <v>17</v>
      </c>
      <c r="I1176" s="7">
        <v>172.0</v>
      </c>
      <c r="J1176" s="7">
        <f t="shared" si="1"/>
        <v>144.5</v>
      </c>
    </row>
    <row r="1177" ht="15.75" hidden="1" customHeight="1">
      <c r="A1177" s="5" t="s">
        <v>2863</v>
      </c>
      <c r="B1177" s="6" t="s">
        <v>12</v>
      </c>
      <c r="C1177" s="5" t="s">
        <v>23</v>
      </c>
      <c r="D1177" s="5" t="s">
        <v>14</v>
      </c>
      <c r="E1177" s="5" t="s">
        <v>25</v>
      </c>
      <c r="F1177" s="5" t="s">
        <v>94</v>
      </c>
      <c r="G1177" s="7">
        <v>183.0</v>
      </c>
      <c r="H1177" s="7" t="s">
        <v>17</v>
      </c>
      <c r="I1177" s="7">
        <v>165.0</v>
      </c>
      <c r="J1177" s="7">
        <f t="shared" si="1"/>
        <v>174</v>
      </c>
    </row>
    <row r="1178" ht="15.75" hidden="1" customHeight="1">
      <c r="A1178" s="5" t="s">
        <v>2864</v>
      </c>
      <c r="B1178" s="6" t="s">
        <v>19</v>
      </c>
      <c r="C1178" s="5" t="s">
        <v>13</v>
      </c>
      <c r="D1178" s="5" t="s">
        <v>24</v>
      </c>
      <c r="E1178" s="5" t="s">
        <v>15</v>
      </c>
      <c r="F1178" s="5" t="s">
        <v>1410</v>
      </c>
      <c r="G1178" s="7">
        <v>143.0</v>
      </c>
      <c r="H1178" s="7">
        <v>140.0</v>
      </c>
      <c r="I1178" s="7" t="s">
        <v>17</v>
      </c>
      <c r="J1178" s="7">
        <f t="shared" si="1"/>
        <v>141.5</v>
      </c>
    </row>
    <row r="1179" ht="15.75" hidden="1" customHeight="1">
      <c r="A1179" s="5" t="s">
        <v>2867</v>
      </c>
      <c r="B1179" s="6" t="s">
        <v>12</v>
      </c>
      <c r="C1179" s="5" t="s">
        <v>23</v>
      </c>
      <c r="D1179" s="5" t="s">
        <v>20</v>
      </c>
      <c r="E1179" s="5" t="s">
        <v>25</v>
      </c>
      <c r="F1179" s="5" t="s">
        <v>654</v>
      </c>
      <c r="G1179" s="7">
        <v>141.0</v>
      </c>
      <c r="H1179" s="7">
        <v>138.0</v>
      </c>
      <c r="I1179" s="7" t="s">
        <v>17</v>
      </c>
      <c r="J1179" s="7">
        <f t="shared" si="1"/>
        <v>139.5</v>
      </c>
    </row>
    <row r="1180" ht="15.75" hidden="1" customHeight="1">
      <c r="A1180" s="5" t="s">
        <v>2872</v>
      </c>
      <c r="B1180" s="6" t="s">
        <v>12</v>
      </c>
      <c r="C1180" s="5" t="s">
        <v>23</v>
      </c>
      <c r="D1180" s="5" t="s">
        <v>1019</v>
      </c>
      <c r="E1180" s="5" t="s">
        <v>15</v>
      </c>
      <c r="F1180" s="5" t="s">
        <v>35</v>
      </c>
      <c r="G1180" s="7">
        <v>191.0</v>
      </c>
      <c r="H1180" s="7" t="s">
        <v>17</v>
      </c>
      <c r="I1180" s="7">
        <v>172.0</v>
      </c>
      <c r="J1180" s="7">
        <f t="shared" si="1"/>
        <v>181.5</v>
      </c>
    </row>
    <row r="1181" ht="15.75" hidden="1" customHeight="1">
      <c r="A1181" s="5" t="s">
        <v>2873</v>
      </c>
      <c r="B1181" s="6" t="s">
        <v>12</v>
      </c>
      <c r="C1181" s="5" t="s">
        <v>23</v>
      </c>
      <c r="D1181" s="5" t="s">
        <v>24</v>
      </c>
      <c r="E1181" s="5" t="s">
        <v>15</v>
      </c>
      <c r="F1181" s="5" t="s">
        <v>332</v>
      </c>
      <c r="G1181" s="7">
        <v>144.0</v>
      </c>
      <c r="H1181" s="7">
        <v>112.0</v>
      </c>
      <c r="I1181" s="7">
        <v>128.0</v>
      </c>
      <c r="J1181" s="7">
        <f t="shared" si="1"/>
        <v>128</v>
      </c>
    </row>
    <row r="1182" ht="15.75" hidden="1" customHeight="1">
      <c r="A1182" s="5" t="s">
        <v>2874</v>
      </c>
      <c r="B1182" s="6" t="s">
        <v>19</v>
      </c>
      <c r="C1182" s="5" t="s">
        <v>13</v>
      </c>
      <c r="D1182" s="5" t="s">
        <v>60</v>
      </c>
      <c r="E1182" s="5" t="s">
        <v>15</v>
      </c>
      <c r="F1182" s="5" t="s">
        <v>164</v>
      </c>
      <c r="G1182" s="7">
        <v>138.0</v>
      </c>
      <c r="H1182" s="7">
        <v>110.0</v>
      </c>
      <c r="I1182" s="7">
        <v>180.0</v>
      </c>
      <c r="J1182" s="7">
        <f t="shared" si="1"/>
        <v>142.6666667</v>
      </c>
    </row>
    <row r="1183" ht="15.75" hidden="1" customHeight="1">
      <c r="A1183" s="5" t="s">
        <v>2878</v>
      </c>
      <c r="B1183" s="6" t="s">
        <v>12</v>
      </c>
      <c r="C1183" s="5" t="s">
        <v>13</v>
      </c>
      <c r="D1183" s="5" t="s">
        <v>24</v>
      </c>
      <c r="E1183" s="5" t="s">
        <v>15</v>
      </c>
      <c r="F1183" s="5" t="s">
        <v>146</v>
      </c>
      <c r="G1183" s="7">
        <v>122.0</v>
      </c>
      <c r="H1183" s="7">
        <v>135.0</v>
      </c>
      <c r="I1183" s="7">
        <v>110.0</v>
      </c>
      <c r="J1183" s="7">
        <f t="shared" si="1"/>
        <v>122.3333333</v>
      </c>
    </row>
    <row r="1184" ht="15.75" hidden="1" customHeight="1">
      <c r="A1184" s="5" t="s">
        <v>2882</v>
      </c>
      <c r="B1184" s="6" t="s">
        <v>12</v>
      </c>
      <c r="C1184" s="5" t="s">
        <v>23</v>
      </c>
      <c r="D1184" s="5" t="s">
        <v>149</v>
      </c>
      <c r="E1184" s="5" t="s">
        <v>15</v>
      </c>
      <c r="F1184" s="5" t="s">
        <v>496</v>
      </c>
      <c r="G1184" s="7">
        <v>141.0</v>
      </c>
      <c r="H1184" s="7">
        <v>135.0</v>
      </c>
      <c r="I1184" s="7" t="s">
        <v>17</v>
      </c>
      <c r="J1184" s="7">
        <f t="shared" si="1"/>
        <v>138</v>
      </c>
    </row>
    <row r="1185" ht="15.75" hidden="1" customHeight="1">
      <c r="A1185" s="5" t="s">
        <v>2883</v>
      </c>
      <c r="B1185" s="6" t="s">
        <v>12</v>
      </c>
      <c r="C1185" s="5" t="s">
        <v>13</v>
      </c>
      <c r="D1185" s="5" t="s">
        <v>109</v>
      </c>
      <c r="E1185" s="5" t="s">
        <v>25</v>
      </c>
      <c r="F1185" s="5" t="s">
        <v>192</v>
      </c>
      <c r="G1185" s="7" t="s">
        <v>67</v>
      </c>
      <c r="H1185" s="7">
        <v>107.0</v>
      </c>
      <c r="I1185" s="7" t="s">
        <v>67</v>
      </c>
      <c r="J1185" s="7">
        <f t="shared" si="1"/>
        <v>107</v>
      </c>
    </row>
    <row r="1186" ht="15.75" hidden="1" customHeight="1">
      <c r="A1186" s="5" t="s">
        <v>2888</v>
      </c>
      <c r="B1186" s="6" t="s">
        <v>12</v>
      </c>
      <c r="C1186" s="5" t="s">
        <v>13</v>
      </c>
      <c r="D1186" s="5" t="s">
        <v>24</v>
      </c>
      <c r="E1186" s="5" t="s">
        <v>25</v>
      </c>
      <c r="F1186" s="5" t="s">
        <v>105</v>
      </c>
      <c r="G1186" s="7">
        <v>144.0</v>
      </c>
      <c r="H1186" s="7" t="s">
        <v>17</v>
      </c>
      <c r="I1186" s="7">
        <v>175.0</v>
      </c>
      <c r="J1186" s="7">
        <f t="shared" si="1"/>
        <v>159.5</v>
      </c>
    </row>
    <row r="1187" ht="15.75" hidden="1" customHeight="1">
      <c r="A1187" s="5" t="s">
        <v>2892</v>
      </c>
      <c r="B1187" s="6" t="s">
        <v>12</v>
      </c>
      <c r="C1187" s="5" t="s">
        <v>23</v>
      </c>
      <c r="D1187" s="5" t="s">
        <v>24</v>
      </c>
      <c r="E1187" s="5" t="s">
        <v>15</v>
      </c>
      <c r="F1187" s="5" t="s">
        <v>350</v>
      </c>
      <c r="G1187" s="7">
        <v>189.0</v>
      </c>
      <c r="H1187" s="7">
        <v>174.0</v>
      </c>
      <c r="I1187" s="7" t="s">
        <v>17</v>
      </c>
      <c r="J1187" s="7">
        <f t="shared" si="1"/>
        <v>181.5</v>
      </c>
    </row>
    <row r="1188" ht="15.75" hidden="1" customHeight="1">
      <c r="A1188" s="5" t="s">
        <v>2893</v>
      </c>
      <c r="B1188" s="6" t="s">
        <v>12</v>
      </c>
      <c r="C1188" s="5" t="s">
        <v>13</v>
      </c>
      <c r="D1188" s="5" t="s">
        <v>60</v>
      </c>
      <c r="E1188" s="5" t="s">
        <v>15</v>
      </c>
      <c r="F1188" s="5" t="s">
        <v>31</v>
      </c>
      <c r="G1188" s="7">
        <v>184.0</v>
      </c>
      <c r="H1188" s="7" t="s">
        <v>17</v>
      </c>
      <c r="I1188" s="7">
        <v>180.0</v>
      </c>
      <c r="J1188" s="7">
        <f t="shared" si="1"/>
        <v>182</v>
      </c>
    </row>
    <row r="1189" ht="15.75" hidden="1" customHeight="1">
      <c r="A1189" s="5" t="s">
        <v>2897</v>
      </c>
      <c r="B1189" s="6" t="s">
        <v>12</v>
      </c>
      <c r="C1189" s="5" t="s">
        <v>13</v>
      </c>
      <c r="D1189" s="5" t="s">
        <v>14</v>
      </c>
      <c r="E1189" s="5" t="s">
        <v>25</v>
      </c>
      <c r="F1189" s="5" t="s">
        <v>259</v>
      </c>
      <c r="G1189" s="7">
        <v>180.0</v>
      </c>
      <c r="H1189" s="7" t="s">
        <v>17</v>
      </c>
      <c r="I1189" s="7">
        <v>172.0</v>
      </c>
      <c r="J1189" s="7">
        <f t="shared" si="1"/>
        <v>176</v>
      </c>
    </row>
    <row r="1190" ht="15.75" hidden="1" customHeight="1">
      <c r="A1190" s="5" t="s">
        <v>2900</v>
      </c>
      <c r="B1190" s="6" t="s">
        <v>12</v>
      </c>
      <c r="C1190" s="5" t="s">
        <v>13</v>
      </c>
      <c r="D1190" s="5" t="s">
        <v>14</v>
      </c>
      <c r="E1190" s="5" t="s">
        <v>25</v>
      </c>
      <c r="F1190" s="5" t="s">
        <v>421</v>
      </c>
      <c r="G1190" s="7">
        <v>126.0</v>
      </c>
      <c r="H1190" s="7">
        <v>110.0</v>
      </c>
      <c r="I1190" s="7" t="s">
        <v>17</v>
      </c>
      <c r="J1190" s="7">
        <f t="shared" si="1"/>
        <v>118</v>
      </c>
    </row>
    <row r="1191" ht="15.75" hidden="1" customHeight="1">
      <c r="A1191" s="5" t="s">
        <v>2902</v>
      </c>
      <c r="B1191" s="6" t="s">
        <v>19</v>
      </c>
      <c r="C1191" s="5" t="s">
        <v>13</v>
      </c>
      <c r="D1191" s="5" t="s">
        <v>51</v>
      </c>
      <c r="E1191" s="5" t="s">
        <v>25</v>
      </c>
      <c r="F1191" s="5" t="s">
        <v>278</v>
      </c>
      <c r="G1191" s="7">
        <v>141.0</v>
      </c>
      <c r="H1191" s="7">
        <v>185.5</v>
      </c>
      <c r="I1191" s="7" t="s">
        <v>17</v>
      </c>
      <c r="J1191" s="7">
        <f t="shared" si="1"/>
        <v>163.25</v>
      </c>
    </row>
    <row r="1192" ht="15.75" hidden="1" customHeight="1">
      <c r="A1192" s="5" t="s">
        <v>2903</v>
      </c>
      <c r="B1192" s="6" t="s">
        <v>12</v>
      </c>
      <c r="C1192" s="5" t="s">
        <v>23</v>
      </c>
      <c r="D1192" s="5" t="s">
        <v>130</v>
      </c>
      <c r="E1192" s="5" t="s">
        <v>25</v>
      </c>
      <c r="F1192" s="5" t="s">
        <v>1036</v>
      </c>
      <c r="G1192" s="7" t="s">
        <v>67</v>
      </c>
      <c r="H1192" s="7" t="s">
        <v>17</v>
      </c>
      <c r="I1192" s="7">
        <v>114.0</v>
      </c>
      <c r="J1192" s="7">
        <f t="shared" si="1"/>
        <v>114</v>
      </c>
    </row>
    <row r="1193" ht="15.75" hidden="1" customHeight="1">
      <c r="A1193" s="5" t="s">
        <v>2907</v>
      </c>
      <c r="B1193" s="6" t="s">
        <v>19</v>
      </c>
      <c r="C1193" s="5" t="s">
        <v>23</v>
      </c>
      <c r="D1193" s="5" t="s">
        <v>20</v>
      </c>
      <c r="E1193" s="5" t="s">
        <v>15</v>
      </c>
      <c r="F1193" s="5" t="s">
        <v>1946</v>
      </c>
      <c r="G1193" s="7">
        <v>129.0</v>
      </c>
      <c r="H1193" s="7">
        <v>115.0</v>
      </c>
      <c r="I1193" s="7">
        <v>114.0</v>
      </c>
      <c r="J1193" s="7">
        <f t="shared" si="1"/>
        <v>119.3333333</v>
      </c>
    </row>
    <row r="1194" ht="15.75" hidden="1" customHeight="1">
      <c r="A1194" s="5" t="s">
        <v>2908</v>
      </c>
      <c r="B1194" s="6" t="s">
        <v>12</v>
      </c>
      <c r="C1194" s="5" t="s">
        <v>13</v>
      </c>
      <c r="D1194" s="5" t="s">
        <v>30</v>
      </c>
      <c r="E1194" s="5" t="s">
        <v>15</v>
      </c>
      <c r="F1194" s="5" t="s">
        <v>596</v>
      </c>
      <c r="G1194" s="7" t="s">
        <v>67</v>
      </c>
      <c r="H1194" s="7" t="s">
        <v>17</v>
      </c>
      <c r="I1194" s="7">
        <v>100.0</v>
      </c>
      <c r="J1194" s="7">
        <f t="shared" si="1"/>
        <v>100</v>
      </c>
    </row>
    <row r="1195" ht="15.75" hidden="1" customHeight="1">
      <c r="A1195" s="5" t="s">
        <v>2912</v>
      </c>
      <c r="B1195" s="6" t="s">
        <v>12</v>
      </c>
      <c r="C1195" s="5" t="s">
        <v>13</v>
      </c>
      <c r="D1195" s="5" t="s">
        <v>37</v>
      </c>
      <c r="E1195" s="5" t="s">
        <v>25</v>
      </c>
      <c r="F1195" s="5" t="s">
        <v>361</v>
      </c>
      <c r="G1195" s="7">
        <v>188.0</v>
      </c>
      <c r="H1195" s="7" t="s">
        <v>17</v>
      </c>
      <c r="I1195" s="7">
        <v>183.0</v>
      </c>
      <c r="J1195" s="7">
        <f t="shared" si="1"/>
        <v>185.5</v>
      </c>
    </row>
    <row r="1196" ht="15.75" hidden="1" customHeight="1">
      <c r="A1196" s="5" t="s">
        <v>2913</v>
      </c>
      <c r="B1196" s="6" t="s">
        <v>12</v>
      </c>
      <c r="C1196" s="5" t="s">
        <v>13</v>
      </c>
      <c r="D1196" s="5" t="s">
        <v>20</v>
      </c>
      <c r="E1196" s="5" t="s">
        <v>25</v>
      </c>
      <c r="F1196" s="5" t="s">
        <v>300</v>
      </c>
      <c r="G1196" s="7">
        <v>138.0</v>
      </c>
      <c r="H1196" s="7">
        <v>162.0</v>
      </c>
      <c r="I1196" s="7">
        <v>135.0</v>
      </c>
      <c r="J1196" s="7">
        <f t="shared" si="1"/>
        <v>145</v>
      </c>
    </row>
    <row r="1197" ht="15.75" hidden="1" customHeight="1">
      <c r="A1197" s="5" t="s">
        <v>2916</v>
      </c>
      <c r="B1197" s="6" t="s">
        <v>12</v>
      </c>
      <c r="C1197" s="5" t="s">
        <v>23</v>
      </c>
      <c r="D1197" s="5" t="s">
        <v>43</v>
      </c>
      <c r="E1197" s="5" t="s">
        <v>15</v>
      </c>
      <c r="F1197" s="5" t="s">
        <v>550</v>
      </c>
      <c r="G1197" s="7">
        <v>187.0</v>
      </c>
      <c r="H1197" s="7">
        <v>193.0</v>
      </c>
      <c r="I1197" s="7" t="s">
        <v>17</v>
      </c>
      <c r="J1197" s="7">
        <f t="shared" si="1"/>
        <v>190</v>
      </c>
    </row>
    <row r="1198" ht="15.75" hidden="1" customHeight="1">
      <c r="A1198" s="5" t="s">
        <v>2918</v>
      </c>
      <c r="B1198" s="6" t="s">
        <v>12</v>
      </c>
      <c r="C1198" s="5" t="s">
        <v>23</v>
      </c>
      <c r="D1198" s="5" t="s">
        <v>14</v>
      </c>
      <c r="E1198" s="5" t="s">
        <v>25</v>
      </c>
      <c r="F1198" s="5" t="s">
        <v>421</v>
      </c>
      <c r="G1198" s="7">
        <v>154.0</v>
      </c>
      <c r="H1198" s="7">
        <v>124.0</v>
      </c>
      <c r="I1198" s="7" t="s">
        <v>17</v>
      </c>
      <c r="J1198" s="7">
        <f t="shared" si="1"/>
        <v>139</v>
      </c>
    </row>
    <row r="1199" ht="15.75" hidden="1" customHeight="1">
      <c r="A1199" s="5" t="s">
        <v>2922</v>
      </c>
      <c r="B1199" s="6" t="s">
        <v>12</v>
      </c>
      <c r="C1199" s="5" t="s">
        <v>13</v>
      </c>
      <c r="D1199" s="5" t="s">
        <v>40</v>
      </c>
      <c r="E1199" s="5" t="s">
        <v>15</v>
      </c>
      <c r="F1199" s="5" t="s">
        <v>41</v>
      </c>
      <c r="G1199" s="7">
        <v>126.0</v>
      </c>
      <c r="H1199" s="7">
        <v>124.0</v>
      </c>
      <c r="I1199" s="7" t="s">
        <v>67</v>
      </c>
      <c r="J1199" s="7">
        <f t="shared" si="1"/>
        <v>125</v>
      </c>
    </row>
    <row r="1200" ht="15.75" hidden="1" customHeight="1">
      <c r="A1200" s="5" t="s">
        <v>2923</v>
      </c>
      <c r="B1200" s="6" t="s">
        <v>19</v>
      </c>
      <c r="C1200" s="5" t="s">
        <v>23</v>
      </c>
      <c r="D1200" s="5" t="s">
        <v>20</v>
      </c>
      <c r="E1200" s="5" t="s">
        <v>25</v>
      </c>
      <c r="F1200" s="5" t="s">
        <v>410</v>
      </c>
      <c r="G1200" s="7">
        <v>160.0</v>
      </c>
      <c r="H1200" s="7">
        <v>135.0</v>
      </c>
      <c r="I1200" s="7" t="s">
        <v>17</v>
      </c>
      <c r="J1200" s="7">
        <f t="shared" si="1"/>
        <v>147.5</v>
      </c>
    </row>
    <row r="1201" ht="15.75" hidden="1" customHeight="1">
      <c r="A1201" s="5" t="s">
        <v>2926</v>
      </c>
      <c r="B1201" s="6" t="s">
        <v>12</v>
      </c>
      <c r="C1201" s="5" t="s">
        <v>23</v>
      </c>
      <c r="D1201" s="5" t="s">
        <v>24</v>
      </c>
      <c r="E1201" s="5" t="s">
        <v>15</v>
      </c>
      <c r="F1201" s="5" t="s">
        <v>92</v>
      </c>
      <c r="G1201" s="7">
        <v>177.0</v>
      </c>
      <c r="H1201" s="7">
        <v>176.0</v>
      </c>
      <c r="I1201" s="7" t="s">
        <v>17</v>
      </c>
      <c r="J1201" s="7">
        <f t="shared" si="1"/>
        <v>176.5</v>
      </c>
    </row>
    <row r="1202" ht="15.75" hidden="1" customHeight="1">
      <c r="A1202" s="5" t="s">
        <v>2930</v>
      </c>
      <c r="B1202" s="6" t="s">
        <v>12</v>
      </c>
      <c r="C1202" s="5" t="s">
        <v>23</v>
      </c>
      <c r="D1202" s="5" t="s">
        <v>20</v>
      </c>
      <c r="E1202" s="5" t="s">
        <v>15</v>
      </c>
      <c r="F1202" s="5" t="s">
        <v>264</v>
      </c>
      <c r="G1202" s="7">
        <v>171.0</v>
      </c>
      <c r="H1202" s="7" t="s">
        <v>17</v>
      </c>
      <c r="I1202" s="7">
        <v>168.0</v>
      </c>
      <c r="J1202" s="7">
        <f t="shared" si="1"/>
        <v>169.5</v>
      </c>
    </row>
    <row r="1203" ht="15.75" hidden="1" customHeight="1">
      <c r="A1203" s="5" t="s">
        <v>2931</v>
      </c>
      <c r="B1203" s="6" t="s">
        <v>12</v>
      </c>
      <c r="C1203" s="5" t="s">
        <v>13</v>
      </c>
      <c r="D1203" s="5" t="s">
        <v>43</v>
      </c>
      <c r="E1203" s="5" t="s">
        <v>25</v>
      </c>
      <c r="F1203" s="5" t="s">
        <v>868</v>
      </c>
      <c r="G1203" s="7">
        <v>106.0</v>
      </c>
      <c r="H1203" s="7" t="s">
        <v>17</v>
      </c>
      <c r="I1203" s="7">
        <v>137.0</v>
      </c>
      <c r="J1203" s="7">
        <f t="shared" si="1"/>
        <v>121.5</v>
      </c>
    </row>
    <row r="1204" ht="15.75" hidden="1" customHeight="1">
      <c r="A1204" s="5" t="s">
        <v>2937</v>
      </c>
      <c r="B1204" s="6" t="s">
        <v>12</v>
      </c>
      <c r="C1204" s="5" t="s">
        <v>13</v>
      </c>
      <c r="D1204" s="5" t="s">
        <v>14</v>
      </c>
      <c r="E1204" s="5" t="s">
        <v>15</v>
      </c>
      <c r="F1204" s="5" t="s">
        <v>205</v>
      </c>
      <c r="G1204" s="7">
        <v>144.0</v>
      </c>
      <c r="H1204" s="7">
        <v>145.0</v>
      </c>
      <c r="I1204" s="7" t="s">
        <v>67</v>
      </c>
      <c r="J1204" s="7">
        <f t="shared" si="1"/>
        <v>144.5</v>
      </c>
    </row>
    <row r="1205" ht="15.75" hidden="1" customHeight="1">
      <c r="A1205" s="5" t="s">
        <v>2939</v>
      </c>
      <c r="B1205" s="6" t="s">
        <v>12</v>
      </c>
      <c r="C1205" s="5" t="s">
        <v>23</v>
      </c>
      <c r="D1205" s="5" t="s">
        <v>37</v>
      </c>
      <c r="E1205" s="5" t="s">
        <v>15</v>
      </c>
      <c r="F1205" s="5" t="s">
        <v>101</v>
      </c>
      <c r="G1205" s="7">
        <v>155.0</v>
      </c>
      <c r="H1205" s="7" t="s">
        <v>17</v>
      </c>
      <c r="I1205" s="7">
        <v>130.0</v>
      </c>
      <c r="J1205" s="7">
        <f t="shared" si="1"/>
        <v>142.5</v>
      </c>
    </row>
    <row r="1206" ht="15.75" hidden="1" customHeight="1">
      <c r="A1206" s="5" t="s">
        <v>2942</v>
      </c>
      <c r="B1206" s="6" t="s">
        <v>19</v>
      </c>
      <c r="C1206" s="5" t="s">
        <v>23</v>
      </c>
      <c r="D1206" s="5" t="s">
        <v>20</v>
      </c>
      <c r="E1206" s="5" t="s">
        <v>15</v>
      </c>
      <c r="F1206" s="5" t="s">
        <v>210</v>
      </c>
      <c r="G1206" s="7">
        <v>150.0</v>
      </c>
      <c r="H1206" s="7">
        <v>140.0</v>
      </c>
      <c r="I1206" s="7">
        <v>133.0</v>
      </c>
      <c r="J1206" s="7">
        <f t="shared" si="1"/>
        <v>141</v>
      </c>
    </row>
    <row r="1207" ht="15.75" hidden="1" customHeight="1">
      <c r="A1207" s="5" t="s">
        <v>2947</v>
      </c>
      <c r="B1207" s="6" t="s">
        <v>12</v>
      </c>
      <c r="C1207" s="5" t="s">
        <v>13</v>
      </c>
      <c r="D1207" s="5" t="s">
        <v>20</v>
      </c>
      <c r="E1207" s="5" t="s">
        <v>15</v>
      </c>
      <c r="F1207" s="5" t="s">
        <v>383</v>
      </c>
      <c r="G1207" s="7">
        <v>145.0</v>
      </c>
      <c r="H1207" s="7">
        <v>149.0</v>
      </c>
      <c r="I1207" s="7" t="s">
        <v>17</v>
      </c>
      <c r="J1207" s="7">
        <f t="shared" si="1"/>
        <v>147</v>
      </c>
    </row>
    <row r="1208" ht="15.75" hidden="1" customHeight="1">
      <c r="A1208" s="5" t="s">
        <v>2948</v>
      </c>
      <c r="B1208" s="6" t="s">
        <v>12</v>
      </c>
      <c r="C1208" s="5" t="s">
        <v>13</v>
      </c>
      <c r="D1208" s="5" t="s">
        <v>20</v>
      </c>
      <c r="E1208" s="5" t="s">
        <v>15</v>
      </c>
      <c r="F1208" s="5" t="s">
        <v>603</v>
      </c>
      <c r="G1208" s="7">
        <v>117.0</v>
      </c>
      <c r="H1208" s="7">
        <v>155.0</v>
      </c>
      <c r="I1208" s="7" t="s">
        <v>17</v>
      </c>
      <c r="J1208" s="7">
        <f t="shared" si="1"/>
        <v>136</v>
      </c>
    </row>
    <row r="1209" ht="15.75" hidden="1" customHeight="1">
      <c r="A1209" s="5" t="s">
        <v>2951</v>
      </c>
      <c r="B1209" s="6" t="s">
        <v>12</v>
      </c>
      <c r="C1209" s="5" t="s">
        <v>23</v>
      </c>
      <c r="D1209" s="5" t="s">
        <v>51</v>
      </c>
      <c r="E1209" s="5" t="s">
        <v>25</v>
      </c>
      <c r="F1209" s="5" t="s">
        <v>361</v>
      </c>
      <c r="G1209" s="7">
        <v>183.0</v>
      </c>
      <c r="H1209" s="7" t="s">
        <v>17</v>
      </c>
      <c r="I1209" s="7">
        <v>157.0</v>
      </c>
      <c r="J1209" s="7">
        <f t="shared" si="1"/>
        <v>170</v>
      </c>
    </row>
    <row r="1210" ht="15.75" hidden="1" customHeight="1">
      <c r="A1210" s="5" t="s">
        <v>2955</v>
      </c>
      <c r="B1210" s="6" t="s">
        <v>19</v>
      </c>
      <c r="C1210" s="5" t="s">
        <v>23</v>
      </c>
      <c r="D1210" s="5" t="s">
        <v>43</v>
      </c>
      <c r="E1210" s="5" t="s">
        <v>25</v>
      </c>
      <c r="F1210" s="5" t="s">
        <v>63</v>
      </c>
      <c r="G1210" s="7">
        <v>122.0</v>
      </c>
      <c r="H1210" s="7">
        <v>100.0</v>
      </c>
      <c r="I1210" s="7" t="s">
        <v>17</v>
      </c>
      <c r="J1210" s="7">
        <f t="shared" si="1"/>
        <v>111</v>
      </c>
    </row>
    <row r="1211" ht="15.75" hidden="1" customHeight="1">
      <c r="A1211" s="5" t="s">
        <v>2956</v>
      </c>
      <c r="B1211" s="6" t="s">
        <v>12</v>
      </c>
      <c r="C1211" s="5" t="s">
        <v>23</v>
      </c>
      <c r="D1211" s="5" t="s">
        <v>130</v>
      </c>
      <c r="E1211" s="5" t="s">
        <v>15</v>
      </c>
      <c r="F1211" s="5" t="s">
        <v>131</v>
      </c>
      <c r="G1211" s="7">
        <v>179.0</v>
      </c>
      <c r="H1211" s="7">
        <v>157.0</v>
      </c>
      <c r="I1211" s="7" t="s">
        <v>17</v>
      </c>
      <c r="J1211" s="7">
        <f t="shared" si="1"/>
        <v>168</v>
      </c>
    </row>
    <row r="1212" ht="15.75" hidden="1" customHeight="1">
      <c r="A1212" s="5" t="s">
        <v>2959</v>
      </c>
      <c r="B1212" s="6" t="s">
        <v>12</v>
      </c>
      <c r="C1212" s="5" t="s">
        <v>13</v>
      </c>
      <c r="D1212" s="5" t="s">
        <v>30</v>
      </c>
      <c r="E1212" s="5" t="s">
        <v>25</v>
      </c>
      <c r="F1212" s="5" t="s">
        <v>510</v>
      </c>
      <c r="G1212" s="7">
        <v>192.0</v>
      </c>
      <c r="H1212" s="7">
        <v>180.0</v>
      </c>
      <c r="I1212" s="7">
        <v>165.0</v>
      </c>
      <c r="J1212" s="7">
        <f t="shared" si="1"/>
        <v>179</v>
      </c>
    </row>
    <row r="1213" ht="15.75" hidden="1" customHeight="1">
      <c r="A1213" s="5" t="s">
        <v>2963</v>
      </c>
      <c r="B1213" s="6" t="s">
        <v>12</v>
      </c>
      <c r="C1213" s="5" t="s">
        <v>13</v>
      </c>
      <c r="D1213" s="5" t="s">
        <v>20</v>
      </c>
      <c r="E1213" s="5" t="s">
        <v>25</v>
      </c>
      <c r="F1213" s="5" t="s">
        <v>440</v>
      </c>
      <c r="G1213" s="7">
        <v>167.0</v>
      </c>
      <c r="H1213" s="7" t="s">
        <v>17</v>
      </c>
      <c r="I1213" s="7">
        <v>170.0</v>
      </c>
      <c r="J1213" s="7">
        <f t="shared" si="1"/>
        <v>168.5</v>
      </c>
    </row>
    <row r="1214" ht="15.75" hidden="1" customHeight="1">
      <c r="A1214" s="5" t="s">
        <v>2964</v>
      </c>
      <c r="B1214" s="6" t="s">
        <v>12</v>
      </c>
      <c r="C1214" s="5" t="s">
        <v>23</v>
      </c>
      <c r="D1214" s="5" t="s">
        <v>51</v>
      </c>
      <c r="E1214" s="5" t="s">
        <v>15</v>
      </c>
      <c r="F1214" s="5" t="s">
        <v>752</v>
      </c>
      <c r="G1214" s="7">
        <v>171.0</v>
      </c>
      <c r="H1214" s="7">
        <v>135.0</v>
      </c>
      <c r="I1214" s="7" t="s">
        <v>17</v>
      </c>
      <c r="J1214" s="7">
        <f t="shared" si="1"/>
        <v>153</v>
      </c>
    </row>
    <row r="1215" ht="15.75" hidden="1" customHeight="1">
      <c r="A1215" s="5" t="s">
        <v>2968</v>
      </c>
      <c r="B1215" s="6" t="s">
        <v>19</v>
      </c>
      <c r="C1215" s="5" t="s">
        <v>13</v>
      </c>
      <c r="D1215" s="5" t="s">
        <v>30</v>
      </c>
      <c r="E1215" s="5" t="s">
        <v>25</v>
      </c>
      <c r="F1215" s="5" t="s">
        <v>373</v>
      </c>
      <c r="G1215" s="7">
        <v>157.0</v>
      </c>
      <c r="H1215" s="7">
        <v>181.0</v>
      </c>
      <c r="I1215" s="7" t="s">
        <v>17</v>
      </c>
      <c r="J1215" s="7">
        <f t="shared" si="1"/>
        <v>169</v>
      </c>
    </row>
    <row r="1216" ht="15.75" hidden="1" customHeight="1">
      <c r="A1216" s="5" t="s">
        <v>2972</v>
      </c>
      <c r="B1216" s="6" t="s">
        <v>12</v>
      </c>
      <c r="C1216" s="5" t="s">
        <v>23</v>
      </c>
      <c r="D1216" s="5" t="s">
        <v>109</v>
      </c>
      <c r="E1216" s="5" t="s">
        <v>15</v>
      </c>
      <c r="F1216" s="5" t="s">
        <v>52</v>
      </c>
      <c r="G1216" s="7">
        <v>199.0</v>
      </c>
      <c r="H1216" s="7">
        <v>194.0</v>
      </c>
      <c r="I1216" s="7" t="s">
        <v>17</v>
      </c>
      <c r="J1216" s="7">
        <f t="shared" si="1"/>
        <v>196.5</v>
      </c>
    </row>
    <row r="1217" ht="15.75" hidden="1" customHeight="1">
      <c r="A1217" s="5" t="s">
        <v>2973</v>
      </c>
      <c r="B1217" s="6" t="s">
        <v>19</v>
      </c>
      <c r="C1217" s="5" t="s">
        <v>23</v>
      </c>
      <c r="D1217" s="5" t="s">
        <v>14</v>
      </c>
      <c r="E1217" s="5" t="s">
        <v>25</v>
      </c>
      <c r="F1217" s="5" t="s">
        <v>94</v>
      </c>
      <c r="G1217" s="7">
        <v>185.0</v>
      </c>
      <c r="H1217" s="7" t="s">
        <v>17</v>
      </c>
      <c r="I1217" s="7">
        <v>183.0</v>
      </c>
      <c r="J1217" s="7">
        <f t="shared" si="1"/>
        <v>184</v>
      </c>
    </row>
    <row r="1218" ht="15.75" hidden="1" customHeight="1">
      <c r="A1218" s="5" t="s">
        <v>2975</v>
      </c>
      <c r="B1218" s="6" t="s">
        <v>12</v>
      </c>
      <c r="C1218" s="5" t="s">
        <v>23</v>
      </c>
      <c r="D1218" s="5" t="s">
        <v>30</v>
      </c>
      <c r="E1218" s="5" t="s">
        <v>15</v>
      </c>
      <c r="F1218" s="5" t="s">
        <v>49</v>
      </c>
      <c r="G1218" s="7">
        <v>109.0</v>
      </c>
      <c r="H1218" s="7" t="s">
        <v>67</v>
      </c>
      <c r="I1218" s="7" t="s">
        <v>17</v>
      </c>
      <c r="J1218" s="7">
        <f t="shared" si="1"/>
        <v>109</v>
      </c>
    </row>
    <row r="1219" ht="15.75" hidden="1" customHeight="1">
      <c r="A1219" s="5" t="s">
        <v>2978</v>
      </c>
      <c r="B1219" s="6" t="s">
        <v>12</v>
      </c>
      <c r="C1219" s="5" t="s">
        <v>23</v>
      </c>
      <c r="D1219" s="5" t="s">
        <v>46</v>
      </c>
      <c r="E1219" s="5" t="s">
        <v>15</v>
      </c>
      <c r="F1219" s="5" t="s">
        <v>99</v>
      </c>
      <c r="G1219" s="7">
        <v>185.0</v>
      </c>
      <c r="H1219" s="7">
        <v>177.0</v>
      </c>
      <c r="I1219" s="7" t="s">
        <v>17</v>
      </c>
      <c r="J1219" s="7">
        <f t="shared" si="1"/>
        <v>181</v>
      </c>
    </row>
    <row r="1220" ht="15.75" hidden="1" customHeight="1">
      <c r="A1220" s="5" t="s">
        <v>2982</v>
      </c>
      <c r="B1220" s="6" t="s">
        <v>12</v>
      </c>
      <c r="C1220" s="5" t="s">
        <v>13</v>
      </c>
      <c r="D1220" s="5" t="s">
        <v>60</v>
      </c>
      <c r="E1220" s="5" t="s">
        <v>25</v>
      </c>
      <c r="F1220" s="5" t="s">
        <v>61</v>
      </c>
      <c r="G1220" s="7">
        <v>147.0</v>
      </c>
      <c r="H1220" s="7" t="s">
        <v>17</v>
      </c>
      <c r="I1220" s="7">
        <v>175.0</v>
      </c>
      <c r="J1220" s="7">
        <f t="shared" si="1"/>
        <v>161</v>
      </c>
    </row>
    <row r="1221" ht="15.75" hidden="1" customHeight="1">
      <c r="A1221" s="5" t="s">
        <v>2984</v>
      </c>
      <c r="B1221" s="6" t="s">
        <v>12</v>
      </c>
      <c r="C1221" s="5" t="s">
        <v>23</v>
      </c>
      <c r="D1221" s="5" t="s">
        <v>149</v>
      </c>
      <c r="E1221" s="5" t="s">
        <v>15</v>
      </c>
      <c r="F1221" s="5" t="s">
        <v>150</v>
      </c>
      <c r="G1221" s="7">
        <v>115.0</v>
      </c>
      <c r="H1221" s="7">
        <v>127.0</v>
      </c>
      <c r="I1221" s="7" t="s">
        <v>17</v>
      </c>
      <c r="J1221" s="7">
        <f t="shared" si="1"/>
        <v>121</v>
      </c>
    </row>
    <row r="1222" ht="15.75" hidden="1" customHeight="1">
      <c r="A1222" s="5" t="s">
        <v>2985</v>
      </c>
      <c r="B1222" s="6" t="s">
        <v>12</v>
      </c>
      <c r="C1222" s="5" t="s">
        <v>13</v>
      </c>
      <c r="D1222" s="5" t="s">
        <v>30</v>
      </c>
      <c r="E1222" s="5" t="s">
        <v>15</v>
      </c>
      <c r="F1222" s="5" t="s">
        <v>214</v>
      </c>
      <c r="G1222" s="7">
        <v>154.0</v>
      </c>
      <c r="H1222" s="7">
        <v>132.0</v>
      </c>
      <c r="I1222" s="7" t="s">
        <v>17</v>
      </c>
      <c r="J1222" s="7">
        <f t="shared" si="1"/>
        <v>143</v>
      </c>
    </row>
    <row r="1223" ht="15.75" hidden="1" customHeight="1">
      <c r="A1223" s="5" t="s">
        <v>2989</v>
      </c>
      <c r="B1223" s="6" t="s">
        <v>12</v>
      </c>
      <c r="C1223" s="5" t="s">
        <v>23</v>
      </c>
      <c r="D1223" s="5" t="s">
        <v>14</v>
      </c>
      <c r="E1223" s="5" t="s">
        <v>25</v>
      </c>
      <c r="F1223" s="5" t="s">
        <v>782</v>
      </c>
      <c r="G1223" s="7">
        <v>131.0</v>
      </c>
      <c r="H1223" s="7" t="s">
        <v>17</v>
      </c>
      <c r="I1223" s="7">
        <v>100.0</v>
      </c>
      <c r="J1223" s="7">
        <f t="shared" si="1"/>
        <v>115.5</v>
      </c>
    </row>
    <row r="1224" ht="15.75" hidden="1" customHeight="1">
      <c r="A1224" s="5" t="s">
        <v>2993</v>
      </c>
      <c r="B1224" s="6" t="s">
        <v>12</v>
      </c>
      <c r="C1224" s="5" t="s">
        <v>13</v>
      </c>
      <c r="D1224" s="5" t="s">
        <v>20</v>
      </c>
      <c r="E1224" s="5" t="s">
        <v>15</v>
      </c>
      <c r="F1224" s="5" t="s">
        <v>603</v>
      </c>
      <c r="G1224" s="7">
        <v>149.0</v>
      </c>
      <c r="H1224" s="7">
        <v>165.0</v>
      </c>
      <c r="I1224" s="7" t="s">
        <v>17</v>
      </c>
      <c r="J1224" s="7">
        <f t="shared" si="1"/>
        <v>157</v>
      </c>
    </row>
    <row r="1225" ht="15.75" hidden="1" customHeight="1">
      <c r="A1225" s="5" t="s">
        <v>2997</v>
      </c>
      <c r="B1225" s="6" t="s">
        <v>12</v>
      </c>
      <c r="C1225" s="5" t="s">
        <v>13</v>
      </c>
      <c r="D1225" s="5" t="s">
        <v>60</v>
      </c>
      <c r="E1225" s="5" t="s">
        <v>15</v>
      </c>
      <c r="F1225" s="5" t="s">
        <v>112</v>
      </c>
      <c r="G1225" s="7">
        <v>188.0</v>
      </c>
      <c r="H1225" s="7" t="s">
        <v>17</v>
      </c>
      <c r="I1225" s="7">
        <v>199.0</v>
      </c>
      <c r="J1225" s="7">
        <f t="shared" si="1"/>
        <v>193.5</v>
      </c>
    </row>
    <row r="1226" ht="15.75" hidden="1" customHeight="1">
      <c r="A1226" s="5" t="s">
        <v>3000</v>
      </c>
      <c r="B1226" s="6" t="s">
        <v>19</v>
      </c>
      <c r="C1226" s="5" t="s">
        <v>23</v>
      </c>
      <c r="D1226" s="5" t="s">
        <v>20</v>
      </c>
      <c r="E1226" s="5" t="s">
        <v>15</v>
      </c>
      <c r="F1226" s="5" t="s">
        <v>107</v>
      </c>
      <c r="G1226" s="7">
        <v>177.0</v>
      </c>
      <c r="H1226" s="7" t="s">
        <v>64</v>
      </c>
      <c r="I1226" s="7">
        <v>117.0</v>
      </c>
      <c r="J1226" s="7">
        <f t="shared" si="1"/>
        <v>147</v>
      </c>
    </row>
    <row r="1227" ht="15.75" hidden="1" customHeight="1">
      <c r="A1227" s="5" t="s">
        <v>3003</v>
      </c>
      <c r="B1227" s="6" t="s">
        <v>12</v>
      </c>
      <c r="C1227" s="5" t="s">
        <v>13</v>
      </c>
      <c r="D1227" s="5" t="s">
        <v>37</v>
      </c>
      <c r="E1227" s="5" t="s">
        <v>25</v>
      </c>
      <c r="F1227" s="5" t="s">
        <v>240</v>
      </c>
      <c r="G1227" s="7">
        <v>157.0</v>
      </c>
      <c r="H1227" s="7">
        <v>172.0</v>
      </c>
      <c r="I1227" s="7" t="s">
        <v>17</v>
      </c>
      <c r="J1227" s="7">
        <f t="shared" si="1"/>
        <v>164.5</v>
      </c>
    </row>
    <row r="1228" ht="15.75" hidden="1" customHeight="1">
      <c r="A1228" s="5" t="s">
        <v>3006</v>
      </c>
      <c r="B1228" s="6" t="s">
        <v>12</v>
      </c>
      <c r="C1228" s="5" t="s">
        <v>13</v>
      </c>
      <c r="D1228" s="5" t="s">
        <v>14</v>
      </c>
      <c r="E1228" s="5" t="s">
        <v>15</v>
      </c>
      <c r="F1228" s="5" t="s">
        <v>16</v>
      </c>
      <c r="G1228" s="7">
        <v>175.0</v>
      </c>
      <c r="H1228" s="7">
        <v>145.0</v>
      </c>
      <c r="I1228" s="7">
        <v>175.0</v>
      </c>
      <c r="J1228" s="7">
        <f t="shared" si="1"/>
        <v>165</v>
      </c>
    </row>
    <row r="1229" ht="15.75" hidden="1" customHeight="1">
      <c r="A1229" s="5" t="s">
        <v>3009</v>
      </c>
      <c r="B1229" s="6" t="s">
        <v>12</v>
      </c>
      <c r="C1229" s="5" t="s">
        <v>13</v>
      </c>
      <c r="D1229" s="5" t="s">
        <v>60</v>
      </c>
      <c r="E1229" s="5" t="s">
        <v>15</v>
      </c>
      <c r="F1229" s="5" t="s">
        <v>352</v>
      </c>
      <c r="G1229" s="7">
        <v>169.0</v>
      </c>
      <c r="H1229" s="7">
        <v>158.0</v>
      </c>
      <c r="I1229" s="7">
        <v>163.0</v>
      </c>
      <c r="J1229" s="7">
        <f t="shared" si="1"/>
        <v>163.3333333</v>
      </c>
    </row>
    <row r="1230" ht="15.75" hidden="1" customHeight="1">
      <c r="A1230" s="5" t="s">
        <v>3013</v>
      </c>
      <c r="B1230" s="6" t="s">
        <v>12</v>
      </c>
      <c r="C1230" s="5" t="s">
        <v>13</v>
      </c>
      <c r="D1230" s="5" t="s">
        <v>20</v>
      </c>
      <c r="E1230" s="5" t="s">
        <v>15</v>
      </c>
      <c r="F1230" s="5" t="s">
        <v>107</v>
      </c>
      <c r="G1230" s="7">
        <v>190.0</v>
      </c>
      <c r="H1230" s="7" t="s">
        <v>17</v>
      </c>
      <c r="I1230" s="7">
        <v>192.0</v>
      </c>
      <c r="J1230" s="7">
        <f t="shared" si="1"/>
        <v>191</v>
      </c>
    </row>
    <row r="1231" ht="15.75" hidden="1" customHeight="1">
      <c r="A1231" s="5" t="s">
        <v>3016</v>
      </c>
      <c r="B1231" s="6" t="s">
        <v>19</v>
      </c>
      <c r="C1231" s="5" t="s">
        <v>13</v>
      </c>
      <c r="D1231" s="5" t="s">
        <v>46</v>
      </c>
      <c r="E1231" s="5" t="s">
        <v>25</v>
      </c>
      <c r="F1231" s="5" t="s">
        <v>47</v>
      </c>
      <c r="G1231" s="7">
        <v>153.0</v>
      </c>
      <c r="H1231" s="7" t="s">
        <v>17</v>
      </c>
      <c r="I1231" s="7">
        <v>135.0</v>
      </c>
      <c r="J1231" s="7">
        <f t="shared" si="1"/>
        <v>144</v>
      </c>
    </row>
    <row r="1232" ht="15.75" hidden="1" customHeight="1">
      <c r="A1232" s="5" t="s">
        <v>3018</v>
      </c>
      <c r="B1232" s="6" t="s">
        <v>12</v>
      </c>
      <c r="C1232" s="5" t="s">
        <v>13</v>
      </c>
      <c r="D1232" s="5" t="s">
        <v>20</v>
      </c>
      <c r="E1232" s="5" t="s">
        <v>25</v>
      </c>
      <c r="F1232" s="5" t="s">
        <v>498</v>
      </c>
      <c r="G1232" s="7">
        <v>124.0</v>
      </c>
      <c r="H1232" s="7" t="s">
        <v>17</v>
      </c>
      <c r="I1232" s="7">
        <v>146.0</v>
      </c>
      <c r="J1232" s="7">
        <f t="shared" si="1"/>
        <v>135</v>
      </c>
    </row>
    <row r="1233" ht="15.75" hidden="1" customHeight="1">
      <c r="A1233" s="5" t="s">
        <v>3022</v>
      </c>
      <c r="B1233" s="6" t="s">
        <v>19</v>
      </c>
      <c r="C1233" s="5" t="s">
        <v>13</v>
      </c>
      <c r="D1233" s="5" t="s">
        <v>14</v>
      </c>
      <c r="E1233" s="5" t="s">
        <v>25</v>
      </c>
      <c r="F1233" s="5" t="s">
        <v>421</v>
      </c>
      <c r="G1233" s="7">
        <v>148.0</v>
      </c>
      <c r="H1233" s="7" t="s">
        <v>17</v>
      </c>
      <c r="I1233" s="7">
        <v>125.0</v>
      </c>
      <c r="J1233" s="7">
        <f t="shared" si="1"/>
        <v>136.5</v>
      </c>
    </row>
    <row r="1234" ht="15.75" hidden="1" customHeight="1">
      <c r="A1234" s="5" t="s">
        <v>3023</v>
      </c>
      <c r="B1234" s="6" t="s">
        <v>19</v>
      </c>
      <c r="C1234" s="5" t="s">
        <v>23</v>
      </c>
      <c r="D1234" s="5" t="s">
        <v>51</v>
      </c>
      <c r="E1234" s="5" t="s">
        <v>15</v>
      </c>
      <c r="F1234" s="5" t="s">
        <v>112</v>
      </c>
      <c r="G1234" s="7">
        <v>191.0</v>
      </c>
      <c r="H1234" s="7">
        <v>193.0</v>
      </c>
      <c r="I1234" s="7" t="s">
        <v>17</v>
      </c>
      <c r="J1234" s="7">
        <f t="shared" si="1"/>
        <v>192</v>
      </c>
    </row>
    <row r="1235" ht="15.75" hidden="1" customHeight="1">
      <c r="A1235" s="5" t="s">
        <v>3028</v>
      </c>
      <c r="B1235" s="6" t="s">
        <v>19</v>
      </c>
      <c r="C1235" s="5" t="s">
        <v>23</v>
      </c>
      <c r="D1235" s="5" t="s">
        <v>20</v>
      </c>
      <c r="E1235" s="5" t="s">
        <v>15</v>
      </c>
      <c r="F1235" s="5" t="s">
        <v>185</v>
      </c>
      <c r="G1235" s="7">
        <v>192.0</v>
      </c>
      <c r="H1235" s="7">
        <v>170.0</v>
      </c>
      <c r="I1235" s="7" t="s">
        <v>17</v>
      </c>
      <c r="J1235" s="7">
        <f t="shared" si="1"/>
        <v>181</v>
      </c>
    </row>
    <row r="1236" ht="15.75" hidden="1" customHeight="1">
      <c r="A1236" s="5" t="s">
        <v>3032</v>
      </c>
      <c r="B1236" s="6" t="s">
        <v>12</v>
      </c>
      <c r="C1236" s="5" t="s">
        <v>13</v>
      </c>
      <c r="D1236" s="5" t="s">
        <v>109</v>
      </c>
      <c r="E1236" s="5" t="s">
        <v>25</v>
      </c>
      <c r="F1236" s="5" t="s">
        <v>94</v>
      </c>
      <c r="G1236" s="7">
        <v>122.0</v>
      </c>
      <c r="H1236" s="7">
        <v>130.0</v>
      </c>
      <c r="I1236" s="7">
        <v>104.0</v>
      </c>
      <c r="J1236" s="7">
        <f t="shared" si="1"/>
        <v>118.6666667</v>
      </c>
    </row>
    <row r="1237" ht="15.75" hidden="1" customHeight="1">
      <c r="A1237" s="5" t="s">
        <v>3037</v>
      </c>
      <c r="B1237" s="6" t="s">
        <v>12</v>
      </c>
      <c r="C1237" s="5" t="s">
        <v>13</v>
      </c>
      <c r="D1237" s="5" t="s">
        <v>20</v>
      </c>
      <c r="E1237" s="5" t="s">
        <v>15</v>
      </c>
      <c r="F1237" s="5" t="s">
        <v>2360</v>
      </c>
      <c r="G1237" s="7">
        <v>182.0</v>
      </c>
      <c r="H1237" s="7" t="s">
        <v>17</v>
      </c>
      <c r="I1237" s="7">
        <v>163.0</v>
      </c>
      <c r="J1237" s="7">
        <f t="shared" si="1"/>
        <v>172.5</v>
      </c>
    </row>
    <row r="1238" ht="15.75" hidden="1" customHeight="1">
      <c r="A1238" s="5" t="s">
        <v>3041</v>
      </c>
      <c r="B1238" s="6" t="s">
        <v>12</v>
      </c>
      <c r="C1238" s="5" t="s">
        <v>23</v>
      </c>
      <c r="D1238" s="5" t="s">
        <v>14</v>
      </c>
      <c r="E1238" s="5" t="s">
        <v>15</v>
      </c>
      <c r="F1238" s="5" t="s">
        <v>205</v>
      </c>
      <c r="G1238" s="7">
        <v>172.0</v>
      </c>
      <c r="H1238" s="7">
        <v>145.0</v>
      </c>
      <c r="I1238" s="7" t="s">
        <v>17</v>
      </c>
      <c r="J1238" s="7">
        <f t="shared" si="1"/>
        <v>158.5</v>
      </c>
    </row>
    <row r="1239" ht="15.75" hidden="1" customHeight="1">
      <c r="A1239" s="5" t="s">
        <v>3045</v>
      </c>
      <c r="B1239" s="6" t="s">
        <v>12</v>
      </c>
      <c r="C1239" s="5" t="s">
        <v>23</v>
      </c>
      <c r="D1239" s="5" t="s">
        <v>20</v>
      </c>
      <c r="E1239" s="5" t="s">
        <v>15</v>
      </c>
      <c r="F1239" s="5" t="s">
        <v>1366</v>
      </c>
      <c r="G1239" s="7">
        <v>171.0</v>
      </c>
      <c r="H1239" s="7" t="s">
        <v>17</v>
      </c>
      <c r="I1239" s="7">
        <v>125.0</v>
      </c>
      <c r="J1239" s="7">
        <f t="shared" si="1"/>
        <v>148</v>
      </c>
    </row>
    <row r="1240" ht="15.75" hidden="1" customHeight="1">
      <c r="A1240" s="5" t="s">
        <v>3049</v>
      </c>
      <c r="B1240" s="6" t="s">
        <v>19</v>
      </c>
      <c r="C1240" s="5" t="s">
        <v>23</v>
      </c>
      <c r="D1240" s="5" t="s">
        <v>30</v>
      </c>
      <c r="E1240" s="5" t="s">
        <v>15</v>
      </c>
      <c r="F1240" s="5" t="s">
        <v>702</v>
      </c>
      <c r="G1240" s="7">
        <v>132.0</v>
      </c>
      <c r="H1240" s="7" t="s">
        <v>17</v>
      </c>
      <c r="I1240" s="7">
        <v>104.0</v>
      </c>
      <c r="J1240" s="7">
        <f t="shared" si="1"/>
        <v>118</v>
      </c>
    </row>
    <row r="1241" ht="15.75" hidden="1" customHeight="1">
      <c r="A1241" s="5" t="s">
        <v>3050</v>
      </c>
      <c r="B1241" s="6" t="s">
        <v>12</v>
      </c>
      <c r="C1241" s="5" t="s">
        <v>23</v>
      </c>
      <c r="D1241" s="5" t="s">
        <v>37</v>
      </c>
      <c r="E1241" s="5" t="s">
        <v>15</v>
      </c>
      <c r="F1241" s="5" t="s">
        <v>38</v>
      </c>
      <c r="G1241" s="7">
        <v>192.0</v>
      </c>
      <c r="H1241" s="7" t="s">
        <v>17</v>
      </c>
      <c r="I1241" s="7">
        <v>190.0</v>
      </c>
      <c r="J1241" s="7">
        <f t="shared" si="1"/>
        <v>191</v>
      </c>
    </row>
    <row r="1242" ht="15.75" hidden="1" customHeight="1">
      <c r="A1242" s="5" t="s">
        <v>3054</v>
      </c>
      <c r="B1242" s="6" t="s">
        <v>12</v>
      </c>
      <c r="C1242" s="5" t="s">
        <v>23</v>
      </c>
      <c r="D1242" s="5" t="s">
        <v>20</v>
      </c>
      <c r="E1242" s="5" t="s">
        <v>15</v>
      </c>
      <c r="F1242" s="5" t="s">
        <v>28</v>
      </c>
      <c r="G1242" s="7">
        <v>173.0</v>
      </c>
      <c r="H1242" s="7">
        <v>149.0</v>
      </c>
      <c r="I1242" s="7" t="s">
        <v>17</v>
      </c>
      <c r="J1242" s="7">
        <f t="shared" si="1"/>
        <v>161</v>
      </c>
    </row>
    <row r="1243" ht="15.75" hidden="1" customHeight="1">
      <c r="A1243" s="5" t="s">
        <v>3058</v>
      </c>
      <c r="B1243" s="6" t="s">
        <v>19</v>
      </c>
      <c r="C1243" s="5" t="s">
        <v>13</v>
      </c>
      <c r="D1243" s="5" t="s">
        <v>43</v>
      </c>
      <c r="E1243" s="5" t="s">
        <v>15</v>
      </c>
      <c r="F1243" s="5" t="s">
        <v>179</v>
      </c>
      <c r="G1243" s="7">
        <v>109.0</v>
      </c>
      <c r="H1243" s="7">
        <v>107.0</v>
      </c>
      <c r="I1243" s="7" t="s">
        <v>67</v>
      </c>
      <c r="J1243" s="7">
        <f t="shared" si="1"/>
        <v>108</v>
      </c>
    </row>
    <row r="1244" ht="15.75" hidden="1" customHeight="1">
      <c r="A1244" s="5" t="s">
        <v>3059</v>
      </c>
      <c r="B1244" s="6" t="s">
        <v>12</v>
      </c>
      <c r="C1244" s="5" t="s">
        <v>23</v>
      </c>
      <c r="D1244" s="5" t="s">
        <v>30</v>
      </c>
      <c r="E1244" s="5" t="s">
        <v>15</v>
      </c>
      <c r="F1244" s="5" t="s">
        <v>596</v>
      </c>
      <c r="G1244" s="7">
        <v>147.0</v>
      </c>
      <c r="H1244" s="7">
        <v>147.0</v>
      </c>
      <c r="I1244" s="7" t="s">
        <v>17</v>
      </c>
      <c r="J1244" s="7">
        <f t="shared" si="1"/>
        <v>147</v>
      </c>
    </row>
    <row r="1245" ht="15.75" hidden="1" customHeight="1">
      <c r="A1245" s="5" t="s">
        <v>3064</v>
      </c>
      <c r="B1245" s="6" t="s">
        <v>12</v>
      </c>
      <c r="C1245" s="5" t="s">
        <v>23</v>
      </c>
      <c r="D1245" s="5" t="s">
        <v>60</v>
      </c>
      <c r="E1245" s="5" t="s">
        <v>25</v>
      </c>
      <c r="F1245" s="5" t="s">
        <v>278</v>
      </c>
      <c r="G1245" s="7">
        <v>109.0</v>
      </c>
      <c r="H1245" s="7" t="s">
        <v>17</v>
      </c>
      <c r="I1245" s="7">
        <v>140.0</v>
      </c>
      <c r="J1245" s="7">
        <f t="shared" si="1"/>
        <v>124.5</v>
      </c>
    </row>
    <row r="1246" ht="15.75" hidden="1" customHeight="1">
      <c r="A1246" s="5" t="s">
        <v>3068</v>
      </c>
      <c r="B1246" s="6" t="s">
        <v>19</v>
      </c>
      <c r="C1246" s="5" t="s">
        <v>13</v>
      </c>
      <c r="D1246" s="5" t="s">
        <v>37</v>
      </c>
      <c r="E1246" s="5" t="s">
        <v>25</v>
      </c>
      <c r="F1246" s="5" t="s">
        <v>361</v>
      </c>
      <c r="G1246" s="7">
        <v>177.0</v>
      </c>
      <c r="H1246" s="7" t="s">
        <v>17</v>
      </c>
      <c r="I1246" s="7">
        <v>190.0</v>
      </c>
      <c r="J1246" s="7">
        <f t="shared" si="1"/>
        <v>183.5</v>
      </c>
    </row>
    <row r="1247" ht="15.75" hidden="1" customHeight="1">
      <c r="A1247" s="5" t="s">
        <v>3071</v>
      </c>
      <c r="B1247" s="6" t="s">
        <v>12</v>
      </c>
      <c r="C1247" s="5" t="s">
        <v>13</v>
      </c>
      <c r="D1247" s="5" t="s">
        <v>109</v>
      </c>
      <c r="E1247" s="5" t="s">
        <v>15</v>
      </c>
      <c r="F1247" s="5" t="s">
        <v>52</v>
      </c>
      <c r="G1247" s="7">
        <v>197.5</v>
      </c>
      <c r="H1247" s="7">
        <v>192.0</v>
      </c>
      <c r="I1247" s="7" t="s">
        <v>17</v>
      </c>
      <c r="J1247" s="7">
        <f t="shared" si="1"/>
        <v>194.75</v>
      </c>
    </row>
    <row r="1248" ht="15.75" hidden="1" customHeight="1">
      <c r="A1248" s="5" t="s">
        <v>3076</v>
      </c>
      <c r="B1248" s="6" t="s">
        <v>12</v>
      </c>
      <c r="C1248" s="5" t="s">
        <v>23</v>
      </c>
      <c r="D1248" s="5" t="s">
        <v>20</v>
      </c>
      <c r="E1248" s="5" t="s">
        <v>25</v>
      </c>
      <c r="F1248" s="5" t="s">
        <v>1343</v>
      </c>
      <c r="G1248" s="7">
        <v>149.0</v>
      </c>
      <c r="H1248" s="7" t="s">
        <v>17</v>
      </c>
      <c r="I1248" s="7">
        <v>119.0</v>
      </c>
      <c r="J1248" s="7">
        <f t="shared" si="1"/>
        <v>134</v>
      </c>
    </row>
    <row r="1249" ht="15.75" hidden="1" customHeight="1">
      <c r="A1249" s="5" t="s">
        <v>3077</v>
      </c>
      <c r="B1249" s="6" t="s">
        <v>19</v>
      </c>
      <c r="C1249" s="5" t="s">
        <v>23</v>
      </c>
      <c r="D1249" s="5" t="s">
        <v>20</v>
      </c>
      <c r="E1249" s="5" t="s">
        <v>15</v>
      </c>
      <c r="F1249" s="5" t="s">
        <v>312</v>
      </c>
      <c r="G1249" s="7">
        <v>181.0</v>
      </c>
      <c r="H1249" s="7" t="s">
        <v>17</v>
      </c>
      <c r="I1249" s="7">
        <v>161.0</v>
      </c>
      <c r="J1249" s="7">
        <f t="shared" si="1"/>
        <v>171</v>
      </c>
    </row>
    <row r="1250" ht="15.75" hidden="1" customHeight="1">
      <c r="A1250" s="5" t="s">
        <v>3081</v>
      </c>
      <c r="B1250" s="6" t="s">
        <v>12</v>
      </c>
      <c r="C1250" s="5" t="s">
        <v>23</v>
      </c>
      <c r="D1250" s="5" t="s">
        <v>14</v>
      </c>
      <c r="E1250" s="5" t="s">
        <v>15</v>
      </c>
      <c r="F1250" s="5" t="s">
        <v>127</v>
      </c>
      <c r="G1250" s="7">
        <v>175.0</v>
      </c>
      <c r="H1250" s="7" t="s">
        <v>17</v>
      </c>
      <c r="I1250" s="7">
        <v>144.0</v>
      </c>
      <c r="J1250" s="7">
        <f t="shared" si="1"/>
        <v>159.5</v>
      </c>
    </row>
    <row r="1251" ht="15.75" hidden="1" customHeight="1">
      <c r="A1251" s="5" t="s">
        <v>3086</v>
      </c>
      <c r="B1251" s="6" t="s">
        <v>12</v>
      </c>
      <c r="C1251" s="5" t="s">
        <v>23</v>
      </c>
      <c r="D1251" s="5" t="s">
        <v>51</v>
      </c>
      <c r="E1251" s="5" t="s">
        <v>25</v>
      </c>
      <c r="F1251" s="5" t="s">
        <v>52</v>
      </c>
      <c r="G1251" s="7">
        <v>190.0</v>
      </c>
      <c r="H1251" s="7" t="s">
        <v>17</v>
      </c>
      <c r="I1251" s="7">
        <v>189.0</v>
      </c>
      <c r="J1251" s="7">
        <f t="shared" si="1"/>
        <v>189.5</v>
      </c>
    </row>
    <row r="1252" ht="15.75" hidden="1" customHeight="1">
      <c r="A1252" s="5" t="s">
        <v>3087</v>
      </c>
      <c r="B1252" s="6" t="s">
        <v>12</v>
      </c>
      <c r="C1252" s="5" t="s">
        <v>13</v>
      </c>
      <c r="D1252" s="5" t="s">
        <v>109</v>
      </c>
      <c r="E1252" s="5" t="s">
        <v>15</v>
      </c>
      <c r="F1252" s="5" t="s">
        <v>52</v>
      </c>
      <c r="G1252" s="7">
        <v>141.0</v>
      </c>
      <c r="H1252" s="7" t="s">
        <v>17</v>
      </c>
      <c r="I1252" s="7">
        <v>159.0</v>
      </c>
      <c r="J1252" s="7">
        <f t="shared" si="1"/>
        <v>150</v>
      </c>
    </row>
    <row r="1253" ht="15.75" hidden="1" customHeight="1">
      <c r="A1253" s="5" t="s">
        <v>3088</v>
      </c>
      <c r="B1253" s="6" t="s">
        <v>12</v>
      </c>
      <c r="C1253" s="5" t="s">
        <v>13</v>
      </c>
      <c r="D1253" s="5" t="s">
        <v>60</v>
      </c>
      <c r="E1253" s="5" t="s">
        <v>15</v>
      </c>
      <c r="F1253" s="5" t="s">
        <v>164</v>
      </c>
      <c r="G1253" s="7">
        <v>171.0</v>
      </c>
      <c r="H1253" s="7" t="s">
        <v>17</v>
      </c>
      <c r="I1253" s="7">
        <v>177.0</v>
      </c>
      <c r="J1253" s="7">
        <f t="shared" si="1"/>
        <v>174</v>
      </c>
    </row>
    <row r="1254" ht="15.75" hidden="1" customHeight="1">
      <c r="A1254" s="5" t="s">
        <v>3091</v>
      </c>
      <c r="B1254" s="6" t="s">
        <v>12</v>
      </c>
      <c r="C1254" s="5" t="s">
        <v>23</v>
      </c>
      <c r="D1254" s="5" t="s">
        <v>37</v>
      </c>
      <c r="E1254" s="5" t="s">
        <v>15</v>
      </c>
      <c r="F1254" s="5" t="s">
        <v>312</v>
      </c>
      <c r="G1254" s="7">
        <v>184.0</v>
      </c>
      <c r="H1254" s="7" t="s">
        <v>17</v>
      </c>
      <c r="I1254" s="7">
        <v>198.0</v>
      </c>
      <c r="J1254" s="7">
        <f t="shared" si="1"/>
        <v>191</v>
      </c>
    </row>
    <row r="1255" ht="15.75" hidden="1" customHeight="1">
      <c r="A1255" s="5" t="s">
        <v>3095</v>
      </c>
      <c r="B1255" s="6" t="s">
        <v>12</v>
      </c>
      <c r="C1255" s="5" t="s">
        <v>13</v>
      </c>
      <c r="D1255" s="5" t="s">
        <v>20</v>
      </c>
      <c r="E1255" s="5" t="s">
        <v>15</v>
      </c>
      <c r="F1255" s="5" t="s">
        <v>33</v>
      </c>
      <c r="G1255" s="7">
        <v>141.0</v>
      </c>
      <c r="H1255" s="7">
        <v>102.0</v>
      </c>
      <c r="I1255" s="7">
        <v>125.0</v>
      </c>
      <c r="J1255" s="7">
        <f t="shared" si="1"/>
        <v>122.6666667</v>
      </c>
    </row>
    <row r="1256" ht="15.75" hidden="1" customHeight="1">
      <c r="A1256" s="5" t="s">
        <v>3096</v>
      </c>
      <c r="B1256" s="6" t="s">
        <v>12</v>
      </c>
      <c r="C1256" s="5" t="s">
        <v>23</v>
      </c>
      <c r="D1256" s="5" t="s">
        <v>20</v>
      </c>
      <c r="E1256" s="5" t="s">
        <v>15</v>
      </c>
      <c r="F1256" s="5" t="s">
        <v>312</v>
      </c>
      <c r="G1256" s="7">
        <v>176.0</v>
      </c>
      <c r="H1256" s="7" t="s">
        <v>17</v>
      </c>
      <c r="I1256" s="7">
        <v>157.0</v>
      </c>
      <c r="J1256" s="7">
        <f t="shared" si="1"/>
        <v>166.5</v>
      </c>
    </row>
    <row r="1257" ht="15.75" hidden="1" customHeight="1">
      <c r="A1257" s="5" t="s">
        <v>3097</v>
      </c>
      <c r="B1257" s="6" t="s">
        <v>12</v>
      </c>
      <c r="C1257" s="5" t="s">
        <v>23</v>
      </c>
      <c r="D1257" s="5" t="s">
        <v>109</v>
      </c>
      <c r="E1257" s="5" t="s">
        <v>25</v>
      </c>
      <c r="F1257" s="5" t="s">
        <v>1118</v>
      </c>
      <c r="G1257" s="7">
        <v>178.0</v>
      </c>
      <c r="H1257" s="7" t="s">
        <v>17</v>
      </c>
      <c r="I1257" s="7">
        <v>157.0</v>
      </c>
      <c r="J1257" s="7">
        <f t="shared" si="1"/>
        <v>167.5</v>
      </c>
    </row>
    <row r="1258" ht="15.75" hidden="1" customHeight="1">
      <c r="A1258" s="5" t="s">
        <v>3102</v>
      </c>
      <c r="B1258" s="6" t="s">
        <v>19</v>
      </c>
      <c r="C1258" s="5" t="s">
        <v>13</v>
      </c>
      <c r="D1258" s="5" t="s">
        <v>20</v>
      </c>
      <c r="E1258" s="5" t="s">
        <v>15</v>
      </c>
      <c r="F1258" s="5" t="s">
        <v>107</v>
      </c>
      <c r="G1258" s="7">
        <v>126.0</v>
      </c>
      <c r="H1258" s="7">
        <v>155.0</v>
      </c>
      <c r="I1258" s="7" t="s">
        <v>17</v>
      </c>
      <c r="J1258" s="7">
        <f t="shared" si="1"/>
        <v>140.5</v>
      </c>
    </row>
    <row r="1259" ht="15.75" hidden="1" customHeight="1">
      <c r="A1259" s="5" t="s">
        <v>3106</v>
      </c>
      <c r="B1259" s="6" t="s">
        <v>12</v>
      </c>
      <c r="C1259" s="5" t="s">
        <v>23</v>
      </c>
      <c r="D1259" s="5" t="s">
        <v>77</v>
      </c>
      <c r="E1259" s="5" t="s">
        <v>15</v>
      </c>
      <c r="F1259" s="5" t="s">
        <v>78</v>
      </c>
      <c r="G1259" s="7">
        <v>170.0</v>
      </c>
      <c r="H1259" s="7">
        <v>173.0</v>
      </c>
      <c r="I1259" s="7" t="s">
        <v>17</v>
      </c>
      <c r="J1259" s="7">
        <f t="shared" si="1"/>
        <v>171.5</v>
      </c>
    </row>
    <row r="1260" ht="15.75" hidden="1" customHeight="1">
      <c r="A1260" s="5" t="s">
        <v>3107</v>
      </c>
      <c r="B1260" s="6" t="s">
        <v>12</v>
      </c>
      <c r="C1260" s="5" t="s">
        <v>23</v>
      </c>
      <c r="D1260" s="5" t="s">
        <v>37</v>
      </c>
      <c r="E1260" s="5" t="s">
        <v>15</v>
      </c>
      <c r="F1260" s="5" t="s">
        <v>312</v>
      </c>
      <c r="G1260" s="7">
        <v>176.0</v>
      </c>
      <c r="H1260" s="7" t="s">
        <v>17</v>
      </c>
      <c r="I1260" s="7">
        <v>182.0</v>
      </c>
      <c r="J1260" s="7">
        <f t="shared" si="1"/>
        <v>179</v>
      </c>
    </row>
    <row r="1261" ht="15.75" hidden="1" customHeight="1">
      <c r="A1261" s="5" t="s">
        <v>3111</v>
      </c>
      <c r="B1261" s="6" t="s">
        <v>19</v>
      </c>
      <c r="C1261" s="5" t="s">
        <v>23</v>
      </c>
      <c r="D1261" s="5" t="s">
        <v>24</v>
      </c>
      <c r="E1261" s="5" t="s">
        <v>25</v>
      </c>
      <c r="F1261" s="5" t="s">
        <v>54</v>
      </c>
      <c r="G1261" s="7">
        <v>169.0</v>
      </c>
      <c r="H1261" s="7">
        <v>165.0</v>
      </c>
      <c r="I1261" s="7" t="s">
        <v>17</v>
      </c>
      <c r="J1261" s="7">
        <f t="shared" si="1"/>
        <v>167</v>
      </c>
    </row>
    <row r="1262" ht="15.75" hidden="1" customHeight="1">
      <c r="A1262" s="5" t="s">
        <v>3115</v>
      </c>
      <c r="B1262" s="6" t="s">
        <v>19</v>
      </c>
      <c r="C1262" s="5" t="s">
        <v>13</v>
      </c>
      <c r="D1262" s="5" t="s">
        <v>24</v>
      </c>
      <c r="E1262" s="5" t="s">
        <v>15</v>
      </c>
      <c r="F1262" s="5" t="s">
        <v>1225</v>
      </c>
      <c r="G1262" s="7">
        <v>177.0</v>
      </c>
      <c r="H1262" s="7">
        <v>182.0</v>
      </c>
      <c r="I1262" s="7" t="s">
        <v>17</v>
      </c>
      <c r="J1262" s="7">
        <f t="shared" si="1"/>
        <v>179.5</v>
      </c>
    </row>
    <row r="1263" ht="15.75" hidden="1" customHeight="1">
      <c r="A1263" s="5" t="s">
        <v>3116</v>
      </c>
      <c r="B1263" s="6" t="s">
        <v>12</v>
      </c>
      <c r="C1263" s="5" t="s">
        <v>23</v>
      </c>
      <c r="D1263" s="5" t="s">
        <v>20</v>
      </c>
      <c r="E1263" s="5" t="s">
        <v>25</v>
      </c>
      <c r="F1263" s="5" t="s">
        <v>534</v>
      </c>
      <c r="G1263" s="7">
        <v>193.0</v>
      </c>
      <c r="H1263" s="7">
        <v>175.0</v>
      </c>
      <c r="I1263" s="7" t="s">
        <v>17</v>
      </c>
      <c r="J1263" s="7">
        <f t="shared" si="1"/>
        <v>184</v>
      </c>
    </row>
    <row r="1264" ht="15.75" hidden="1" customHeight="1">
      <c r="A1264" s="5" t="s">
        <v>3118</v>
      </c>
      <c r="B1264" s="6" t="s">
        <v>12</v>
      </c>
      <c r="C1264" s="5" t="s">
        <v>13</v>
      </c>
      <c r="D1264" s="5" t="s">
        <v>40</v>
      </c>
      <c r="E1264" s="5" t="s">
        <v>15</v>
      </c>
      <c r="F1264" s="5" t="s">
        <v>41</v>
      </c>
      <c r="G1264" s="7">
        <v>129.0</v>
      </c>
      <c r="H1264" s="7">
        <v>138.0</v>
      </c>
      <c r="I1264" s="7">
        <v>110.0</v>
      </c>
      <c r="J1264" s="7">
        <f t="shared" si="1"/>
        <v>125.6666667</v>
      </c>
    </row>
    <row r="1265" ht="15.75" hidden="1" customHeight="1">
      <c r="A1265" s="5" t="s">
        <v>3122</v>
      </c>
      <c r="B1265" s="6" t="s">
        <v>12</v>
      </c>
      <c r="C1265" s="5" t="s">
        <v>13</v>
      </c>
      <c r="D1265" s="5" t="s">
        <v>51</v>
      </c>
      <c r="E1265" s="5" t="s">
        <v>15</v>
      </c>
      <c r="F1265" s="5" t="s">
        <v>330</v>
      </c>
      <c r="G1265" s="7">
        <v>148.0</v>
      </c>
      <c r="H1265" s="7">
        <v>149.0</v>
      </c>
      <c r="I1265" s="7" t="s">
        <v>17</v>
      </c>
      <c r="J1265" s="7">
        <f t="shared" si="1"/>
        <v>148.5</v>
      </c>
    </row>
    <row r="1266" ht="15.75" hidden="1" customHeight="1">
      <c r="A1266" s="5" t="s">
        <v>3126</v>
      </c>
      <c r="B1266" s="6" t="s">
        <v>12</v>
      </c>
      <c r="C1266" s="5" t="s">
        <v>13</v>
      </c>
      <c r="D1266" s="5" t="s">
        <v>14</v>
      </c>
      <c r="E1266" s="5" t="s">
        <v>25</v>
      </c>
      <c r="F1266" s="5" t="s">
        <v>782</v>
      </c>
      <c r="G1266" s="7" t="s">
        <v>67</v>
      </c>
      <c r="H1266" s="7" t="s">
        <v>67</v>
      </c>
      <c r="I1266" s="7">
        <v>107.0</v>
      </c>
      <c r="J1266" s="7">
        <f t="shared" si="1"/>
        <v>107</v>
      </c>
    </row>
    <row r="1267" ht="15.75" hidden="1" customHeight="1">
      <c r="A1267" s="5" t="s">
        <v>3127</v>
      </c>
      <c r="B1267" s="6" t="s">
        <v>12</v>
      </c>
      <c r="C1267" s="5" t="s">
        <v>23</v>
      </c>
      <c r="D1267" s="5" t="s">
        <v>24</v>
      </c>
      <c r="E1267" s="5" t="s">
        <v>15</v>
      </c>
      <c r="F1267" s="5" t="s">
        <v>554</v>
      </c>
      <c r="G1267" s="7">
        <v>162.0</v>
      </c>
      <c r="H1267" s="7">
        <v>153.0</v>
      </c>
      <c r="I1267" s="7" t="s">
        <v>17</v>
      </c>
      <c r="J1267" s="7">
        <f t="shared" si="1"/>
        <v>157.5</v>
      </c>
    </row>
    <row r="1268" ht="15.75" hidden="1" customHeight="1">
      <c r="A1268" s="5" t="s">
        <v>3130</v>
      </c>
      <c r="B1268" s="6" t="s">
        <v>12</v>
      </c>
      <c r="C1268" s="5" t="s">
        <v>13</v>
      </c>
      <c r="D1268" s="5" t="s">
        <v>20</v>
      </c>
      <c r="E1268" s="5" t="s">
        <v>25</v>
      </c>
      <c r="F1268" s="5" t="s">
        <v>534</v>
      </c>
      <c r="G1268" s="7">
        <v>163.0</v>
      </c>
      <c r="H1268" s="7" t="s">
        <v>17</v>
      </c>
      <c r="I1268" s="7">
        <v>172.0</v>
      </c>
      <c r="J1268" s="7">
        <f t="shared" si="1"/>
        <v>167.5</v>
      </c>
    </row>
    <row r="1269" ht="15.75" hidden="1" customHeight="1">
      <c r="A1269" s="5" t="s">
        <v>3134</v>
      </c>
      <c r="B1269" s="6" t="s">
        <v>12</v>
      </c>
      <c r="C1269" s="5" t="s">
        <v>13</v>
      </c>
      <c r="D1269" s="5" t="s">
        <v>60</v>
      </c>
      <c r="E1269" s="5" t="s">
        <v>15</v>
      </c>
      <c r="F1269" s="5" t="s">
        <v>164</v>
      </c>
      <c r="G1269" s="7">
        <v>160.0</v>
      </c>
      <c r="H1269" s="7" t="s">
        <v>17</v>
      </c>
      <c r="I1269" s="7">
        <v>144.0</v>
      </c>
      <c r="J1269" s="7">
        <f t="shared" si="1"/>
        <v>152</v>
      </c>
    </row>
    <row r="1270" ht="15.75" hidden="1" customHeight="1">
      <c r="A1270" s="5" t="s">
        <v>3135</v>
      </c>
      <c r="B1270" s="6" t="s">
        <v>12</v>
      </c>
      <c r="C1270" s="5" t="s">
        <v>23</v>
      </c>
      <c r="D1270" s="5" t="s">
        <v>37</v>
      </c>
      <c r="E1270" s="5" t="s">
        <v>15</v>
      </c>
      <c r="F1270" s="5" t="s">
        <v>101</v>
      </c>
      <c r="G1270" s="7">
        <v>152.0</v>
      </c>
      <c r="H1270" s="7">
        <v>157.0</v>
      </c>
      <c r="I1270" s="7">
        <v>104.0</v>
      </c>
      <c r="J1270" s="7">
        <f t="shared" si="1"/>
        <v>137.6666667</v>
      </c>
    </row>
    <row r="1271" ht="15.75" hidden="1" customHeight="1">
      <c r="A1271" s="5" t="s">
        <v>3139</v>
      </c>
      <c r="B1271" s="6" t="s">
        <v>12</v>
      </c>
      <c r="C1271" s="5" t="s">
        <v>23</v>
      </c>
      <c r="D1271" s="5" t="s">
        <v>14</v>
      </c>
      <c r="E1271" s="5" t="s">
        <v>25</v>
      </c>
      <c r="F1271" s="5" t="s">
        <v>421</v>
      </c>
      <c r="G1271" s="7">
        <v>177.0</v>
      </c>
      <c r="H1271" s="7" t="s">
        <v>17</v>
      </c>
      <c r="I1271" s="7">
        <v>149.0</v>
      </c>
      <c r="J1271" s="7">
        <f t="shared" si="1"/>
        <v>163</v>
      </c>
    </row>
    <row r="1272" ht="15.75" hidden="1" customHeight="1">
      <c r="A1272" s="5" t="s">
        <v>3143</v>
      </c>
      <c r="B1272" s="6" t="s">
        <v>12</v>
      </c>
      <c r="C1272" s="5" t="s">
        <v>23</v>
      </c>
      <c r="D1272" s="5" t="s">
        <v>43</v>
      </c>
      <c r="E1272" s="5" t="s">
        <v>15</v>
      </c>
      <c r="F1272" s="5" t="s">
        <v>179</v>
      </c>
      <c r="G1272" s="7">
        <v>149.0</v>
      </c>
      <c r="H1272" s="7">
        <v>132.0</v>
      </c>
      <c r="I1272" s="7" t="s">
        <v>17</v>
      </c>
      <c r="J1272" s="7">
        <f t="shared" si="1"/>
        <v>140.5</v>
      </c>
    </row>
    <row r="1273" ht="15.75" hidden="1" customHeight="1">
      <c r="A1273" s="5" t="s">
        <v>3144</v>
      </c>
      <c r="B1273" s="6" t="s">
        <v>12</v>
      </c>
      <c r="C1273" s="5" t="s">
        <v>13</v>
      </c>
      <c r="D1273" s="5" t="s">
        <v>40</v>
      </c>
      <c r="E1273" s="5" t="s">
        <v>15</v>
      </c>
      <c r="F1273" s="5" t="s">
        <v>41</v>
      </c>
      <c r="G1273" s="7">
        <v>164.0</v>
      </c>
      <c r="H1273" s="7">
        <v>165.0</v>
      </c>
      <c r="I1273" s="7" t="s">
        <v>17</v>
      </c>
      <c r="J1273" s="7">
        <f t="shared" si="1"/>
        <v>164.5</v>
      </c>
    </row>
    <row r="1274" ht="15.75" hidden="1" customHeight="1">
      <c r="A1274" s="5" t="s">
        <v>3148</v>
      </c>
      <c r="B1274" s="6" t="s">
        <v>19</v>
      </c>
      <c r="C1274" s="5" t="s">
        <v>13</v>
      </c>
      <c r="D1274" s="5" t="s">
        <v>30</v>
      </c>
      <c r="E1274" s="5" t="s">
        <v>25</v>
      </c>
      <c r="F1274" s="5" t="s">
        <v>1094</v>
      </c>
      <c r="G1274" s="7">
        <v>117.0</v>
      </c>
      <c r="H1274" s="7" t="s">
        <v>17</v>
      </c>
      <c r="I1274" s="7">
        <v>137.0</v>
      </c>
      <c r="J1274" s="7">
        <f t="shared" si="1"/>
        <v>127</v>
      </c>
    </row>
    <row r="1275" ht="15.75" hidden="1" customHeight="1">
      <c r="A1275" s="5" t="s">
        <v>3152</v>
      </c>
      <c r="B1275" s="6" t="s">
        <v>12</v>
      </c>
      <c r="C1275" s="5" t="s">
        <v>23</v>
      </c>
      <c r="D1275" s="5" t="s">
        <v>46</v>
      </c>
      <c r="E1275" s="5" t="s">
        <v>25</v>
      </c>
      <c r="F1275" s="5" t="s">
        <v>47</v>
      </c>
      <c r="G1275" s="7">
        <v>126.0</v>
      </c>
      <c r="H1275" s="7">
        <v>157.0</v>
      </c>
      <c r="I1275" s="7" t="s">
        <v>17</v>
      </c>
      <c r="J1275" s="7">
        <f t="shared" si="1"/>
        <v>141.5</v>
      </c>
    </row>
    <row r="1276" ht="15.75" hidden="1" customHeight="1">
      <c r="A1276" s="5" t="s">
        <v>3153</v>
      </c>
      <c r="B1276" s="6" t="s">
        <v>19</v>
      </c>
      <c r="C1276" s="5" t="s">
        <v>23</v>
      </c>
      <c r="D1276" s="5" t="s">
        <v>20</v>
      </c>
      <c r="E1276" s="5" t="s">
        <v>25</v>
      </c>
      <c r="F1276" s="5" t="s">
        <v>410</v>
      </c>
      <c r="G1276" s="7">
        <v>174.0</v>
      </c>
      <c r="H1276" s="7">
        <v>170.0</v>
      </c>
      <c r="I1276" s="7" t="s">
        <v>17</v>
      </c>
      <c r="J1276" s="7">
        <f t="shared" si="1"/>
        <v>172</v>
      </c>
    </row>
    <row r="1277" ht="15.75" hidden="1" customHeight="1">
      <c r="A1277" s="5" t="s">
        <v>3158</v>
      </c>
      <c r="B1277" s="6" t="s">
        <v>1069</v>
      </c>
      <c r="C1277" s="5" t="s">
        <v>23</v>
      </c>
      <c r="D1277" s="5" t="s">
        <v>24</v>
      </c>
      <c r="E1277" s="5" t="s">
        <v>15</v>
      </c>
      <c r="F1277" s="5" t="s">
        <v>170</v>
      </c>
      <c r="G1277" s="7">
        <v>147.0</v>
      </c>
      <c r="H1277" s="7">
        <v>151.0</v>
      </c>
      <c r="I1277" s="7" t="s">
        <v>17</v>
      </c>
      <c r="J1277" s="7">
        <f t="shared" si="1"/>
        <v>149</v>
      </c>
    </row>
    <row r="1278" ht="15.75" hidden="1" customHeight="1">
      <c r="A1278" s="5" t="s">
        <v>3161</v>
      </c>
      <c r="B1278" s="6" t="s">
        <v>12</v>
      </c>
      <c r="C1278" s="5" t="s">
        <v>23</v>
      </c>
      <c r="D1278" s="5" t="s">
        <v>149</v>
      </c>
      <c r="E1278" s="5" t="s">
        <v>15</v>
      </c>
      <c r="F1278" s="5" t="s">
        <v>496</v>
      </c>
      <c r="G1278" s="7">
        <v>117.0</v>
      </c>
      <c r="H1278" s="7">
        <v>130.0</v>
      </c>
      <c r="I1278" s="7" t="s">
        <v>17</v>
      </c>
      <c r="J1278" s="7">
        <f t="shared" si="1"/>
        <v>123.5</v>
      </c>
    </row>
    <row r="1279" ht="15.75" hidden="1" customHeight="1">
      <c r="A1279" s="5" t="s">
        <v>3165</v>
      </c>
      <c r="B1279" s="6" t="s">
        <v>19</v>
      </c>
      <c r="C1279" s="5" t="s">
        <v>13</v>
      </c>
      <c r="D1279" s="5" t="s">
        <v>24</v>
      </c>
      <c r="E1279" s="5" t="s">
        <v>15</v>
      </c>
      <c r="F1279" s="5" t="s">
        <v>350</v>
      </c>
      <c r="G1279" s="7">
        <v>137.0</v>
      </c>
      <c r="H1279" s="7" t="s">
        <v>17</v>
      </c>
      <c r="I1279" s="7">
        <v>140.0</v>
      </c>
      <c r="J1279" s="7">
        <f t="shared" si="1"/>
        <v>138.5</v>
      </c>
    </row>
    <row r="1280" ht="15.75" hidden="1" customHeight="1">
      <c r="A1280" s="5" t="s">
        <v>3170</v>
      </c>
      <c r="B1280" s="6" t="s">
        <v>19</v>
      </c>
      <c r="C1280" s="5" t="s">
        <v>13</v>
      </c>
      <c r="D1280" s="5" t="s">
        <v>20</v>
      </c>
      <c r="E1280" s="5" t="s">
        <v>25</v>
      </c>
      <c r="F1280" s="5" t="s">
        <v>71</v>
      </c>
      <c r="G1280" s="7">
        <v>166.0</v>
      </c>
      <c r="H1280" s="7" t="s">
        <v>17</v>
      </c>
      <c r="I1280" s="7">
        <v>117.0</v>
      </c>
      <c r="J1280" s="7">
        <f t="shared" si="1"/>
        <v>141.5</v>
      </c>
    </row>
    <row r="1281" ht="15.75" hidden="1" customHeight="1">
      <c r="A1281" s="5" t="s">
        <v>3174</v>
      </c>
      <c r="B1281" s="6" t="s">
        <v>19</v>
      </c>
      <c r="C1281" s="5" t="s">
        <v>23</v>
      </c>
      <c r="D1281" s="5" t="s">
        <v>20</v>
      </c>
      <c r="E1281" s="5" t="s">
        <v>25</v>
      </c>
      <c r="F1281" s="5" t="s">
        <v>71</v>
      </c>
      <c r="G1281" s="7">
        <v>190.0</v>
      </c>
      <c r="H1281" s="7">
        <v>183.0</v>
      </c>
      <c r="I1281" s="7" t="s">
        <v>17</v>
      </c>
      <c r="J1281" s="7">
        <f t="shared" si="1"/>
        <v>186.5</v>
      </c>
    </row>
    <row r="1282" ht="15.75" hidden="1" customHeight="1">
      <c r="A1282" s="5" t="s">
        <v>3177</v>
      </c>
      <c r="B1282" s="6" t="s">
        <v>12</v>
      </c>
      <c r="C1282" s="5" t="s">
        <v>23</v>
      </c>
      <c r="D1282" s="5" t="s">
        <v>37</v>
      </c>
      <c r="E1282" s="5" t="s">
        <v>25</v>
      </c>
      <c r="F1282" s="5" t="s">
        <v>454</v>
      </c>
      <c r="G1282" s="7">
        <v>100.0</v>
      </c>
      <c r="H1282" s="7" t="s">
        <v>17</v>
      </c>
      <c r="I1282" s="7">
        <v>114.0</v>
      </c>
      <c r="J1282" s="7">
        <f t="shared" si="1"/>
        <v>107</v>
      </c>
    </row>
    <row r="1283" ht="15.75" hidden="1" customHeight="1">
      <c r="A1283" s="5" t="s">
        <v>3180</v>
      </c>
      <c r="B1283" s="6" t="s">
        <v>1353</v>
      </c>
      <c r="C1283" s="5" t="s">
        <v>23</v>
      </c>
      <c r="D1283" s="5" t="s">
        <v>24</v>
      </c>
      <c r="E1283" s="5" t="s">
        <v>15</v>
      </c>
      <c r="F1283" s="5" t="s">
        <v>244</v>
      </c>
      <c r="G1283" s="7">
        <v>135.0</v>
      </c>
      <c r="H1283" s="7">
        <v>147.0</v>
      </c>
      <c r="I1283" s="7" t="s">
        <v>17</v>
      </c>
      <c r="J1283" s="7">
        <f t="shared" si="1"/>
        <v>141</v>
      </c>
    </row>
    <row r="1284" ht="15.75" hidden="1" customHeight="1">
      <c r="A1284" s="5" t="s">
        <v>3184</v>
      </c>
      <c r="B1284" s="6" t="s">
        <v>12</v>
      </c>
      <c r="C1284" s="5" t="s">
        <v>13</v>
      </c>
      <c r="D1284" s="5" t="s">
        <v>20</v>
      </c>
      <c r="E1284" s="5" t="s">
        <v>25</v>
      </c>
      <c r="F1284" s="5" t="s">
        <v>240</v>
      </c>
      <c r="G1284" s="7">
        <v>147.0</v>
      </c>
      <c r="H1284" s="7">
        <v>149.0</v>
      </c>
      <c r="I1284" s="7" t="s">
        <v>17</v>
      </c>
      <c r="J1284" s="7">
        <f t="shared" si="1"/>
        <v>148</v>
      </c>
    </row>
    <row r="1285" ht="15.75" hidden="1" customHeight="1">
      <c r="A1285" s="5" t="s">
        <v>3185</v>
      </c>
      <c r="B1285" s="6" t="s">
        <v>12</v>
      </c>
      <c r="C1285" s="5" t="s">
        <v>23</v>
      </c>
      <c r="D1285" s="5" t="s">
        <v>20</v>
      </c>
      <c r="E1285" s="5" t="s">
        <v>25</v>
      </c>
      <c r="F1285" s="5" t="s">
        <v>410</v>
      </c>
      <c r="G1285" s="7">
        <v>166.0</v>
      </c>
      <c r="H1285" s="7" t="s">
        <v>17</v>
      </c>
      <c r="I1285" s="7">
        <v>128.0</v>
      </c>
      <c r="J1285" s="7">
        <f t="shared" si="1"/>
        <v>147</v>
      </c>
    </row>
    <row r="1286" ht="15.75" hidden="1" customHeight="1">
      <c r="A1286" s="5" t="s">
        <v>3188</v>
      </c>
      <c r="B1286" s="6" t="s">
        <v>12</v>
      </c>
      <c r="C1286" s="5" t="s">
        <v>23</v>
      </c>
      <c r="D1286" s="5" t="s">
        <v>30</v>
      </c>
      <c r="E1286" s="5" t="s">
        <v>25</v>
      </c>
      <c r="F1286" s="5" t="s">
        <v>446</v>
      </c>
      <c r="G1286" s="7">
        <v>149.0</v>
      </c>
      <c r="H1286" s="7" t="s">
        <v>64</v>
      </c>
      <c r="I1286" s="7" t="s">
        <v>17</v>
      </c>
      <c r="J1286" s="7">
        <f t="shared" si="1"/>
        <v>149</v>
      </c>
    </row>
    <row r="1287" ht="15.75" hidden="1" customHeight="1">
      <c r="A1287" s="5" t="s">
        <v>3191</v>
      </c>
      <c r="B1287" s="6" t="s">
        <v>19</v>
      </c>
      <c r="C1287" s="5" t="s">
        <v>13</v>
      </c>
      <c r="D1287" s="5" t="s">
        <v>43</v>
      </c>
      <c r="E1287" s="5" t="s">
        <v>15</v>
      </c>
      <c r="F1287" s="5" t="s">
        <v>174</v>
      </c>
      <c r="G1287" s="7">
        <v>184.0</v>
      </c>
      <c r="H1287" s="7" t="s">
        <v>17</v>
      </c>
      <c r="I1287" s="7">
        <v>180.0</v>
      </c>
      <c r="J1287" s="7">
        <f t="shared" si="1"/>
        <v>182</v>
      </c>
    </row>
    <row r="1288" ht="15.75" hidden="1" customHeight="1">
      <c r="A1288" s="5" t="s">
        <v>3195</v>
      </c>
      <c r="B1288" s="6" t="s">
        <v>12</v>
      </c>
      <c r="C1288" s="5" t="s">
        <v>23</v>
      </c>
      <c r="D1288" s="5" t="s">
        <v>51</v>
      </c>
      <c r="E1288" s="5" t="s">
        <v>25</v>
      </c>
      <c r="F1288" s="5" t="s">
        <v>361</v>
      </c>
      <c r="G1288" s="7">
        <v>187.0</v>
      </c>
      <c r="H1288" s="7" t="s">
        <v>17</v>
      </c>
      <c r="I1288" s="7">
        <v>178.0</v>
      </c>
      <c r="J1288" s="7">
        <f t="shared" si="1"/>
        <v>182.5</v>
      </c>
    </row>
    <row r="1289" ht="15.75" hidden="1" customHeight="1">
      <c r="A1289" s="5" t="s">
        <v>3196</v>
      </c>
      <c r="B1289" s="6" t="s">
        <v>19</v>
      </c>
      <c r="C1289" s="5" t="s">
        <v>23</v>
      </c>
      <c r="D1289" s="5" t="s">
        <v>30</v>
      </c>
      <c r="E1289" s="5" t="s">
        <v>15</v>
      </c>
      <c r="F1289" s="5" t="s">
        <v>405</v>
      </c>
      <c r="G1289" s="7">
        <v>164.0</v>
      </c>
      <c r="H1289" s="7" t="s">
        <v>17</v>
      </c>
      <c r="I1289" s="7">
        <v>151.0</v>
      </c>
      <c r="J1289" s="7">
        <f t="shared" si="1"/>
        <v>157.5</v>
      </c>
    </row>
    <row r="1290" ht="15.75" hidden="1" customHeight="1">
      <c r="A1290" s="5" t="s">
        <v>3197</v>
      </c>
      <c r="B1290" s="6" t="s">
        <v>12</v>
      </c>
      <c r="C1290" s="5" t="s">
        <v>13</v>
      </c>
      <c r="D1290" s="5" t="s">
        <v>20</v>
      </c>
      <c r="E1290" s="5" t="s">
        <v>25</v>
      </c>
      <c r="F1290" s="5" t="s">
        <v>71</v>
      </c>
      <c r="G1290" s="7">
        <v>179.0</v>
      </c>
      <c r="H1290" s="7" t="s">
        <v>17</v>
      </c>
      <c r="I1290" s="7">
        <v>165.0</v>
      </c>
      <c r="J1290" s="7">
        <f t="shared" si="1"/>
        <v>172</v>
      </c>
    </row>
    <row r="1291" ht="15.75" hidden="1" customHeight="1">
      <c r="A1291" s="5" t="s">
        <v>3202</v>
      </c>
      <c r="B1291" s="6" t="s">
        <v>12</v>
      </c>
      <c r="C1291" s="5" t="s">
        <v>23</v>
      </c>
      <c r="D1291" s="5" t="s">
        <v>14</v>
      </c>
      <c r="E1291" s="5" t="s">
        <v>25</v>
      </c>
      <c r="F1291" s="5" t="s">
        <v>269</v>
      </c>
      <c r="G1291" s="7">
        <v>184.0</v>
      </c>
      <c r="H1291" s="7" t="s">
        <v>17</v>
      </c>
      <c r="I1291" s="7">
        <v>151.0</v>
      </c>
      <c r="J1291" s="7">
        <f t="shared" si="1"/>
        <v>167.5</v>
      </c>
    </row>
    <row r="1292" ht="15.75" hidden="1" customHeight="1">
      <c r="A1292" s="5" t="s">
        <v>3206</v>
      </c>
      <c r="B1292" s="6" t="s">
        <v>12</v>
      </c>
      <c r="C1292" s="5" t="s">
        <v>13</v>
      </c>
      <c r="D1292" s="5" t="s">
        <v>20</v>
      </c>
      <c r="E1292" s="5" t="s">
        <v>25</v>
      </c>
      <c r="F1292" s="5" t="s">
        <v>1343</v>
      </c>
      <c r="G1292" s="7">
        <v>149.0</v>
      </c>
      <c r="H1292" s="7">
        <v>147.0</v>
      </c>
      <c r="I1292" s="7">
        <v>117.0</v>
      </c>
      <c r="J1292" s="7">
        <f t="shared" si="1"/>
        <v>137.6666667</v>
      </c>
    </row>
    <row r="1293" ht="15.75" hidden="1" customHeight="1">
      <c r="A1293" s="5" t="s">
        <v>3207</v>
      </c>
      <c r="B1293" s="6" t="s">
        <v>12</v>
      </c>
      <c r="C1293" s="5" t="s">
        <v>13</v>
      </c>
      <c r="D1293" s="5" t="s">
        <v>40</v>
      </c>
      <c r="E1293" s="5" t="s">
        <v>15</v>
      </c>
      <c r="F1293" s="5" t="s">
        <v>41</v>
      </c>
      <c r="G1293" s="7">
        <v>148.0</v>
      </c>
      <c r="H1293" s="7">
        <v>151.0</v>
      </c>
      <c r="I1293" s="7" t="s">
        <v>17</v>
      </c>
      <c r="J1293" s="7">
        <f t="shared" si="1"/>
        <v>149.5</v>
      </c>
    </row>
    <row r="1294" ht="15.75" hidden="1" customHeight="1">
      <c r="A1294" s="5" t="s">
        <v>3211</v>
      </c>
      <c r="B1294" s="6" t="s">
        <v>12</v>
      </c>
      <c r="C1294" s="5" t="s">
        <v>13</v>
      </c>
      <c r="D1294" s="5" t="s">
        <v>149</v>
      </c>
      <c r="E1294" s="5" t="s">
        <v>15</v>
      </c>
      <c r="F1294" s="5" t="s">
        <v>150</v>
      </c>
      <c r="G1294" s="7">
        <v>126.0</v>
      </c>
      <c r="H1294" s="7">
        <v>110.0</v>
      </c>
      <c r="I1294" s="7">
        <v>104.0</v>
      </c>
      <c r="J1294" s="7">
        <f t="shared" si="1"/>
        <v>113.3333333</v>
      </c>
    </row>
    <row r="1295" ht="15.75" hidden="1" customHeight="1">
      <c r="A1295" s="5" t="s">
        <v>3215</v>
      </c>
      <c r="B1295" s="6" t="s">
        <v>12</v>
      </c>
      <c r="C1295" s="5" t="s">
        <v>13</v>
      </c>
      <c r="D1295" s="5" t="s">
        <v>40</v>
      </c>
      <c r="E1295" s="5" t="s">
        <v>15</v>
      </c>
      <c r="F1295" s="5" t="s">
        <v>41</v>
      </c>
      <c r="G1295" s="7">
        <v>157.0</v>
      </c>
      <c r="H1295" s="7">
        <v>151.0</v>
      </c>
      <c r="I1295" s="7">
        <v>125.0</v>
      </c>
      <c r="J1295" s="7">
        <f t="shared" si="1"/>
        <v>144.3333333</v>
      </c>
    </row>
    <row r="1296" ht="15.75" hidden="1" customHeight="1">
      <c r="A1296" s="5" t="s">
        <v>3216</v>
      </c>
      <c r="B1296" s="6" t="s">
        <v>12</v>
      </c>
      <c r="C1296" s="5" t="s">
        <v>13</v>
      </c>
      <c r="D1296" s="5" t="s">
        <v>37</v>
      </c>
      <c r="E1296" s="5" t="s">
        <v>15</v>
      </c>
      <c r="F1296" s="5" t="s">
        <v>114</v>
      </c>
      <c r="G1296" s="7">
        <v>131.0</v>
      </c>
      <c r="H1296" s="7" t="s">
        <v>17</v>
      </c>
      <c r="I1296" s="7">
        <v>135.0</v>
      </c>
      <c r="J1296" s="7">
        <f t="shared" si="1"/>
        <v>133</v>
      </c>
    </row>
    <row r="1297" ht="15.75" hidden="1" customHeight="1">
      <c r="A1297" s="5" t="s">
        <v>3221</v>
      </c>
      <c r="B1297" s="6" t="s">
        <v>12</v>
      </c>
      <c r="C1297" s="5" t="s">
        <v>23</v>
      </c>
      <c r="D1297" s="5" t="s">
        <v>24</v>
      </c>
      <c r="E1297" s="5" t="s">
        <v>15</v>
      </c>
      <c r="F1297" s="5" t="s">
        <v>481</v>
      </c>
      <c r="G1297" s="7">
        <v>163.0</v>
      </c>
      <c r="H1297" s="7">
        <v>132.0</v>
      </c>
      <c r="I1297" s="7">
        <v>114.0</v>
      </c>
      <c r="J1297" s="7">
        <f t="shared" si="1"/>
        <v>136.3333333</v>
      </c>
    </row>
    <row r="1298" ht="15.75" hidden="1" customHeight="1">
      <c r="A1298" s="5" t="s">
        <v>3225</v>
      </c>
      <c r="B1298" s="6" t="s">
        <v>12</v>
      </c>
      <c r="C1298" s="5" t="s">
        <v>13</v>
      </c>
      <c r="D1298" s="5" t="s">
        <v>37</v>
      </c>
      <c r="E1298" s="5" t="s">
        <v>15</v>
      </c>
      <c r="F1298" s="5" t="s">
        <v>1225</v>
      </c>
      <c r="G1298" s="7">
        <v>173.0</v>
      </c>
      <c r="H1298" s="7" t="s">
        <v>17</v>
      </c>
      <c r="I1298" s="7">
        <v>168.0</v>
      </c>
      <c r="J1298" s="7">
        <f t="shared" si="1"/>
        <v>170.5</v>
      </c>
    </row>
    <row r="1299" ht="15.75" hidden="1" customHeight="1">
      <c r="A1299" s="5" t="s">
        <v>3226</v>
      </c>
      <c r="B1299" s="6" t="s">
        <v>12</v>
      </c>
      <c r="C1299" s="5" t="s">
        <v>23</v>
      </c>
      <c r="D1299" s="5" t="s">
        <v>24</v>
      </c>
      <c r="E1299" s="5" t="s">
        <v>25</v>
      </c>
      <c r="F1299" s="5" t="s">
        <v>54</v>
      </c>
      <c r="G1299" s="7">
        <v>172.0</v>
      </c>
      <c r="H1299" s="7" t="s">
        <v>17</v>
      </c>
      <c r="I1299" s="7">
        <v>159.0</v>
      </c>
      <c r="J1299" s="7">
        <f t="shared" si="1"/>
        <v>165.5</v>
      </c>
    </row>
    <row r="1300" ht="15.75" hidden="1" customHeight="1">
      <c r="A1300" s="5" t="s">
        <v>3230</v>
      </c>
      <c r="B1300" s="6" t="s">
        <v>12</v>
      </c>
      <c r="C1300" s="5" t="s">
        <v>13</v>
      </c>
      <c r="D1300" s="5" t="s">
        <v>37</v>
      </c>
      <c r="E1300" s="5" t="s">
        <v>15</v>
      </c>
      <c r="F1300" s="5" t="s">
        <v>114</v>
      </c>
      <c r="G1300" s="7">
        <v>140.0</v>
      </c>
      <c r="H1300" s="7">
        <v>155.0</v>
      </c>
      <c r="I1300" s="7">
        <v>151.0</v>
      </c>
      <c r="J1300" s="7">
        <f t="shared" si="1"/>
        <v>148.6666667</v>
      </c>
    </row>
    <row r="1301" ht="15.75" hidden="1" customHeight="1">
      <c r="A1301" s="5" t="s">
        <v>3234</v>
      </c>
      <c r="B1301" s="6" t="s">
        <v>12</v>
      </c>
      <c r="C1301" s="5" t="s">
        <v>23</v>
      </c>
      <c r="D1301" s="5" t="s">
        <v>149</v>
      </c>
      <c r="E1301" s="5" t="s">
        <v>15</v>
      </c>
      <c r="F1301" s="5" t="s">
        <v>150</v>
      </c>
      <c r="G1301" s="7">
        <v>113.0</v>
      </c>
      <c r="H1301" s="7">
        <v>110.0</v>
      </c>
      <c r="I1301" s="7" t="s">
        <v>17</v>
      </c>
      <c r="J1301" s="7">
        <f t="shared" si="1"/>
        <v>111.5</v>
      </c>
    </row>
    <row r="1302" ht="15.75" hidden="1" customHeight="1">
      <c r="A1302" s="5" t="s">
        <v>3235</v>
      </c>
      <c r="B1302" s="6" t="s">
        <v>12</v>
      </c>
      <c r="C1302" s="5" t="s">
        <v>23</v>
      </c>
      <c r="D1302" s="5" t="s">
        <v>24</v>
      </c>
      <c r="E1302" s="5" t="s">
        <v>25</v>
      </c>
      <c r="F1302" s="5" t="s">
        <v>310</v>
      </c>
      <c r="G1302" s="7">
        <v>188.0</v>
      </c>
      <c r="H1302" s="7">
        <v>173.0</v>
      </c>
      <c r="I1302" s="7">
        <v>159.0</v>
      </c>
      <c r="J1302" s="7">
        <f t="shared" si="1"/>
        <v>173.3333333</v>
      </c>
    </row>
    <row r="1303" ht="15.75" hidden="1" customHeight="1">
      <c r="A1303" s="5" t="s">
        <v>3236</v>
      </c>
      <c r="B1303" s="6" t="s">
        <v>12</v>
      </c>
      <c r="C1303" s="5" t="s">
        <v>23</v>
      </c>
      <c r="D1303" s="5" t="s">
        <v>43</v>
      </c>
      <c r="E1303" s="5" t="s">
        <v>25</v>
      </c>
      <c r="F1303" s="5" t="s">
        <v>754</v>
      </c>
      <c r="G1303" s="7">
        <v>174.0</v>
      </c>
      <c r="H1303" s="7" t="s">
        <v>17</v>
      </c>
      <c r="I1303" s="7">
        <v>153.0</v>
      </c>
      <c r="J1303" s="7">
        <f t="shared" si="1"/>
        <v>163.5</v>
      </c>
    </row>
    <row r="1304" ht="15.75" hidden="1" customHeight="1">
      <c r="A1304" s="5" t="s">
        <v>3240</v>
      </c>
      <c r="B1304" s="6" t="s">
        <v>12</v>
      </c>
      <c r="C1304" s="5" t="s">
        <v>13</v>
      </c>
      <c r="D1304" s="5" t="s">
        <v>24</v>
      </c>
      <c r="E1304" s="5" t="s">
        <v>15</v>
      </c>
      <c r="F1304" s="5" t="s">
        <v>1388</v>
      </c>
      <c r="G1304" s="7">
        <v>156.0</v>
      </c>
      <c r="H1304" s="7">
        <v>181.0</v>
      </c>
      <c r="I1304" s="7">
        <v>170.0</v>
      </c>
      <c r="J1304" s="7">
        <f t="shared" si="1"/>
        <v>169</v>
      </c>
    </row>
    <row r="1305" ht="15.75" customHeight="1">
      <c r="A1305" s="5" t="s">
        <v>3244</v>
      </c>
      <c r="B1305" s="6" t="s">
        <v>12</v>
      </c>
      <c r="C1305" s="5" t="s">
        <v>13</v>
      </c>
      <c r="D1305" s="5" t="s">
        <v>561</v>
      </c>
      <c r="E1305" s="5" t="s">
        <v>15</v>
      </c>
      <c r="F1305" s="5" t="s">
        <v>562</v>
      </c>
      <c r="G1305" s="7" t="s">
        <v>67</v>
      </c>
      <c r="H1305" s="7" t="s">
        <v>64</v>
      </c>
      <c r="I1305" s="7" t="s">
        <v>67</v>
      </c>
      <c r="J1305" s="7" t="str">
        <f t="shared" si="1"/>
        <v>#DIV/0!</v>
      </c>
    </row>
    <row r="1306" ht="15.75" hidden="1" customHeight="1">
      <c r="A1306" s="5" t="s">
        <v>3245</v>
      </c>
      <c r="B1306" s="6" t="s">
        <v>19</v>
      </c>
      <c r="C1306" s="5" t="s">
        <v>13</v>
      </c>
      <c r="D1306" s="5" t="s">
        <v>130</v>
      </c>
      <c r="E1306" s="5" t="s">
        <v>25</v>
      </c>
      <c r="F1306" s="5" t="s">
        <v>58</v>
      </c>
      <c r="G1306" s="7">
        <v>122.0</v>
      </c>
      <c r="H1306" s="7">
        <v>143.0</v>
      </c>
      <c r="I1306" s="7" t="s">
        <v>17</v>
      </c>
      <c r="J1306" s="7">
        <f t="shared" si="1"/>
        <v>132.5</v>
      </c>
    </row>
    <row r="1307" ht="15.75" hidden="1" customHeight="1">
      <c r="A1307" s="5" t="s">
        <v>3249</v>
      </c>
      <c r="B1307" s="6" t="s">
        <v>19</v>
      </c>
      <c r="C1307" s="5" t="s">
        <v>13</v>
      </c>
      <c r="D1307" s="5" t="s">
        <v>20</v>
      </c>
      <c r="E1307" s="5" t="s">
        <v>25</v>
      </c>
      <c r="F1307" s="5" t="s">
        <v>824</v>
      </c>
      <c r="G1307" s="7">
        <v>124.0</v>
      </c>
      <c r="H1307" s="7">
        <v>124.0</v>
      </c>
      <c r="I1307" s="7">
        <v>104.0</v>
      </c>
      <c r="J1307" s="7">
        <f t="shared" si="1"/>
        <v>117.3333333</v>
      </c>
    </row>
    <row r="1308" ht="15.75" hidden="1" customHeight="1">
      <c r="A1308" s="5" t="s">
        <v>3253</v>
      </c>
      <c r="B1308" s="6" t="s">
        <v>12</v>
      </c>
      <c r="C1308" s="5" t="s">
        <v>23</v>
      </c>
      <c r="D1308" s="5" t="s">
        <v>37</v>
      </c>
      <c r="E1308" s="5" t="s">
        <v>25</v>
      </c>
      <c r="F1308" s="5" t="s">
        <v>361</v>
      </c>
      <c r="G1308" s="7">
        <v>188.0</v>
      </c>
      <c r="H1308" s="7" t="s">
        <v>17</v>
      </c>
      <c r="I1308" s="7">
        <v>192.0</v>
      </c>
      <c r="J1308" s="7">
        <f t="shared" si="1"/>
        <v>190</v>
      </c>
    </row>
    <row r="1309" ht="15.75" hidden="1" customHeight="1">
      <c r="A1309" s="5" t="s">
        <v>3256</v>
      </c>
      <c r="B1309" s="6" t="s">
        <v>12</v>
      </c>
      <c r="C1309" s="5" t="s">
        <v>13</v>
      </c>
      <c r="D1309" s="5" t="s">
        <v>51</v>
      </c>
      <c r="E1309" s="5" t="s">
        <v>25</v>
      </c>
      <c r="F1309" s="5" t="s">
        <v>474</v>
      </c>
      <c r="G1309" s="7">
        <v>161.0</v>
      </c>
      <c r="H1309" s="7">
        <v>162.0</v>
      </c>
      <c r="I1309" s="7" t="s">
        <v>17</v>
      </c>
      <c r="J1309" s="7">
        <f t="shared" si="1"/>
        <v>161.5</v>
      </c>
    </row>
    <row r="1310" ht="15.75" hidden="1" customHeight="1">
      <c r="A1310" s="5" t="s">
        <v>3261</v>
      </c>
      <c r="B1310" s="6" t="s">
        <v>12</v>
      </c>
      <c r="C1310" s="5" t="s">
        <v>13</v>
      </c>
      <c r="D1310" s="5" t="s">
        <v>60</v>
      </c>
      <c r="E1310" s="5" t="s">
        <v>25</v>
      </c>
      <c r="F1310" s="5" t="s">
        <v>61</v>
      </c>
      <c r="G1310" s="7">
        <v>141.0</v>
      </c>
      <c r="H1310" s="7" t="s">
        <v>17</v>
      </c>
      <c r="I1310" s="7">
        <v>186.0</v>
      </c>
      <c r="J1310" s="7">
        <f t="shared" si="1"/>
        <v>163.5</v>
      </c>
    </row>
    <row r="1311" ht="15.75" hidden="1" customHeight="1">
      <c r="A1311" s="5" t="s">
        <v>3262</v>
      </c>
      <c r="B1311" s="6" t="s">
        <v>12</v>
      </c>
      <c r="C1311" s="5" t="s">
        <v>13</v>
      </c>
      <c r="D1311" s="5" t="s">
        <v>40</v>
      </c>
      <c r="E1311" s="5" t="s">
        <v>15</v>
      </c>
      <c r="F1311" s="5" t="s">
        <v>41</v>
      </c>
      <c r="G1311" s="7">
        <v>135.0</v>
      </c>
      <c r="H1311" s="7">
        <v>135.0</v>
      </c>
      <c r="I1311" s="7">
        <v>149.0</v>
      </c>
      <c r="J1311" s="7">
        <f t="shared" si="1"/>
        <v>139.6666667</v>
      </c>
    </row>
    <row r="1312" ht="15.75" hidden="1" customHeight="1">
      <c r="A1312" s="5" t="s">
        <v>3265</v>
      </c>
      <c r="B1312" s="6" t="s">
        <v>12</v>
      </c>
      <c r="C1312" s="5" t="s">
        <v>13</v>
      </c>
      <c r="D1312" s="5" t="s">
        <v>51</v>
      </c>
      <c r="E1312" s="5" t="s">
        <v>15</v>
      </c>
      <c r="F1312" s="5" t="s">
        <v>358</v>
      </c>
      <c r="G1312" s="7">
        <v>141.0</v>
      </c>
      <c r="H1312" s="7">
        <v>127.0</v>
      </c>
      <c r="I1312" s="7" t="s">
        <v>17</v>
      </c>
      <c r="J1312" s="7">
        <f t="shared" si="1"/>
        <v>134</v>
      </c>
    </row>
    <row r="1313" ht="15.75" hidden="1" customHeight="1">
      <c r="A1313" s="5" t="s">
        <v>3268</v>
      </c>
      <c r="B1313" s="6" t="s">
        <v>19</v>
      </c>
      <c r="C1313" s="5" t="s">
        <v>13</v>
      </c>
      <c r="D1313" s="5" t="s">
        <v>60</v>
      </c>
      <c r="E1313" s="5" t="s">
        <v>25</v>
      </c>
      <c r="F1313" s="5" t="s">
        <v>278</v>
      </c>
      <c r="G1313" s="7">
        <v>152.0</v>
      </c>
      <c r="H1313" s="7" t="s">
        <v>17</v>
      </c>
      <c r="I1313" s="7">
        <v>155.0</v>
      </c>
      <c r="J1313" s="7">
        <f t="shared" si="1"/>
        <v>153.5</v>
      </c>
    </row>
    <row r="1314" ht="15.75" hidden="1" customHeight="1">
      <c r="A1314" s="5" t="s">
        <v>3271</v>
      </c>
      <c r="B1314" s="6" t="s">
        <v>19</v>
      </c>
      <c r="C1314" s="5" t="s">
        <v>23</v>
      </c>
      <c r="D1314" s="5" t="s">
        <v>1019</v>
      </c>
      <c r="E1314" s="5" t="s">
        <v>15</v>
      </c>
      <c r="F1314" s="5" t="s">
        <v>35</v>
      </c>
      <c r="G1314" s="7">
        <v>187.0</v>
      </c>
      <c r="H1314" s="7" t="s">
        <v>17</v>
      </c>
      <c r="I1314" s="7">
        <v>172.0</v>
      </c>
      <c r="J1314" s="7">
        <f t="shared" si="1"/>
        <v>179.5</v>
      </c>
    </row>
    <row r="1315" ht="15.75" hidden="1" customHeight="1">
      <c r="A1315" s="5" t="s">
        <v>3272</v>
      </c>
      <c r="B1315" s="6" t="s">
        <v>19</v>
      </c>
      <c r="C1315" s="5" t="s">
        <v>23</v>
      </c>
      <c r="D1315" s="5" t="s">
        <v>20</v>
      </c>
      <c r="E1315" s="5" t="s">
        <v>25</v>
      </c>
      <c r="F1315" s="5" t="s">
        <v>240</v>
      </c>
      <c r="G1315" s="7">
        <v>197.0</v>
      </c>
      <c r="H1315" s="7">
        <v>191.5</v>
      </c>
      <c r="I1315" s="7" t="s">
        <v>17</v>
      </c>
      <c r="J1315" s="7">
        <f t="shared" si="1"/>
        <v>194.25</v>
      </c>
    </row>
    <row r="1316" ht="15.75" hidden="1" customHeight="1">
      <c r="A1316" s="5" t="s">
        <v>3276</v>
      </c>
      <c r="B1316" s="6" t="s">
        <v>12</v>
      </c>
      <c r="C1316" s="5" t="s">
        <v>13</v>
      </c>
      <c r="D1316" s="5" t="s">
        <v>24</v>
      </c>
      <c r="E1316" s="5" t="s">
        <v>25</v>
      </c>
      <c r="F1316" s="5" t="s">
        <v>69</v>
      </c>
      <c r="G1316" s="7">
        <v>127.0</v>
      </c>
      <c r="H1316" s="7">
        <v>121.0</v>
      </c>
      <c r="I1316" s="7" t="s">
        <v>17</v>
      </c>
      <c r="J1316" s="7">
        <f t="shared" si="1"/>
        <v>124</v>
      </c>
    </row>
    <row r="1317" ht="15.75" hidden="1" customHeight="1">
      <c r="A1317" s="5" t="s">
        <v>3280</v>
      </c>
      <c r="B1317" s="6" t="s">
        <v>12</v>
      </c>
      <c r="C1317" s="5" t="s">
        <v>23</v>
      </c>
      <c r="D1317" s="5" t="s">
        <v>30</v>
      </c>
      <c r="E1317" s="5" t="s">
        <v>25</v>
      </c>
      <c r="F1317" s="5" t="s">
        <v>446</v>
      </c>
      <c r="G1317" s="7">
        <v>111.0</v>
      </c>
      <c r="H1317" s="7" t="s">
        <v>67</v>
      </c>
      <c r="I1317" s="7" t="s">
        <v>17</v>
      </c>
      <c r="J1317" s="7">
        <f t="shared" si="1"/>
        <v>111</v>
      </c>
    </row>
    <row r="1318" ht="15.75" hidden="1" customHeight="1">
      <c r="A1318" s="5" t="s">
        <v>3281</v>
      </c>
      <c r="B1318" s="6" t="s">
        <v>19</v>
      </c>
      <c r="C1318" s="5" t="s">
        <v>23</v>
      </c>
      <c r="D1318" s="5" t="s">
        <v>20</v>
      </c>
      <c r="E1318" s="5" t="s">
        <v>15</v>
      </c>
      <c r="F1318" s="5" t="s">
        <v>137</v>
      </c>
      <c r="G1318" s="7">
        <v>132.0</v>
      </c>
      <c r="H1318" s="7">
        <v>138.0</v>
      </c>
      <c r="I1318" s="7">
        <v>130.0</v>
      </c>
      <c r="J1318" s="7">
        <f t="shared" si="1"/>
        <v>133.3333333</v>
      </c>
    </row>
    <row r="1319" ht="15.75" hidden="1" customHeight="1">
      <c r="A1319" s="5" t="s">
        <v>3285</v>
      </c>
      <c r="B1319" s="6" t="s">
        <v>12</v>
      </c>
      <c r="C1319" s="5" t="s">
        <v>23</v>
      </c>
      <c r="D1319" s="5" t="s">
        <v>30</v>
      </c>
      <c r="E1319" s="5" t="s">
        <v>15</v>
      </c>
      <c r="F1319" s="5" t="s">
        <v>3288</v>
      </c>
      <c r="G1319" s="7">
        <v>167.0</v>
      </c>
      <c r="H1319" s="7" t="s">
        <v>17</v>
      </c>
      <c r="I1319" s="7">
        <v>142.0</v>
      </c>
      <c r="J1319" s="7">
        <f t="shared" si="1"/>
        <v>154.5</v>
      </c>
    </row>
    <row r="1320" ht="15.75" hidden="1" customHeight="1">
      <c r="A1320" s="5" t="s">
        <v>3290</v>
      </c>
      <c r="B1320" s="6" t="s">
        <v>19</v>
      </c>
      <c r="C1320" s="5" t="s">
        <v>23</v>
      </c>
      <c r="D1320" s="5" t="s">
        <v>30</v>
      </c>
      <c r="E1320" s="5" t="s">
        <v>25</v>
      </c>
      <c r="F1320" s="5" t="s">
        <v>1311</v>
      </c>
      <c r="G1320" s="7">
        <v>134.0</v>
      </c>
      <c r="H1320" s="7">
        <v>140.0</v>
      </c>
      <c r="I1320" s="7" t="s">
        <v>17</v>
      </c>
      <c r="J1320" s="7">
        <f t="shared" si="1"/>
        <v>137</v>
      </c>
    </row>
    <row r="1321" ht="15.75" hidden="1" customHeight="1">
      <c r="A1321" s="5" t="s">
        <v>3293</v>
      </c>
      <c r="B1321" s="6" t="s">
        <v>12</v>
      </c>
      <c r="C1321" s="5" t="s">
        <v>23</v>
      </c>
      <c r="D1321" s="5" t="s">
        <v>60</v>
      </c>
      <c r="E1321" s="5" t="s">
        <v>25</v>
      </c>
      <c r="F1321" s="5" t="s">
        <v>61</v>
      </c>
      <c r="G1321" s="7">
        <v>196.0</v>
      </c>
      <c r="H1321" s="7" t="s">
        <v>17</v>
      </c>
      <c r="I1321" s="7">
        <v>191.0</v>
      </c>
      <c r="J1321" s="7">
        <f t="shared" si="1"/>
        <v>193.5</v>
      </c>
    </row>
    <row r="1322" ht="15.75" hidden="1" customHeight="1">
      <c r="A1322" s="5" t="s">
        <v>3297</v>
      </c>
      <c r="B1322" s="6" t="s">
        <v>12</v>
      </c>
      <c r="C1322" s="5" t="s">
        <v>13</v>
      </c>
      <c r="D1322" s="5" t="s">
        <v>20</v>
      </c>
      <c r="E1322" s="5" t="s">
        <v>15</v>
      </c>
      <c r="F1322" s="5" t="s">
        <v>292</v>
      </c>
      <c r="G1322" s="7">
        <v>153.0</v>
      </c>
      <c r="H1322" s="7" t="s">
        <v>17</v>
      </c>
      <c r="I1322" s="7">
        <v>161.0</v>
      </c>
      <c r="J1322" s="7">
        <f t="shared" si="1"/>
        <v>157</v>
      </c>
    </row>
    <row r="1323" ht="15.75" hidden="1" customHeight="1">
      <c r="A1323" s="5" t="s">
        <v>3298</v>
      </c>
      <c r="B1323" s="6" t="s">
        <v>12</v>
      </c>
      <c r="C1323" s="5" t="s">
        <v>23</v>
      </c>
      <c r="D1323" s="5" t="s">
        <v>14</v>
      </c>
      <c r="E1323" s="5" t="s">
        <v>25</v>
      </c>
      <c r="F1323" s="5" t="s">
        <v>94</v>
      </c>
      <c r="G1323" s="7">
        <v>184.0</v>
      </c>
      <c r="H1323" s="7" t="s">
        <v>17</v>
      </c>
      <c r="I1323" s="7">
        <v>165.0</v>
      </c>
      <c r="J1323" s="7">
        <f t="shared" si="1"/>
        <v>174.5</v>
      </c>
    </row>
    <row r="1324" ht="15.75" hidden="1" customHeight="1">
      <c r="A1324" s="5" t="s">
        <v>3303</v>
      </c>
      <c r="B1324" s="6" t="s">
        <v>19</v>
      </c>
      <c r="C1324" s="5" t="s">
        <v>13</v>
      </c>
      <c r="D1324" s="5" t="s">
        <v>24</v>
      </c>
      <c r="E1324" s="5" t="s">
        <v>15</v>
      </c>
      <c r="F1324" s="5" t="s">
        <v>332</v>
      </c>
      <c r="G1324" s="7">
        <v>137.0</v>
      </c>
      <c r="H1324" s="7">
        <v>130.0</v>
      </c>
      <c r="I1324" s="7" t="s">
        <v>67</v>
      </c>
      <c r="J1324" s="7">
        <f t="shared" si="1"/>
        <v>133.5</v>
      </c>
    </row>
    <row r="1325" ht="15.75" hidden="1" customHeight="1">
      <c r="A1325" s="5" t="s">
        <v>3307</v>
      </c>
      <c r="B1325" s="6" t="s">
        <v>12</v>
      </c>
      <c r="C1325" s="5" t="s">
        <v>13</v>
      </c>
      <c r="D1325" s="5" t="s">
        <v>37</v>
      </c>
      <c r="E1325" s="5" t="s">
        <v>25</v>
      </c>
      <c r="F1325" s="5" t="s">
        <v>54</v>
      </c>
      <c r="G1325" s="7">
        <v>147.0</v>
      </c>
      <c r="H1325" s="7" t="s">
        <v>17</v>
      </c>
      <c r="I1325" s="7">
        <v>155.0</v>
      </c>
      <c r="J1325" s="7">
        <f t="shared" si="1"/>
        <v>151</v>
      </c>
    </row>
    <row r="1326" ht="15.75" hidden="1" customHeight="1">
      <c r="A1326" s="5" t="s">
        <v>3308</v>
      </c>
      <c r="B1326" s="6" t="s">
        <v>19</v>
      </c>
      <c r="C1326" s="5" t="s">
        <v>23</v>
      </c>
      <c r="D1326" s="5" t="s">
        <v>51</v>
      </c>
      <c r="E1326" s="5" t="s">
        <v>25</v>
      </c>
      <c r="F1326" s="5" t="s">
        <v>278</v>
      </c>
      <c r="G1326" s="7">
        <v>192.0</v>
      </c>
      <c r="H1326" s="7">
        <v>172.0</v>
      </c>
      <c r="I1326" s="7">
        <v>170.0</v>
      </c>
      <c r="J1326" s="7">
        <f t="shared" si="1"/>
        <v>178</v>
      </c>
    </row>
    <row r="1327" ht="15.75" hidden="1" customHeight="1">
      <c r="A1327" s="5" t="s">
        <v>3311</v>
      </c>
      <c r="B1327" s="6" t="s">
        <v>12</v>
      </c>
      <c r="C1327" s="5" t="s">
        <v>13</v>
      </c>
      <c r="D1327" s="5" t="s">
        <v>130</v>
      </c>
      <c r="E1327" s="5" t="s">
        <v>15</v>
      </c>
      <c r="F1327" s="5" t="s">
        <v>196</v>
      </c>
      <c r="G1327" s="7">
        <v>117.0</v>
      </c>
      <c r="H1327" s="7" t="s">
        <v>17</v>
      </c>
      <c r="I1327" s="7">
        <v>135.0</v>
      </c>
      <c r="J1327" s="7">
        <f t="shared" si="1"/>
        <v>126</v>
      </c>
    </row>
    <row r="1328" ht="15.75" hidden="1" customHeight="1">
      <c r="A1328" s="5" t="s">
        <v>3315</v>
      </c>
      <c r="B1328" s="6" t="s">
        <v>12</v>
      </c>
      <c r="C1328" s="5" t="s">
        <v>13</v>
      </c>
      <c r="D1328" s="5" t="s">
        <v>37</v>
      </c>
      <c r="E1328" s="5" t="s">
        <v>25</v>
      </c>
      <c r="F1328" s="5" t="s">
        <v>240</v>
      </c>
      <c r="G1328" s="7">
        <v>152.0</v>
      </c>
      <c r="H1328" s="7" t="s">
        <v>17</v>
      </c>
      <c r="I1328" s="7">
        <v>159.0</v>
      </c>
      <c r="J1328" s="7">
        <f t="shared" si="1"/>
        <v>155.5</v>
      </c>
    </row>
    <row r="1329" ht="15.75" hidden="1" customHeight="1">
      <c r="A1329" s="5" t="s">
        <v>3318</v>
      </c>
      <c r="B1329" s="6" t="s">
        <v>12</v>
      </c>
      <c r="C1329" s="5" t="s">
        <v>13</v>
      </c>
      <c r="D1329" s="5" t="s">
        <v>109</v>
      </c>
      <c r="E1329" s="5" t="s">
        <v>25</v>
      </c>
      <c r="F1329" s="5" t="s">
        <v>73</v>
      </c>
      <c r="G1329" s="7">
        <v>120.0</v>
      </c>
      <c r="H1329" s="7">
        <v>160.0</v>
      </c>
      <c r="I1329" s="7" t="s">
        <v>17</v>
      </c>
      <c r="J1329" s="7">
        <f t="shared" si="1"/>
        <v>140</v>
      </c>
    </row>
    <row r="1330" ht="15.75" hidden="1" customHeight="1">
      <c r="A1330" s="5" t="s">
        <v>3319</v>
      </c>
      <c r="B1330" s="6" t="s">
        <v>12</v>
      </c>
      <c r="C1330" s="5" t="s">
        <v>23</v>
      </c>
      <c r="D1330" s="5" t="s">
        <v>109</v>
      </c>
      <c r="E1330" s="5" t="s">
        <v>15</v>
      </c>
      <c r="F1330" s="5" t="s">
        <v>52</v>
      </c>
      <c r="G1330" s="7">
        <v>185.0</v>
      </c>
      <c r="H1330" s="7" t="s">
        <v>17</v>
      </c>
      <c r="I1330" s="7">
        <v>175.0</v>
      </c>
      <c r="J1330" s="7">
        <f t="shared" si="1"/>
        <v>180</v>
      </c>
    </row>
    <row r="1331" ht="15.75" hidden="1" customHeight="1">
      <c r="A1331" s="5" t="s">
        <v>3323</v>
      </c>
      <c r="B1331" s="6" t="s">
        <v>12</v>
      </c>
      <c r="C1331" s="5" t="s">
        <v>13</v>
      </c>
      <c r="D1331" s="5" t="s">
        <v>24</v>
      </c>
      <c r="E1331" s="5" t="s">
        <v>15</v>
      </c>
      <c r="F1331" s="5" t="s">
        <v>35</v>
      </c>
      <c r="G1331" s="7">
        <v>122.0</v>
      </c>
      <c r="H1331" s="7" t="s">
        <v>17</v>
      </c>
      <c r="I1331" s="7">
        <v>142.0</v>
      </c>
      <c r="J1331" s="7">
        <f t="shared" si="1"/>
        <v>132</v>
      </c>
    </row>
    <row r="1332" ht="15.75" hidden="1" customHeight="1">
      <c r="A1332" s="5" t="s">
        <v>3324</v>
      </c>
      <c r="B1332" s="6" t="s">
        <v>12</v>
      </c>
      <c r="C1332" s="5" t="s">
        <v>13</v>
      </c>
      <c r="D1332" s="5" t="s">
        <v>51</v>
      </c>
      <c r="E1332" s="5" t="s">
        <v>25</v>
      </c>
      <c r="F1332" s="5" t="s">
        <v>474</v>
      </c>
      <c r="G1332" s="7">
        <v>126.0</v>
      </c>
      <c r="H1332" s="7" t="s">
        <v>17</v>
      </c>
      <c r="I1332" s="7">
        <v>137.0</v>
      </c>
      <c r="J1332" s="7">
        <f t="shared" si="1"/>
        <v>131.5</v>
      </c>
    </row>
    <row r="1333" ht="15.75" hidden="1" customHeight="1">
      <c r="A1333" s="5" t="s">
        <v>3327</v>
      </c>
      <c r="B1333" s="6" t="s">
        <v>12</v>
      </c>
      <c r="C1333" s="5" t="s">
        <v>23</v>
      </c>
      <c r="D1333" s="5" t="s">
        <v>20</v>
      </c>
      <c r="E1333" s="5" t="s">
        <v>15</v>
      </c>
      <c r="F1333" s="5" t="s">
        <v>28</v>
      </c>
      <c r="G1333" s="7">
        <v>111.0</v>
      </c>
      <c r="H1333" s="7">
        <v>102.0</v>
      </c>
      <c r="I1333" s="7" t="s">
        <v>17</v>
      </c>
      <c r="J1333" s="7">
        <f t="shared" si="1"/>
        <v>106.5</v>
      </c>
    </row>
    <row r="1334" ht="15.75" hidden="1" customHeight="1">
      <c r="A1334" s="5" t="s">
        <v>3329</v>
      </c>
      <c r="B1334" s="6" t="s">
        <v>12</v>
      </c>
      <c r="C1334" s="5" t="s">
        <v>23</v>
      </c>
      <c r="D1334" s="5" t="s">
        <v>37</v>
      </c>
      <c r="E1334" s="5" t="s">
        <v>15</v>
      </c>
      <c r="F1334" s="5" t="s">
        <v>312</v>
      </c>
      <c r="G1334" s="7">
        <v>193.5</v>
      </c>
      <c r="H1334" s="7" t="s">
        <v>17</v>
      </c>
      <c r="I1334" s="7">
        <v>187.0</v>
      </c>
      <c r="J1334" s="7">
        <f t="shared" si="1"/>
        <v>190.25</v>
      </c>
    </row>
    <row r="1335" ht="15.75" hidden="1" customHeight="1">
      <c r="A1335" s="5" t="s">
        <v>3333</v>
      </c>
      <c r="B1335" s="6" t="s">
        <v>12</v>
      </c>
      <c r="C1335" s="5" t="s">
        <v>23</v>
      </c>
      <c r="D1335" s="5" t="s">
        <v>46</v>
      </c>
      <c r="E1335" s="5" t="s">
        <v>25</v>
      </c>
      <c r="F1335" s="5" t="s">
        <v>47</v>
      </c>
      <c r="G1335" s="7">
        <v>147.0</v>
      </c>
      <c r="H1335" s="7" t="s">
        <v>17</v>
      </c>
      <c r="I1335" s="7">
        <v>128.0</v>
      </c>
      <c r="J1335" s="7">
        <f t="shared" si="1"/>
        <v>137.5</v>
      </c>
    </row>
    <row r="1336" ht="15.75" hidden="1" customHeight="1">
      <c r="A1336" s="5" t="s">
        <v>3337</v>
      </c>
      <c r="B1336" s="6" t="s">
        <v>12</v>
      </c>
      <c r="C1336" s="5" t="s">
        <v>23</v>
      </c>
      <c r="D1336" s="5" t="s">
        <v>30</v>
      </c>
      <c r="E1336" s="5" t="s">
        <v>15</v>
      </c>
      <c r="F1336" s="5" t="s">
        <v>319</v>
      </c>
      <c r="G1336" s="7">
        <v>149.0</v>
      </c>
      <c r="H1336" s="7">
        <v>138.0</v>
      </c>
      <c r="I1336" s="7" t="s">
        <v>17</v>
      </c>
      <c r="J1336" s="7">
        <f t="shared" si="1"/>
        <v>143.5</v>
      </c>
    </row>
    <row r="1337" ht="15.75" hidden="1" customHeight="1">
      <c r="A1337" s="5" t="s">
        <v>3341</v>
      </c>
      <c r="B1337" s="6" t="s">
        <v>12</v>
      </c>
      <c r="C1337" s="5" t="s">
        <v>13</v>
      </c>
      <c r="D1337" s="5" t="s">
        <v>30</v>
      </c>
      <c r="E1337" s="5" t="s">
        <v>15</v>
      </c>
      <c r="F1337" s="5" t="s">
        <v>183</v>
      </c>
      <c r="G1337" s="7">
        <v>129.0</v>
      </c>
      <c r="H1337" s="7" t="s">
        <v>17</v>
      </c>
      <c r="I1337" s="7">
        <v>128.0</v>
      </c>
      <c r="J1337" s="7">
        <f t="shared" si="1"/>
        <v>128.5</v>
      </c>
    </row>
    <row r="1338" ht="15.75" hidden="1" customHeight="1">
      <c r="A1338" s="5" t="s">
        <v>3342</v>
      </c>
      <c r="B1338" s="6" t="s">
        <v>12</v>
      </c>
      <c r="C1338" s="5" t="s">
        <v>13</v>
      </c>
      <c r="D1338" s="5" t="s">
        <v>20</v>
      </c>
      <c r="E1338" s="5" t="s">
        <v>15</v>
      </c>
      <c r="F1338" s="5" t="s">
        <v>210</v>
      </c>
      <c r="G1338" s="7">
        <v>143.0</v>
      </c>
      <c r="H1338" s="7">
        <v>145.0</v>
      </c>
      <c r="I1338" s="7" t="s">
        <v>17</v>
      </c>
      <c r="J1338" s="7">
        <f t="shared" si="1"/>
        <v>144</v>
      </c>
    </row>
    <row r="1339" ht="15.75" hidden="1" customHeight="1">
      <c r="A1339" s="5" t="s">
        <v>3346</v>
      </c>
      <c r="B1339" s="6" t="s">
        <v>12</v>
      </c>
      <c r="C1339" s="5" t="s">
        <v>23</v>
      </c>
      <c r="D1339" s="5" t="s">
        <v>30</v>
      </c>
      <c r="E1339" s="5" t="s">
        <v>25</v>
      </c>
      <c r="F1339" s="5" t="s">
        <v>1307</v>
      </c>
      <c r="G1339" s="7">
        <v>177.0</v>
      </c>
      <c r="H1339" s="7" t="s">
        <v>17</v>
      </c>
      <c r="I1339" s="7">
        <v>142.0</v>
      </c>
      <c r="J1339" s="7">
        <f t="shared" si="1"/>
        <v>159.5</v>
      </c>
    </row>
    <row r="1340" ht="15.75" hidden="1" customHeight="1">
      <c r="A1340" s="5" t="s">
        <v>3348</v>
      </c>
      <c r="B1340" s="6" t="s">
        <v>12</v>
      </c>
      <c r="C1340" s="5" t="s">
        <v>23</v>
      </c>
      <c r="D1340" s="5" t="s">
        <v>473</v>
      </c>
      <c r="E1340" s="5" t="s">
        <v>25</v>
      </c>
      <c r="F1340" s="5" t="s">
        <v>474</v>
      </c>
      <c r="G1340" s="7">
        <v>169.0</v>
      </c>
      <c r="H1340" s="7" t="s">
        <v>17</v>
      </c>
      <c r="I1340" s="7">
        <v>146.0</v>
      </c>
      <c r="J1340" s="7">
        <f t="shared" si="1"/>
        <v>157.5</v>
      </c>
    </row>
    <row r="1341" ht="15.75" hidden="1" customHeight="1">
      <c r="A1341" s="5" t="s">
        <v>3351</v>
      </c>
      <c r="B1341" s="6" t="s">
        <v>19</v>
      </c>
      <c r="C1341" s="5" t="s">
        <v>23</v>
      </c>
      <c r="D1341" s="5" t="s">
        <v>109</v>
      </c>
      <c r="E1341" s="5" t="s">
        <v>15</v>
      </c>
      <c r="F1341" s="5" t="s">
        <v>52</v>
      </c>
      <c r="G1341" s="7">
        <v>197.5</v>
      </c>
      <c r="H1341" s="7">
        <v>194.0</v>
      </c>
      <c r="I1341" s="7">
        <v>175.0</v>
      </c>
      <c r="J1341" s="7">
        <f t="shared" si="1"/>
        <v>188.8333333</v>
      </c>
    </row>
    <row r="1342" ht="15.75" hidden="1" customHeight="1">
      <c r="A1342" s="5" t="s">
        <v>3353</v>
      </c>
      <c r="B1342" s="6" t="s">
        <v>12</v>
      </c>
      <c r="C1342" s="5" t="s">
        <v>13</v>
      </c>
      <c r="D1342" s="5" t="s">
        <v>20</v>
      </c>
      <c r="E1342" s="5" t="s">
        <v>15</v>
      </c>
      <c r="F1342" s="5" t="s">
        <v>81</v>
      </c>
      <c r="G1342" s="7">
        <v>163.0</v>
      </c>
      <c r="H1342" s="7" t="s">
        <v>17</v>
      </c>
      <c r="I1342" s="7">
        <v>155.0</v>
      </c>
      <c r="J1342" s="7">
        <f t="shared" si="1"/>
        <v>159</v>
      </c>
    </row>
    <row r="1343" ht="15.75" hidden="1" customHeight="1">
      <c r="A1343" s="5" t="s">
        <v>3356</v>
      </c>
      <c r="B1343" s="6" t="s">
        <v>12</v>
      </c>
      <c r="C1343" s="5" t="s">
        <v>13</v>
      </c>
      <c r="D1343" s="5" t="s">
        <v>14</v>
      </c>
      <c r="E1343" s="5" t="s">
        <v>25</v>
      </c>
      <c r="F1343" s="5" t="s">
        <v>782</v>
      </c>
      <c r="G1343" s="7">
        <v>107.0</v>
      </c>
      <c r="H1343" s="7">
        <v>118.0</v>
      </c>
      <c r="I1343" s="7" t="s">
        <v>67</v>
      </c>
      <c r="J1343" s="7">
        <f t="shared" si="1"/>
        <v>112.5</v>
      </c>
    </row>
    <row r="1344" ht="15.75" hidden="1" customHeight="1">
      <c r="A1344" s="5" t="s">
        <v>3360</v>
      </c>
      <c r="B1344" s="6" t="s">
        <v>12</v>
      </c>
      <c r="C1344" s="5" t="s">
        <v>13</v>
      </c>
      <c r="D1344" s="5" t="s">
        <v>20</v>
      </c>
      <c r="E1344" s="5" t="s">
        <v>25</v>
      </c>
      <c r="F1344" s="5" t="s">
        <v>654</v>
      </c>
      <c r="G1344" s="7">
        <v>138.0</v>
      </c>
      <c r="H1344" s="7" t="s">
        <v>17</v>
      </c>
      <c r="I1344" s="7">
        <v>142.0</v>
      </c>
      <c r="J1344" s="7">
        <f t="shared" si="1"/>
        <v>140</v>
      </c>
    </row>
    <row r="1345" ht="15.75" hidden="1" customHeight="1">
      <c r="A1345" s="5" t="s">
        <v>3362</v>
      </c>
      <c r="B1345" s="6" t="s">
        <v>19</v>
      </c>
      <c r="C1345" s="5" t="s">
        <v>13</v>
      </c>
      <c r="D1345" s="5" t="s">
        <v>130</v>
      </c>
      <c r="E1345" s="5" t="s">
        <v>25</v>
      </c>
      <c r="F1345" s="5" t="s">
        <v>58</v>
      </c>
      <c r="G1345" s="7">
        <v>185.0</v>
      </c>
      <c r="H1345" s="7">
        <v>183.0</v>
      </c>
      <c r="I1345" s="7" t="s">
        <v>17</v>
      </c>
      <c r="J1345" s="7">
        <f t="shared" si="1"/>
        <v>184</v>
      </c>
    </row>
    <row r="1346" ht="15.75" hidden="1" customHeight="1">
      <c r="A1346" s="5" t="s">
        <v>3369</v>
      </c>
      <c r="B1346" s="6" t="s">
        <v>12</v>
      </c>
      <c r="C1346" s="5" t="s">
        <v>13</v>
      </c>
      <c r="D1346" s="5" t="s">
        <v>77</v>
      </c>
      <c r="E1346" s="5" t="s">
        <v>15</v>
      </c>
      <c r="F1346" s="5" t="s">
        <v>78</v>
      </c>
      <c r="G1346" s="7">
        <v>120.0</v>
      </c>
      <c r="H1346" s="7">
        <v>102.0</v>
      </c>
      <c r="I1346" s="7" t="s">
        <v>17</v>
      </c>
      <c r="J1346" s="7">
        <f t="shared" si="1"/>
        <v>111</v>
      </c>
    </row>
    <row r="1347" ht="15.75" hidden="1" customHeight="1">
      <c r="A1347" s="5" t="s">
        <v>3370</v>
      </c>
      <c r="B1347" s="6" t="s">
        <v>12</v>
      </c>
      <c r="C1347" s="5" t="s">
        <v>13</v>
      </c>
      <c r="D1347" s="5" t="s">
        <v>20</v>
      </c>
      <c r="E1347" s="5" t="s">
        <v>25</v>
      </c>
      <c r="F1347" s="5" t="s">
        <v>1343</v>
      </c>
      <c r="G1347" s="7">
        <v>152.0</v>
      </c>
      <c r="H1347" s="7" t="s">
        <v>17</v>
      </c>
      <c r="I1347" s="7">
        <v>163.0</v>
      </c>
      <c r="J1347" s="7">
        <f t="shared" si="1"/>
        <v>157.5</v>
      </c>
    </row>
    <row r="1348" ht="15.75" hidden="1" customHeight="1">
      <c r="A1348" s="5" t="s">
        <v>3372</v>
      </c>
      <c r="B1348" s="6" t="s">
        <v>12</v>
      </c>
      <c r="C1348" s="5" t="s">
        <v>13</v>
      </c>
      <c r="D1348" s="5" t="s">
        <v>37</v>
      </c>
      <c r="E1348" s="5" t="s">
        <v>25</v>
      </c>
      <c r="F1348" s="5" t="s">
        <v>174</v>
      </c>
      <c r="G1348" s="7">
        <v>127.0</v>
      </c>
      <c r="H1348" s="7" t="s">
        <v>17</v>
      </c>
      <c r="I1348" s="7">
        <v>128.0</v>
      </c>
      <c r="J1348" s="7">
        <f t="shared" si="1"/>
        <v>127.5</v>
      </c>
    </row>
    <row r="1349" ht="15.75" hidden="1" customHeight="1">
      <c r="A1349" s="5" t="s">
        <v>3374</v>
      </c>
      <c r="B1349" s="6" t="s">
        <v>12</v>
      </c>
      <c r="C1349" s="5" t="s">
        <v>23</v>
      </c>
      <c r="D1349" s="5" t="s">
        <v>30</v>
      </c>
      <c r="E1349" s="5" t="s">
        <v>15</v>
      </c>
      <c r="F1349" s="5" t="s">
        <v>275</v>
      </c>
      <c r="G1349" s="7">
        <v>135.0</v>
      </c>
      <c r="H1349" s="7">
        <v>130.0</v>
      </c>
      <c r="I1349" s="7" t="s">
        <v>17</v>
      </c>
      <c r="J1349" s="7">
        <f t="shared" si="1"/>
        <v>132.5</v>
      </c>
    </row>
    <row r="1350" ht="15.75" hidden="1" customHeight="1">
      <c r="A1350" s="5" t="s">
        <v>3377</v>
      </c>
      <c r="B1350" s="6" t="s">
        <v>12</v>
      </c>
      <c r="C1350" s="5" t="s">
        <v>13</v>
      </c>
      <c r="D1350" s="5" t="s">
        <v>561</v>
      </c>
      <c r="E1350" s="5" t="s">
        <v>15</v>
      </c>
      <c r="F1350" s="5" t="s">
        <v>600</v>
      </c>
      <c r="G1350" s="7">
        <v>162.0</v>
      </c>
      <c r="H1350" s="7">
        <v>151.0</v>
      </c>
      <c r="I1350" s="7" t="s">
        <v>17</v>
      </c>
      <c r="J1350" s="7">
        <f t="shared" si="1"/>
        <v>156.5</v>
      </c>
    </row>
    <row r="1351" ht="15.75" hidden="1" customHeight="1">
      <c r="A1351" s="5" t="s">
        <v>3380</v>
      </c>
      <c r="B1351" s="6" t="s">
        <v>12</v>
      </c>
      <c r="C1351" s="5" t="s">
        <v>23</v>
      </c>
      <c r="D1351" s="5" t="s">
        <v>43</v>
      </c>
      <c r="E1351" s="5" t="s">
        <v>15</v>
      </c>
      <c r="F1351" s="5" t="s">
        <v>92</v>
      </c>
      <c r="G1351" s="7">
        <v>170.0</v>
      </c>
      <c r="H1351" s="7" t="s">
        <v>17</v>
      </c>
      <c r="I1351" s="7">
        <v>144.0</v>
      </c>
      <c r="J1351" s="7">
        <f t="shared" si="1"/>
        <v>157</v>
      </c>
    </row>
    <row r="1352" ht="15.75" hidden="1" customHeight="1">
      <c r="A1352" s="5" t="s">
        <v>3382</v>
      </c>
      <c r="B1352" s="6" t="s">
        <v>12</v>
      </c>
      <c r="C1352" s="5" t="s">
        <v>13</v>
      </c>
      <c r="D1352" s="5" t="s">
        <v>40</v>
      </c>
      <c r="E1352" s="5" t="s">
        <v>15</v>
      </c>
      <c r="F1352" s="5" t="s">
        <v>41</v>
      </c>
      <c r="G1352" s="7">
        <v>171.0</v>
      </c>
      <c r="H1352" s="7">
        <v>178.0</v>
      </c>
      <c r="I1352" s="7">
        <v>170.0</v>
      </c>
      <c r="J1352" s="7">
        <f t="shared" si="1"/>
        <v>173</v>
      </c>
    </row>
    <row r="1353" ht="15.75" hidden="1" customHeight="1">
      <c r="A1353" s="5" t="s">
        <v>3385</v>
      </c>
      <c r="B1353" s="6" t="s">
        <v>12</v>
      </c>
      <c r="C1353" s="5" t="s">
        <v>13</v>
      </c>
      <c r="D1353" s="5" t="s">
        <v>20</v>
      </c>
      <c r="E1353" s="5" t="s">
        <v>15</v>
      </c>
      <c r="F1353" s="5" t="s">
        <v>185</v>
      </c>
      <c r="G1353" s="7">
        <v>160.0</v>
      </c>
      <c r="H1353" s="7">
        <v>130.0</v>
      </c>
      <c r="I1353" s="7" t="s">
        <v>17</v>
      </c>
      <c r="J1353" s="7">
        <f t="shared" si="1"/>
        <v>145</v>
      </c>
    </row>
    <row r="1354" ht="15.75" hidden="1" customHeight="1">
      <c r="A1354" s="5" t="s">
        <v>3386</v>
      </c>
      <c r="B1354" s="6" t="s">
        <v>12</v>
      </c>
      <c r="C1354" s="5" t="s">
        <v>13</v>
      </c>
      <c r="D1354" s="5" t="s">
        <v>20</v>
      </c>
      <c r="E1354" s="5" t="s">
        <v>25</v>
      </c>
      <c r="F1354" s="5" t="s">
        <v>410</v>
      </c>
      <c r="G1354" s="7">
        <v>154.0</v>
      </c>
      <c r="H1354" s="7" t="s">
        <v>17</v>
      </c>
      <c r="I1354" s="7">
        <v>161.0</v>
      </c>
      <c r="J1354" s="7">
        <f t="shared" si="1"/>
        <v>157.5</v>
      </c>
    </row>
    <row r="1355" ht="15.75" hidden="1" customHeight="1">
      <c r="A1355" s="5" t="s">
        <v>3387</v>
      </c>
      <c r="B1355" s="6" t="s">
        <v>12</v>
      </c>
      <c r="C1355" s="5" t="s">
        <v>13</v>
      </c>
      <c r="D1355" s="5" t="s">
        <v>51</v>
      </c>
      <c r="E1355" s="5" t="s">
        <v>25</v>
      </c>
      <c r="F1355" s="5" t="s">
        <v>278</v>
      </c>
      <c r="G1355" s="7">
        <v>152.0</v>
      </c>
      <c r="H1355" s="7" t="s">
        <v>17</v>
      </c>
      <c r="I1355" s="7">
        <v>155.0</v>
      </c>
      <c r="J1355" s="7">
        <f t="shared" si="1"/>
        <v>153.5</v>
      </c>
    </row>
    <row r="1356" ht="15.75" hidden="1" customHeight="1">
      <c r="A1356" s="5" t="s">
        <v>3390</v>
      </c>
      <c r="B1356" s="6" t="s">
        <v>19</v>
      </c>
      <c r="C1356" s="5" t="s">
        <v>23</v>
      </c>
      <c r="D1356" s="5" t="s">
        <v>37</v>
      </c>
      <c r="E1356" s="5" t="s">
        <v>15</v>
      </c>
      <c r="F1356" s="5" t="s">
        <v>117</v>
      </c>
      <c r="G1356" s="7">
        <v>178.0</v>
      </c>
      <c r="H1356" s="7">
        <v>161.0</v>
      </c>
      <c r="I1356" s="7">
        <v>165.0</v>
      </c>
      <c r="J1356" s="7">
        <f t="shared" si="1"/>
        <v>168</v>
      </c>
    </row>
    <row r="1357" ht="15.75" hidden="1" customHeight="1">
      <c r="A1357" s="5" t="s">
        <v>3394</v>
      </c>
      <c r="B1357" s="6" t="s">
        <v>12</v>
      </c>
      <c r="C1357" s="5" t="s">
        <v>23</v>
      </c>
      <c r="D1357" s="5" t="s">
        <v>20</v>
      </c>
      <c r="E1357" s="5" t="s">
        <v>25</v>
      </c>
      <c r="F1357" s="5" t="s">
        <v>28</v>
      </c>
      <c r="G1357" s="7">
        <v>165.0</v>
      </c>
      <c r="H1357" s="7">
        <v>115.0</v>
      </c>
      <c r="I1357" s="7">
        <v>117.0</v>
      </c>
      <c r="J1357" s="7">
        <f t="shared" si="1"/>
        <v>132.3333333</v>
      </c>
    </row>
    <row r="1358" ht="15.75" hidden="1" customHeight="1">
      <c r="A1358" s="5" t="s">
        <v>3395</v>
      </c>
      <c r="B1358" s="6" t="s">
        <v>12</v>
      </c>
      <c r="C1358" s="5" t="s">
        <v>13</v>
      </c>
      <c r="D1358" s="5" t="s">
        <v>24</v>
      </c>
      <c r="E1358" s="5" t="s">
        <v>25</v>
      </c>
      <c r="F1358" s="5" t="s">
        <v>310</v>
      </c>
      <c r="G1358" s="7">
        <v>145.0</v>
      </c>
      <c r="H1358" s="7">
        <v>149.0</v>
      </c>
      <c r="I1358" s="7">
        <v>119.0</v>
      </c>
      <c r="J1358" s="7">
        <f t="shared" si="1"/>
        <v>137.6666667</v>
      </c>
    </row>
    <row r="1359" ht="15.75" hidden="1" customHeight="1">
      <c r="A1359" s="5" t="s">
        <v>3398</v>
      </c>
      <c r="B1359" s="6" t="s">
        <v>12</v>
      </c>
      <c r="C1359" s="5" t="s">
        <v>13</v>
      </c>
      <c r="D1359" s="5" t="s">
        <v>139</v>
      </c>
      <c r="E1359" s="5" t="s">
        <v>15</v>
      </c>
      <c r="F1359" s="5" t="s">
        <v>140</v>
      </c>
      <c r="G1359" s="7">
        <v>137.0</v>
      </c>
      <c r="H1359" s="7">
        <v>110.0</v>
      </c>
      <c r="I1359" s="7" t="s">
        <v>17</v>
      </c>
      <c r="J1359" s="7">
        <f t="shared" si="1"/>
        <v>123.5</v>
      </c>
    </row>
    <row r="1360" ht="15.75" hidden="1" customHeight="1">
      <c r="A1360" s="5" t="s">
        <v>3402</v>
      </c>
      <c r="B1360" s="6" t="s">
        <v>12</v>
      </c>
      <c r="C1360" s="5" t="s">
        <v>13</v>
      </c>
      <c r="D1360" s="5" t="s">
        <v>20</v>
      </c>
      <c r="E1360" s="5" t="s">
        <v>15</v>
      </c>
      <c r="F1360" s="5" t="s">
        <v>292</v>
      </c>
      <c r="G1360" s="7">
        <v>127.0</v>
      </c>
      <c r="H1360" s="7" t="s">
        <v>17</v>
      </c>
      <c r="I1360" s="7">
        <v>168.0</v>
      </c>
      <c r="J1360" s="7">
        <f t="shared" si="1"/>
        <v>147.5</v>
      </c>
    </row>
    <row r="1361" ht="15.75" hidden="1" customHeight="1">
      <c r="A1361" s="5" t="s">
        <v>3403</v>
      </c>
      <c r="B1361" s="6" t="s">
        <v>12</v>
      </c>
      <c r="C1361" s="5" t="s">
        <v>23</v>
      </c>
      <c r="D1361" s="5" t="s">
        <v>24</v>
      </c>
      <c r="E1361" s="5" t="s">
        <v>15</v>
      </c>
      <c r="F1361" s="5" t="s">
        <v>332</v>
      </c>
      <c r="G1361" s="7">
        <v>184.0</v>
      </c>
      <c r="H1361" s="7">
        <v>164.0</v>
      </c>
      <c r="I1361" s="7">
        <v>128.0</v>
      </c>
      <c r="J1361" s="7">
        <f t="shared" si="1"/>
        <v>158.6666667</v>
      </c>
    </row>
    <row r="1362" ht="15.75" hidden="1" customHeight="1">
      <c r="A1362" s="5" t="s">
        <v>3407</v>
      </c>
      <c r="B1362" s="6" t="s">
        <v>12</v>
      </c>
      <c r="C1362" s="5" t="s">
        <v>23</v>
      </c>
      <c r="D1362" s="5" t="s">
        <v>30</v>
      </c>
      <c r="E1362" s="5" t="s">
        <v>15</v>
      </c>
      <c r="F1362" s="5" t="s">
        <v>275</v>
      </c>
      <c r="G1362" s="7">
        <v>126.0</v>
      </c>
      <c r="H1362" s="7">
        <v>105.0</v>
      </c>
      <c r="I1362" s="7" t="s">
        <v>17</v>
      </c>
      <c r="J1362" s="7">
        <f t="shared" si="1"/>
        <v>115.5</v>
      </c>
    </row>
    <row r="1363" ht="15.75" hidden="1" customHeight="1">
      <c r="A1363" s="5" t="s">
        <v>3411</v>
      </c>
      <c r="B1363" s="6" t="s">
        <v>12</v>
      </c>
      <c r="C1363" s="5" t="s">
        <v>23</v>
      </c>
      <c r="D1363" s="5" t="s">
        <v>30</v>
      </c>
      <c r="E1363" s="5" t="s">
        <v>15</v>
      </c>
      <c r="F1363" s="5" t="s">
        <v>275</v>
      </c>
      <c r="G1363" s="7">
        <v>131.0</v>
      </c>
      <c r="H1363" s="7">
        <v>130.0</v>
      </c>
      <c r="I1363" s="7" t="s">
        <v>17</v>
      </c>
      <c r="J1363" s="7">
        <f t="shared" si="1"/>
        <v>130.5</v>
      </c>
    </row>
    <row r="1364" ht="15.75" hidden="1" customHeight="1">
      <c r="A1364" s="5" t="s">
        <v>3415</v>
      </c>
      <c r="B1364" s="6" t="s">
        <v>19</v>
      </c>
      <c r="C1364" s="5" t="s">
        <v>23</v>
      </c>
      <c r="D1364" s="5" t="s">
        <v>60</v>
      </c>
      <c r="E1364" s="5" t="s">
        <v>25</v>
      </c>
      <c r="F1364" s="5" t="s">
        <v>534</v>
      </c>
      <c r="G1364" s="7">
        <v>188.0</v>
      </c>
      <c r="H1364" s="7" t="s">
        <v>17</v>
      </c>
      <c r="I1364" s="7">
        <v>190.0</v>
      </c>
      <c r="J1364" s="7">
        <f t="shared" si="1"/>
        <v>189</v>
      </c>
    </row>
    <row r="1365" ht="15.75" hidden="1" customHeight="1">
      <c r="A1365" s="5" t="s">
        <v>3420</v>
      </c>
      <c r="B1365" s="6" t="s">
        <v>12</v>
      </c>
      <c r="C1365" s="5" t="s">
        <v>13</v>
      </c>
      <c r="D1365" s="5" t="s">
        <v>20</v>
      </c>
      <c r="E1365" s="5" t="s">
        <v>15</v>
      </c>
      <c r="F1365" s="5" t="s">
        <v>742</v>
      </c>
      <c r="G1365" s="7">
        <v>178.0</v>
      </c>
      <c r="H1365" s="7">
        <v>153.0</v>
      </c>
      <c r="I1365" s="7">
        <v>117.0</v>
      </c>
      <c r="J1365" s="7">
        <f t="shared" si="1"/>
        <v>149.3333333</v>
      </c>
    </row>
    <row r="1366" ht="15.75" hidden="1" customHeight="1">
      <c r="A1366" s="5" t="s">
        <v>3421</v>
      </c>
      <c r="B1366" s="6" t="s">
        <v>12</v>
      </c>
      <c r="C1366" s="5" t="s">
        <v>13</v>
      </c>
      <c r="D1366" s="5" t="s">
        <v>24</v>
      </c>
      <c r="E1366" s="5" t="s">
        <v>15</v>
      </c>
      <c r="F1366" s="5" t="s">
        <v>875</v>
      </c>
      <c r="G1366" s="7">
        <v>192.0</v>
      </c>
      <c r="H1366" s="7" t="s">
        <v>17</v>
      </c>
      <c r="I1366" s="7">
        <v>178.0</v>
      </c>
      <c r="J1366" s="7">
        <f t="shared" si="1"/>
        <v>185</v>
      </c>
    </row>
    <row r="1367" ht="15.75" hidden="1" customHeight="1">
      <c r="A1367" s="5" t="s">
        <v>3426</v>
      </c>
      <c r="B1367" s="6" t="s">
        <v>19</v>
      </c>
      <c r="C1367" s="5" t="s">
        <v>13</v>
      </c>
      <c r="D1367" s="5" t="s">
        <v>37</v>
      </c>
      <c r="E1367" s="5" t="s">
        <v>25</v>
      </c>
      <c r="F1367" s="5" t="s">
        <v>361</v>
      </c>
      <c r="G1367" s="7">
        <v>152.0</v>
      </c>
      <c r="H1367" s="7" t="s">
        <v>17</v>
      </c>
      <c r="I1367" s="7">
        <v>175.0</v>
      </c>
      <c r="J1367" s="7">
        <f t="shared" si="1"/>
        <v>163.5</v>
      </c>
    </row>
    <row r="1368" ht="15.75" hidden="1" customHeight="1">
      <c r="A1368" s="5" t="s">
        <v>3430</v>
      </c>
      <c r="B1368" s="6" t="s">
        <v>12</v>
      </c>
      <c r="C1368" s="5" t="s">
        <v>13</v>
      </c>
      <c r="D1368" s="5" t="s">
        <v>37</v>
      </c>
      <c r="E1368" s="5" t="s">
        <v>15</v>
      </c>
      <c r="F1368" s="5" t="s">
        <v>190</v>
      </c>
      <c r="G1368" s="7">
        <v>176.0</v>
      </c>
      <c r="H1368" s="7" t="s">
        <v>17</v>
      </c>
      <c r="I1368" s="7">
        <v>178.0</v>
      </c>
      <c r="J1368" s="7">
        <f t="shared" si="1"/>
        <v>177</v>
      </c>
    </row>
    <row r="1369" ht="15.75" hidden="1" customHeight="1">
      <c r="A1369" s="5" t="s">
        <v>3435</v>
      </c>
      <c r="B1369" s="6" t="s">
        <v>12</v>
      </c>
      <c r="C1369" s="5" t="s">
        <v>23</v>
      </c>
      <c r="D1369" s="5" t="s">
        <v>30</v>
      </c>
      <c r="E1369" s="5" t="s">
        <v>15</v>
      </c>
      <c r="F1369" s="5" t="s">
        <v>275</v>
      </c>
      <c r="G1369" s="7">
        <v>131.0</v>
      </c>
      <c r="H1369" s="7">
        <v>151.0</v>
      </c>
      <c r="I1369" s="7" t="s">
        <v>17</v>
      </c>
      <c r="J1369" s="7">
        <f t="shared" si="1"/>
        <v>141</v>
      </c>
    </row>
    <row r="1370" ht="15.75" hidden="1" customHeight="1">
      <c r="A1370" s="5" t="s">
        <v>3439</v>
      </c>
      <c r="B1370" s="6" t="s">
        <v>12</v>
      </c>
      <c r="C1370" s="5" t="s">
        <v>23</v>
      </c>
      <c r="D1370" s="5" t="s">
        <v>60</v>
      </c>
      <c r="E1370" s="5" t="s">
        <v>15</v>
      </c>
      <c r="F1370" s="5" t="s">
        <v>31</v>
      </c>
      <c r="G1370" s="7">
        <v>106.0</v>
      </c>
      <c r="H1370" s="7">
        <v>112.0</v>
      </c>
      <c r="I1370" s="7" t="s">
        <v>17</v>
      </c>
      <c r="J1370" s="7">
        <f t="shared" si="1"/>
        <v>109</v>
      </c>
    </row>
    <row r="1371" ht="15.75" hidden="1" customHeight="1">
      <c r="A1371" s="5" t="s">
        <v>3440</v>
      </c>
      <c r="B1371" s="6" t="s">
        <v>12</v>
      </c>
      <c r="C1371" s="5" t="s">
        <v>23</v>
      </c>
      <c r="D1371" s="5" t="s">
        <v>51</v>
      </c>
      <c r="E1371" s="5" t="s">
        <v>15</v>
      </c>
      <c r="F1371" s="5" t="s">
        <v>752</v>
      </c>
      <c r="G1371" s="7">
        <v>170.0</v>
      </c>
      <c r="H1371" s="7" t="s">
        <v>17</v>
      </c>
      <c r="I1371" s="7">
        <v>130.0</v>
      </c>
      <c r="J1371" s="7">
        <f t="shared" si="1"/>
        <v>150</v>
      </c>
    </row>
    <row r="1372" ht="15.75" hidden="1" customHeight="1">
      <c r="A1372" s="5" t="s">
        <v>3442</v>
      </c>
      <c r="B1372" s="6" t="s">
        <v>12</v>
      </c>
      <c r="C1372" s="5" t="s">
        <v>13</v>
      </c>
      <c r="D1372" s="5" t="s">
        <v>40</v>
      </c>
      <c r="E1372" s="5" t="s">
        <v>15</v>
      </c>
      <c r="F1372" s="5" t="s">
        <v>41</v>
      </c>
      <c r="G1372" s="7">
        <v>176.0</v>
      </c>
      <c r="H1372" s="7" t="s">
        <v>17</v>
      </c>
      <c r="I1372" s="7">
        <v>165.0</v>
      </c>
      <c r="J1372" s="7">
        <f t="shared" si="1"/>
        <v>170.5</v>
      </c>
    </row>
    <row r="1373" ht="15.75" hidden="1" customHeight="1">
      <c r="A1373" s="5" t="s">
        <v>3447</v>
      </c>
      <c r="B1373" s="6" t="s">
        <v>12</v>
      </c>
      <c r="C1373" s="5" t="s">
        <v>23</v>
      </c>
      <c r="D1373" s="5" t="s">
        <v>46</v>
      </c>
      <c r="E1373" s="5" t="s">
        <v>15</v>
      </c>
      <c r="F1373" s="5" t="s">
        <v>90</v>
      </c>
      <c r="G1373" s="7">
        <v>192.0</v>
      </c>
      <c r="H1373" s="7" t="s">
        <v>17</v>
      </c>
      <c r="I1373" s="7">
        <v>190.0</v>
      </c>
      <c r="J1373" s="7">
        <f t="shared" si="1"/>
        <v>191</v>
      </c>
    </row>
    <row r="1374" ht="15.75" hidden="1" customHeight="1">
      <c r="A1374" s="5" t="s">
        <v>3450</v>
      </c>
      <c r="B1374" s="6" t="s">
        <v>12</v>
      </c>
      <c r="C1374" s="5" t="s">
        <v>23</v>
      </c>
      <c r="D1374" s="5" t="s">
        <v>51</v>
      </c>
      <c r="E1374" s="5" t="s">
        <v>25</v>
      </c>
      <c r="F1374" s="5" t="s">
        <v>52</v>
      </c>
      <c r="G1374" s="7">
        <v>189.0</v>
      </c>
      <c r="H1374" s="7" t="s">
        <v>17</v>
      </c>
      <c r="I1374" s="7">
        <v>180.0</v>
      </c>
      <c r="J1374" s="7">
        <f t="shared" si="1"/>
        <v>184.5</v>
      </c>
    </row>
    <row r="1375" ht="15.75" hidden="1" customHeight="1">
      <c r="A1375" s="5" t="s">
        <v>3456</v>
      </c>
      <c r="B1375" s="6" t="s">
        <v>12</v>
      </c>
      <c r="C1375" s="5" t="s">
        <v>13</v>
      </c>
      <c r="D1375" s="5" t="s">
        <v>561</v>
      </c>
      <c r="E1375" s="5" t="s">
        <v>25</v>
      </c>
      <c r="F1375" s="5" t="s">
        <v>1414</v>
      </c>
      <c r="G1375" s="7">
        <v>143.0</v>
      </c>
      <c r="H1375" s="7">
        <v>140.0</v>
      </c>
      <c r="I1375" s="7" t="s">
        <v>17</v>
      </c>
      <c r="J1375" s="7">
        <f t="shared" si="1"/>
        <v>141.5</v>
      </c>
    </row>
    <row r="1376" ht="15.75" hidden="1" customHeight="1">
      <c r="A1376" s="5" t="s">
        <v>3462</v>
      </c>
      <c r="B1376" s="6" t="s">
        <v>12</v>
      </c>
      <c r="C1376" s="5" t="s">
        <v>23</v>
      </c>
      <c r="D1376" s="5" t="s">
        <v>20</v>
      </c>
      <c r="E1376" s="5" t="s">
        <v>25</v>
      </c>
      <c r="F1376" s="5" t="s">
        <v>772</v>
      </c>
      <c r="G1376" s="7">
        <v>194.0</v>
      </c>
      <c r="H1376" s="7" t="s">
        <v>17</v>
      </c>
      <c r="I1376" s="7">
        <v>144.0</v>
      </c>
      <c r="J1376" s="7">
        <f t="shared" si="1"/>
        <v>169</v>
      </c>
    </row>
    <row r="1377" ht="15.75" hidden="1" customHeight="1">
      <c r="A1377" s="5" t="s">
        <v>3466</v>
      </c>
      <c r="B1377" s="6" t="s">
        <v>19</v>
      </c>
      <c r="C1377" s="5" t="s">
        <v>13</v>
      </c>
      <c r="D1377" s="5" t="s">
        <v>37</v>
      </c>
      <c r="E1377" s="5" t="s">
        <v>25</v>
      </c>
      <c r="F1377" s="5" t="s">
        <v>58</v>
      </c>
      <c r="G1377" s="7">
        <v>165.0</v>
      </c>
      <c r="H1377" s="7" t="s">
        <v>17</v>
      </c>
      <c r="I1377" s="7">
        <v>168.0</v>
      </c>
      <c r="J1377" s="7">
        <f t="shared" si="1"/>
        <v>166.5</v>
      </c>
    </row>
    <row r="1378" ht="15.75" hidden="1" customHeight="1">
      <c r="A1378" s="5" t="s">
        <v>3471</v>
      </c>
      <c r="B1378" s="6" t="s">
        <v>19</v>
      </c>
      <c r="C1378" s="5" t="s">
        <v>23</v>
      </c>
      <c r="D1378" s="5" t="s">
        <v>37</v>
      </c>
      <c r="E1378" s="5" t="s">
        <v>25</v>
      </c>
      <c r="F1378" s="5" t="s">
        <v>117</v>
      </c>
      <c r="G1378" s="7">
        <v>181.0</v>
      </c>
      <c r="H1378" s="7" t="s">
        <v>17</v>
      </c>
      <c r="I1378" s="7">
        <v>153.0</v>
      </c>
      <c r="J1378" s="7">
        <f t="shared" si="1"/>
        <v>167</v>
      </c>
    </row>
    <row r="1379" ht="15.75" hidden="1" customHeight="1">
      <c r="A1379" s="5" t="s">
        <v>3475</v>
      </c>
      <c r="B1379" s="6" t="s">
        <v>19</v>
      </c>
      <c r="C1379" s="5" t="s">
        <v>23</v>
      </c>
      <c r="D1379" s="5" t="s">
        <v>14</v>
      </c>
      <c r="E1379" s="5" t="s">
        <v>25</v>
      </c>
      <c r="F1379" s="5" t="s">
        <v>269</v>
      </c>
      <c r="G1379" s="7">
        <v>148.0</v>
      </c>
      <c r="H1379" s="7">
        <v>127.0</v>
      </c>
      <c r="I1379" s="7">
        <v>122.0</v>
      </c>
      <c r="J1379" s="7">
        <f t="shared" si="1"/>
        <v>132.3333333</v>
      </c>
    </row>
    <row r="1380" ht="15.75" hidden="1" customHeight="1">
      <c r="A1380" s="5" t="s">
        <v>3476</v>
      </c>
      <c r="B1380" s="6" t="s">
        <v>19</v>
      </c>
      <c r="C1380" s="5" t="s">
        <v>13</v>
      </c>
      <c r="D1380" s="5" t="s">
        <v>30</v>
      </c>
      <c r="E1380" s="5" t="s">
        <v>15</v>
      </c>
      <c r="F1380" s="5" t="s">
        <v>596</v>
      </c>
      <c r="G1380" s="7">
        <v>137.0</v>
      </c>
      <c r="H1380" s="7">
        <v>121.0</v>
      </c>
      <c r="I1380" s="7" t="s">
        <v>17</v>
      </c>
      <c r="J1380" s="7">
        <f t="shared" si="1"/>
        <v>129</v>
      </c>
    </row>
    <row r="1381" ht="15.75" hidden="1" customHeight="1">
      <c r="A1381" s="5" t="s">
        <v>3480</v>
      </c>
      <c r="B1381" s="6" t="s">
        <v>12</v>
      </c>
      <c r="C1381" s="5" t="s">
        <v>23</v>
      </c>
      <c r="D1381" s="5" t="s">
        <v>24</v>
      </c>
      <c r="E1381" s="5" t="s">
        <v>15</v>
      </c>
      <c r="F1381" s="5" t="s">
        <v>875</v>
      </c>
      <c r="G1381" s="7">
        <v>179.0</v>
      </c>
      <c r="H1381" s="7">
        <v>165.0</v>
      </c>
      <c r="I1381" s="7" t="s">
        <v>17</v>
      </c>
      <c r="J1381" s="7">
        <f t="shared" si="1"/>
        <v>172</v>
      </c>
    </row>
    <row r="1382" ht="15.75" hidden="1" customHeight="1">
      <c r="A1382" s="5" t="s">
        <v>3483</v>
      </c>
      <c r="B1382" s="6" t="s">
        <v>12</v>
      </c>
      <c r="C1382" s="5" t="s">
        <v>23</v>
      </c>
      <c r="D1382" s="5" t="s">
        <v>30</v>
      </c>
      <c r="E1382" s="5" t="s">
        <v>25</v>
      </c>
      <c r="F1382" s="5" t="s">
        <v>1307</v>
      </c>
      <c r="G1382" s="7">
        <v>163.0</v>
      </c>
      <c r="H1382" s="7">
        <v>149.0</v>
      </c>
      <c r="I1382" s="7">
        <v>114.0</v>
      </c>
      <c r="J1382" s="7">
        <f t="shared" si="1"/>
        <v>142</v>
      </c>
    </row>
    <row r="1383" ht="15.75" hidden="1" customHeight="1">
      <c r="A1383" s="5" t="s">
        <v>3485</v>
      </c>
      <c r="B1383" s="6" t="s">
        <v>12</v>
      </c>
      <c r="C1383" s="5" t="s">
        <v>23</v>
      </c>
      <c r="D1383" s="5" t="s">
        <v>109</v>
      </c>
      <c r="E1383" s="5" t="s">
        <v>25</v>
      </c>
      <c r="F1383" s="5" t="s">
        <v>192</v>
      </c>
      <c r="G1383" s="7">
        <v>157.0</v>
      </c>
      <c r="H1383" s="7" t="s">
        <v>67</v>
      </c>
      <c r="I1383" s="7" t="s">
        <v>17</v>
      </c>
      <c r="J1383" s="7">
        <f t="shared" si="1"/>
        <v>157</v>
      </c>
    </row>
    <row r="1384" ht="15.75" hidden="1" customHeight="1">
      <c r="A1384" s="5" t="s">
        <v>3486</v>
      </c>
      <c r="B1384" s="6" t="s">
        <v>12</v>
      </c>
      <c r="C1384" s="5" t="s">
        <v>23</v>
      </c>
      <c r="D1384" s="5" t="s">
        <v>130</v>
      </c>
      <c r="E1384" s="5" t="s">
        <v>15</v>
      </c>
      <c r="F1384" s="5" t="s">
        <v>196</v>
      </c>
      <c r="G1384" s="7">
        <v>179.0</v>
      </c>
      <c r="H1384" s="7">
        <v>166.0</v>
      </c>
      <c r="I1384" s="7" t="s">
        <v>17</v>
      </c>
      <c r="J1384" s="7">
        <f t="shared" si="1"/>
        <v>172.5</v>
      </c>
    </row>
    <row r="1385" ht="15.75" hidden="1" customHeight="1">
      <c r="A1385" s="5" t="s">
        <v>3490</v>
      </c>
      <c r="B1385" s="6" t="s">
        <v>12</v>
      </c>
      <c r="C1385" s="5" t="s">
        <v>13</v>
      </c>
      <c r="D1385" s="5" t="s">
        <v>37</v>
      </c>
      <c r="E1385" s="5" t="s">
        <v>25</v>
      </c>
      <c r="F1385" s="5" t="s">
        <v>174</v>
      </c>
      <c r="G1385" s="7">
        <v>166.0</v>
      </c>
      <c r="H1385" s="7" t="s">
        <v>17</v>
      </c>
      <c r="I1385" s="7">
        <v>191.0</v>
      </c>
      <c r="J1385" s="7">
        <f t="shared" si="1"/>
        <v>178.5</v>
      </c>
    </row>
    <row r="1386" ht="15.75" hidden="1" customHeight="1">
      <c r="A1386" s="5" t="s">
        <v>3493</v>
      </c>
      <c r="B1386" s="6" t="s">
        <v>12</v>
      </c>
      <c r="C1386" s="5" t="s">
        <v>23</v>
      </c>
      <c r="D1386" s="5" t="s">
        <v>30</v>
      </c>
      <c r="E1386" s="5" t="s">
        <v>15</v>
      </c>
      <c r="F1386" s="5" t="s">
        <v>405</v>
      </c>
      <c r="G1386" s="7">
        <v>100.0</v>
      </c>
      <c r="H1386" s="7">
        <v>115.0</v>
      </c>
      <c r="I1386" s="7" t="s">
        <v>17</v>
      </c>
      <c r="J1386" s="7">
        <f t="shared" si="1"/>
        <v>107.5</v>
      </c>
    </row>
    <row r="1387" ht="15.75" hidden="1" customHeight="1">
      <c r="A1387" s="5" t="s">
        <v>3494</v>
      </c>
      <c r="B1387" s="6" t="s">
        <v>12</v>
      </c>
      <c r="C1387" s="5" t="s">
        <v>13</v>
      </c>
      <c r="D1387" s="5" t="s">
        <v>20</v>
      </c>
      <c r="E1387" s="5" t="s">
        <v>25</v>
      </c>
      <c r="F1387" s="5" t="s">
        <v>71</v>
      </c>
      <c r="G1387" s="7">
        <v>188.0</v>
      </c>
      <c r="H1387" s="7" t="s">
        <v>17</v>
      </c>
      <c r="I1387" s="7">
        <v>165.0</v>
      </c>
      <c r="J1387" s="7">
        <f t="shared" si="1"/>
        <v>176.5</v>
      </c>
    </row>
    <row r="1388" ht="15.75" hidden="1" customHeight="1">
      <c r="A1388" s="5" t="s">
        <v>3498</v>
      </c>
      <c r="B1388" s="6" t="s">
        <v>12</v>
      </c>
      <c r="C1388" s="5" t="s">
        <v>13</v>
      </c>
      <c r="D1388" s="5" t="s">
        <v>14</v>
      </c>
      <c r="E1388" s="5" t="s">
        <v>25</v>
      </c>
      <c r="F1388" s="5" t="s">
        <v>269</v>
      </c>
      <c r="G1388" s="7">
        <v>113.0</v>
      </c>
      <c r="H1388" s="7" t="s">
        <v>17</v>
      </c>
      <c r="I1388" s="7" t="s">
        <v>67</v>
      </c>
      <c r="J1388" s="7">
        <f t="shared" si="1"/>
        <v>113</v>
      </c>
    </row>
    <row r="1389" ht="15.75" hidden="1" customHeight="1">
      <c r="A1389" s="5" t="s">
        <v>3502</v>
      </c>
      <c r="B1389" s="6" t="s">
        <v>12</v>
      </c>
      <c r="C1389" s="5" t="s">
        <v>23</v>
      </c>
      <c r="D1389" s="5" t="s">
        <v>14</v>
      </c>
      <c r="E1389" s="5" t="s">
        <v>15</v>
      </c>
      <c r="F1389" s="5" t="s">
        <v>16</v>
      </c>
      <c r="G1389" s="7">
        <v>147.0</v>
      </c>
      <c r="H1389" s="7" t="s">
        <v>17</v>
      </c>
      <c r="I1389" s="7">
        <v>146.0</v>
      </c>
      <c r="J1389" s="7">
        <f t="shared" si="1"/>
        <v>146.5</v>
      </c>
    </row>
    <row r="1390" ht="15.75" hidden="1" customHeight="1">
      <c r="A1390" s="5" t="s">
        <v>3503</v>
      </c>
      <c r="B1390" s="6" t="s">
        <v>19</v>
      </c>
      <c r="C1390" s="5" t="s">
        <v>13</v>
      </c>
      <c r="D1390" s="5" t="s">
        <v>130</v>
      </c>
      <c r="E1390" s="5" t="s">
        <v>15</v>
      </c>
      <c r="F1390" s="5" t="s">
        <v>196</v>
      </c>
      <c r="G1390" s="7">
        <v>122.0</v>
      </c>
      <c r="H1390" s="7">
        <v>173.0</v>
      </c>
      <c r="I1390" s="7" t="s">
        <v>17</v>
      </c>
      <c r="J1390" s="7">
        <f t="shared" si="1"/>
        <v>147.5</v>
      </c>
    </row>
    <row r="1391" ht="15.75" hidden="1" customHeight="1">
      <c r="A1391" s="5" t="s">
        <v>3506</v>
      </c>
      <c r="B1391" s="6" t="s">
        <v>12</v>
      </c>
      <c r="C1391" s="5" t="s">
        <v>13</v>
      </c>
      <c r="D1391" s="5" t="s">
        <v>109</v>
      </c>
      <c r="E1391" s="5" t="s">
        <v>15</v>
      </c>
      <c r="F1391" s="5" t="s">
        <v>172</v>
      </c>
      <c r="G1391" s="7">
        <v>162.0</v>
      </c>
      <c r="H1391" s="7">
        <v>166.0</v>
      </c>
      <c r="I1391" s="7">
        <v>151.0</v>
      </c>
      <c r="J1391" s="7">
        <f t="shared" si="1"/>
        <v>159.6666667</v>
      </c>
    </row>
    <row r="1392" ht="15.75" hidden="1" customHeight="1">
      <c r="A1392" s="5" t="s">
        <v>3511</v>
      </c>
      <c r="B1392" s="6" t="s">
        <v>12</v>
      </c>
      <c r="C1392" s="5" t="s">
        <v>13</v>
      </c>
      <c r="D1392" s="5" t="s">
        <v>43</v>
      </c>
      <c r="E1392" s="5" t="s">
        <v>15</v>
      </c>
      <c r="F1392" s="5" t="s">
        <v>166</v>
      </c>
      <c r="G1392" s="7">
        <v>182.0</v>
      </c>
      <c r="H1392" s="7" t="s">
        <v>17</v>
      </c>
      <c r="I1392" s="7">
        <v>178.0</v>
      </c>
      <c r="J1392" s="7">
        <f t="shared" si="1"/>
        <v>180</v>
      </c>
    </row>
    <row r="1393" ht="15.75" hidden="1" customHeight="1">
      <c r="A1393" s="5" t="s">
        <v>3512</v>
      </c>
      <c r="B1393" s="6" t="s">
        <v>12</v>
      </c>
      <c r="C1393" s="5" t="s">
        <v>13</v>
      </c>
      <c r="D1393" s="5" t="s">
        <v>37</v>
      </c>
      <c r="E1393" s="5" t="s">
        <v>25</v>
      </c>
      <c r="F1393" s="5" t="s">
        <v>1023</v>
      </c>
      <c r="G1393" s="7">
        <v>122.0</v>
      </c>
      <c r="H1393" s="7" t="s">
        <v>17</v>
      </c>
      <c r="I1393" s="7">
        <v>135.0</v>
      </c>
      <c r="J1393" s="7">
        <f t="shared" si="1"/>
        <v>128.5</v>
      </c>
    </row>
    <row r="1394" ht="15.75" customHeight="1">
      <c r="A1394" s="5" t="s">
        <v>3517</v>
      </c>
      <c r="B1394" s="6" t="s">
        <v>12</v>
      </c>
      <c r="C1394" s="5" t="s">
        <v>23</v>
      </c>
      <c r="D1394" s="5" t="s">
        <v>561</v>
      </c>
      <c r="E1394" s="5" t="s">
        <v>15</v>
      </c>
      <c r="F1394" s="5" t="s">
        <v>600</v>
      </c>
      <c r="G1394" s="7" t="s">
        <v>67</v>
      </c>
      <c r="H1394" s="7" t="s">
        <v>17</v>
      </c>
      <c r="I1394" s="7" t="s">
        <v>67</v>
      </c>
      <c r="J1394" s="7" t="str">
        <f t="shared" si="1"/>
        <v>#DIV/0!</v>
      </c>
    </row>
    <row r="1395" ht="15.75" hidden="1" customHeight="1">
      <c r="A1395" s="5" t="s">
        <v>3521</v>
      </c>
      <c r="B1395" s="6" t="s">
        <v>19</v>
      </c>
      <c r="C1395" s="5" t="s">
        <v>23</v>
      </c>
      <c r="D1395" s="5" t="s">
        <v>109</v>
      </c>
      <c r="E1395" s="5" t="s">
        <v>15</v>
      </c>
      <c r="F1395" s="5" t="s">
        <v>52</v>
      </c>
      <c r="G1395" s="7">
        <v>173.0</v>
      </c>
      <c r="H1395" s="7">
        <v>157.0</v>
      </c>
      <c r="I1395" s="7" t="s">
        <v>17</v>
      </c>
      <c r="J1395" s="7">
        <f t="shared" si="1"/>
        <v>165</v>
      </c>
    </row>
    <row r="1396" ht="15.75" hidden="1" customHeight="1">
      <c r="A1396" s="5" t="s">
        <v>3525</v>
      </c>
      <c r="B1396" s="6" t="s">
        <v>12</v>
      </c>
      <c r="C1396" s="5" t="s">
        <v>13</v>
      </c>
      <c r="D1396" s="5" t="s">
        <v>37</v>
      </c>
      <c r="E1396" s="5" t="s">
        <v>25</v>
      </c>
      <c r="F1396" s="5" t="s">
        <v>240</v>
      </c>
      <c r="G1396" s="7">
        <v>193.5</v>
      </c>
      <c r="H1396" s="7" t="s">
        <v>17</v>
      </c>
      <c r="I1396" s="7">
        <v>196.0</v>
      </c>
      <c r="J1396" s="7">
        <f t="shared" si="1"/>
        <v>194.75</v>
      </c>
    </row>
    <row r="1397" ht="15.75" hidden="1" customHeight="1">
      <c r="A1397" s="5" t="s">
        <v>3529</v>
      </c>
      <c r="B1397" s="6" t="s">
        <v>12</v>
      </c>
      <c r="C1397" s="5" t="s">
        <v>23</v>
      </c>
      <c r="D1397" s="5" t="s">
        <v>51</v>
      </c>
      <c r="E1397" s="5" t="s">
        <v>25</v>
      </c>
      <c r="F1397" s="5" t="s">
        <v>474</v>
      </c>
      <c r="G1397" s="7">
        <v>181.0</v>
      </c>
      <c r="H1397" s="7" t="s">
        <v>17</v>
      </c>
      <c r="I1397" s="7">
        <v>178.0</v>
      </c>
      <c r="J1397" s="7">
        <f t="shared" si="1"/>
        <v>179.5</v>
      </c>
    </row>
    <row r="1398" ht="15.75" hidden="1" customHeight="1">
      <c r="A1398" s="5" t="s">
        <v>3530</v>
      </c>
      <c r="B1398" s="6" t="s">
        <v>12</v>
      </c>
      <c r="C1398" s="5" t="s">
        <v>23</v>
      </c>
      <c r="D1398" s="5" t="s">
        <v>30</v>
      </c>
      <c r="E1398" s="5" t="s">
        <v>25</v>
      </c>
      <c r="F1398" s="5" t="s">
        <v>1094</v>
      </c>
      <c r="G1398" s="7">
        <v>175.0</v>
      </c>
      <c r="H1398" s="7">
        <v>164.0</v>
      </c>
      <c r="I1398" s="7">
        <v>173.0</v>
      </c>
      <c r="J1398" s="7">
        <f t="shared" si="1"/>
        <v>170.6666667</v>
      </c>
    </row>
    <row r="1399" ht="15.75" hidden="1" customHeight="1">
      <c r="A1399" s="5" t="s">
        <v>3534</v>
      </c>
      <c r="B1399" s="6" t="s">
        <v>12</v>
      </c>
      <c r="C1399" s="5" t="s">
        <v>23</v>
      </c>
      <c r="D1399" s="5" t="s">
        <v>24</v>
      </c>
      <c r="E1399" s="5" t="s">
        <v>15</v>
      </c>
      <c r="F1399" s="5" t="s">
        <v>1410</v>
      </c>
      <c r="G1399" s="7">
        <v>147.0</v>
      </c>
      <c r="H1399" s="7">
        <v>165.0</v>
      </c>
      <c r="I1399" s="7" t="s">
        <v>17</v>
      </c>
      <c r="J1399" s="7">
        <f t="shared" si="1"/>
        <v>156</v>
      </c>
    </row>
    <row r="1400" ht="15.75" hidden="1" customHeight="1">
      <c r="A1400" s="5" t="s">
        <v>3538</v>
      </c>
      <c r="B1400" s="6" t="s">
        <v>12</v>
      </c>
      <c r="C1400" s="5" t="s">
        <v>23</v>
      </c>
      <c r="D1400" s="5" t="s">
        <v>20</v>
      </c>
      <c r="E1400" s="5" t="s">
        <v>25</v>
      </c>
      <c r="F1400" s="5" t="s">
        <v>71</v>
      </c>
      <c r="G1400" s="7">
        <v>189.0</v>
      </c>
      <c r="H1400" s="7">
        <v>188.0</v>
      </c>
      <c r="I1400" s="7" t="s">
        <v>17</v>
      </c>
      <c r="J1400" s="7">
        <f t="shared" si="1"/>
        <v>188.5</v>
      </c>
    </row>
    <row r="1401" ht="15.75" hidden="1" customHeight="1">
      <c r="A1401" s="5" t="s">
        <v>3539</v>
      </c>
      <c r="B1401" s="6" t="s">
        <v>19</v>
      </c>
      <c r="C1401" s="5" t="s">
        <v>23</v>
      </c>
      <c r="D1401" s="5" t="s">
        <v>20</v>
      </c>
      <c r="E1401" s="5" t="s">
        <v>15</v>
      </c>
      <c r="F1401" s="5" t="s">
        <v>3542</v>
      </c>
      <c r="G1401" s="7">
        <v>149.0</v>
      </c>
      <c r="H1401" s="7">
        <v>143.0</v>
      </c>
      <c r="I1401" s="7" t="s">
        <v>17</v>
      </c>
      <c r="J1401" s="7">
        <f t="shared" si="1"/>
        <v>146</v>
      </c>
    </row>
    <row r="1402" ht="15.75" hidden="1" customHeight="1">
      <c r="A1402" s="5" t="s">
        <v>3544</v>
      </c>
      <c r="B1402" s="6" t="s">
        <v>19</v>
      </c>
      <c r="C1402" s="5" t="s">
        <v>13</v>
      </c>
      <c r="D1402" s="5" t="s">
        <v>561</v>
      </c>
      <c r="E1402" s="5" t="s">
        <v>15</v>
      </c>
      <c r="F1402" s="5" t="s">
        <v>594</v>
      </c>
      <c r="G1402" s="7">
        <v>170.0</v>
      </c>
      <c r="H1402" s="7" t="s">
        <v>17</v>
      </c>
      <c r="I1402" s="7">
        <v>166.0</v>
      </c>
      <c r="J1402" s="7">
        <f t="shared" si="1"/>
        <v>168</v>
      </c>
    </row>
    <row r="1403" ht="15.75" hidden="1" customHeight="1">
      <c r="A1403" s="5" t="s">
        <v>3548</v>
      </c>
      <c r="B1403" s="6" t="s">
        <v>12</v>
      </c>
      <c r="C1403" s="5" t="s">
        <v>23</v>
      </c>
      <c r="D1403" s="5" t="s">
        <v>60</v>
      </c>
      <c r="E1403" s="5" t="s">
        <v>15</v>
      </c>
      <c r="F1403" s="5" t="s">
        <v>164</v>
      </c>
      <c r="G1403" s="7">
        <v>187.0</v>
      </c>
      <c r="H1403" s="7" t="s">
        <v>17</v>
      </c>
      <c r="I1403" s="7">
        <v>184.0</v>
      </c>
      <c r="J1403" s="7">
        <f t="shared" si="1"/>
        <v>185.5</v>
      </c>
    </row>
    <row r="1404" ht="15.75" hidden="1" customHeight="1">
      <c r="A1404" s="5" t="s">
        <v>3552</v>
      </c>
      <c r="B1404" s="6" t="s">
        <v>19</v>
      </c>
      <c r="C1404" s="5" t="s">
        <v>13</v>
      </c>
      <c r="D1404" s="5" t="s">
        <v>24</v>
      </c>
      <c r="E1404" s="5" t="s">
        <v>25</v>
      </c>
      <c r="F1404" s="5" t="s">
        <v>310</v>
      </c>
      <c r="G1404" s="7">
        <v>188.0</v>
      </c>
      <c r="H1404" s="7" t="s">
        <v>17</v>
      </c>
      <c r="I1404" s="7">
        <v>173.0</v>
      </c>
      <c r="J1404" s="7">
        <f t="shared" si="1"/>
        <v>180.5</v>
      </c>
    </row>
    <row r="1405" ht="15.75" hidden="1" customHeight="1">
      <c r="A1405" s="5" t="s">
        <v>3556</v>
      </c>
      <c r="B1405" s="6" t="s">
        <v>12</v>
      </c>
      <c r="C1405" s="5" t="s">
        <v>23</v>
      </c>
      <c r="D1405" s="5" t="s">
        <v>561</v>
      </c>
      <c r="E1405" s="5" t="s">
        <v>15</v>
      </c>
      <c r="F1405" s="5" t="s">
        <v>600</v>
      </c>
      <c r="G1405" s="7">
        <v>148.0</v>
      </c>
      <c r="H1405" s="7">
        <v>151.0</v>
      </c>
      <c r="I1405" s="7">
        <v>142.0</v>
      </c>
      <c r="J1405" s="7">
        <f t="shared" si="1"/>
        <v>147</v>
      </c>
    </row>
    <row r="1406" ht="15.75" hidden="1" customHeight="1">
      <c r="A1406" s="5" t="s">
        <v>3557</v>
      </c>
      <c r="B1406" s="6" t="s">
        <v>12</v>
      </c>
      <c r="C1406" s="5" t="s">
        <v>13</v>
      </c>
      <c r="D1406" s="5" t="s">
        <v>43</v>
      </c>
      <c r="E1406" s="5" t="s">
        <v>25</v>
      </c>
      <c r="F1406" s="5" t="s">
        <v>754</v>
      </c>
      <c r="G1406" s="7">
        <v>157.0</v>
      </c>
      <c r="H1406" s="7" t="s">
        <v>17</v>
      </c>
      <c r="I1406" s="7">
        <v>151.0</v>
      </c>
      <c r="J1406" s="7">
        <f t="shared" si="1"/>
        <v>154</v>
      </c>
    </row>
    <row r="1407" ht="15.75" hidden="1" customHeight="1">
      <c r="A1407" s="5" t="s">
        <v>3561</v>
      </c>
      <c r="B1407" s="6" t="s">
        <v>12</v>
      </c>
      <c r="C1407" s="5" t="s">
        <v>23</v>
      </c>
      <c r="D1407" s="5" t="s">
        <v>37</v>
      </c>
      <c r="E1407" s="5" t="s">
        <v>25</v>
      </c>
      <c r="F1407" s="5" t="s">
        <v>300</v>
      </c>
      <c r="G1407" s="7">
        <v>143.0</v>
      </c>
      <c r="H1407" s="7" t="s">
        <v>17</v>
      </c>
      <c r="I1407" s="7">
        <v>153.0</v>
      </c>
      <c r="J1407" s="7">
        <f t="shared" si="1"/>
        <v>148</v>
      </c>
    </row>
    <row r="1408" ht="15.75" hidden="1" customHeight="1">
      <c r="A1408" s="5" t="s">
        <v>3565</v>
      </c>
      <c r="B1408" s="6" t="s">
        <v>19</v>
      </c>
      <c r="C1408" s="5" t="s">
        <v>23</v>
      </c>
      <c r="D1408" s="5" t="s">
        <v>20</v>
      </c>
      <c r="E1408" s="5" t="s">
        <v>15</v>
      </c>
      <c r="F1408" s="5" t="s">
        <v>38</v>
      </c>
      <c r="G1408" s="7">
        <v>143.0</v>
      </c>
      <c r="H1408" s="7">
        <v>132.0</v>
      </c>
      <c r="I1408" s="7" t="s">
        <v>17</v>
      </c>
      <c r="J1408" s="7">
        <f t="shared" si="1"/>
        <v>137.5</v>
      </c>
    </row>
    <row r="1409" ht="15.75" hidden="1" customHeight="1">
      <c r="A1409" s="5" t="s">
        <v>3566</v>
      </c>
      <c r="B1409" s="6" t="s">
        <v>12</v>
      </c>
      <c r="C1409" s="5" t="s">
        <v>23</v>
      </c>
      <c r="D1409" s="5" t="s">
        <v>20</v>
      </c>
      <c r="E1409" s="5" t="s">
        <v>15</v>
      </c>
      <c r="F1409" s="5" t="s">
        <v>1366</v>
      </c>
      <c r="G1409" s="7">
        <v>169.0</v>
      </c>
      <c r="H1409" s="7">
        <v>165.0</v>
      </c>
      <c r="I1409" s="7" t="s">
        <v>17</v>
      </c>
      <c r="J1409" s="7">
        <f t="shared" si="1"/>
        <v>167</v>
      </c>
    </row>
    <row r="1410" ht="15.75" hidden="1" customHeight="1">
      <c r="A1410" s="5" t="s">
        <v>3572</v>
      </c>
      <c r="B1410" s="6" t="s">
        <v>19</v>
      </c>
      <c r="C1410" s="5" t="s">
        <v>13</v>
      </c>
      <c r="D1410" s="5" t="s">
        <v>51</v>
      </c>
      <c r="E1410" s="5" t="s">
        <v>15</v>
      </c>
      <c r="F1410" s="5" t="s">
        <v>112</v>
      </c>
      <c r="G1410" s="7">
        <v>179.0</v>
      </c>
      <c r="H1410" s="7">
        <v>169.0</v>
      </c>
      <c r="I1410" s="7" t="s">
        <v>17</v>
      </c>
      <c r="J1410" s="7">
        <f t="shared" si="1"/>
        <v>174</v>
      </c>
    </row>
    <row r="1411" ht="15.75" hidden="1" customHeight="1">
      <c r="A1411" s="5" t="s">
        <v>3574</v>
      </c>
      <c r="B1411" s="6" t="s">
        <v>12</v>
      </c>
      <c r="C1411" s="5" t="s">
        <v>23</v>
      </c>
      <c r="D1411" s="5" t="s">
        <v>20</v>
      </c>
      <c r="E1411" s="5" t="s">
        <v>15</v>
      </c>
      <c r="F1411" s="5" t="s">
        <v>38</v>
      </c>
      <c r="G1411" s="7">
        <v>188.0</v>
      </c>
      <c r="H1411" s="7" t="s">
        <v>17</v>
      </c>
      <c r="I1411" s="7">
        <v>155.0</v>
      </c>
      <c r="J1411" s="7">
        <f t="shared" si="1"/>
        <v>171.5</v>
      </c>
    </row>
    <row r="1412" ht="15.75" hidden="1" customHeight="1">
      <c r="A1412" s="5" t="s">
        <v>3577</v>
      </c>
      <c r="B1412" s="6" t="s">
        <v>12</v>
      </c>
      <c r="C1412" s="5" t="s">
        <v>13</v>
      </c>
      <c r="D1412" s="5" t="s">
        <v>30</v>
      </c>
      <c r="E1412" s="5" t="s">
        <v>25</v>
      </c>
      <c r="F1412" s="5" t="s">
        <v>269</v>
      </c>
      <c r="G1412" s="7">
        <v>171.0</v>
      </c>
      <c r="H1412" s="7" t="s">
        <v>17</v>
      </c>
      <c r="I1412" s="7">
        <v>153.0</v>
      </c>
      <c r="J1412" s="7">
        <f t="shared" si="1"/>
        <v>162</v>
      </c>
    </row>
    <row r="1413" ht="15.75" hidden="1" customHeight="1">
      <c r="A1413" s="5" t="s">
        <v>3581</v>
      </c>
      <c r="B1413" s="6" t="s">
        <v>12</v>
      </c>
      <c r="C1413" s="5" t="s">
        <v>13</v>
      </c>
      <c r="D1413" s="5" t="s">
        <v>60</v>
      </c>
      <c r="E1413" s="5" t="s">
        <v>25</v>
      </c>
      <c r="F1413" s="5" t="s">
        <v>534</v>
      </c>
      <c r="G1413" s="7">
        <v>191.0</v>
      </c>
      <c r="H1413" s="7" t="s">
        <v>17</v>
      </c>
      <c r="I1413" s="7">
        <v>191.0</v>
      </c>
      <c r="J1413" s="7">
        <f t="shared" si="1"/>
        <v>191</v>
      </c>
    </row>
    <row r="1414" ht="15.75" hidden="1" customHeight="1">
      <c r="A1414" s="5" t="s">
        <v>3582</v>
      </c>
      <c r="B1414" s="6" t="s">
        <v>19</v>
      </c>
      <c r="C1414" s="5" t="s">
        <v>23</v>
      </c>
      <c r="D1414" s="5" t="s">
        <v>109</v>
      </c>
      <c r="E1414" s="5" t="s">
        <v>25</v>
      </c>
      <c r="F1414" s="5" t="s">
        <v>262</v>
      </c>
      <c r="G1414" s="7">
        <v>137.0</v>
      </c>
      <c r="H1414" s="7">
        <v>130.0</v>
      </c>
      <c r="I1414" s="7" t="s">
        <v>17</v>
      </c>
      <c r="J1414" s="7">
        <f t="shared" si="1"/>
        <v>133.5</v>
      </c>
    </row>
    <row r="1415" ht="15.75" hidden="1" customHeight="1">
      <c r="A1415" s="5" t="s">
        <v>3586</v>
      </c>
      <c r="B1415" s="6" t="s">
        <v>12</v>
      </c>
      <c r="C1415" s="5" t="s">
        <v>13</v>
      </c>
      <c r="D1415" s="5" t="s">
        <v>561</v>
      </c>
      <c r="E1415" s="5" t="s">
        <v>15</v>
      </c>
      <c r="F1415" s="5" t="s">
        <v>594</v>
      </c>
      <c r="G1415" s="7">
        <v>190.0</v>
      </c>
      <c r="H1415" s="7" t="s">
        <v>17</v>
      </c>
      <c r="I1415" s="7">
        <v>163.0</v>
      </c>
      <c r="J1415" s="7">
        <f t="shared" si="1"/>
        <v>176.5</v>
      </c>
    </row>
    <row r="1416" ht="15.75" hidden="1" customHeight="1">
      <c r="A1416" s="5" t="s">
        <v>3590</v>
      </c>
      <c r="B1416" s="6" t="s">
        <v>12</v>
      </c>
      <c r="C1416" s="5" t="s">
        <v>13</v>
      </c>
      <c r="D1416" s="5" t="s">
        <v>24</v>
      </c>
      <c r="E1416" s="5" t="s">
        <v>15</v>
      </c>
      <c r="F1416" s="5" t="s">
        <v>875</v>
      </c>
      <c r="G1416" s="7">
        <v>178.0</v>
      </c>
      <c r="H1416" s="7" t="s">
        <v>17</v>
      </c>
      <c r="I1416" s="7">
        <v>177.0</v>
      </c>
      <c r="J1416" s="7">
        <f t="shared" si="1"/>
        <v>177.5</v>
      </c>
    </row>
    <row r="1417" ht="15.75" hidden="1" customHeight="1">
      <c r="A1417" s="5" t="s">
        <v>3591</v>
      </c>
      <c r="B1417" s="6" t="s">
        <v>12</v>
      </c>
      <c r="C1417" s="5" t="s">
        <v>23</v>
      </c>
      <c r="D1417" s="5" t="s">
        <v>43</v>
      </c>
      <c r="E1417" s="5" t="s">
        <v>25</v>
      </c>
      <c r="F1417" s="5" t="s">
        <v>170</v>
      </c>
      <c r="G1417" s="7">
        <v>184.0</v>
      </c>
      <c r="H1417" s="7" t="s">
        <v>17</v>
      </c>
      <c r="I1417" s="7">
        <v>172.0</v>
      </c>
      <c r="J1417" s="7">
        <f t="shared" si="1"/>
        <v>178</v>
      </c>
    </row>
    <row r="1418" ht="15.75" hidden="1" customHeight="1">
      <c r="A1418" s="5" t="s">
        <v>3597</v>
      </c>
      <c r="B1418" s="6" t="s">
        <v>12</v>
      </c>
      <c r="C1418" s="5" t="s">
        <v>13</v>
      </c>
      <c r="D1418" s="5" t="s">
        <v>51</v>
      </c>
      <c r="E1418" s="5" t="s">
        <v>25</v>
      </c>
      <c r="F1418" s="5" t="s">
        <v>474</v>
      </c>
      <c r="G1418" s="7">
        <v>131.0</v>
      </c>
      <c r="H1418" s="7" t="s">
        <v>17</v>
      </c>
      <c r="I1418" s="7">
        <v>153.0</v>
      </c>
      <c r="J1418" s="7">
        <f t="shared" si="1"/>
        <v>142</v>
      </c>
    </row>
    <row r="1419" ht="15.75" hidden="1" customHeight="1">
      <c r="A1419" s="5" t="s">
        <v>3601</v>
      </c>
      <c r="B1419" s="6" t="s">
        <v>19</v>
      </c>
      <c r="C1419" s="5" t="s">
        <v>23</v>
      </c>
      <c r="D1419" s="5" t="s">
        <v>20</v>
      </c>
      <c r="E1419" s="5" t="s">
        <v>15</v>
      </c>
      <c r="F1419" s="5" t="s">
        <v>312</v>
      </c>
      <c r="G1419" s="7">
        <v>194.0</v>
      </c>
      <c r="H1419" s="7" t="s">
        <v>17</v>
      </c>
      <c r="I1419" s="7">
        <v>166.0</v>
      </c>
      <c r="J1419" s="7">
        <f t="shared" si="1"/>
        <v>180</v>
      </c>
    </row>
    <row r="1420" ht="15.75" hidden="1" customHeight="1">
      <c r="A1420" s="5" t="s">
        <v>3605</v>
      </c>
      <c r="B1420" s="6" t="s">
        <v>12</v>
      </c>
      <c r="C1420" s="5" t="s">
        <v>13</v>
      </c>
      <c r="D1420" s="5" t="s">
        <v>51</v>
      </c>
      <c r="E1420" s="5" t="s">
        <v>15</v>
      </c>
      <c r="F1420" s="5" t="s">
        <v>330</v>
      </c>
      <c r="G1420" s="7">
        <v>167.0</v>
      </c>
      <c r="H1420" s="7" t="s">
        <v>17</v>
      </c>
      <c r="I1420" s="7">
        <v>165.0</v>
      </c>
      <c r="J1420" s="7">
        <f t="shared" si="1"/>
        <v>166</v>
      </c>
    </row>
    <row r="1421" ht="15.75" hidden="1" customHeight="1">
      <c r="A1421" s="5" t="s">
        <v>3609</v>
      </c>
      <c r="B1421" s="6" t="s">
        <v>12</v>
      </c>
      <c r="C1421" s="5" t="s">
        <v>23</v>
      </c>
      <c r="D1421" s="5" t="s">
        <v>60</v>
      </c>
      <c r="E1421" s="5" t="s">
        <v>15</v>
      </c>
      <c r="F1421" s="5" t="s">
        <v>352</v>
      </c>
      <c r="G1421" s="7">
        <v>117.0</v>
      </c>
      <c r="H1421" s="7" t="s">
        <v>17</v>
      </c>
      <c r="I1421" s="7">
        <v>142.0</v>
      </c>
      <c r="J1421" s="7">
        <f t="shared" si="1"/>
        <v>129.5</v>
      </c>
    </row>
    <row r="1422" ht="15.75" hidden="1" customHeight="1">
      <c r="A1422" s="5" t="s">
        <v>3610</v>
      </c>
      <c r="B1422" s="6" t="s">
        <v>12</v>
      </c>
      <c r="C1422" s="5" t="s">
        <v>23</v>
      </c>
      <c r="D1422" s="5" t="s">
        <v>30</v>
      </c>
      <c r="E1422" s="5" t="s">
        <v>15</v>
      </c>
      <c r="F1422" s="5" t="s">
        <v>394</v>
      </c>
      <c r="G1422" s="7">
        <v>143.0</v>
      </c>
      <c r="H1422" s="7">
        <v>157.0</v>
      </c>
      <c r="I1422" s="7" t="s">
        <v>17</v>
      </c>
      <c r="J1422" s="7">
        <f t="shared" si="1"/>
        <v>150</v>
      </c>
    </row>
    <row r="1423" ht="15.75" hidden="1" customHeight="1">
      <c r="A1423" s="5" t="s">
        <v>3614</v>
      </c>
      <c r="B1423" s="6" t="s">
        <v>12</v>
      </c>
      <c r="C1423" s="5" t="s">
        <v>23</v>
      </c>
      <c r="D1423" s="5" t="s">
        <v>37</v>
      </c>
      <c r="E1423" s="5" t="s">
        <v>15</v>
      </c>
      <c r="F1423" s="5" t="s">
        <v>117</v>
      </c>
      <c r="G1423" s="7">
        <v>181.0</v>
      </c>
      <c r="H1423" s="7">
        <v>171.0</v>
      </c>
      <c r="I1423" s="7" t="s">
        <v>17</v>
      </c>
      <c r="J1423" s="7">
        <f t="shared" si="1"/>
        <v>176</v>
      </c>
    </row>
    <row r="1424" ht="15.75" hidden="1" customHeight="1">
      <c r="A1424" s="5" t="s">
        <v>3620</v>
      </c>
      <c r="B1424" s="6" t="s">
        <v>12</v>
      </c>
      <c r="C1424" s="5" t="s">
        <v>23</v>
      </c>
      <c r="D1424" s="5" t="s">
        <v>109</v>
      </c>
      <c r="E1424" s="5" t="s">
        <v>15</v>
      </c>
      <c r="F1424" s="5" t="s">
        <v>52</v>
      </c>
      <c r="G1424" s="7">
        <v>191.0</v>
      </c>
      <c r="H1424" s="7" t="s">
        <v>17</v>
      </c>
      <c r="I1424" s="7">
        <v>170.0</v>
      </c>
      <c r="J1424" s="7">
        <f t="shared" si="1"/>
        <v>180.5</v>
      </c>
    </row>
    <row r="1425" ht="15.75" hidden="1" customHeight="1">
      <c r="A1425" s="5" t="s">
        <v>3623</v>
      </c>
      <c r="B1425" s="6" t="s">
        <v>12</v>
      </c>
      <c r="C1425" s="5" t="s">
        <v>23</v>
      </c>
      <c r="D1425" s="5" t="s">
        <v>43</v>
      </c>
      <c r="E1425" s="5" t="s">
        <v>15</v>
      </c>
      <c r="F1425" s="5" t="s">
        <v>166</v>
      </c>
      <c r="G1425" s="7">
        <v>149.0</v>
      </c>
      <c r="H1425" s="7">
        <v>155.0</v>
      </c>
      <c r="I1425" s="7" t="s">
        <v>17</v>
      </c>
      <c r="J1425" s="7">
        <f t="shared" si="1"/>
        <v>152</v>
      </c>
    </row>
    <row r="1426" ht="15.75" hidden="1" customHeight="1">
      <c r="A1426" s="5" t="s">
        <v>3626</v>
      </c>
      <c r="B1426" s="6" t="s">
        <v>19</v>
      </c>
      <c r="C1426" s="5" t="s">
        <v>13</v>
      </c>
      <c r="D1426" s="5" t="s">
        <v>20</v>
      </c>
      <c r="E1426" s="5" t="s">
        <v>25</v>
      </c>
      <c r="F1426" s="5" t="s">
        <v>71</v>
      </c>
      <c r="G1426" s="7">
        <v>154.0</v>
      </c>
      <c r="H1426" s="7" t="s">
        <v>17</v>
      </c>
      <c r="I1426" s="7">
        <v>170.0</v>
      </c>
      <c r="J1426" s="7">
        <f t="shared" si="1"/>
        <v>162</v>
      </c>
    </row>
    <row r="1427" ht="15.75" hidden="1" customHeight="1">
      <c r="A1427" s="5" t="s">
        <v>3632</v>
      </c>
      <c r="B1427" s="6" t="s">
        <v>12</v>
      </c>
      <c r="C1427" s="5" t="s">
        <v>23</v>
      </c>
      <c r="D1427" s="5" t="s">
        <v>109</v>
      </c>
      <c r="E1427" s="5" t="s">
        <v>25</v>
      </c>
      <c r="F1427" s="5" t="s">
        <v>679</v>
      </c>
      <c r="G1427" s="7">
        <v>117.0</v>
      </c>
      <c r="H1427" s="7">
        <v>100.0</v>
      </c>
      <c r="I1427" s="7" t="s">
        <v>17</v>
      </c>
      <c r="J1427" s="7">
        <f t="shared" si="1"/>
        <v>108.5</v>
      </c>
    </row>
    <row r="1428" ht="15.75" hidden="1" customHeight="1">
      <c r="A1428" s="5" t="s">
        <v>3636</v>
      </c>
      <c r="B1428" s="6" t="s">
        <v>12</v>
      </c>
      <c r="C1428" s="5" t="s">
        <v>13</v>
      </c>
      <c r="D1428" s="5" t="s">
        <v>149</v>
      </c>
      <c r="E1428" s="5" t="s">
        <v>15</v>
      </c>
      <c r="F1428" s="5" t="s">
        <v>1101</v>
      </c>
      <c r="G1428" s="7">
        <v>179.0</v>
      </c>
      <c r="H1428" s="7">
        <v>127.0</v>
      </c>
      <c r="I1428" s="7" t="s">
        <v>17</v>
      </c>
      <c r="J1428" s="7">
        <f t="shared" si="1"/>
        <v>153</v>
      </c>
    </row>
    <row r="1429" ht="15.75" hidden="1" customHeight="1">
      <c r="A1429" s="5" t="s">
        <v>3637</v>
      </c>
      <c r="B1429" s="6" t="s">
        <v>12</v>
      </c>
      <c r="C1429" s="5" t="s">
        <v>23</v>
      </c>
      <c r="D1429" s="5" t="s">
        <v>24</v>
      </c>
      <c r="E1429" s="5" t="s">
        <v>15</v>
      </c>
      <c r="F1429" s="5" t="s">
        <v>244</v>
      </c>
      <c r="G1429" s="7">
        <v>134.0</v>
      </c>
      <c r="H1429" s="7">
        <v>145.0</v>
      </c>
      <c r="I1429" s="7">
        <v>100.0</v>
      </c>
      <c r="J1429" s="7">
        <f t="shared" si="1"/>
        <v>126.3333333</v>
      </c>
    </row>
    <row r="1430" ht="15.75" hidden="1" customHeight="1">
      <c r="A1430" s="5" t="s">
        <v>3640</v>
      </c>
      <c r="B1430" s="6" t="s">
        <v>12</v>
      </c>
      <c r="C1430" s="5" t="s">
        <v>23</v>
      </c>
      <c r="D1430" s="5" t="s">
        <v>109</v>
      </c>
      <c r="E1430" s="5" t="s">
        <v>15</v>
      </c>
      <c r="F1430" s="5" t="s">
        <v>123</v>
      </c>
      <c r="G1430" s="7">
        <v>186.0</v>
      </c>
      <c r="H1430" s="7">
        <v>167.0</v>
      </c>
      <c r="I1430" s="7">
        <v>155.0</v>
      </c>
      <c r="J1430" s="7">
        <f t="shared" si="1"/>
        <v>169.3333333</v>
      </c>
    </row>
    <row r="1431" ht="15.75" hidden="1" customHeight="1">
      <c r="A1431" s="5" t="s">
        <v>3644</v>
      </c>
      <c r="B1431" s="6" t="s">
        <v>19</v>
      </c>
      <c r="C1431" s="5" t="s">
        <v>13</v>
      </c>
      <c r="D1431" s="5" t="s">
        <v>30</v>
      </c>
      <c r="E1431" s="5" t="s">
        <v>25</v>
      </c>
      <c r="F1431" s="5" t="s">
        <v>1094</v>
      </c>
      <c r="G1431" s="7">
        <v>137.0</v>
      </c>
      <c r="H1431" s="7">
        <v>143.0</v>
      </c>
      <c r="I1431" s="7" t="s">
        <v>17</v>
      </c>
      <c r="J1431" s="7">
        <f t="shared" si="1"/>
        <v>140</v>
      </c>
    </row>
    <row r="1432" ht="15.75" customHeight="1">
      <c r="A1432" s="5" t="s">
        <v>3645</v>
      </c>
      <c r="B1432" s="6" t="s">
        <v>12</v>
      </c>
      <c r="C1432" s="5" t="s">
        <v>13</v>
      </c>
      <c r="D1432" s="5" t="s">
        <v>24</v>
      </c>
      <c r="E1432" s="5" t="s">
        <v>25</v>
      </c>
      <c r="F1432" s="5" t="s">
        <v>310</v>
      </c>
      <c r="G1432" s="7" t="s">
        <v>64</v>
      </c>
      <c r="H1432" s="7" t="s">
        <v>64</v>
      </c>
      <c r="I1432" s="7" t="s">
        <v>17</v>
      </c>
      <c r="J1432" s="7" t="str">
        <f t="shared" si="1"/>
        <v>#DIV/0!</v>
      </c>
    </row>
    <row r="1433" ht="15.75" hidden="1" customHeight="1">
      <c r="A1433" s="5" t="s">
        <v>3649</v>
      </c>
      <c r="B1433" s="6" t="s">
        <v>12</v>
      </c>
      <c r="C1433" s="5" t="s">
        <v>23</v>
      </c>
      <c r="D1433" s="5" t="s">
        <v>51</v>
      </c>
      <c r="E1433" s="5" t="s">
        <v>15</v>
      </c>
      <c r="F1433" s="5" t="s">
        <v>330</v>
      </c>
      <c r="G1433" s="7">
        <v>167.0</v>
      </c>
      <c r="H1433" s="7" t="s">
        <v>17</v>
      </c>
      <c r="I1433" s="7">
        <v>151.0</v>
      </c>
      <c r="J1433" s="7">
        <f t="shared" si="1"/>
        <v>159</v>
      </c>
    </row>
    <row r="1434" ht="15.75" hidden="1" customHeight="1">
      <c r="A1434" s="5" t="s">
        <v>3652</v>
      </c>
      <c r="B1434" s="6" t="s">
        <v>12</v>
      </c>
      <c r="C1434" s="5" t="s">
        <v>23</v>
      </c>
      <c r="D1434" s="5" t="s">
        <v>20</v>
      </c>
      <c r="E1434" s="5" t="s">
        <v>15</v>
      </c>
      <c r="F1434" s="5" t="s">
        <v>387</v>
      </c>
      <c r="G1434" s="7">
        <v>197.0</v>
      </c>
      <c r="H1434" s="7" t="s">
        <v>17</v>
      </c>
      <c r="I1434" s="7">
        <v>173.0</v>
      </c>
      <c r="J1434" s="7">
        <f t="shared" si="1"/>
        <v>185</v>
      </c>
    </row>
    <row r="1435" ht="15.75" hidden="1" customHeight="1">
      <c r="A1435" s="5" t="s">
        <v>3656</v>
      </c>
      <c r="B1435" s="6" t="s">
        <v>19</v>
      </c>
      <c r="C1435" s="5" t="s">
        <v>23</v>
      </c>
      <c r="D1435" s="5" t="s">
        <v>37</v>
      </c>
      <c r="E1435" s="5" t="s">
        <v>15</v>
      </c>
      <c r="F1435" s="5" t="s">
        <v>134</v>
      </c>
      <c r="G1435" s="7">
        <v>172.0</v>
      </c>
      <c r="H1435" s="7">
        <v>176.0</v>
      </c>
      <c r="I1435" s="7">
        <v>144.0</v>
      </c>
      <c r="J1435" s="7">
        <f t="shared" si="1"/>
        <v>164</v>
      </c>
    </row>
    <row r="1436" ht="15.75" hidden="1" customHeight="1">
      <c r="A1436" s="5" t="s">
        <v>3660</v>
      </c>
      <c r="B1436" s="6" t="s">
        <v>19</v>
      </c>
      <c r="C1436" s="5" t="s">
        <v>23</v>
      </c>
      <c r="D1436" s="5" t="s">
        <v>30</v>
      </c>
      <c r="E1436" s="5" t="s">
        <v>25</v>
      </c>
      <c r="F1436" s="5" t="s">
        <v>446</v>
      </c>
      <c r="G1436" s="7">
        <v>159.0</v>
      </c>
      <c r="H1436" s="7">
        <v>153.0</v>
      </c>
      <c r="I1436" s="7">
        <v>144.0</v>
      </c>
      <c r="J1436" s="7">
        <f t="shared" si="1"/>
        <v>152</v>
      </c>
    </row>
    <row r="1437" ht="15.75" hidden="1" customHeight="1">
      <c r="A1437" s="5" t="s">
        <v>3661</v>
      </c>
      <c r="B1437" s="6" t="s">
        <v>12</v>
      </c>
      <c r="C1437" s="5" t="s">
        <v>13</v>
      </c>
      <c r="D1437" s="5" t="s">
        <v>20</v>
      </c>
      <c r="E1437" s="5" t="s">
        <v>15</v>
      </c>
      <c r="F1437" s="5" t="s">
        <v>1946</v>
      </c>
      <c r="G1437" s="7">
        <v>135.0</v>
      </c>
      <c r="H1437" s="7" t="s">
        <v>17</v>
      </c>
      <c r="I1437" s="7" t="s">
        <v>67</v>
      </c>
      <c r="J1437" s="7">
        <f t="shared" si="1"/>
        <v>135</v>
      </c>
    </row>
    <row r="1438" ht="15.75" hidden="1" customHeight="1">
      <c r="A1438" s="5" t="s">
        <v>3665</v>
      </c>
      <c r="B1438" s="6" t="s">
        <v>19</v>
      </c>
      <c r="C1438" s="5" t="s">
        <v>23</v>
      </c>
      <c r="D1438" s="5" t="s">
        <v>24</v>
      </c>
      <c r="E1438" s="5" t="s">
        <v>15</v>
      </c>
      <c r="F1438" s="5" t="s">
        <v>92</v>
      </c>
      <c r="G1438" s="7">
        <v>179.0</v>
      </c>
      <c r="H1438" s="7">
        <v>157.0</v>
      </c>
      <c r="I1438" s="7" t="s">
        <v>17</v>
      </c>
      <c r="J1438" s="7">
        <f t="shared" si="1"/>
        <v>168</v>
      </c>
    </row>
    <row r="1439" ht="15.75" hidden="1" customHeight="1">
      <c r="A1439" s="5" t="s">
        <v>3668</v>
      </c>
      <c r="B1439" s="6" t="s">
        <v>12</v>
      </c>
      <c r="C1439" s="5" t="s">
        <v>13</v>
      </c>
      <c r="D1439" s="5" t="s">
        <v>40</v>
      </c>
      <c r="E1439" s="5" t="s">
        <v>15</v>
      </c>
      <c r="F1439" s="5" t="s">
        <v>41</v>
      </c>
      <c r="G1439" s="7">
        <v>153.0</v>
      </c>
      <c r="H1439" s="7" t="s">
        <v>17</v>
      </c>
      <c r="I1439" s="7">
        <v>173.0</v>
      </c>
      <c r="J1439" s="7">
        <f t="shared" si="1"/>
        <v>163</v>
      </c>
    </row>
    <row r="1440" ht="15.75" hidden="1" customHeight="1">
      <c r="A1440" s="5" t="s">
        <v>3669</v>
      </c>
      <c r="B1440" s="6" t="s">
        <v>12</v>
      </c>
      <c r="C1440" s="5" t="s">
        <v>23</v>
      </c>
      <c r="D1440" s="5" t="s">
        <v>30</v>
      </c>
      <c r="E1440" s="5" t="s">
        <v>15</v>
      </c>
      <c r="F1440" s="5" t="s">
        <v>394</v>
      </c>
      <c r="G1440" s="7">
        <v>166.0</v>
      </c>
      <c r="H1440" s="7">
        <v>151.0</v>
      </c>
      <c r="I1440" s="7" t="s">
        <v>17</v>
      </c>
      <c r="J1440" s="7">
        <f t="shared" si="1"/>
        <v>158.5</v>
      </c>
    </row>
    <row r="1441" ht="15.75" hidden="1" customHeight="1">
      <c r="A1441" s="5" t="s">
        <v>3673</v>
      </c>
      <c r="B1441" s="6" t="s">
        <v>12</v>
      </c>
      <c r="C1441" s="5" t="s">
        <v>13</v>
      </c>
      <c r="D1441" s="5" t="s">
        <v>60</v>
      </c>
      <c r="E1441" s="5" t="s">
        <v>25</v>
      </c>
      <c r="F1441" s="5" t="s">
        <v>61</v>
      </c>
      <c r="G1441" s="7">
        <v>191.0</v>
      </c>
      <c r="H1441" s="7" t="s">
        <v>17</v>
      </c>
      <c r="I1441" s="7">
        <v>195.0</v>
      </c>
      <c r="J1441" s="7">
        <f t="shared" si="1"/>
        <v>193</v>
      </c>
    </row>
    <row r="1442" ht="15.75" customHeight="1">
      <c r="A1442" s="5" t="s">
        <v>3676</v>
      </c>
      <c r="B1442" s="6" t="s">
        <v>12</v>
      </c>
      <c r="C1442" s="5" t="s">
        <v>13</v>
      </c>
      <c r="D1442" s="5" t="s">
        <v>30</v>
      </c>
      <c r="E1442" s="5" t="s">
        <v>15</v>
      </c>
      <c r="F1442" s="5" t="s">
        <v>596</v>
      </c>
      <c r="G1442" s="7" t="s">
        <v>67</v>
      </c>
      <c r="H1442" s="7" t="s">
        <v>67</v>
      </c>
      <c r="I1442" s="7" t="s">
        <v>17</v>
      </c>
      <c r="J1442" s="7" t="str">
        <f t="shared" si="1"/>
        <v>#DIV/0!</v>
      </c>
    </row>
    <row r="1443" ht="15.75" hidden="1" customHeight="1">
      <c r="A1443" s="5" t="s">
        <v>3680</v>
      </c>
      <c r="B1443" s="6" t="s">
        <v>12</v>
      </c>
      <c r="C1443" s="5" t="s">
        <v>13</v>
      </c>
      <c r="D1443" s="5" t="s">
        <v>20</v>
      </c>
      <c r="E1443" s="5" t="s">
        <v>25</v>
      </c>
      <c r="F1443" s="5" t="s">
        <v>71</v>
      </c>
      <c r="G1443" s="7">
        <v>163.0</v>
      </c>
      <c r="H1443" s="7" t="s">
        <v>17</v>
      </c>
      <c r="I1443" s="7">
        <v>142.0</v>
      </c>
      <c r="J1443" s="7">
        <f t="shared" si="1"/>
        <v>152.5</v>
      </c>
    </row>
    <row r="1444" ht="15.75" hidden="1" customHeight="1">
      <c r="A1444" s="5" t="s">
        <v>3683</v>
      </c>
      <c r="B1444" s="6" t="s">
        <v>12</v>
      </c>
      <c r="C1444" s="5" t="s">
        <v>23</v>
      </c>
      <c r="D1444" s="5" t="s">
        <v>20</v>
      </c>
      <c r="E1444" s="5" t="s">
        <v>25</v>
      </c>
      <c r="F1444" s="5" t="s">
        <v>240</v>
      </c>
      <c r="G1444" s="7">
        <v>187.0</v>
      </c>
      <c r="H1444" s="7">
        <v>182.0</v>
      </c>
      <c r="I1444" s="7" t="s">
        <v>17</v>
      </c>
      <c r="J1444" s="7">
        <f t="shared" si="1"/>
        <v>184.5</v>
      </c>
    </row>
    <row r="1445" ht="15.75" hidden="1" customHeight="1">
      <c r="A1445" s="5" t="s">
        <v>3684</v>
      </c>
      <c r="B1445" s="6" t="s">
        <v>12</v>
      </c>
      <c r="C1445" s="5" t="s">
        <v>23</v>
      </c>
      <c r="D1445" s="5" t="s">
        <v>46</v>
      </c>
      <c r="E1445" s="5" t="s">
        <v>15</v>
      </c>
      <c r="F1445" s="5" t="s">
        <v>90</v>
      </c>
      <c r="G1445" s="7">
        <v>147.0</v>
      </c>
      <c r="H1445" s="7">
        <v>121.0</v>
      </c>
      <c r="I1445" s="7" t="s">
        <v>17</v>
      </c>
      <c r="J1445" s="7">
        <f t="shared" si="1"/>
        <v>134</v>
      </c>
    </row>
    <row r="1446" ht="15.75" hidden="1" customHeight="1">
      <c r="A1446" s="5" t="s">
        <v>3685</v>
      </c>
      <c r="B1446" s="6" t="s">
        <v>19</v>
      </c>
      <c r="C1446" s="5" t="s">
        <v>13</v>
      </c>
      <c r="D1446" s="5" t="s">
        <v>37</v>
      </c>
      <c r="E1446" s="5" t="s">
        <v>25</v>
      </c>
      <c r="F1446" s="5" t="s">
        <v>58</v>
      </c>
      <c r="G1446" s="7">
        <v>169.0</v>
      </c>
      <c r="H1446" s="7" t="s">
        <v>17</v>
      </c>
      <c r="I1446" s="7">
        <v>175.0</v>
      </c>
      <c r="J1446" s="7">
        <f t="shared" si="1"/>
        <v>172</v>
      </c>
    </row>
    <row r="1447" ht="15.75" hidden="1" customHeight="1">
      <c r="A1447" s="5" t="s">
        <v>3686</v>
      </c>
      <c r="B1447" s="6" t="s">
        <v>12</v>
      </c>
      <c r="C1447" s="5" t="s">
        <v>23</v>
      </c>
      <c r="D1447" s="5" t="s">
        <v>24</v>
      </c>
      <c r="E1447" s="5" t="s">
        <v>15</v>
      </c>
      <c r="F1447" s="5" t="s">
        <v>336</v>
      </c>
      <c r="G1447" s="7">
        <v>191.0</v>
      </c>
      <c r="H1447" s="7" t="s">
        <v>17</v>
      </c>
      <c r="I1447" s="7">
        <v>166.0</v>
      </c>
      <c r="J1447" s="7">
        <f t="shared" si="1"/>
        <v>178.5</v>
      </c>
    </row>
    <row r="1448" ht="15.75" hidden="1" customHeight="1">
      <c r="A1448" s="5" t="s">
        <v>3687</v>
      </c>
      <c r="B1448" s="6" t="s">
        <v>19</v>
      </c>
      <c r="C1448" s="5" t="s">
        <v>13</v>
      </c>
      <c r="D1448" s="5" t="s">
        <v>109</v>
      </c>
      <c r="E1448" s="5" t="s">
        <v>15</v>
      </c>
      <c r="F1448" s="5" t="s">
        <v>172</v>
      </c>
      <c r="G1448" s="7">
        <v>104.0</v>
      </c>
      <c r="H1448" s="7">
        <v>147.0</v>
      </c>
      <c r="I1448" s="7" t="s">
        <v>67</v>
      </c>
      <c r="J1448" s="7">
        <f t="shared" si="1"/>
        <v>125.5</v>
      </c>
    </row>
    <row r="1449" ht="15.75" hidden="1" customHeight="1">
      <c r="A1449" s="5" t="s">
        <v>3688</v>
      </c>
      <c r="B1449" s="6" t="s">
        <v>12</v>
      </c>
      <c r="C1449" s="5" t="s">
        <v>13</v>
      </c>
      <c r="D1449" s="5" t="s">
        <v>43</v>
      </c>
      <c r="E1449" s="5" t="s">
        <v>15</v>
      </c>
      <c r="F1449" s="5" t="s">
        <v>166</v>
      </c>
      <c r="G1449" s="7">
        <v>129.0</v>
      </c>
      <c r="H1449" s="7">
        <v>147.0</v>
      </c>
      <c r="I1449" s="7" t="s">
        <v>17</v>
      </c>
      <c r="J1449" s="7">
        <f t="shared" si="1"/>
        <v>138</v>
      </c>
    </row>
    <row r="1450" ht="15.75" hidden="1" customHeight="1">
      <c r="A1450" s="5" t="s">
        <v>3689</v>
      </c>
      <c r="B1450" s="6" t="s">
        <v>12</v>
      </c>
      <c r="C1450" s="5" t="s">
        <v>23</v>
      </c>
      <c r="D1450" s="5" t="s">
        <v>109</v>
      </c>
      <c r="E1450" s="5" t="s">
        <v>25</v>
      </c>
      <c r="F1450" s="5" t="s">
        <v>1677</v>
      </c>
      <c r="G1450" s="7">
        <v>161.0</v>
      </c>
      <c r="H1450" s="7">
        <v>158.0</v>
      </c>
      <c r="I1450" s="7" t="s">
        <v>17</v>
      </c>
      <c r="J1450" s="7">
        <f t="shared" si="1"/>
        <v>159.5</v>
      </c>
    </row>
    <row r="1451" ht="15.75" hidden="1" customHeight="1">
      <c r="A1451" s="5" t="s">
        <v>3690</v>
      </c>
      <c r="B1451" s="6" t="s">
        <v>12</v>
      </c>
      <c r="C1451" s="5" t="s">
        <v>13</v>
      </c>
      <c r="D1451" s="5" t="s">
        <v>20</v>
      </c>
      <c r="E1451" s="5" t="s">
        <v>25</v>
      </c>
      <c r="F1451" s="5" t="s">
        <v>654</v>
      </c>
      <c r="G1451" s="7">
        <v>180.0</v>
      </c>
      <c r="H1451" s="7" t="s">
        <v>17</v>
      </c>
      <c r="I1451" s="7">
        <v>184.0</v>
      </c>
      <c r="J1451" s="7">
        <f t="shared" si="1"/>
        <v>182</v>
      </c>
    </row>
    <row r="1452" ht="15.75" hidden="1" customHeight="1">
      <c r="A1452" s="5" t="s">
        <v>3691</v>
      </c>
      <c r="B1452" s="6" t="s">
        <v>19</v>
      </c>
      <c r="C1452" s="5" t="s">
        <v>13</v>
      </c>
      <c r="D1452" s="5" t="s">
        <v>43</v>
      </c>
      <c r="E1452" s="5" t="s">
        <v>15</v>
      </c>
      <c r="F1452" s="5" t="s">
        <v>550</v>
      </c>
      <c r="G1452" s="7">
        <v>163.0</v>
      </c>
      <c r="H1452" s="7" t="s">
        <v>17</v>
      </c>
      <c r="I1452" s="7">
        <v>166.0</v>
      </c>
      <c r="J1452" s="7">
        <f t="shared" si="1"/>
        <v>164.5</v>
      </c>
    </row>
    <row r="1453" ht="15.75" hidden="1" customHeight="1">
      <c r="A1453" s="5" t="s">
        <v>3692</v>
      </c>
      <c r="B1453" s="6" t="s">
        <v>19</v>
      </c>
      <c r="C1453" s="5" t="s">
        <v>23</v>
      </c>
      <c r="D1453" s="5" t="s">
        <v>37</v>
      </c>
      <c r="E1453" s="5" t="s">
        <v>15</v>
      </c>
      <c r="F1453" s="5" t="s">
        <v>134</v>
      </c>
      <c r="G1453" s="7">
        <v>167.0</v>
      </c>
      <c r="H1453" s="7" t="s">
        <v>17</v>
      </c>
      <c r="I1453" s="7">
        <v>144.0</v>
      </c>
      <c r="J1453" s="7">
        <f t="shared" si="1"/>
        <v>155.5</v>
      </c>
    </row>
    <row r="1454" ht="15.75" hidden="1" customHeight="1">
      <c r="A1454" s="5" t="s">
        <v>3693</v>
      </c>
      <c r="B1454" s="6" t="s">
        <v>12</v>
      </c>
      <c r="C1454" s="5" t="s">
        <v>23</v>
      </c>
      <c r="D1454" s="5" t="s">
        <v>20</v>
      </c>
      <c r="E1454" s="5" t="s">
        <v>25</v>
      </c>
      <c r="F1454" s="5" t="s">
        <v>71</v>
      </c>
      <c r="G1454" s="7">
        <v>182.0</v>
      </c>
      <c r="H1454" s="7">
        <v>166.0</v>
      </c>
      <c r="I1454" s="7" t="s">
        <v>17</v>
      </c>
      <c r="J1454" s="7">
        <f t="shared" si="1"/>
        <v>174</v>
      </c>
    </row>
    <row r="1455" ht="15.75" hidden="1" customHeight="1">
      <c r="A1455" s="5" t="s">
        <v>3694</v>
      </c>
      <c r="B1455" s="6" t="s">
        <v>12</v>
      </c>
      <c r="C1455" s="5" t="s">
        <v>23</v>
      </c>
      <c r="D1455" s="5" t="s">
        <v>20</v>
      </c>
      <c r="E1455" s="5" t="s">
        <v>15</v>
      </c>
      <c r="F1455" s="5" t="s">
        <v>387</v>
      </c>
      <c r="G1455" s="7">
        <v>169.0</v>
      </c>
      <c r="H1455" s="7">
        <v>169.0</v>
      </c>
      <c r="I1455" s="7">
        <v>142.0</v>
      </c>
      <c r="J1455" s="7">
        <f t="shared" si="1"/>
        <v>160</v>
      </c>
    </row>
    <row r="1456" ht="15.75" hidden="1" customHeight="1">
      <c r="A1456" s="5" t="s">
        <v>3695</v>
      </c>
      <c r="B1456" s="6" t="s">
        <v>12</v>
      </c>
      <c r="C1456" s="5" t="s">
        <v>23</v>
      </c>
      <c r="D1456" s="5" t="s">
        <v>30</v>
      </c>
      <c r="E1456" s="5" t="s">
        <v>15</v>
      </c>
      <c r="F1456" s="5" t="s">
        <v>275</v>
      </c>
      <c r="G1456" s="7">
        <v>140.0</v>
      </c>
      <c r="H1456" s="7" t="s">
        <v>17</v>
      </c>
      <c r="I1456" s="7" t="s">
        <v>67</v>
      </c>
      <c r="J1456" s="7">
        <f t="shared" si="1"/>
        <v>140</v>
      </c>
    </row>
    <row r="1457" ht="15.75" hidden="1" customHeight="1">
      <c r="A1457" s="5" t="s">
        <v>3696</v>
      </c>
      <c r="B1457" s="6" t="s">
        <v>12</v>
      </c>
      <c r="C1457" s="5" t="s">
        <v>23</v>
      </c>
      <c r="D1457" s="5" t="s">
        <v>46</v>
      </c>
      <c r="E1457" s="5" t="s">
        <v>15</v>
      </c>
      <c r="F1457" s="5" t="s">
        <v>90</v>
      </c>
      <c r="G1457" s="7">
        <v>181.0</v>
      </c>
      <c r="H1457" s="7">
        <v>184.0</v>
      </c>
      <c r="I1457" s="7" t="s">
        <v>17</v>
      </c>
      <c r="J1457" s="7">
        <f t="shared" si="1"/>
        <v>182.5</v>
      </c>
    </row>
    <row r="1458" ht="15.75" hidden="1" customHeight="1">
      <c r="A1458" s="5" t="s">
        <v>3697</v>
      </c>
      <c r="B1458" s="6" t="s">
        <v>12</v>
      </c>
      <c r="C1458" s="5" t="s">
        <v>13</v>
      </c>
      <c r="D1458" s="5" t="s">
        <v>43</v>
      </c>
      <c r="E1458" s="5" t="s">
        <v>25</v>
      </c>
      <c r="F1458" s="5" t="s">
        <v>224</v>
      </c>
      <c r="G1458" s="7">
        <v>179.0</v>
      </c>
      <c r="H1458" s="7">
        <v>158.0</v>
      </c>
      <c r="I1458" s="7" t="s">
        <v>17</v>
      </c>
      <c r="J1458" s="7">
        <f t="shared" si="1"/>
        <v>168.5</v>
      </c>
    </row>
    <row r="1459" ht="15.75" hidden="1" customHeight="1">
      <c r="A1459" s="5" t="s">
        <v>3698</v>
      </c>
      <c r="B1459" s="6" t="s">
        <v>19</v>
      </c>
      <c r="C1459" s="5" t="s">
        <v>23</v>
      </c>
      <c r="D1459" s="5" t="s">
        <v>24</v>
      </c>
      <c r="E1459" s="5" t="s">
        <v>25</v>
      </c>
      <c r="F1459" s="5" t="s">
        <v>69</v>
      </c>
      <c r="G1459" s="7">
        <v>115.0</v>
      </c>
      <c r="H1459" s="7">
        <v>110.0</v>
      </c>
      <c r="I1459" s="7" t="s">
        <v>17</v>
      </c>
      <c r="J1459" s="7">
        <f t="shared" si="1"/>
        <v>112.5</v>
      </c>
    </row>
    <row r="1460" ht="15.75" hidden="1" customHeight="1">
      <c r="A1460" s="5" t="s">
        <v>3699</v>
      </c>
      <c r="B1460" s="6" t="s">
        <v>19</v>
      </c>
      <c r="C1460" s="5" t="s">
        <v>13</v>
      </c>
      <c r="D1460" s="5" t="s">
        <v>20</v>
      </c>
      <c r="E1460" s="5" t="s">
        <v>25</v>
      </c>
      <c r="F1460" s="5" t="s">
        <v>824</v>
      </c>
      <c r="G1460" s="7">
        <v>115.0</v>
      </c>
      <c r="H1460" s="7">
        <v>138.0</v>
      </c>
      <c r="I1460" s="7" t="s">
        <v>17</v>
      </c>
      <c r="J1460" s="7">
        <f t="shared" si="1"/>
        <v>126.5</v>
      </c>
    </row>
    <row r="1461" ht="15.75" hidden="1" customHeight="1">
      <c r="A1461" s="5" t="s">
        <v>3700</v>
      </c>
      <c r="B1461" s="6" t="s">
        <v>12</v>
      </c>
      <c r="C1461" s="5" t="s">
        <v>23</v>
      </c>
      <c r="D1461" s="5" t="s">
        <v>130</v>
      </c>
      <c r="E1461" s="5" t="s">
        <v>15</v>
      </c>
      <c r="F1461" s="5" t="s">
        <v>483</v>
      </c>
      <c r="G1461" s="7">
        <v>164.0</v>
      </c>
      <c r="H1461" s="7" t="s">
        <v>17</v>
      </c>
      <c r="I1461" s="7">
        <v>117.0</v>
      </c>
      <c r="J1461" s="7">
        <f t="shared" si="1"/>
        <v>140.5</v>
      </c>
    </row>
    <row r="1462" ht="15.75" hidden="1" customHeight="1">
      <c r="A1462" s="5" t="s">
        <v>3701</v>
      </c>
      <c r="B1462" s="6" t="s">
        <v>12</v>
      </c>
      <c r="C1462" s="5" t="s">
        <v>13</v>
      </c>
      <c r="D1462" s="5" t="s">
        <v>30</v>
      </c>
      <c r="E1462" s="5" t="s">
        <v>15</v>
      </c>
      <c r="F1462" s="5" t="s">
        <v>289</v>
      </c>
      <c r="G1462" s="7">
        <v>187.0</v>
      </c>
      <c r="H1462" s="7" t="s">
        <v>17</v>
      </c>
      <c r="I1462" s="7">
        <v>161.0</v>
      </c>
      <c r="J1462" s="7">
        <f t="shared" si="1"/>
        <v>174</v>
      </c>
    </row>
    <row r="1463" ht="15.75" hidden="1" customHeight="1">
      <c r="A1463" s="5" t="s">
        <v>3702</v>
      </c>
      <c r="B1463" s="6" t="s">
        <v>19</v>
      </c>
      <c r="C1463" s="5" t="s">
        <v>23</v>
      </c>
      <c r="D1463" s="5" t="s">
        <v>37</v>
      </c>
      <c r="E1463" s="5" t="s">
        <v>15</v>
      </c>
      <c r="F1463" s="5" t="s">
        <v>326</v>
      </c>
      <c r="G1463" s="7">
        <v>172.0</v>
      </c>
      <c r="H1463" s="7">
        <v>155.0</v>
      </c>
      <c r="I1463" s="7">
        <v>157.0</v>
      </c>
      <c r="J1463" s="7">
        <f t="shared" si="1"/>
        <v>161.3333333</v>
      </c>
    </row>
    <row r="1464" ht="15.75" hidden="1" customHeight="1">
      <c r="A1464" s="5" t="s">
        <v>3703</v>
      </c>
      <c r="B1464" s="6" t="s">
        <v>12</v>
      </c>
      <c r="C1464" s="5" t="s">
        <v>23</v>
      </c>
      <c r="D1464" s="5" t="s">
        <v>51</v>
      </c>
      <c r="E1464" s="5" t="s">
        <v>15</v>
      </c>
      <c r="F1464" s="5" t="s">
        <v>330</v>
      </c>
      <c r="G1464" s="7">
        <v>174.0</v>
      </c>
      <c r="H1464" s="7" t="s">
        <v>17</v>
      </c>
      <c r="I1464" s="7">
        <v>177.0</v>
      </c>
      <c r="J1464" s="7">
        <f t="shared" si="1"/>
        <v>175.5</v>
      </c>
    </row>
    <row r="1465" ht="15.75" hidden="1" customHeight="1">
      <c r="A1465" s="5" t="s">
        <v>3704</v>
      </c>
      <c r="B1465" s="6" t="s">
        <v>19</v>
      </c>
      <c r="C1465" s="5" t="s">
        <v>23</v>
      </c>
      <c r="D1465" s="5" t="s">
        <v>20</v>
      </c>
      <c r="E1465" s="5" t="s">
        <v>15</v>
      </c>
      <c r="F1465" s="5" t="s">
        <v>33</v>
      </c>
      <c r="G1465" s="7">
        <v>193.5</v>
      </c>
      <c r="H1465" s="7">
        <v>192.0</v>
      </c>
      <c r="I1465" s="7">
        <v>172.0</v>
      </c>
      <c r="J1465" s="7">
        <f t="shared" si="1"/>
        <v>185.8333333</v>
      </c>
    </row>
    <row r="1466" ht="15.75" hidden="1" customHeight="1">
      <c r="A1466" s="5" t="s">
        <v>3705</v>
      </c>
      <c r="B1466" s="6" t="s">
        <v>19</v>
      </c>
      <c r="C1466" s="5" t="s">
        <v>13</v>
      </c>
      <c r="D1466" s="5" t="s">
        <v>30</v>
      </c>
      <c r="E1466" s="5" t="s">
        <v>15</v>
      </c>
      <c r="F1466" s="5" t="s">
        <v>697</v>
      </c>
      <c r="G1466" s="7">
        <v>160.0</v>
      </c>
      <c r="H1466" s="7" t="s">
        <v>17</v>
      </c>
      <c r="I1466" s="7">
        <v>135.0</v>
      </c>
      <c r="J1466" s="7">
        <f t="shared" si="1"/>
        <v>147.5</v>
      </c>
    </row>
    <row r="1467" ht="15.75" hidden="1" customHeight="1">
      <c r="A1467" s="5" t="s">
        <v>3706</v>
      </c>
      <c r="B1467" s="6" t="s">
        <v>19</v>
      </c>
      <c r="C1467" s="5" t="s">
        <v>13</v>
      </c>
      <c r="D1467" s="5" t="s">
        <v>20</v>
      </c>
      <c r="E1467" s="5" t="s">
        <v>15</v>
      </c>
      <c r="F1467" s="5" t="s">
        <v>143</v>
      </c>
      <c r="G1467" s="7">
        <v>170.0</v>
      </c>
      <c r="H1467" s="7" t="s">
        <v>17</v>
      </c>
      <c r="I1467" s="7">
        <v>168.0</v>
      </c>
      <c r="J1467" s="7">
        <f t="shared" si="1"/>
        <v>169</v>
      </c>
    </row>
    <row r="1468" ht="15.75" hidden="1" customHeight="1">
      <c r="A1468" s="5" t="s">
        <v>3707</v>
      </c>
      <c r="B1468" s="6" t="s">
        <v>19</v>
      </c>
      <c r="C1468" s="5" t="s">
        <v>13</v>
      </c>
      <c r="D1468" s="5" t="s">
        <v>30</v>
      </c>
      <c r="E1468" s="5" t="s">
        <v>25</v>
      </c>
      <c r="F1468" s="5" t="s">
        <v>75</v>
      </c>
      <c r="G1468" s="7">
        <v>129.0</v>
      </c>
      <c r="H1468" s="7">
        <v>124.0</v>
      </c>
      <c r="I1468" s="7">
        <v>114.0</v>
      </c>
      <c r="J1468" s="7">
        <f t="shared" si="1"/>
        <v>122.3333333</v>
      </c>
    </row>
    <row r="1469" ht="15.75" hidden="1" customHeight="1">
      <c r="A1469" s="5" t="s">
        <v>3708</v>
      </c>
      <c r="B1469" s="6" t="s">
        <v>12</v>
      </c>
      <c r="C1469" s="5" t="s">
        <v>23</v>
      </c>
      <c r="D1469" s="5" t="s">
        <v>30</v>
      </c>
      <c r="E1469" s="5" t="s">
        <v>25</v>
      </c>
      <c r="F1469" s="5" t="s">
        <v>269</v>
      </c>
      <c r="G1469" s="7">
        <v>178.0</v>
      </c>
      <c r="H1469" s="7" t="s">
        <v>17</v>
      </c>
      <c r="I1469" s="7">
        <v>175.0</v>
      </c>
      <c r="J1469" s="7">
        <f t="shared" si="1"/>
        <v>176.5</v>
      </c>
    </row>
    <row r="1470" ht="15.75" hidden="1" customHeight="1">
      <c r="A1470" s="5" t="s">
        <v>3709</v>
      </c>
      <c r="B1470" s="6" t="s">
        <v>19</v>
      </c>
      <c r="C1470" s="5" t="s">
        <v>23</v>
      </c>
      <c r="D1470" s="5" t="s">
        <v>24</v>
      </c>
      <c r="E1470" s="5" t="s">
        <v>15</v>
      </c>
      <c r="F1470" s="5" t="s">
        <v>92</v>
      </c>
      <c r="G1470" s="7">
        <v>191.0</v>
      </c>
      <c r="H1470" s="7">
        <v>177.0</v>
      </c>
      <c r="I1470" s="7" t="s">
        <v>17</v>
      </c>
      <c r="J1470" s="7">
        <f t="shared" si="1"/>
        <v>184</v>
      </c>
    </row>
    <row r="1471" ht="15.75" hidden="1" customHeight="1">
      <c r="A1471" s="5" t="s">
        <v>3710</v>
      </c>
      <c r="B1471" s="6" t="s">
        <v>12</v>
      </c>
      <c r="C1471" s="5" t="s">
        <v>13</v>
      </c>
      <c r="D1471" s="5" t="s">
        <v>20</v>
      </c>
      <c r="E1471" s="5" t="s">
        <v>15</v>
      </c>
      <c r="F1471" s="5" t="s">
        <v>312</v>
      </c>
      <c r="G1471" s="7">
        <v>150.0</v>
      </c>
      <c r="H1471" s="7" t="s">
        <v>17</v>
      </c>
      <c r="I1471" s="7">
        <v>144.0</v>
      </c>
      <c r="J1471" s="7">
        <f t="shared" si="1"/>
        <v>147</v>
      </c>
    </row>
    <row r="1472" ht="15.75" hidden="1" customHeight="1">
      <c r="A1472" s="5" t="s">
        <v>3711</v>
      </c>
      <c r="B1472" s="6" t="s">
        <v>12</v>
      </c>
      <c r="C1472" s="5" t="s">
        <v>23</v>
      </c>
      <c r="D1472" s="5" t="s">
        <v>20</v>
      </c>
      <c r="E1472" s="5" t="s">
        <v>15</v>
      </c>
      <c r="F1472" s="5" t="s">
        <v>457</v>
      </c>
      <c r="G1472" s="7">
        <v>173.0</v>
      </c>
      <c r="H1472" s="7">
        <v>143.0</v>
      </c>
      <c r="I1472" s="7">
        <v>161.0</v>
      </c>
      <c r="J1472" s="7">
        <f t="shared" si="1"/>
        <v>159</v>
      </c>
    </row>
    <row r="1473" ht="15.75" hidden="1" customHeight="1">
      <c r="A1473" s="5" t="s">
        <v>3712</v>
      </c>
      <c r="B1473" s="6" t="s">
        <v>19</v>
      </c>
      <c r="C1473" s="5" t="s">
        <v>23</v>
      </c>
      <c r="D1473" s="5" t="s">
        <v>30</v>
      </c>
      <c r="E1473" s="5" t="s">
        <v>15</v>
      </c>
      <c r="F1473" s="5" t="s">
        <v>183</v>
      </c>
      <c r="G1473" s="7">
        <v>156.0</v>
      </c>
      <c r="H1473" s="7">
        <v>165.0</v>
      </c>
      <c r="I1473" s="7" t="s">
        <v>17</v>
      </c>
      <c r="J1473" s="7">
        <f t="shared" si="1"/>
        <v>160.5</v>
      </c>
    </row>
    <row r="1474" ht="15.75" hidden="1" customHeight="1">
      <c r="A1474" s="5" t="s">
        <v>3713</v>
      </c>
      <c r="B1474" s="6" t="s">
        <v>12</v>
      </c>
      <c r="C1474" s="5" t="s">
        <v>13</v>
      </c>
      <c r="D1474" s="5" t="s">
        <v>20</v>
      </c>
      <c r="E1474" s="5" t="s">
        <v>15</v>
      </c>
      <c r="F1474" s="5" t="s">
        <v>38</v>
      </c>
      <c r="G1474" s="7">
        <v>144.0</v>
      </c>
      <c r="H1474" s="7" t="s">
        <v>17</v>
      </c>
      <c r="I1474" s="7">
        <v>142.0</v>
      </c>
      <c r="J1474" s="7">
        <f t="shared" si="1"/>
        <v>143</v>
      </c>
    </row>
    <row r="1475" ht="15.75" hidden="1" customHeight="1">
      <c r="A1475" s="5" t="s">
        <v>3714</v>
      </c>
      <c r="B1475" s="6" t="s">
        <v>12</v>
      </c>
      <c r="C1475" s="5" t="s">
        <v>23</v>
      </c>
      <c r="D1475" s="5" t="s">
        <v>20</v>
      </c>
      <c r="E1475" s="5" t="s">
        <v>15</v>
      </c>
      <c r="F1475" s="5" t="s">
        <v>504</v>
      </c>
      <c r="G1475" s="7">
        <v>163.0</v>
      </c>
      <c r="H1475" s="7">
        <v>127.0</v>
      </c>
      <c r="I1475" s="7" t="s">
        <v>17</v>
      </c>
      <c r="J1475" s="7">
        <f t="shared" si="1"/>
        <v>145</v>
      </c>
    </row>
    <row r="1476" ht="15.75" hidden="1" customHeight="1">
      <c r="A1476" s="5" t="s">
        <v>3715</v>
      </c>
      <c r="B1476" s="6" t="s">
        <v>12</v>
      </c>
      <c r="C1476" s="5" t="s">
        <v>13</v>
      </c>
      <c r="D1476" s="5" t="s">
        <v>30</v>
      </c>
      <c r="E1476" s="5" t="s">
        <v>15</v>
      </c>
      <c r="F1476" s="5" t="s">
        <v>971</v>
      </c>
      <c r="G1476" s="7">
        <v>148.0</v>
      </c>
      <c r="H1476" s="7" t="s">
        <v>17</v>
      </c>
      <c r="I1476" s="7">
        <v>144.0</v>
      </c>
      <c r="J1476" s="7">
        <f t="shared" si="1"/>
        <v>146</v>
      </c>
    </row>
    <row r="1477" ht="15.75" hidden="1" customHeight="1">
      <c r="A1477" s="5" t="s">
        <v>3716</v>
      </c>
      <c r="B1477" s="6" t="s">
        <v>12</v>
      </c>
      <c r="C1477" s="5" t="s">
        <v>23</v>
      </c>
      <c r="D1477" s="5" t="s">
        <v>37</v>
      </c>
      <c r="E1477" s="5" t="s">
        <v>15</v>
      </c>
      <c r="F1477" s="5" t="s">
        <v>117</v>
      </c>
      <c r="G1477" s="7">
        <v>188.0</v>
      </c>
      <c r="H1477" s="7" t="s">
        <v>17</v>
      </c>
      <c r="I1477" s="7">
        <v>189.0</v>
      </c>
      <c r="J1477" s="7">
        <f t="shared" si="1"/>
        <v>188.5</v>
      </c>
    </row>
    <row r="1478" ht="15.75" hidden="1" customHeight="1">
      <c r="A1478" s="5" t="s">
        <v>3717</v>
      </c>
      <c r="B1478" s="6" t="s">
        <v>12</v>
      </c>
      <c r="C1478" s="5" t="s">
        <v>13</v>
      </c>
      <c r="D1478" s="5" t="s">
        <v>37</v>
      </c>
      <c r="E1478" s="5" t="s">
        <v>25</v>
      </c>
      <c r="F1478" s="5" t="s">
        <v>97</v>
      </c>
      <c r="G1478" s="7">
        <v>154.0</v>
      </c>
      <c r="H1478" s="7" t="s">
        <v>17</v>
      </c>
      <c r="I1478" s="7">
        <v>142.0</v>
      </c>
      <c r="J1478" s="7">
        <f t="shared" si="1"/>
        <v>148</v>
      </c>
    </row>
    <row r="1479" ht="15.75" hidden="1" customHeight="1">
      <c r="A1479" s="5" t="s">
        <v>3718</v>
      </c>
      <c r="B1479" s="6" t="s">
        <v>12</v>
      </c>
      <c r="C1479" s="5" t="s">
        <v>23</v>
      </c>
      <c r="D1479" s="5" t="s">
        <v>51</v>
      </c>
      <c r="E1479" s="5" t="s">
        <v>15</v>
      </c>
      <c r="F1479" s="5" t="s">
        <v>190</v>
      </c>
      <c r="G1479" s="7">
        <v>188.0</v>
      </c>
      <c r="H1479" s="7" t="s">
        <v>17</v>
      </c>
      <c r="I1479" s="7">
        <v>183.0</v>
      </c>
      <c r="J1479" s="7">
        <f t="shared" si="1"/>
        <v>185.5</v>
      </c>
    </row>
    <row r="1480" ht="15.75" hidden="1" customHeight="1">
      <c r="A1480" s="5" t="s">
        <v>3719</v>
      </c>
      <c r="B1480" s="6" t="s">
        <v>12</v>
      </c>
      <c r="C1480" s="5" t="s">
        <v>23</v>
      </c>
      <c r="D1480" s="5" t="s">
        <v>51</v>
      </c>
      <c r="E1480" s="5" t="s">
        <v>15</v>
      </c>
      <c r="F1480" s="5" t="s">
        <v>86</v>
      </c>
      <c r="G1480" s="7">
        <v>159.0</v>
      </c>
      <c r="H1480" s="7">
        <v>157.0</v>
      </c>
      <c r="I1480" s="7" t="s">
        <v>17</v>
      </c>
      <c r="J1480" s="7">
        <f t="shared" si="1"/>
        <v>158</v>
      </c>
    </row>
    <row r="1481" ht="15.75" hidden="1" customHeight="1">
      <c r="A1481" s="5" t="s">
        <v>3720</v>
      </c>
      <c r="B1481" s="6" t="s">
        <v>12</v>
      </c>
      <c r="C1481" s="5" t="s">
        <v>23</v>
      </c>
      <c r="D1481" s="5" t="s">
        <v>46</v>
      </c>
      <c r="E1481" s="5" t="s">
        <v>15</v>
      </c>
      <c r="F1481" s="5" t="s">
        <v>90</v>
      </c>
      <c r="G1481" s="7">
        <v>165.0</v>
      </c>
      <c r="H1481" s="7">
        <v>155.0</v>
      </c>
      <c r="I1481" s="7" t="s">
        <v>17</v>
      </c>
      <c r="J1481" s="7">
        <f t="shared" si="1"/>
        <v>160</v>
      </c>
    </row>
    <row r="1482" ht="15.75" hidden="1" customHeight="1">
      <c r="A1482" s="5" t="s">
        <v>3721</v>
      </c>
      <c r="B1482" s="6" t="s">
        <v>19</v>
      </c>
      <c r="C1482" s="5" t="s">
        <v>23</v>
      </c>
      <c r="D1482" s="5" t="s">
        <v>20</v>
      </c>
      <c r="E1482" s="5" t="s">
        <v>15</v>
      </c>
      <c r="F1482" s="5" t="s">
        <v>603</v>
      </c>
      <c r="G1482" s="7">
        <v>148.0</v>
      </c>
      <c r="H1482" s="7">
        <v>160.0</v>
      </c>
      <c r="I1482" s="7" t="s">
        <v>17</v>
      </c>
      <c r="J1482" s="7">
        <f t="shared" si="1"/>
        <v>154</v>
      </c>
    </row>
    <row r="1483" ht="15.75" hidden="1" customHeight="1">
      <c r="A1483" s="5" t="s">
        <v>3722</v>
      </c>
      <c r="B1483" s="6" t="s">
        <v>19</v>
      </c>
      <c r="C1483" s="5" t="s">
        <v>23</v>
      </c>
      <c r="D1483" s="5" t="s">
        <v>20</v>
      </c>
      <c r="E1483" s="5" t="s">
        <v>15</v>
      </c>
      <c r="F1483" s="5" t="s">
        <v>676</v>
      </c>
      <c r="G1483" s="7">
        <v>107.0</v>
      </c>
      <c r="H1483" s="7">
        <v>145.0</v>
      </c>
      <c r="I1483" s="7" t="s">
        <v>17</v>
      </c>
      <c r="J1483" s="7">
        <f t="shared" si="1"/>
        <v>126</v>
      </c>
    </row>
    <row r="1484" ht="15.75" hidden="1" customHeight="1">
      <c r="A1484" s="5" t="s">
        <v>3723</v>
      </c>
      <c r="B1484" s="6" t="s">
        <v>19</v>
      </c>
      <c r="C1484" s="5" t="s">
        <v>23</v>
      </c>
      <c r="D1484" s="5" t="s">
        <v>37</v>
      </c>
      <c r="E1484" s="5" t="s">
        <v>15</v>
      </c>
      <c r="F1484" s="5" t="s">
        <v>86</v>
      </c>
      <c r="G1484" s="7">
        <v>140.0</v>
      </c>
      <c r="H1484" s="7">
        <v>145.0</v>
      </c>
      <c r="I1484" s="7" t="s">
        <v>17</v>
      </c>
      <c r="J1484" s="7">
        <f t="shared" si="1"/>
        <v>142.5</v>
      </c>
    </row>
    <row r="1485" ht="15.75" hidden="1" customHeight="1">
      <c r="A1485" s="5" t="s">
        <v>3724</v>
      </c>
      <c r="B1485" s="6" t="s">
        <v>12</v>
      </c>
      <c r="C1485" s="5" t="s">
        <v>13</v>
      </c>
      <c r="D1485" s="5" t="s">
        <v>51</v>
      </c>
      <c r="E1485" s="5" t="s">
        <v>25</v>
      </c>
      <c r="F1485" s="5" t="s">
        <v>474</v>
      </c>
      <c r="G1485" s="7">
        <v>171.0</v>
      </c>
      <c r="H1485" s="7" t="s">
        <v>17</v>
      </c>
      <c r="I1485" s="7">
        <v>177.0</v>
      </c>
      <c r="J1485" s="7">
        <f t="shared" si="1"/>
        <v>174</v>
      </c>
    </row>
    <row r="1486" ht="15.75" hidden="1" customHeight="1">
      <c r="A1486" s="5" t="s">
        <v>3725</v>
      </c>
      <c r="B1486" s="6" t="s">
        <v>19</v>
      </c>
      <c r="C1486" s="5" t="s">
        <v>13</v>
      </c>
      <c r="D1486" s="5" t="s">
        <v>109</v>
      </c>
      <c r="E1486" s="5" t="s">
        <v>15</v>
      </c>
      <c r="F1486" s="5" t="s">
        <v>123</v>
      </c>
      <c r="G1486" s="7">
        <v>124.0</v>
      </c>
      <c r="H1486" s="7">
        <v>172.0</v>
      </c>
      <c r="I1486" s="7">
        <v>110.0</v>
      </c>
      <c r="J1486" s="7">
        <f t="shared" si="1"/>
        <v>135.3333333</v>
      </c>
    </row>
    <row r="1487" ht="15.75" hidden="1" customHeight="1">
      <c r="A1487" s="5" t="s">
        <v>3726</v>
      </c>
      <c r="B1487" s="6" t="s">
        <v>12</v>
      </c>
      <c r="C1487" s="5" t="s">
        <v>23</v>
      </c>
      <c r="D1487" s="5" t="s">
        <v>20</v>
      </c>
      <c r="E1487" s="5" t="s">
        <v>15</v>
      </c>
      <c r="F1487" s="5" t="s">
        <v>153</v>
      </c>
      <c r="G1487" s="7">
        <v>119.0</v>
      </c>
      <c r="H1487" s="7">
        <v>135.0</v>
      </c>
      <c r="I1487" s="7" t="s">
        <v>17</v>
      </c>
      <c r="J1487" s="7">
        <f t="shared" si="1"/>
        <v>127</v>
      </c>
    </row>
    <row r="1488" ht="15.75" hidden="1" customHeight="1">
      <c r="A1488" s="5" t="s">
        <v>3727</v>
      </c>
      <c r="B1488" s="6" t="s">
        <v>12</v>
      </c>
      <c r="C1488" s="5" t="s">
        <v>13</v>
      </c>
      <c r="D1488" s="5" t="s">
        <v>24</v>
      </c>
      <c r="E1488" s="5" t="s">
        <v>15</v>
      </c>
      <c r="F1488" s="5" t="s">
        <v>875</v>
      </c>
      <c r="G1488" s="7">
        <v>131.0</v>
      </c>
      <c r="H1488" s="7" t="s">
        <v>17</v>
      </c>
      <c r="I1488" s="7" t="s">
        <v>67</v>
      </c>
      <c r="J1488" s="7">
        <f t="shared" si="1"/>
        <v>131</v>
      </c>
    </row>
    <row r="1489" ht="15.75" hidden="1" customHeight="1">
      <c r="A1489" s="5" t="s">
        <v>3728</v>
      </c>
      <c r="B1489" s="6" t="s">
        <v>12</v>
      </c>
      <c r="C1489" s="5" t="s">
        <v>13</v>
      </c>
      <c r="D1489" s="5" t="s">
        <v>43</v>
      </c>
      <c r="E1489" s="5" t="s">
        <v>25</v>
      </c>
      <c r="F1489" s="5" t="s">
        <v>363</v>
      </c>
      <c r="G1489" s="7">
        <v>119.0</v>
      </c>
      <c r="H1489" s="7" t="s">
        <v>17</v>
      </c>
      <c r="I1489" s="7">
        <v>125.0</v>
      </c>
      <c r="J1489" s="7">
        <f t="shared" si="1"/>
        <v>122</v>
      </c>
    </row>
    <row r="1490" ht="15.75" hidden="1" customHeight="1">
      <c r="A1490" s="5" t="s">
        <v>3729</v>
      </c>
      <c r="B1490" s="6" t="s">
        <v>19</v>
      </c>
      <c r="C1490" s="5" t="s">
        <v>13</v>
      </c>
      <c r="D1490" s="5" t="s">
        <v>43</v>
      </c>
      <c r="E1490" s="5" t="s">
        <v>25</v>
      </c>
      <c r="F1490" s="5" t="s">
        <v>170</v>
      </c>
      <c r="G1490" s="7">
        <v>147.0</v>
      </c>
      <c r="H1490" s="7">
        <v>145.0</v>
      </c>
      <c r="I1490" s="7" t="s">
        <v>17</v>
      </c>
      <c r="J1490" s="7">
        <f t="shared" si="1"/>
        <v>146</v>
      </c>
    </row>
    <row r="1491" ht="15.75" hidden="1" customHeight="1">
      <c r="A1491" s="5" t="s">
        <v>3730</v>
      </c>
      <c r="B1491" s="6" t="s">
        <v>12</v>
      </c>
      <c r="C1491" s="5" t="s">
        <v>23</v>
      </c>
      <c r="D1491" s="5" t="s">
        <v>20</v>
      </c>
      <c r="E1491" s="5" t="s">
        <v>15</v>
      </c>
      <c r="F1491" s="5" t="s">
        <v>387</v>
      </c>
      <c r="G1491" s="7">
        <v>166.0</v>
      </c>
      <c r="H1491" s="7">
        <v>179.0</v>
      </c>
      <c r="I1491" s="7" t="s">
        <v>17</v>
      </c>
      <c r="J1491" s="7">
        <f t="shared" si="1"/>
        <v>172.5</v>
      </c>
    </row>
    <row r="1492" ht="15.75" hidden="1" customHeight="1">
      <c r="A1492" s="5" t="s">
        <v>3731</v>
      </c>
      <c r="B1492" s="6" t="s">
        <v>12</v>
      </c>
      <c r="C1492" s="5" t="s">
        <v>23</v>
      </c>
      <c r="D1492" s="5" t="s">
        <v>109</v>
      </c>
      <c r="E1492" s="5" t="s">
        <v>15</v>
      </c>
      <c r="F1492" s="5" t="s">
        <v>52</v>
      </c>
      <c r="G1492" s="7">
        <v>189.0</v>
      </c>
      <c r="H1492" s="7" t="s">
        <v>17</v>
      </c>
      <c r="I1492" s="7">
        <v>172.0</v>
      </c>
      <c r="J1492" s="7">
        <f t="shared" si="1"/>
        <v>180.5</v>
      </c>
    </row>
    <row r="1493" ht="15.75" hidden="1" customHeight="1">
      <c r="A1493" s="5" t="s">
        <v>3732</v>
      </c>
      <c r="B1493" s="6" t="s">
        <v>12</v>
      </c>
      <c r="C1493" s="5" t="s">
        <v>13</v>
      </c>
      <c r="D1493" s="5" t="s">
        <v>20</v>
      </c>
      <c r="E1493" s="5" t="s">
        <v>15</v>
      </c>
      <c r="F1493" s="5" t="s">
        <v>33</v>
      </c>
      <c r="G1493" s="7">
        <v>159.0</v>
      </c>
      <c r="H1493" s="7" t="s">
        <v>17</v>
      </c>
      <c r="I1493" s="7">
        <v>166.0</v>
      </c>
      <c r="J1493" s="7">
        <f t="shared" si="1"/>
        <v>162.5</v>
      </c>
    </row>
    <row r="1494" ht="15.75" hidden="1" customHeight="1">
      <c r="A1494" s="5" t="s">
        <v>3733</v>
      </c>
      <c r="B1494" s="6" t="s">
        <v>19</v>
      </c>
      <c r="C1494" s="5" t="s">
        <v>13</v>
      </c>
      <c r="D1494" s="5" t="s">
        <v>30</v>
      </c>
      <c r="E1494" s="5" t="s">
        <v>15</v>
      </c>
      <c r="F1494" s="5" t="s">
        <v>660</v>
      </c>
      <c r="G1494" s="7">
        <v>153.0</v>
      </c>
      <c r="H1494" s="7" t="s">
        <v>17</v>
      </c>
      <c r="I1494" s="7">
        <v>166.0</v>
      </c>
      <c r="J1494" s="7">
        <f t="shared" si="1"/>
        <v>159.5</v>
      </c>
    </row>
    <row r="1495" ht="15.75" hidden="1" customHeight="1">
      <c r="A1495" s="5" t="s">
        <v>3734</v>
      </c>
      <c r="B1495" s="6" t="s">
        <v>12</v>
      </c>
      <c r="C1495" s="5" t="s">
        <v>23</v>
      </c>
      <c r="D1495" s="5" t="s">
        <v>30</v>
      </c>
      <c r="E1495" s="5" t="s">
        <v>25</v>
      </c>
      <c r="F1495" s="5" t="s">
        <v>965</v>
      </c>
      <c r="G1495" s="7">
        <v>117.0</v>
      </c>
      <c r="H1495" s="7">
        <v>110.0</v>
      </c>
      <c r="I1495" s="7" t="s">
        <v>17</v>
      </c>
      <c r="J1495" s="7">
        <f t="shared" si="1"/>
        <v>113.5</v>
      </c>
    </row>
    <row r="1496" ht="15.75" hidden="1" customHeight="1">
      <c r="A1496" s="5" t="s">
        <v>3735</v>
      </c>
      <c r="B1496" s="6" t="s">
        <v>12</v>
      </c>
      <c r="C1496" s="5" t="s">
        <v>23</v>
      </c>
      <c r="D1496" s="5" t="s">
        <v>24</v>
      </c>
      <c r="E1496" s="5" t="s">
        <v>25</v>
      </c>
      <c r="F1496" s="5" t="s">
        <v>341</v>
      </c>
      <c r="G1496" s="7">
        <v>192.0</v>
      </c>
      <c r="H1496" s="7">
        <v>186.0</v>
      </c>
      <c r="I1496" s="7">
        <v>165.0</v>
      </c>
      <c r="J1496" s="7">
        <f t="shared" si="1"/>
        <v>181</v>
      </c>
    </row>
    <row r="1497" ht="15.75" hidden="1" customHeight="1">
      <c r="A1497" s="5" t="s">
        <v>3736</v>
      </c>
      <c r="B1497" s="6" t="s">
        <v>12</v>
      </c>
      <c r="C1497" s="5" t="s">
        <v>23</v>
      </c>
      <c r="D1497" s="5" t="s">
        <v>51</v>
      </c>
      <c r="E1497" s="5" t="s">
        <v>15</v>
      </c>
      <c r="F1497" s="5" t="s">
        <v>358</v>
      </c>
      <c r="G1497" s="7">
        <v>165.0</v>
      </c>
      <c r="H1497" s="7">
        <v>158.0</v>
      </c>
      <c r="I1497" s="7" t="s">
        <v>17</v>
      </c>
      <c r="J1497" s="7">
        <f t="shared" si="1"/>
        <v>161.5</v>
      </c>
    </row>
    <row r="1498" ht="15.75" hidden="1" customHeight="1">
      <c r="A1498" s="5" t="s">
        <v>3737</v>
      </c>
      <c r="B1498" s="6" t="s">
        <v>12</v>
      </c>
      <c r="C1498" s="5" t="s">
        <v>13</v>
      </c>
      <c r="D1498" s="5" t="s">
        <v>40</v>
      </c>
      <c r="E1498" s="5" t="s">
        <v>15</v>
      </c>
      <c r="F1498" s="5" t="s">
        <v>41</v>
      </c>
      <c r="G1498" s="7">
        <v>147.0</v>
      </c>
      <c r="H1498" s="7">
        <v>169.0</v>
      </c>
      <c r="I1498" s="7" t="s">
        <v>17</v>
      </c>
      <c r="J1498" s="7">
        <f t="shared" si="1"/>
        <v>158</v>
      </c>
    </row>
    <row r="1499" ht="15.75" hidden="1" customHeight="1">
      <c r="A1499" s="5" t="s">
        <v>3738</v>
      </c>
      <c r="B1499" s="6" t="s">
        <v>19</v>
      </c>
      <c r="C1499" s="5" t="s">
        <v>23</v>
      </c>
      <c r="D1499" s="5" t="s">
        <v>561</v>
      </c>
      <c r="E1499" s="5" t="s">
        <v>15</v>
      </c>
      <c r="F1499" s="5" t="s">
        <v>1826</v>
      </c>
      <c r="G1499" s="7">
        <v>170.0</v>
      </c>
      <c r="H1499" s="7" t="s">
        <v>17</v>
      </c>
      <c r="I1499" s="7">
        <v>133.0</v>
      </c>
      <c r="J1499" s="7">
        <f t="shared" si="1"/>
        <v>151.5</v>
      </c>
    </row>
    <row r="1500" ht="15.75" hidden="1" customHeight="1">
      <c r="A1500" s="5" t="s">
        <v>3739</v>
      </c>
      <c r="B1500" s="6" t="s">
        <v>12</v>
      </c>
      <c r="C1500" s="5" t="s">
        <v>13</v>
      </c>
      <c r="D1500" s="5" t="s">
        <v>46</v>
      </c>
      <c r="E1500" s="5" t="s">
        <v>25</v>
      </c>
      <c r="F1500" s="5" t="s">
        <v>47</v>
      </c>
      <c r="G1500" s="7">
        <v>127.0</v>
      </c>
      <c r="H1500" s="7">
        <v>115.0</v>
      </c>
      <c r="I1500" s="7" t="s">
        <v>17</v>
      </c>
      <c r="J1500" s="7">
        <f t="shared" si="1"/>
        <v>121</v>
      </c>
    </row>
    <row r="1501" ht="15.75" hidden="1" customHeight="1">
      <c r="A1501" s="5" t="s">
        <v>3740</v>
      </c>
      <c r="B1501" s="6" t="s">
        <v>12</v>
      </c>
      <c r="C1501" s="5" t="s">
        <v>23</v>
      </c>
      <c r="D1501" s="5" t="s">
        <v>473</v>
      </c>
      <c r="E1501" s="5" t="s">
        <v>25</v>
      </c>
      <c r="F1501" s="5" t="s">
        <v>474</v>
      </c>
      <c r="G1501" s="7">
        <v>150.0</v>
      </c>
      <c r="H1501" s="7">
        <v>138.0</v>
      </c>
      <c r="I1501" s="7" t="s">
        <v>17</v>
      </c>
      <c r="J1501" s="7">
        <f t="shared" si="1"/>
        <v>144</v>
      </c>
    </row>
    <row r="1502" ht="15.75" hidden="1" customHeight="1">
      <c r="A1502" s="5" t="s">
        <v>3741</v>
      </c>
      <c r="B1502" s="6" t="s">
        <v>12</v>
      </c>
      <c r="C1502" s="5" t="s">
        <v>13</v>
      </c>
      <c r="D1502" s="5" t="s">
        <v>30</v>
      </c>
      <c r="E1502" s="5" t="s">
        <v>15</v>
      </c>
      <c r="F1502" s="5" t="s">
        <v>66</v>
      </c>
      <c r="G1502" s="7">
        <v>126.0</v>
      </c>
      <c r="H1502" s="7" t="s">
        <v>17</v>
      </c>
      <c r="I1502" s="7">
        <v>104.0</v>
      </c>
      <c r="J1502" s="7">
        <f t="shared" si="1"/>
        <v>115</v>
      </c>
    </row>
    <row r="1503" ht="15.75" hidden="1" customHeight="1">
      <c r="A1503" s="5" t="s">
        <v>3742</v>
      </c>
      <c r="B1503" s="6" t="s">
        <v>12</v>
      </c>
      <c r="C1503" s="5" t="s">
        <v>13</v>
      </c>
      <c r="D1503" s="5" t="s">
        <v>149</v>
      </c>
      <c r="E1503" s="5" t="s">
        <v>15</v>
      </c>
      <c r="F1503" s="5" t="s">
        <v>150</v>
      </c>
      <c r="G1503" s="7">
        <v>148.0</v>
      </c>
      <c r="H1503" s="7">
        <v>161.0</v>
      </c>
      <c r="I1503" s="7" t="s">
        <v>17</v>
      </c>
      <c r="J1503" s="7">
        <f t="shared" si="1"/>
        <v>154.5</v>
      </c>
    </row>
    <row r="1504" ht="15.75" hidden="1" customHeight="1">
      <c r="A1504" s="5" t="s">
        <v>3743</v>
      </c>
      <c r="B1504" s="6" t="s">
        <v>12</v>
      </c>
      <c r="C1504" s="5" t="s">
        <v>23</v>
      </c>
      <c r="D1504" s="5" t="s">
        <v>24</v>
      </c>
      <c r="E1504" s="5" t="s">
        <v>15</v>
      </c>
      <c r="F1504" s="5" t="s">
        <v>481</v>
      </c>
      <c r="G1504" s="7">
        <v>178.0</v>
      </c>
      <c r="H1504" s="7">
        <v>147.0</v>
      </c>
      <c r="I1504" s="7" t="s">
        <v>17</v>
      </c>
      <c r="J1504" s="7">
        <f t="shared" si="1"/>
        <v>162.5</v>
      </c>
    </row>
    <row r="1505" ht="15.75" hidden="1" customHeight="1">
      <c r="A1505" s="5" t="s">
        <v>3744</v>
      </c>
      <c r="B1505" s="6" t="s">
        <v>19</v>
      </c>
      <c r="C1505" s="5" t="s">
        <v>23</v>
      </c>
      <c r="D1505" s="5" t="s">
        <v>60</v>
      </c>
      <c r="E1505" s="5" t="s">
        <v>25</v>
      </c>
      <c r="F1505" s="5" t="s">
        <v>73</v>
      </c>
      <c r="G1505" s="7">
        <v>174.0</v>
      </c>
      <c r="H1505" s="7">
        <v>173.0</v>
      </c>
      <c r="I1505" s="7">
        <v>146.0</v>
      </c>
      <c r="J1505" s="7">
        <f t="shared" si="1"/>
        <v>164.3333333</v>
      </c>
    </row>
    <row r="1506" ht="15.75" hidden="1" customHeight="1">
      <c r="A1506" s="5" t="s">
        <v>3745</v>
      </c>
      <c r="B1506" s="6" t="s">
        <v>12</v>
      </c>
      <c r="C1506" s="5" t="s">
        <v>23</v>
      </c>
      <c r="D1506" s="5" t="s">
        <v>24</v>
      </c>
      <c r="E1506" s="5" t="s">
        <v>25</v>
      </c>
      <c r="F1506" s="5" t="s">
        <v>959</v>
      </c>
      <c r="G1506" s="7">
        <v>174.0</v>
      </c>
      <c r="H1506" s="7">
        <v>165.0</v>
      </c>
      <c r="I1506" s="7" t="s">
        <v>17</v>
      </c>
      <c r="J1506" s="7">
        <f t="shared" si="1"/>
        <v>169.5</v>
      </c>
    </row>
    <row r="1507" ht="15.75" hidden="1" customHeight="1">
      <c r="A1507" s="5" t="s">
        <v>3746</v>
      </c>
      <c r="B1507" s="6" t="s">
        <v>12</v>
      </c>
      <c r="C1507" s="5" t="s">
        <v>13</v>
      </c>
      <c r="D1507" s="5" t="s">
        <v>130</v>
      </c>
      <c r="E1507" s="5" t="s">
        <v>25</v>
      </c>
      <c r="F1507" s="5" t="s">
        <v>58</v>
      </c>
      <c r="G1507" s="7">
        <v>153.0</v>
      </c>
      <c r="H1507" s="7">
        <v>167.0</v>
      </c>
      <c r="I1507" s="7">
        <v>161.0</v>
      </c>
      <c r="J1507" s="7">
        <f t="shared" si="1"/>
        <v>160.3333333</v>
      </c>
    </row>
    <row r="1508" ht="15.75" customHeight="1">
      <c r="A1508" s="5" t="s">
        <v>3747</v>
      </c>
      <c r="B1508" s="6" t="s">
        <v>12</v>
      </c>
      <c r="C1508" s="5" t="s">
        <v>13</v>
      </c>
      <c r="D1508" s="5" t="s">
        <v>77</v>
      </c>
      <c r="E1508" s="5" t="s">
        <v>15</v>
      </c>
      <c r="F1508" s="5" t="s">
        <v>78</v>
      </c>
      <c r="G1508" s="7" t="s">
        <v>67</v>
      </c>
      <c r="H1508" s="7" t="s">
        <v>17</v>
      </c>
      <c r="I1508" s="7" t="s">
        <v>67</v>
      </c>
      <c r="J1508" s="7" t="str">
        <f t="shared" si="1"/>
        <v>#DIV/0!</v>
      </c>
    </row>
    <row r="1509" ht="15.75" hidden="1" customHeight="1">
      <c r="A1509" s="5" t="s">
        <v>3748</v>
      </c>
      <c r="B1509" s="6" t="s">
        <v>19</v>
      </c>
      <c r="C1509" s="5" t="s">
        <v>23</v>
      </c>
      <c r="D1509" s="5" t="s">
        <v>51</v>
      </c>
      <c r="E1509" s="5" t="s">
        <v>15</v>
      </c>
      <c r="F1509" s="5" t="s">
        <v>398</v>
      </c>
      <c r="G1509" s="7">
        <v>185.0</v>
      </c>
      <c r="H1509" s="7" t="s">
        <v>17</v>
      </c>
      <c r="I1509" s="7">
        <v>175.0</v>
      </c>
      <c r="J1509" s="7">
        <f t="shared" si="1"/>
        <v>180</v>
      </c>
    </row>
    <row r="1510" ht="15.75" hidden="1" customHeight="1">
      <c r="A1510" s="5" t="s">
        <v>3749</v>
      </c>
      <c r="B1510" s="6" t="s">
        <v>12</v>
      </c>
      <c r="C1510" s="5" t="s">
        <v>23</v>
      </c>
      <c r="D1510" s="5" t="s">
        <v>30</v>
      </c>
      <c r="E1510" s="5" t="s">
        <v>15</v>
      </c>
      <c r="F1510" s="5" t="s">
        <v>134</v>
      </c>
      <c r="G1510" s="7">
        <v>143.0</v>
      </c>
      <c r="H1510" s="7" t="s">
        <v>17</v>
      </c>
      <c r="I1510" s="7">
        <v>104.0</v>
      </c>
      <c r="J1510" s="7">
        <f t="shared" si="1"/>
        <v>123.5</v>
      </c>
    </row>
    <row r="1511" ht="15.75" hidden="1" customHeight="1">
      <c r="A1511" s="5" t="s">
        <v>3750</v>
      </c>
      <c r="B1511" s="6" t="s">
        <v>12</v>
      </c>
      <c r="C1511" s="5" t="s">
        <v>23</v>
      </c>
      <c r="D1511" s="5" t="s">
        <v>51</v>
      </c>
      <c r="E1511" s="5" t="s">
        <v>15</v>
      </c>
      <c r="F1511" s="5" t="s">
        <v>398</v>
      </c>
      <c r="G1511" s="7">
        <v>172.0</v>
      </c>
      <c r="H1511" s="7" t="s">
        <v>17</v>
      </c>
      <c r="I1511" s="7">
        <v>157.0</v>
      </c>
      <c r="J1511" s="7">
        <f t="shared" si="1"/>
        <v>164.5</v>
      </c>
    </row>
    <row r="1512" ht="15.75" hidden="1" customHeight="1">
      <c r="A1512" s="5" t="s">
        <v>3751</v>
      </c>
      <c r="B1512" s="6" t="s">
        <v>19</v>
      </c>
      <c r="C1512" s="5" t="s">
        <v>13</v>
      </c>
      <c r="D1512" s="5" t="s">
        <v>24</v>
      </c>
      <c r="E1512" s="5" t="s">
        <v>15</v>
      </c>
      <c r="F1512" s="5" t="s">
        <v>467</v>
      </c>
      <c r="G1512" s="7">
        <v>134.0</v>
      </c>
      <c r="H1512" s="7">
        <v>127.0</v>
      </c>
      <c r="I1512" s="7">
        <v>114.0</v>
      </c>
      <c r="J1512" s="7">
        <f t="shared" si="1"/>
        <v>125</v>
      </c>
    </row>
    <row r="1513" ht="15.75" hidden="1" customHeight="1">
      <c r="A1513" s="5" t="s">
        <v>3752</v>
      </c>
      <c r="B1513" s="6" t="s">
        <v>12</v>
      </c>
      <c r="C1513" s="5" t="s">
        <v>13</v>
      </c>
      <c r="D1513" s="5" t="s">
        <v>51</v>
      </c>
      <c r="E1513" s="5" t="s">
        <v>25</v>
      </c>
      <c r="F1513" s="5" t="s">
        <v>361</v>
      </c>
      <c r="G1513" s="7">
        <v>179.0</v>
      </c>
      <c r="H1513" s="7">
        <v>200.0</v>
      </c>
      <c r="I1513" s="7" t="s">
        <v>17</v>
      </c>
      <c r="J1513" s="7">
        <f t="shared" si="1"/>
        <v>189.5</v>
      </c>
    </row>
    <row r="1514" ht="15.75" hidden="1" customHeight="1">
      <c r="A1514" s="5" t="s">
        <v>3753</v>
      </c>
      <c r="B1514" s="6" t="s">
        <v>12</v>
      </c>
      <c r="C1514" s="5" t="s">
        <v>13</v>
      </c>
      <c r="D1514" s="5" t="s">
        <v>40</v>
      </c>
      <c r="E1514" s="5" t="s">
        <v>15</v>
      </c>
      <c r="F1514" s="5" t="s">
        <v>41</v>
      </c>
      <c r="G1514" s="7">
        <v>156.0</v>
      </c>
      <c r="H1514" s="7">
        <v>176.0</v>
      </c>
      <c r="I1514" s="7">
        <v>133.0</v>
      </c>
      <c r="J1514" s="7">
        <f t="shared" si="1"/>
        <v>155</v>
      </c>
    </row>
    <row r="1515" ht="15.75" hidden="1" customHeight="1">
      <c r="A1515" s="5" t="s">
        <v>3754</v>
      </c>
      <c r="B1515" s="6" t="s">
        <v>12</v>
      </c>
      <c r="C1515" s="5" t="s">
        <v>13</v>
      </c>
      <c r="D1515" s="5" t="s">
        <v>20</v>
      </c>
      <c r="E1515" s="5" t="s">
        <v>15</v>
      </c>
      <c r="F1515" s="5" t="s">
        <v>450</v>
      </c>
      <c r="G1515" s="7">
        <v>194.0</v>
      </c>
      <c r="H1515" s="7">
        <v>190.0</v>
      </c>
      <c r="I1515" s="7" t="s">
        <v>17</v>
      </c>
      <c r="J1515" s="7">
        <f t="shared" si="1"/>
        <v>192</v>
      </c>
    </row>
    <row r="1516" ht="15.75" hidden="1" customHeight="1">
      <c r="A1516" s="5" t="s">
        <v>3755</v>
      </c>
      <c r="B1516" s="6" t="s">
        <v>12</v>
      </c>
      <c r="C1516" s="5" t="s">
        <v>13</v>
      </c>
      <c r="D1516" s="5" t="s">
        <v>51</v>
      </c>
      <c r="E1516" s="5" t="s">
        <v>15</v>
      </c>
      <c r="F1516" s="5" t="s">
        <v>336</v>
      </c>
      <c r="G1516" s="7">
        <v>120.0</v>
      </c>
      <c r="H1516" s="7">
        <v>127.0</v>
      </c>
      <c r="I1516" s="7" t="s">
        <v>67</v>
      </c>
      <c r="J1516" s="7">
        <f t="shared" si="1"/>
        <v>123.5</v>
      </c>
    </row>
    <row r="1517" ht="15.75" hidden="1" customHeight="1">
      <c r="A1517" s="5" t="s">
        <v>3756</v>
      </c>
      <c r="B1517" s="6" t="s">
        <v>19</v>
      </c>
      <c r="C1517" s="5" t="s">
        <v>23</v>
      </c>
      <c r="D1517" s="5" t="s">
        <v>20</v>
      </c>
      <c r="E1517" s="5" t="s">
        <v>15</v>
      </c>
      <c r="F1517" s="5" t="s">
        <v>383</v>
      </c>
      <c r="G1517" s="7">
        <v>189.0</v>
      </c>
      <c r="H1517" s="7" t="s">
        <v>17</v>
      </c>
      <c r="I1517" s="7">
        <v>187.0</v>
      </c>
      <c r="J1517" s="7">
        <f t="shared" si="1"/>
        <v>188</v>
      </c>
    </row>
    <row r="1518" ht="15.75" hidden="1" customHeight="1">
      <c r="A1518" s="5" t="s">
        <v>3757</v>
      </c>
      <c r="B1518" s="6" t="s">
        <v>12</v>
      </c>
      <c r="C1518" s="5" t="s">
        <v>23</v>
      </c>
      <c r="D1518" s="5" t="s">
        <v>60</v>
      </c>
      <c r="E1518" s="5" t="s">
        <v>25</v>
      </c>
      <c r="F1518" s="5" t="s">
        <v>278</v>
      </c>
      <c r="G1518" s="7">
        <v>148.0</v>
      </c>
      <c r="H1518" s="7">
        <v>164.0</v>
      </c>
      <c r="I1518" s="7" t="s">
        <v>17</v>
      </c>
      <c r="J1518" s="7">
        <f t="shared" si="1"/>
        <v>156</v>
      </c>
    </row>
    <row r="1519" ht="15.75" hidden="1" customHeight="1">
      <c r="A1519" s="5" t="s">
        <v>3758</v>
      </c>
      <c r="B1519" s="6" t="s">
        <v>19</v>
      </c>
      <c r="C1519" s="5" t="s">
        <v>13</v>
      </c>
      <c r="D1519" s="5" t="s">
        <v>60</v>
      </c>
      <c r="E1519" s="5" t="s">
        <v>15</v>
      </c>
      <c r="F1519" s="5" t="s">
        <v>112</v>
      </c>
      <c r="G1519" s="7">
        <v>197.5</v>
      </c>
      <c r="H1519" s="7" t="s">
        <v>17</v>
      </c>
      <c r="I1519" s="7">
        <v>196.0</v>
      </c>
      <c r="J1519" s="7">
        <f t="shared" si="1"/>
        <v>196.75</v>
      </c>
    </row>
    <row r="1520" ht="15.75" hidden="1" customHeight="1">
      <c r="A1520" s="5" t="s">
        <v>3759</v>
      </c>
      <c r="B1520" s="6" t="s">
        <v>12</v>
      </c>
      <c r="C1520" s="5" t="s">
        <v>13</v>
      </c>
      <c r="D1520" s="5" t="s">
        <v>30</v>
      </c>
      <c r="E1520" s="5" t="s">
        <v>15</v>
      </c>
      <c r="F1520" s="5" t="s">
        <v>319</v>
      </c>
      <c r="G1520" s="7">
        <v>183.0</v>
      </c>
      <c r="H1520" s="7" t="s">
        <v>17</v>
      </c>
      <c r="I1520" s="7">
        <v>137.0</v>
      </c>
      <c r="J1520" s="7">
        <f t="shared" si="1"/>
        <v>160</v>
      </c>
    </row>
    <row r="1521" ht="15.75" hidden="1" customHeight="1">
      <c r="A1521" s="5" t="s">
        <v>3760</v>
      </c>
      <c r="B1521" s="6" t="s">
        <v>12</v>
      </c>
      <c r="C1521" s="5" t="s">
        <v>23</v>
      </c>
      <c r="D1521" s="5" t="s">
        <v>14</v>
      </c>
      <c r="E1521" s="5" t="s">
        <v>15</v>
      </c>
      <c r="F1521" s="5" t="s">
        <v>205</v>
      </c>
      <c r="G1521" s="7">
        <v>180.0</v>
      </c>
      <c r="H1521" s="7">
        <v>149.0</v>
      </c>
      <c r="I1521" s="7" t="s">
        <v>17</v>
      </c>
      <c r="J1521" s="7">
        <f t="shared" si="1"/>
        <v>164.5</v>
      </c>
    </row>
    <row r="1522" ht="15.75" hidden="1" customHeight="1">
      <c r="A1522" s="5" t="s">
        <v>3761</v>
      </c>
      <c r="B1522" s="6" t="s">
        <v>12</v>
      </c>
      <c r="C1522" s="5" t="s">
        <v>13</v>
      </c>
      <c r="D1522" s="5" t="s">
        <v>24</v>
      </c>
      <c r="E1522" s="5" t="s">
        <v>15</v>
      </c>
      <c r="F1522" s="5" t="s">
        <v>1410</v>
      </c>
      <c r="G1522" s="7">
        <v>127.0</v>
      </c>
      <c r="H1522" s="7" t="s">
        <v>17</v>
      </c>
      <c r="I1522" s="7">
        <v>153.0</v>
      </c>
      <c r="J1522" s="7">
        <f t="shared" si="1"/>
        <v>140</v>
      </c>
    </row>
    <row r="1523" ht="15.75" hidden="1" customHeight="1">
      <c r="A1523" s="5" t="s">
        <v>3762</v>
      </c>
      <c r="B1523" s="6" t="s">
        <v>12</v>
      </c>
      <c r="C1523" s="5" t="s">
        <v>23</v>
      </c>
      <c r="D1523" s="5" t="s">
        <v>473</v>
      </c>
      <c r="E1523" s="5" t="s">
        <v>25</v>
      </c>
      <c r="F1523" s="5" t="s">
        <v>474</v>
      </c>
      <c r="G1523" s="7">
        <v>163.0</v>
      </c>
      <c r="H1523" s="7">
        <v>105.0</v>
      </c>
      <c r="I1523" s="7" t="s">
        <v>17</v>
      </c>
      <c r="J1523" s="7">
        <f t="shared" si="1"/>
        <v>134</v>
      </c>
    </row>
    <row r="1524" ht="15.75" hidden="1" customHeight="1">
      <c r="A1524" s="5" t="s">
        <v>3763</v>
      </c>
      <c r="B1524" s="6" t="s">
        <v>12</v>
      </c>
      <c r="C1524" s="5" t="s">
        <v>13</v>
      </c>
      <c r="D1524" s="5" t="s">
        <v>20</v>
      </c>
      <c r="E1524" s="5" t="s">
        <v>15</v>
      </c>
      <c r="F1524" s="5" t="s">
        <v>181</v>
      </c>
      <c r="G1524" s="7">
        <v>175.0</v>
      </c>
      <c r="H1524" s="7">
        <v>166.0</v>
      </c>
      <c r="I1524" s="7" t="s">
        <v>17</v>
      </c>
      <c r="J1524" s="7">
        <f t="shared" si="1"/>
        <v>170.5</v>
      </c>
    </row>
    <row r="1525" ht="15.75" hidden="1" customHeight="1">
      <c r="A1525" s="5" t="s">
        <v>3764</v>
      </c>
      <c r="B1525" s="6" t="s">
        <v>12</v>
      </c>
      <c r="C1525" s="5" t="s">
        <v>23</v>
      </c>
      <c r="D1525" s="5" t="s">
        <v>20</v>
      </c>
      <c r="E1525" s="5" t="s">
        <v>15</v>
      </c>
      <c r="F1525" s="5" t="s">
        <v>312</v>
      </c>
      <c r="G1525" s="7">
        <v>183.0</v>
      </c>
      <c r="H1525" s="7" t="s">
        <v>17</v>
      </c>
      <c r="I1525" s="7">
        <v>166.0</v>
      </c>
      <c r="J1525" s="7">
        <f t="shared" si="1"/>
        <v>174.5</v>
      </c>
    </row>
    <row r="1526" ht="15.75" hidden="1" customHeight="1">
      <c r="A1526" s="5" t="s">
        <v>3765</v>
      </c>
      <c r="B1526" s="6" t="s">
        <v>12</v>
      </c>
      <c r="C1526" s="5" t="s">
        <v>13</v>
      </c>
      <c r="D1526" s="5" t="s">
        <v>60</v>
      </c>
      <c r="E1526" s="5" t="s">
        <v>15</v>
      </c>
      <c r="F1526" s="5" t="s">
        <v>164</v>
      </c>
      <c r="G1526" s="7">
        <v>157.0</v>
      </c>
      <c r="H1526" s="7" t="s">
        <v>64</v>
      </c>
      <c r="I1526" s="7">
        <v>146.0</v>
      </c>
      <c r="J1526" s="7">
        <f t="shared" si="1"/>
        <v>151.5</v>
      </c>
    </row>
    <row r="1527" ht="15.75" hidden="1" customHeight="1">
      <c r="A1527" s="5" t="s">
        <v>3766</v>
      </c>
      <c r="B1527" s="6" t="s">
        <v>12</v>
      </c>
      <c r="C1527" s="5" t="s">
        <v>13</v>
      </c>
      <c r="D1527" s="5" t="s">
        <v>14</v>
      </c>
      <c r="E1527" s="5" t="s">
        <v>25</v>
      </c>
      <c r="F1527" s="5" t="s">
        <v>94</v>
      </c>
      <c r="G1527" s="7" t="s">
        <v>783</v>
      </c>
      <c r="H1527" s="7">
        <v>130.0</v>
      </c>
      <c r="I1527" s="7" t="s">
        <v>17</v>
      </c>
      <c r="J1527" s="7">
        <f t="shared" si="1"/>
        <v>130</v>
      </c>
    </row>
    <row r="1528" ht="15.75" hidden="1" customHeight="1">
      <c r="A1528" s="5" t="s">
        <v>3767</v>
      </c>
      <c r="B1528" s="6" t="s">
        <v>19</v>
      </c>
      <c r="C1528" s="5" t="s">
        <v>13</v>
      </c>
      <c r="D1528" s="5" t="s">
        <v>37</v>
      </c>
      <c r="E1528" s="5" t="s">
        <v>15</v>
      </c>
      <c r="F1528" s="5" t="s">
        <v>326</v>
      </c>
      <c r="G1528" s="7">
        <v>157.0</v>
      </c>
      <c r="H1528" s="7" t="s">
        <v>17</v>
      </c>
      <c r="I1528" s="7">
        <v>140.0</v>
      </c>
      <c r="J1528" s="7">
        <f t="shared" si="1"/>
        <v>148.5</v>
      </c>
    </row>
    <row r="1529" ht="15.75" hidden="1" customHeight="1">
      <c r="A1529" s="5" t="s">
        <v>3768</v>
      </c>
      <c r="B1529" s="6" t="s">
        <v>12</v>
      </c>
      <c r="C1529" s="5" t="s">
        <v>13</v>
      </c>
      <c r="D1529" s="5" t="s">
        <v>30</v>
      </c>
      <c r="E1529" s="5" t="s">
        <v>25</v>
      </c>
      <c r="F1529" s="5" t="s">
        <v>462</v>
      </c>
      <c r="G1529" s="7">
        <v>135.0</v>
      </c>
      <c r="H1529" s="7" t="s">
        <v>17</v>
      </c>
      <c r="I1529" s="7">
        <v>130.0</v>
      </c>
      <c r="J1529" s="7">
        <f t="shared" si="1"/>
        <v>132.5</v>
      </c>
    </row>
    <row r="1530" ht="15.75" hidden="1" customHeight="1">
      <c r="A1530" s="5" t="s">
        <v>3769</v>
      </c>
      <c r="B1530" s="6" t="s">
        <v>12</v>
      </c>
      <c r="C1530" s="5" t="s">
        <v>13</v>
      </c>
      <c r="D1530" s="5" t="s">
        <v>473</v>
      </c>
      <c r="E1530" s="5" t="s">
        <v>25</v>
      </c>
      <c r="F1530" s="5" t="s">
        <v>474</v>
      </c>
      <c r="G1530" s="7">
        <v>155.0</v>
      </c>
      <c r="H1530" s="7">
        <v>162.0</v>
      </c>
      <c r="I1530" s="7" t="s">
        <v>17</v>
      </c>
      <c r="J1530" s="7">
        <f t="shared" si="1"/>
        <v>158.5</v>
      </c>
    </row>
    <row r="1531" ht="15.75" hidden="1" customHeight="1">
      <c r="A1531" s="5" t="s">
        <v>3770</v>
      </c>
      <c r="B1531" s="6" t="s">
        <v>19</v>
      </c>
      <c r="C1531" s="5" t="s">
        <v>23</v>
      </c>
      <c r="D1531" s="5" t="s">
        <v>60</v>
      </c>
      <c r="E1531" s="5" t="s">
        <v>25</v>
      </c>
      <c r="F1531" s="5" t="s">
        <v>534</v>
      </c>
      <c r="G1531" s="7">
        <v>190.0</v>
      </c>
      <c r="H1531" s="7" t="s">
        <v>17</v>
      </c>
      <c r="I1531" s="7">
        <v>186.0</v>
      </c>
      <c r="J1531" s="7">
        <f t="shared" si="1"/>
        <v>188</v>
      </c>
    </row>
    <row r="1532" ht="15.75" hidden="1" customHeight="1">
      <c r="A1532" s="5" t="s">
        <v>3771</v>
      </c>
      <c r="B1532" s="6" t="s">
        <v>12</v>
      </c>
      <c r="C1532" s="5" t="s">
        <v>23</v>
      </c>
      <c r="D1532" s="5" t="s">
        <v>37</v>
      </c>
      <c r="E1532" s="5" t="s">
        <v>25</v>
      </c>
      <c r="F1532" s="5" t="s">
        <v>454</v>
      </c>
      <c r="G1532" s="7">
        <v>186.0</v>
      </c>
      <c r="H1532" s="7" t="s">
        <v>17</v>
      </c>
      <c r="I1532" s="7">
        <v>183.0</v>
      </c>
      <c r="J1532" s="7">
        <f t="shared" si="1"/>
        <v>184.5</v>
      </c>
    </row>
    <row r="1533" ht="15.75" hidden="1" customHeight="1">
      <c r="A1533" s="5" t="s">
        <v>3772</v>
      </c>
      <c r="B1533" s="6" t="s">
        <v>12</v>
      </c>
      <c r="C1533" s="5" t="s">
        <v>23</v>
      </c>
      <c r="D1533" s="5" t="s">
        <v>24</v>
      </c>
      <c r="E1533" s="5" t="s">
        <v>15</v>
      </c>
      <c r="F1533" s="5" t="s">
        <v>875</v>
      </c>
      <c r="G1533" s="7">
        <v>150.0</v>
      </c>
      <c r="H1533" s="7">
        <v>138.0</v>
      </c>
      <c r="I1533" s="7" t="s">
        <v>17</v>
      </c>
      <c r="J1533" s="7">
        <f t="shared" si="1"/>
        <v>144</v>
      </c>
    </row>
    <row r="1534" ht="15.75" hidden="1" customHeight="1">
      <c r="A1534" s="5" t="s">
        <v>3773</v>
      </c>
      <c r="B1534" s="6" t="s">
        <v>12</v>
      </c>
      <c r="C1534" s="5" t="s">
        <v>13</v>
      </c>
      <c r="D1534" s="5" t="s">
        <v>139</v>
      </c>
      <c r="E1534" s="5" t="s">
        <v>15</v>
      </c>
      <c r="F1534" s="5" t="s">
        <v>140</v>
      </c>
      <c r="G1534" s="7">
        <v>181.0</v>
      </c>
      <c r="H1534" s="7" t="s">
        <v>17</v>
      </c>
      <c r="I1534" s="7">
        <v>166.0</v>
      </c>
      <c r="J1534" s="7">
        <f t="shared" si="1"/>
        <v>173.5</v>
      </c>
    </row>
    <row r="1535" ht="15.75" hidden="1" customHeight="1">
      <c r="A1535" s="5" t="s">
        <v>3774</v>
      </c>
      <c r="B1535" s="6" t="s">
        <v>12</v>
      </c>
      <c r="C1535" s="5" t="s">
        <v>13</v>
      </c>
      <c r="D1535" s="5" t="s">
        <v>60</v>
      </c>
      <c r="E1535" s="5" t="s">
        <v>25</v>
      </c>
      <c r="F1535" s="5" t="s">
        <v>61</v>
      </c>
      <c r="G1535" s="7">
        <v>166.0</v>
      </c>
      <c r="H1535" s="7" t="s">
        <v>17</v>
      </c>
      <c r="I1535" s="7">
        <v>186.0</v>
      </c>
      <c r="J1535" s="7">
        <f t="shared" si="1"/>
        <v>176</v>
      </c>
    </row>
    <row r="1536" ht="15.75" hidden="1" customHeight="1">
      <c r="A1536" s="5" t="s">
        <v>3775</v>
      </c>
      <c r="B1536" s="6" t="s">
        <v>19</v>
      </c>
      <c r="C1536" s="5" t="s">
        <v>23</v>
      </c>
      <c r="D1536" s="5" t="s">
        <v>60</v>
      </c>
      <c r="E1536" s="5" t="s">
        <v>15</v>
      </c>
      <c r="F1536" s="5" t="s">
        <v>112</v>
      </c>
      <c r="G1536" s="7">
        <v>193.0</v>
      </c>
      <c r="H1536" s="7">
        <v>147.0</v>
      </c>
      <c r="I1536" s="7">
        <v>184.0</v>
      </c>
      <c r="J1536" s="7">
        <f t="shared" si="1"/>
        <v>174.6666667</v>
      </c>
    </row>
    <row r="1537" ht="15.75" hidden="1" customHeight="1">
      <c r="A1537" s="5" t="s">
        <v>3776</v>
      </c>
      <c r="B1537" s="6" t="s">
        <v>19</v>
      </c>
      <c r="C1537" s="5" t="s">
        <v>13</v>
      </c>
      <c r="D1537" s="5" t="s">
        <v>14</v>
      </c>
      <c r="E1537" s="5" t="s">
        <v>25</v>
      </c>
      <c r="F1537" s="5" t="s">
        <v>269</v>
      </c>
      <c r="G1537" s="7" t="s">
        <v>67</v>
      </c>
      <c r="H1537" s="7" t="s">
        <v>17</v>
      </c>
      <c r="I1537" s="7">
        <v>161.0</v>
      </c>
      <c r="J1537" s="7">
        <f t="shared" si="1"/>
        <v>161</v>
      </c>
    </row>
    <row r="1538" ht="15.75" hidden="1" customHeight="1">
      <c r="A1538" s="5" t="s">
        <v>3777</v>
      </c>
      <c r="B1538" s="6" t="s">
        <v>12</v>
      </c>
      <c r="C1538" s="5" t="s">
        <v>13</v>
      </c>
      <c r="D1538" s="5" t="s">
        <v>37</v>
      </c>
      <c r="E1538" s="5" t="s">
        <v>15</v>
      </c>
      <c r="F1538" s="5" t="s">
        <v>1225</v>
      </c>
      <c r="G1538" s="7">
        <v>113.0</v>
      </c>
      <c r="H1538" s="7" t="s">
        <v>17</v>
      </c>
      <c r="I1538" s="7">
        <v>159.0</v>
      </c>
      <c r="J1538" s="7">
        <f t="shared" si="1"/>
        <v>136</v>
      </c>
    </row>
    <row r="1539" ht="15.75" hidden="1" customHeight="1">
      <c r="A1539" s="5" t="s">
        <v>3778</v>
      </c>
      <c r="B1539" s="6" t="s">
        <v>12</v>
      </c>
      <c r="C1539" s="5" t="s">
        <v>13</v>
      </c>
      <c r="D1539" s="5" t="s">
        <v>30</v>
      </c>
      <c r="E1539" s="5" t="s">
        <v>25</v>
      </c>
      <c r="F1539" s="5" t="s">
        <v>448</v>
      </c>
      <c r="G1539" s="7">
        <v>129.0</v>
      </c>
      <c r="H1539" s="7" t="s">
        <v>17</v>
      </c>
      <c r="I1539" s="7">
        <v>142.0</v>
      </c>
      <c r="J1539" s="7">
        <f t="shared" si="1"/>
        <v>135.5</v>
      </c>
    </row>
    <row r="1540" ht="15.75" hidden="1" customHeight="1">
      <c r="A1540" s="5" t="s">
        <v>3779</v>
      </c>
      <c r="B1540" s="6" t="s">
        <v>12</v>
      </c>
      <c r="C1540" s="5" t="s">
        <v>13</v>
      </c>
      <c r="D1540" s="5" t="s">
        <v>20</v>
      </c>
      <c r="E1540" s="5" t="s">
        <v>25</v>
      </c>
      <c r="F1540" s="5" t="s">
        <v>498</v>
      </c>
      <c r="G1540" s="7">
        <v>162.0</v>
      </c>
      <c r="H1540" s="7" t="s">
        <v>17</v>
      </c>
      <c r="I1540" s="7">
        <v>172.0</v>
      </c>
      <c r="J1540" s="7">
        <f t="shared" si="1"/>
        <v>167</v>
      </c>
    </row>
    <row r="1541" ht="15.75" hidden="1" customHeight="1">
      <c r="A1541" s="5" t="s">
        <v>3780</v>
      </c>
      <c r="B1541" s="6" t="s">
        <v>12</v>
      </c>
      <c r="C1541" s="5" t="s">
        <v>13</v>
      </c>
      <c r="D1541" s="5" t="s">
        <v>20</v>
      </c>
      <c r="E1541" s="5" t="s">
        <v>15</v>
      </c>
      <c r="F1541" s="5" t="s">
        <v>1366</v>
      </c>
      <c r="G1541" s="7">
        <v>161.0</v>
      </c>
      <c r="H1541" s="7" t="s">
        <v>17</v>
      </c>
      <c r="I1541" s="7">
        <v>175.0</v>
      </c>
      <c r="J1541" s="7">
        <f t="shared" si="1"/>
        <v>168</v>
      </c>
    </row>
    <row r="1542" ht="15.75" hidden="1" customHeight="1">
      <c r="A1542" s="5" t="s">
        <v>3781</v>
      </c>
      <c r="B1542" s="6" t="s">
        <v>19</v>
      </c>
      <c r="C1542" s="5" t="s">
        <v>23</v>
      </c>
      <c r="D1542" s="5" t="s">
        <v>20</v>
      </c>
      <c r="E1542" s="5" t="s">
        <v>25</v>
      </c>
      <c r="F1542" s="5" t="s">
        <v>71</v>
      </c>
      <c r="G1542" s="7">
        <v>189.0</v>
      </c>
      <c r="H1542" s="7" t="s">
        <v>17</v>
      </c>
      <c r="I1542" s="7">
        <v>161.0</v>
      </c>
      <c r="J1542" s="7">
        <f t="shared" si="1"/>
        <v>175</v>
      </c>
    </row>
    <row r="1543" ht="15.75" hidden="1" customHeight="1">
      <c r="A1543" s="5" t="s">
        <v>3782</v>
      </c>
      <c r="B1543" s="6" t="s">
        <v>19</v>
      </c>
      <c r="C1543" s="5" t="s">
        <v>13</v>
      </c>
      <c r="D1543" s="5" t="s">
        <v>30</v>
      </c>
      <c r="E1543" s="5" t="s">
        <v>15</v>
      </c>
      <c r="F1543" s="5" t="s">
        <v>1101</v>
      </c>
      <c r="G1543" s="7" t="s">
        <v>67</v>
      </c>
      <c r="H1543" s="7">
        <v>107.0</v>
      </c>
      <c r="I1543" s="7">
        <v>104.0</v>
      </c>
      <c r="J1543" s="7">
        <f t="shared" si="1"/>
        <v>105.5</v>
      </c>
    </row>
    <row r="1544" ht="15.75" hidden="1" customHeight="1">
      <c r="A1544" s="5" t="s">
        <v>3783</v>
      </c>
      <c r="B1544" s="6" t="s">
        <v>19</v>
      </c>
      <c r="C1544" s="5" t="s">
        <v>23</v>
      </c>
      <c r="D1544" s="5" t="s">
        <v>20</v>
      </c>
      <c r="E1544" s="5" t="s">
        <v>15</v>
      </c>
      <c r="F1544" s="5" t="s">
        <v>3542</v>
      </c>
      <c r="G1544" s="7">
        <v>149.0</v>
      </c>
      <c r="H1544" s="7" t="s">
        <v>17</v>
      </c>
      <c r="I1544" s="7">
        <v>163.0</v>
      </c>
      <c r="J1544" s="7">
        <f t="shared" si="1"/>
        <v>156</v>
      </c>
    </row>
    <row r="1545" ht="15.75" hidden="1" customHeight="1">
      <c r="A1545" s="5" t="s">
        <v>3784</v>
      </c>
      <c r="B1545" s="6" t="s">
        <v>19</v>
      </c>
      <c r="C1545" s="5" t="s">
        <v>13</v>
      </c>
      <c r="D1545" s="5" t="s">
        <v>30</v>
      </c>
      <c r="E1545" s="5" t="s">
        <v>15</v>
      </c>
      <c r="F1545" s="5" t="s">
        <v>319</v>
      </c>
      <c r="G1545" s="7">
        <v>161.0</v>
      </c>
      <c r="H1545" s="7">
        <v>170.0</v>
      </c>
      <c r="I1545" s="7" t="s">
        <v>17</v>
      </c>
      <c r="J1545" s="7">
        <f t="shared" si="1"/>
        <v>165.5</v>
      </c>
    </row>
    <row r="1546" ht="15.75" hidden="1" customHeight="1">
      <c r="A1546" s="5" t="s">
        <v>3785</v>
      </c>
      <c r="B1546" s="6" t="s">
        <v>19</v>
      </c>
      <c r="C1546" s="5" t="s">
        <v>13</v>
      </c>
      <c r="D1546" s="5" t="s">
        <v>51</v>
      </c>
      <c r="E1546" s="5" t="s">
        <v>15</v>
      </c>
      <c r="F1546" s="5" t="s">
        <v>16</v>
      </c>
      <c r="G1546" s="7">
        <v>173.0</v>
      </c>
      <c r="H1546" s="7">
        <v>180.0</v>
      </c>
      <c r="I1546" s="7">
        <v>166.0</v>
      </c>
      <c r="J1546" s="7">
        <f t="shared" si="1"/>
        <v>173</v>
      </c>
    </row>
    <row r="1547" ht="15.75" hidden="1" customHeight="1">
      <c r="A1547" s="5" t="s">
        <v>3786</v>
      </c>
      <c r="B1547" s="6" t="s">
        <v>12</v>
      </c>
      <c r="C1547" s="5" t="s">
        <v>13</v>
      </c>
      <c r="D1547" s="5" t="s">
        <v>37</v>
      </c>
      <c r="E1547" s="5" t="s">
        <v>15</v>
      </c>
      <c r="F1547" s="5" t="s">
        <v>271</v>
      </c>
      <c r="G1547" s="7">
        <v>127.0</v>
      </c>
      <c r="H1547" s="7" t="s">
        <v>17</v>
      </c>
      <c r="I1547" s="7">
        <v>144.0</v>
      </c>
      <c r="J1547" s="7">
        <f t="shared" si="1"/>
        <v>135.5</v>
      </c>
    </row>
    <row r="1548" ht="15.75" hidden="1" customHeight="1">
      <c r="A1548" s="5" t="s">
        <v>3787</v>
      </c>
      <c r="B1548" s="6" t="s">
        <v>19</v>
      </c>
      <c r="C1548" s="5" t="s">
        <v>13</v>
      </c>
      <c r="D1548" s="5" t="s">
        <v>14</v>
      </c>
      <c r="E1548" s="5" t="s">
        <v>25</v>
      </c>
      <c r="F1548" s="5" t="s">
        <v>782</v>
      </c>
      <c r="G1548" s="7">
        <v>109.0</v>
      </c>
      <c r="H1548" s="7" t="s">
        <v>67</v>
      </c>
      <c r="I1548" s="7" t="s">
        <v>17</v>
      </c>
      <c r="J1548" s="7">
        <f t="shared" si="1"/>
        <v>109</v>
      </c>
    </row>
    <row r="1549" ht="15.75" hidden="1" customHeight="1">
      <c r="A1549" s="5" t="s">
        <v>3788</v>
      </c>
      <c r="B1549" s="6" t="s">
        <v>12</v>
      </c>
      <c r="C1549" s="5" t="s">
        <v>23</v>
      </c>
      <c r="D1549" s="5" t="s">
        <v>30</v>
      </c>
      <c r="E1549" s="5" t="s">
        <v>25</v>
      </c>
      <c r="F1549" s="5" t="s">
        <v>1307</v>
      </c>
      <c r="G1549" s="7">
        <v>132.0</v>
      </c>
      <c r="H1549" s="7" t="s">
        <v>17</v>
      </c>
      <c r="I1549" s="7">
        <v>107.0</v>
      </c>
      <c r="J1549" s="7">
        <f t="shared" si="1"/>
        <v>119.5</v>
      </c>
    </row>
    <row r="1550" ht="15.75" hidden="1" customHeight="1">
      <c r="A1550" s="5" t="s">
        <v>3789</v>
      </c>
      <c r="B1550" s="6" t="s">
        <v>12</v>
      </c>
      <c r="C1550" s="5" t="s">
        <v>23</v>
      </c>
      <c r="D1550" s="5" t="s">
        <v>20</v>
      </c>
      <c r="E1550" s="5" t="s">
        <v>25</v>
      </c>
      <c r="F1550" s="5" t="s">
        <v>440</v>
      </c>
      <c r="G1550" s="7">
        <v>193.5</v>
      </c>
      <c r="H1550" s="7" t="s">
        <v>17</v>
      </c>
      <c r="I1550" s="7">
        <v>175.0</v>
      </c>
      <c r="J1550" s="7">
        <f t="shared" si="1"/>
        <v>184.25</v>
      </c>
    </row>
    <row r="1551" ht="15.75" hidden="1" customHeight="1">
      <c r="A1551" s="5" t="s">
        <v>3790</v>
      </c>
      <c r="B1551" s="6" t="s">
        <v>12</v>
      </c>
      <c r="C1551" s="5" t="s">
        <v>23</v>
      </c>
      <c r="D1551" s="5" t="s">
        <v>30</v>
      </c>
      <c r="E1551" s="5" t="s">
        <v>25</v>
      </c>
      <c r="F1551" s="5" t="s">
        <v>1311</v>
      </c>
      <c r="G1551" s="7">
        <v>178.0</v>
      </c>
      <c r="H1551" s="7" t="s">
        <v>17</v>
      </c>
      <c r="I1551" s="7">
        <v>163.0</v>
      </c>
      <c r="J1551" s="7">
        <f t="shared" si="1"/>
        <v>170.5</v>
      </c>
    </row>
    <row r="1552" ht="15.75" hidden="1" customHeight="1">
      <c r="A1552" s="5" t="s">
        <v>3791</v>
      </c>
      <c r="B1552" s="6" t="s">
        <v>12</v>
      </c>
      <c r="C1552" s="5" t="s">
        <v>13</v>
      </c>
      <c r="D1552" s="5" t="s">
        <v>109</v>
      </c>
      <c r="E1552" s="5" t="s">
        <v>15</v>
      </c>
      <c r="F1552" s="5" t="s">
        <v>172</v>
      </c>
      <c r="G1552" s="7">
        <v>143.0</v>
      </c>
      <c r="H1552" s="7">
        <v>115.0</v>
      </c>
      <c r="I1552" s="7">
        <v>114.0</v>
      </c>
      <c r="J1552" s="7">
        <f t="shared" si="1"/>
        <v>124</v>
      </c>
    </row>
    <row r="1553" ht="15.75" hidden="1" customHeight="1">
      <c r="A1553" s="5" t="s">
        <v>3792</v>
      </c>
      <c r="B1553" s="6" t="s">
        <v>12</v>
      </c>
      <c r="C1553" s="5" t="s">
        <v>23</v>
      </c>
      <c r="D1553" s="5" t="s">
        <v>109</v>
      </c>
      <c r="E1553" s="5" t="s">
        <v>25</v>
      </c>
      <c r="F1553" s="5" t="s">
        <v>1677</v>
      </c>
      <c r="G1553" s="7">
        <v>134.0</v>
      </c>
      <c r="H1553" s="7">
        <v>124.0</v>
      </c>
      <c r="I1553" s="7">
        <v>114.0</v>
      </c>
      <c r="J1553" s="7">
        <f t="shared" si="1"/>
        <v>124</v>
      </c>
    </row>
    <row r="1554" ht="15.75" hidden="1" customHeight="1">
      <c r="A1554" s="5" t="s">
        <v>3793</v>
      </c>
      <c r="B1554" s="6" t="s">
        <v>19</v>
      </c>
      <c r="C1554" s="5" t="s">
        <v>23</v>
      </c>
      <c r="D1554" s="5" t="s">
        <v>20</v>
      </c>
      <c r="E1554" s="5" t="s">
        <v>15</v>
      </c>
      <c r="F1554" s="5" t="s">
        <v>38</v>
      </c>
      <c r="G1554" s="7">
        <v>155.0</v>
      </c>
      <c r="H1554" s="7">
        <v>149.0</v>
      </c>
      <c r="I1554" s="7" t="s">
        <v>17</v>
      </c>
      <c r="J1554" s="7">
        <f t="shared" si="1"/>
        <v>152</v>
      </c>
    </row>
    <row r="1555" ht="15.75" hidden="1" customHeight="1">
      <c r="A1555" s="5" t="s">
        <v>3794</v>
      </c>
      <c r="B1555" s="6" t="s">
        <v>12</v>
      </c>
      <c r="C1555" s="5" t="s">
        <v>13</v>
      </c>
      <c r="D1555" s="5" t="s">
        <v>20</v>
      </c>
      <c r="E1555" s="5" t="s">
        <v>15</v>
      </c>
      <c r="F1555" s="5" t="s">
        <v>292</v>
      </c>
      <c r="G1555" s="7">
        <v>170.0</v>
      </c>
      <c r="H1555" s="7" t="s">
        <v>17</v>
      </c>
      <c r="I1555" s="7">
        <v>151.0</v>
      </c>
      <c r="J1555" s="7">
        <f t="shared" si="1"/>
        <v>160.5</v>
      </c>
    </row>
    <row r="1556" ht="15.75" hidden="1" customHeight="1">
      <c r="A1556" s="5" t="s">
        <v>3795</v>
      </c>
      <c r="B1556" s="6" t="s">
        <v>19</v>
      </c>
      <c r="C1556" s="5" t="s">
        <v>13</v>
      </c>
      <c r="D1556" s="5" t="s">
        <v>20</v>
      </c>
      <c r="E1556" s="5" t="s">
        <v>15</v>
      </c>
      <c r="F1556" s="5" t="s">
        <v>3542</v>
      </c>
      <c r="G1556" s="7">
        <v>137.0</v>
      </c>
      <c r="H1556" s="7" t="s">
        <v>17</v>
      </c>
      <c r="I1556" s="7">
        <v>137.0</v>
      </c>
      <c r="J1556" s="7">
        <f t="shared" si="1"/>
        <v>137</v>
      </c>
    </row>
    <row r="1557" ht="15.75" hidden="1" customHeight="1">
      <c r="A1557" s="5" t="s">
        <v>3796</v>
      </c>
      <c r="B1557" s="6" t="s">
        <v>12</v>
      </c>
      <c r="C1557" s="5" t="s">
        <v>23</v>
      </c>
      <c r="D1557" s="5" t="s">
        <v>20</v>
      </c>
      <c r="E1557" s="5" t="s">
        <v>15</v>
      </c>
      <c r="F1557" s="5" t="s">
        <v>38</v>
      </c>
      <c r="G1557" s="7">
        <v>189.0</v>
      </c>
      <c r="H1557" s="7" t="s">
        <v>17</v>
      </c>
      <c r="I1557" s="7">
        <v>161.0</v>
      </c>
      <c r="J1557" s="7">
        <f t="shared" si="1"/>
        <v>175</v>
      </c>
    </row>
    <row r="1558" ht="15.75" hidden="1" customHeight="1">
      <c r="A1558" s="5" t="s">
        <v>3797</v>
      </c>
      <c r="B1558" s="6" t="s">
        <v>12</v>
      </c>
      <c r="C1558" s="5" t="s">
        <v>13</v>
      </c>
      <c r="D1558" s="5" t="s">
        <v>20</v>
      </c>
      <c r="E1558" s="5" t="s">
        <v>25</v>
      </c>
      <c r="F1558" s="5" t="s">
        <v>498</v>
      </c>
      <c r="G1558" s="7">
        <v>122.0</v>
      </c>
      <c r="H1558" s="7" t="s">
        <v>17</v>
      </c>
      <c r="I1558" s="7">
        <v>114.0</v>
      </c>
      <c r="J1558" s="7">
        <f t="shared" si="1"/>
        <v>118</v>
      </c>
    </row>
    <row r="1559" ht="15.75" hidden="1" customHeight="1">
      <c r="A1559" s="5" t="s">
        <v>3798</v>
      </c>
      <c r="B1559" s="6" t="s">
        <v>12</v>
      </c>
      <c r="C1559" s="5" t="s">
        <v>23</v>
      </c>
      <c r="D1559" s="5" t="s">
        <v>20</v>
      </c>
      <c r="E1559" s="5" t="s">
        <v>15</v>
      </c>
      <c r="F1559" s="5" t="s">
        <v>387</v>
      </c>
      <c r="G1559" s="7">
        <v>197.0</v>
      </c>
      <c r="H1559" s="7" t="s">
        <v>17</v>
      </c>
      <c r="I1559" s="7">
        <v>186.0</v>
      </c>
      <c r="J1559" s="7">
        <f t="shared" si="1"/>
        <v>191.5</v>
      </c>
    </row>
    <row r="1560" ht="15.75" hidden="1" customHeight="1">
      <c r="A1560" s="5" t="s">
        <v>3799</v>
      </c>
      <c r="B1560" s="6" t="s">
        <v>12</v>
      </c>
      <c r="C1560" s="5" t="s">
        <v>23</v>
      </c>
      <c r="D1560" s="5" t="s">
        <v>30</v>
      </c>
      <c r="E1560" s="5" t="s">
        <v>15</v>
      </c>
      <c r="F1560" s="5" t="s">
        <v>465</v>
      </c>
      <c r="G1560" s="7">
        <v>154.0</v>
      </c>
      <c r="H1560" s="7">
        <v>162.0</v>
      </c>
      <c r="I1560" s="7">
        <v>125.0</v>
      </c>
      <c r="J1560" s="7">
        <f t="shared" si="1"/>
        <v>147</v>
      </c>
    </row>
    <row r="1561" ht="15.75" customHeight="1">
      <c r="A1561" s="5" t="s">
        <v>3800</v>
      </c>
      <c r="B1561" s="6" t="s">
        <v>12</v>
      </c>
      <c r="C1561" s="5" t="s">
        <v>23</v>
      </c>
      <c r="D1561" s="5" t="s">
        <v>24</v>
      </c>
      <c r="E1561" s="5" t="s">
        <v>15</v>
      </c>
      <c r="F1561" s="5" t="s">
        <v>1143</v>
      </c>
      <c r="G1561" s="7" t="s">
        <v>67</v>
      </c>
      <c r="H1561" s="7" t="s">
        <v>67</v>
      </c>
      <c r="I1561" s="7" t="s">
        <v>17</v>
      </c>
      <c r="J1561" s="7" t="str">
        <f t="shared" si="1"/>
        <v>#DIV/0!</v>
      </c>
    </row>
    <row r="1562" ht="15.75" hidden="1" customHeight="1">
      <c r="A1562" s="5" t="s">
        <v>3801</v>
      </c>
      <c r="B1562" s="6" t="s">
        <v>12</v>
      </c>
      <c r="C1562" s="5" t="s">
        <v>23</v>
      </c>
      <c r="D1562" s="5" t="s">
        <v>20</v>
      </c>
      <c r="E1562" s="5" t="s">
        <v>25</v>
      </c>
      <c r="F1562" s="5" t="s">
        <v>824</v>
      </c>
      <c r="G1562" s="7">
        <v>132.0</v>
      </c>
      <c r="H1562" s="7">
        <v>145.0</v>
      </c>
      <c r="I1562" s="7">
        <v>119.0</v>
      </c>
      <c r="J1562" s="7">
        <f t="shared" si="1"/>
        <v>132</v>
      </c>
    </row>
    <row r="1563" ht="15.75" hidden="1" customHeight="1">
      <c r="A1563" s="5" t="s">
        <v>3802</v>
      </c>
      <c r="B1563" s="6" t="s">
        <v>12</v>
      </c>
      <c r="C1563" s="5" t="s">
        <v>13</v>
      </c>
      <c r="D1563" s="5" t="s">
        <v>24</v>
      </c>
      <c r="E1563" s="5" t="s">
        <v>15</v>
      </c>
      <c r="F1563" s="5" t="s">
        <v>481</v>
      </c>
      <c r="G1563" s="7">
        <v>170.0</v>
      </c>
      <c r="H1563" s="7">
        <v>162.0</v>
      </c>
      <c r="I1563" s="7" t="s">
        <v>17</v>
      </c>
      <c r="J1563" s="7">
        <f t="shared" si="1"/>
        <v>166</v>
      </c>
    </row>
    <row r="1564" ht="15.75" hidden="1" customHeight="1">
      <c r="A1564" s="5" t="s">
        <v>3803</v>
      </c>
      <c r="B1564" s="6" t="s">
        <v>12</v>
      </c>
      <c r="C1564" s="5" t="s">
        <v>23</v>
      </c>
      <c r="D1564" s="5" t="s">
        <v>37</v>
      </c>
      <c r="E1564" s="5" t="s">
        <v>15</v>
      </c>
      <c r="F1564" s="5" t="s">
        <v>86</v>
      </c>
      <c r="G1564" s="7">
        <v>191.0</v>
      </c>
      <c r="H1564" s="7" t="s">
        <v>17</v>
      </c>
      <c r="I1564" s="7">
        <v>178.0</v>
      </c>
      <c r="J1564" s="7">
        <f t="shared" si="1"/>
        <v>184.5</v>
      </c>
    </row>
    <row r="1565" ht="15.75" hidden="1" customHeight="1">
      <c r="A1565" s="5" t="s">
        <v>3804</v>
      </c>
      <c r="B1565" s="6" t="s">
        <v>12</v>
      </c>
      <c r="C1565" s="5" t="s">
        <v>13</v>
      </c>
      <c r="D1565" s="5" t="s">
        <v>30</v>
      </c>
      <c r="E1565" s="5" t="s">
        <v>15</v>
      </c>
      <c r="F1565" s="5" t="s">
        <v>275</v>
      </c>
      <c r="G1565" s="7">
        <v>117.0</v>
      </c>
      <c r="H1565" s="7" t="s">
        <v>17</v>
      </c>
      <c r="I1565" s="7">
        <v>100.0</v>
      </c>
      <c r="J1565" s="7">
        <f t="shared" si="1"/>
        <v>108.5</v>
      </c>
    </row>
    <row r="1566" ht="15.75" hidden="1" customHeight="1">
      <c r="A1566" s="5" t="s">
        <v>3805</v>
      </c>
      <c r="B1566" s="6" t="s">
        <v>19</v>
      </c>
      <c r="C1566" s="5" t="s">
        <v>23</v>
      </c>
      <c r="D1566" s="5" t="s">
        <v>30</v>
      </c>
      <c r="E1566" s="5" t="s">
        <v>15</v>
      </c>
      <c r="F1566" s="5" t="s">
        <v>697</v>
      </c>
      <c r="G1566" s="7">
        <v>138.0</v>
      </c>
      <c r="H1566" s="7" t="s">
        <v>64</v>
      </c>
      <c r="I1566" s="7" t="s">
        <v>17</v>
      </c>
      <c r="J1566" s="7">
        <f t="shared" si="1"/>
        <v>138</v>
      </c>
    </row>
    <row r="1567" ht="15.75" hidden="1" customHeight="1">
      <c r="A1567" s="5" t="s">
        <v>3806</v>
      </c>
      <c r="B1567" s="6" t="s">
        <v>12</v>
      </c>
      <c r="C1567" s="5" t="s">
        <v>23</v>
      </c>
      <c r="D1567" s="5" t="s">
        <v>130</v>
      </c>
      <c r="E1567" s="5" t="s">
        <v>25</v>
      </c>
      <c r="F1567" s="5" t="s">
        <v>616</v>
      </c>
      <c r="G1567" s="7" t="s">
        <v>67</v>
      </c>
      <c r="H1567" s="7">
        <v>112.0</v>
      </c>
      <c r="I1567" s="7" t="s">
        <v>67</v>
      </c>
      <c r="J1567" s="7">
        <f t="shared" si="1"/>
        <v>112</v>
      </c>
    </row>
    <row r="1568" ht="15.75" hidden="1" customHeight="1">
      <c r="A1568" s="5" t="s">
        <v>3807</v>
      </c>
      <c r="B1568" s="6" t="s">
        <v>12</v>
      </c>
      <c r="C1568" s="5" t="s">
        <v>23</v>
      </c>
      <c r="D1568" s="5" t="s">
        <v>109</v>
      </c>
      <c r="E1568" s="5" t="s">
        <v>25</v>
      </c>
      <c r="F1568" s="5" t="s">
        <v>110</v>
      </c>
      <c r="G1568" s="7">
        <v>185.0</v>
      </c>
      <c r="H1568" s="7">
        <v>178.0</v>
      </c>
      <c r="I1568" s="7" t="s">
        <v>17</v>
      </c>
      <c r="J1568" s="7">
        <f t="shared" si="1"/>
        <v>181.5</v>
      </c>
    </row>
    <row r="1569" ht="15.75" hidden="1" customHeight="1">
      <c r="A1569" s="5" t="s">
        <v>3808</v>
      </c>
      <c r="B1569" s="6" t="s">
        <v>19</v>
      </c>
      <c r="C1569" s="5" t="s">
        <v>23</v>
      </c>
      <c r="D1569" s="5" t="s">
        <v>14</v>
      </c>
      <c r="E1569" s="5" t="s">
        <v>25</v>
      </c>
      <c r="F1569" s="5" t="s">
        <v>782</v>
      </c>
      <c r="G1569" s="7">
        <v>113.0</v>
      </c>
      <c r="H1569" s="7">
        <v>110.0</v>
      </c>
      <c r="I1569" s="7" t="s">
        <v>17</v>
      </c>
      <c r="J1569" s="7">
        <f t="shared" si="1"/>
        <v>111.5</v>
      </c>
    </row>
    <row r="1570" ht="15.75" hidden="1" customHeight="1">
      <c r="A1570" s="5" t="s">
        <v>3809</v>
      </c>
      <c r="B1570" s="6" t="s">
        <v>12</v>
      </c>
      <c r="C1570" s="5" t="s">
        <v>13</v>
      </c>
      <c r="D1570" s="5" t="s">
        <v>30</v>
      </c>
      <c r="E1570" s="5" t="s">
        <v>25</v>
      </c>
      <c r="F1570" s="5" t="s">
        <v>446</v>
      </c>
      <c r="G1570" s="7">
        <v>124.0</v>
      </c>
      <c r="H1570" s="7" t="s">
        <v>17</v>
      </c>
      <c r="I1570" s="7">
        <v>142.0</v>
      </c>
      <c r="J1570" s="7">
        <f t="shared" si="1"/>
        <v>133</v>
      </c>
    </row>
    <row r="1571" ht="15.75" hidden="1" customHeight="1">
      <c r="A1571" s="5" t="s">
        <v>3810</v>
      </c>
      <c r="B1571" s="6" t="s">
        <v>12</v>
      </c>
      <c r="C1571" s="5" t="s">
        <v>23</v>
      </c>
      <c r="D1571" s="5" t="s">
        <v>20</v>
      </c>
      <c r="E1571" s="5" t="s">
        <v>15</v>
      </c>
      <c r="F1571" s="5" t="s">
        <v>457</v>
      </c>
      <c r="G1571" s="7">
        <v>170.0</v>
      </c>
      <c r="H1571" s="7">
        <v>135.0</v>
      </c>
      <c r="I1571" s="7" t="s">
        <v>17</v>
      </c>
      <c r="J1571" s="7">
        <f t="shared" si="1"/>
        <v>152.5</v>
      </c>
    </row>
    <row r="1572" ht="15.75" hidden="1" customHeight="1">
      <c r="A1572" s="5" t="s">
        <v>3811</v>
      </c>
      <c r="B1572" s="6" t="s">
        <v>12</v>
      </c>
      <c r="C1572" s="5" t="s">
        <v>13</v>
      </c>
      <c r="D1572" s="5" t="s">
        <v>109</v>
      </c>
      <c r="E1572" s="5" t="s">
        <v>25</v>
      </c>
      <c r="F1572" s="5" t="s">
        <v>155</v>
      </c>
      <c r="G1572" s="7">
        <v>181.0</v>
      </c>
      <c r="H1572" s="7" t="s">
        <v>17</v>
      </c>
      <c r="I1572" s="7">
        <v>163.0</v>
      </c>
      <c r="J1572" s="7">
        <f t="shared" si="1"/>
        <v>172</v>
      </c>
    </row>
    <row r="1573" ht="15.75" hidden="1" customHeight="1">
      <c r="A1573" s="5" t="s">
        <v>3812</v>
      </c>
      <c r="B1573" s="6" t="s">
        <v>19</v>
      </c>
      <c r="C1573" s="5" t="s">
        <v>13</v>
      </c>
      <c r="D1573" s="5" t="s">
        <v>37</v>
      </c>
      <c r="E1573" s="5" t="s">
        <v>25</v>
      </c>
      <c r="F1573" s="5" t="s">
        <v>174</v>
      </c>
      <c r="G1573" s="7">
        <v>140.0</v>
      </c>
      <c r="H1573" s="7" t="s">
        <v>17</v>
      </c>
      <c r="I1573" s="7">
        <v>166.0</v>
      </c>
      <c r="J1573" s="7">
        <f t="shared" si="1"/>
        <v>153</v>
      </c>
    </row>
    <row r="1574" ht="15.75" hidden="1" customHeight="1">
      <c r="A1574" s="5" t="s">
        <v>3813</v>
      </c>
      <c r="B1574" s="6" t="s">
        <v>12</v>
      </c>
      <c r="C1574" s="5" t="s">
        <v>23</v>
      </c>
      <c r="D1574" s="5" t="s">
        <v>14</v>
      </c>
      <c r="E1574" s="5" t="s">
        <v>25</v>
      </c>
      <c r="F1574" s="5" t="s">
        <v>421</v>
      </c>
      <c r="G1574" s="7">
        <v>181.0</v>
      </c>
      <c r="H1574" s="7" t="s">
        <v>17</v>
      </c>
      <c r="I1574" s="7">
        <v>173.0</v>
      </c>
      <c r="J1574" s="7">
        <f t="shared" si="1"/>
        <v>177</v>
      </c>
    </row>
    <row r="1575" ht="15.75" hidden="1" customHeight="1">
      <c r="A1575" s="5" t="s">
        <v>3814</v>
      </c>
      <c r="B1575" s="6" t="s">
        <v>12</v>
      </c>
      <c r="C1575" s="5" t="s">
        <v>23</v>
      </c>
      <c r="D1575" s="5" t="s">
        <v>51</v>
      </c>
      <c r="E1575" s="5" t="s">
        <v>15</v>
      </c>
      <c r="F1575" s="5" t="s">
        <v>112</v>
      </c>
      <c r="G1575" s="7">
        <v>153.0</v>
      </c>
      <c r="H1575" s="7" t="s">
        <v>17</v>
      </c>
      <c r="I1575" s="7">
        <v>149.0</v>
      </c>
      <c r="J1575" s="7">
        <f t="shared" si="1"/>
        <v>151</v>
      </c>
    </row>
    <row r="1576" ht="15.75" hidden="1" customHeight="1">
      <c r="A1576" s="5" t="s">
        <v>3815</v>
      </c>
      <c r="B1576" s="6" t="s">
        <v>12</v>
      </c>
      <c r="C1576" s="5" t="s">
        <v>13</v>
      </c>
      <c r="D1576" s="5" t="s">
        <v>30</v>
      </c>
      <c r="E1576" s="5" t="s">
        <v>25</v>
      </c>
      <c r="F1576" s="5" t="s">
        <v>1350</v>
      </c>
      <c r="G1576" s="7">
        <v>106.0</v>
      </c>
      <c r="H1576" s="7">
        <v>107.0</v>
      </c>
      <c r="I1576" s="7" t="s">
        <v>67</v>
      </c>
      <c r="J1576" s="7">
        <f t="shared" si="1"/>
        <v>106.5</v>
      </c>
    </row>
    <row r="1577" ht="15.75" hidden="1" customHeight="1">
      <c r="A1577" s="5" t="s">
        <v>3816</v>
      </c>
      <c r="B1577" s="6" t="s">
        <v>19</v>
      </c>
      <c r="C1577" s="5" t="s">
        <v>23</v>
      </c>
      <c r="D1577" s="5" t="s">
        <v>14</v>
      </c>
      <c r="E1577" s="5" t="s">
        <v>25</v>
      </c>
      <c r="F1577" s="5" t="s">
        <v>56</v>
      </c>
      <c r="G1577" s="7">
        <v>181.0</v>
      </c>
      <c r="H1577" s="7">
        <v>170.0</v>
      </c>
      <c r="I1577" s="7" t="s">
        <v>17</v>
      </c>
      <c r="J1577" s="7">
        <f t="shared" si="1"/>
        <v>175.5</v>
      </c>
    </row>
    <row r="1578" ht="15.75" hidden="1" customHeight="1">
      <c r="A1578" s="5" t="s">
        <v>3817</v>
      </c>
      <c r="B1578" s="6" t="s">
        <v>12</v>
      </c>
      <c r="C1578" s="5" t="s">
        <v>23</v>
      </c>
      <c r="D1578" s="5" t="s">
        <v>20</v>
      </c>
      <c r="E1578" s="5" t="s">
        <v>15</v>
      </c>
      <c r="F1578" s="5" t="s">
        <v>81</v>
      </c>
      <c r="G1578" s="7">
        <v>184.0</v>
      </c>
      <c r="H1578" s="7">
        <v>185.5</v>
      </c>
      <c r="I1578" s="7" t="s">
        <v>17</v>
      </c>
      <c r="J1578" s="7">
        <f t="shared" si="1"/>
        <v>184.75</v>
      </c>
    </row>
    <row r="1579" ht="15.75" hidden="1" customHeight="1">
      <c r="A1579" s="5" t="s">
        <v>3818</v>
      </c>
      <c r="B1579" s="6" t="s">
        <v>19</v>
      </c>
      <c r="C1579" s="5" t="s">
        <v>23</v>
      </c>
      <c r="D1579" s="5" t="s">
        <v>37</v>
      </c>
      <c r="E1579" s="5" t="s">
        <v>25</v>
      </c>
      <c r="F1579" s="5" t="s">
        <v>300</v>
      </c>
      <c r="G1579" s="7">
        <v>165.0</v>
      </c>
      <c r="H1579" s="7" t="s">
        <v>17</v>
      </c>
      <c r="I1579" s="7">
        <v>168.0</v>
      </c>
      <c r="J1579" s="7">
        <f t="shared" si="1"/>
        <v>166.5</v>
      </c>
    </row>
    <row r="1580" ht="15.75" hidden="1" customHeight="1">
      <c r="A1580" s="5" t="s">
        <v>3819</v>
      </c>
      <c r="B1580" s="6" t="s">
        <v>12</v>
      </c>
      <c r="C1580" s="5" t="s">
        <v>13</v>
      </c>
      <c r="D1580" s="5" t="s">
        <v>130</v>
      </c>
      <c r="E1580" s="5" t="s">
        <v>15</v>
      </c>
      <c r="F1580" s="5" t="s">
        <v>483</v>
      </c>
      <c r="G1580" s="7">
        <v>154.0</v>
      </c>
      <c r="H1580" s="7" t="s">
        <v>17</v>
      </c>
      <c r="I1580" s="7">
        <v>135.0</v>
      </c>
      <c r="J1580" s="7">
        <f t="shared" si="1"/>
        <v>144.5</v>
      </c>
    </row>
    <row r="1581" ht="15.75" hidden="1" customHeight="1">
      <c r="A1581" s="5" t="s">
        <v>3820</v>
      </c>
      <c r="B1581" s="6" t="s">
        <v>12</v>
      </c>
      <c r="C1581" s="5" t="s">
        <v>13</v>
      </c>
      <c r="D1581" s="5" t="s">
        <v>139</v>
      </c>
      <c r="E1581" s="5" t="s">
        <v>15</v>
      </c>
      <c r="F1581" s="5" t="s">
        <v>140</v>
      </c>
      <c r="G1581" s="7">
        <v>174.0</v>
      </c>
      <c r="H1581" s="7">
        <v>178.0</v>
      </c>
      <c r="I1581" s="7">
        <v>117.0</v>
      </c>
      <c r="J1581" s="7">
        <f t="shared" si="1"/>
        <v>156.3333333</v>
      </c>
    </row>
    <row r="1582" ht="15.75" hidden="1" customHeight="1">
      <c r="A1582" s="5" t="s">
        <v>3821</v>
      </c>
      <c r="B1582" s="6" t="s">
        <v>12</v>
      </c>
      <c r="C1582" s="5" t="s">
        <v>23</v>
      </c>
      <c r="D1582" s="5" t="s">
        <v>24</v>
      </c>
      <c r="E1582" s="5" t="s">
        <v>15</v>
      </c>
      <c r="F1582" s="5" t="s">
        <v>413</v>
      </c>
      <c r="G1582" s="7">
        <v>175.0</v>
      </c>
      <c r="H1582" s="7">
        <v>171.0</v>
      </c>
      <c r="I1582" s="7" t="s">
        <v>17</v>
      </c>
      <c r="J1582" s="7">
        <f t="shared" si="1"/>
        <v>173</v>
      </c>
    </row>
    <row r="1583" ht="15.75" hidden="1" customHeight="1">
      <c r="A1583" s="5" t="s">
        <v>3822</v>
      </c>
      <c r="B1583" s="6" t="s">
        <v>19</v>
      </c>
      <c r="C1583" s="5" t="s">
        <v>23</v>
      </c>
      <c r="D1583" s="5" t="s">
        <v>30</v>
      </c>
      <c r="E1583" s="5" t="s">
        <v>25</v>
      </c>
      <c r="F1583" s="5" t="s">
        <v>544</v>
      </c>
      <c r="G1583" s="7">
        <v>164.0</v>
      </c>
      <c r="H1583" s="7">
        <v>130.0</v>
      </c>
      <c r="I1583" s="7" t="s">
        <v>17</v>
      </c>
      <c r="J1583" s="7">
        <f t="shared" si="1"/>
        <v>147</v>
      </c>
    </row>
    <row r="1584" ht="15.75" hidden="1" customHeight="1">
      <c r="A1584" s="5" t="s">
        <v>3823</v>
      </c>
      <c r="B1584" s="6" t="s">
        <v>12</v>
      </c>
      <c r="C1584" s="5" t="s">
        <v>13</v>
      </c>
      <c r="D1584" s="5" t="s">
        <v>149</v>
      </c>
      <c r="E1584" s="5" t="s">
        <v>15</v>
      </c>
      <c r="F1584" s="5" t="s">
        <v>150</v>
      </c>
      <c r="G1584" s="7">
        <v>102.0</v>
      </c>
      <c r="H1584" s="7">
        <v>105.0</v>
      </c>
      <c r="I1584" s="7" t="s">
        <v>17</v>
      </c>
      <c r="J1584" s="7">
        <f t="shared" si="1"/>
        <v>103.5</v>
      </c>
    </row>
    <row r="1585" ht="15.75" hidden="1" customHeight="1">
      <c r="A1585" s="5" t="s">
        <v>3824</v>
      </c>
      <c r="B1585" s="6" t="s">
        <v>12</v>
      </c>
      <c r="C1585" s="5" t="s">
        <v>23</v>
      </c>
      <c r="D1585" s="5" t="s">
        <v>20</v>
      </c>
      <c r="E1585" s="5" t="s">
        <v>15</v>
      </c>
      <c r="F1585" s="5" t="s">
        <v>742</v>
      </c>
      <c r="G1585" s="7">
        <v>177.0</v>
      </c>
      <c r="H1585" s="7">
        <v>143.0</v>
      </c>
      <c r="I1585" s="7" t="s">
        <v>17</v>
      </c>
      <c r="J1585" s="7">
        <f t="shared" si="1"/>
        <v>160</v>
      </c>
    </row>
    <row r="1586" ht="15.75" hidden="1" customHeight="1">
      <c r="A1586" s="5" t="s">
        <v>3825</v>
      </c>
      <c r="B1586" s="6" t="s">
        <v>19</v>
      </c>
      <c r="C1586" s="5" t="s">
        <v>23</v>
      </c>
      <c r="D1586" s="5" t="s">
        <v>20</v>
      </c>
      <c r="E1586" s="5" t="s">
        <v>15</v>
      </c>
      <c r="F1586" s="5" t="s">
        <v>457</v>
      </c>
      <c r="G1586" s="7">
        <v>156.0</v>
      </c>
      <c r="H1586" s="7">
        <v>147.0</v>
      </c>
      <c r="I1586" s="7">
        <v>151.0</v>
      </c>
      <c r="J1586" s="7">
        <f t="shared" si="1"/>
        <v>151.3333333</v>
      </c>
    </row>
    <row r="1587" ht="15.75" hidden="1" customHeight="1">
      <c r="A1587" s="5" t="s">
        <v>3826</v>
      </c>
      <c r="B1587" s="6" t="s">
        <v>12</v>
      </c>
      <c r="C1587" s="5" t="s">
        <v>23</v>
      </c>
      <c r="D1587" s="5" t="s">
        <v>30</v>
      </c>
      <c r="E1587" s="5" t="s">
        <v>25</v>
      </c>
      <c r="F1587" s="5" t="s">
        <v>177</v>
      </c>
      <c r="G1587" s="7">
        <v>186.0</v>
      </c>
      <c r="H1587" s="7">
        <v>164.0</v>
      </c>
      <c r="I1587" s="7" t="s">
        <v>17</v>
      </c>
      <c r="J1587" s="7">
        <f t="shared" si="1"/>
        <v>175</v>
      </c>
    </row>
    <row r="1588" ht="15.75" hidden="1" customHeight="1">
      <c r="A1588" s="5" t="s">
        <v>3827</v>
      </c>
      <c r="B1588" s="6" t="s">
        <v>19</v>
      </c>
      <c r="C1588" s="5" t="s">
        <v>23</v>
      </c>
      <c r="D1588" s="5" t="s">
        <v>51</v>
      </c>
      <c r="E1588" s="5" t="s">
        <v>15</v>
      </c>
      <c r="F1588" s="5" t="s">
        <v>330</v>
      </c>
      <c r="G1588" s="7">
        <v>122.0</v>
      </c>
      <c r="H1588" s="7" t="s">
        <v>67</v>
      </c>
      <c r="I1588" s="7" t="s">
        <v>17</v>
      </c>
      <c r="J1588" s="7">
        <f t="shared" si="1"/>
        <v>122</v>
      </c>
    </row>
    <row r="1589" ht="15.75" hidden="1" customHeight="1">
      <c r="A1589" s="5" t="s">
        <v>3828</v>
      </c>
      <c r="B1589" s="6" t="s">
        <v>12</v>
      </c>
      <c r="C1589" s="5" t="s">
        <v>13</v>
      </c>
      <c r="D1589" s="5" t="s">
        <v>130</v>
      </c>
      <c r="E1589" s="5" t="s">
        <v>15</v>
      </c>
      <c r="F1589" s="5" t="s">
        <v>196</v>
      </c>
      <c r="G1589" s="7">
        <v>165.0</v>
      </c>
      <c r="H1589" s="7" t="s">
        <v>17</v>
      </c>
      <c r="I1589" s="7">
        <v>175.0</v>
      </c>
      <c r="J1589" s="7">
        <f t="shared" si="1"/>
        <v>170</v>
      </c>
    </row>
    <row r="1590" ht="15.75" hidden="1" customHeight="1">
      <c r="A1590" s="5" t="s">
        <v>3829</v>
      </c>
      <c r="B1590" s="6" t="s">
        <v>12</v>
      </c>
      <c r="C1590" s="5" t="s">
        <v>23</v>
      </c>
      <c r="D1590" s="5" t="s">
        <v>51</v>
      </c>
      <c r="E1590" s="5" t="s">
        <v>25</v>
      </c>
      <c r="F1590" s="5" t="s">
        <v>361</v>
      </c>
      <c r="G1590" s="7">
        <v>193.0</v>
      </c>
      <c r="H1590" s="7" t="s">
        <v>17</v>
      </c>
      <c r="I1590" s="7">
        <v>182.0</v>
      </c>
      <c r="J1590" s="7">
        <f t="shared" si="1"/>
        <v>187.5</v>
      </c>
    </row>
    <row r="1591" ht="15.75" hidden="1" customHeight="1">
      <c r="A1591" s="5" t="s">
        <v>3830</v>
      </c>
      <c r="B1591" s="6" t="s">
        <v>12</v>
      </c>
      <c r="C1591" s="5" t="s">
        <v>23</v>
      </c>
      <c r="D1591" s="5" t="s">
        <v>20</v>
      </c>
      <c r="E1591" s="5" t="s">
        <v>15</v>
      </c>
      <c r="F1591" s="5" t="s">
        <v>387</v>
      </c>
      <c r="G1591" s="7">
        <v>196.0</v>
      </c>
      <c r="H1591" s="7" t="s">
        <v>17</v>
      </c>
      <c r="I1591" s="7">
        <v>191.0</v>
      </c>
      <c r="J1591" s="7">
        <f t="shared" si="1"/>
        <v>193.5</v>
      </c>
    </row>
    <row r="1592" ht="15.75" hidden="1" customHeight="1">
      <c r="A1592" s="5" t="s">
        <v>3831</v>
      </c>
      <c r="B1592" s="6" t="s">
        <v>12</v>
      </c>
      <c r="C1592" s="5" t="s">
        <v>13</v>
      </c>
      <c r="D1592" s="5" t="s">
        <v>109</v>
      </c>
      <c r="E1592" s="5" t="s">
        <v>15</v>
      </c>
      <c r="F1592" s="5" t="s">
        <v>172</v>
      </c>
      <c r="G1592" s="7">
        <v>120.0</v>
      </c>
      <c r="H1592" s="7">
        <v>121.0</v>
      </c>
      <c r="I1592" s="7">
        <v>104.0</v>
      </c>
      <c r="J1592" s="7">
        <f t="shared" si="1"/>
        <v>115</v>
      </c>
    </row>
    <row r="1593" ht="15.75" hidden="1" customHeight="1">
      <c r="A1593" s="5" t="s">
        <v>3832</v>
      </c>
      <c r="B1593" s="6" t="s">
        <v>12</v>
      </c>
      <c r="C1593" s="5" t="s">
        <v>13</v>
      </c>
      <c r="D1593" s="5" t="s">
        <v>37</v>
      </c>
      <c r="E1593" s="5" t="s">
        <v>15</v>
      </c>
      <c r="F1593" s="5" t="s">
        <v>101</v>
      </c>
      <c r="G1593" s="7">
        <v>176.0</v>
      </c>
      <c r="H1593" s="7" t="s">
        <v>17</v>
      </c>
      <c r="I1593" s="7">
        <v>173.0</v>
      </c>
      <c r="J1593" s="7">
        <f t="shared" si="1"/>
        <v>174.5</v>
      </c>
    </row>
    <row r="1594" ht="15.75" customHeight="1">
      <c r="A1594" s="5" t="s">
        <v>3833</v>
      </c>
      <c r="B1594" s="6" t="s">
        <v>12</v>
      </c>
      <c r="C1594" s="5" t="s">
        <v>13</v>
      </c>
      <c r="D1594" s="5" t="s">
        <v>14</v>
      </c>
      <c r="E1594" s="5" t="s">
        <v>25</v>
      </c>
      <c r="F1594" s="5" t="s">
        <v>269</v>
      </c>
      <c r="G1594" s="7" t="s">
        <v>67</v>
      </c>
      <c r="H1594" s="7" t="s">
        <v>17</v>
      </c>
      <c r="I1594" s="7" t="s">
        <v>67</v>
      </c>
      <c r="J1594" s="7" t="str">
        <f t="shared" si="1"/>
        <v>#DIV/0!</v>
      </c>
    </row>
    <row r="1595" ht="15.75" customHeight="1">
      <c r="A1595" s="5" t="s">
        <v>3834</v>
      </c>
      <c r="B1595" s="6" t="s">
        <v>12</v>
      </c>
      <c r="C1595" s="5" t="s">
        <v>23</v>
      </c>
      <c r="D1595" s="5" t="s">
        <v>51</v>
      </c>
      <c r="E1595" s="5" t="s">
        <v>25</v>
      </c>
      <c r="F1595" s="5" t="s">
        <v>52</v>
      </c>
      <c r="G1595" s="7" t="s">
        <v>17</v>
      </c>
      <c r="H1595" s="7" t="s">
        <v>17</v>
      </c>
      <c r="I1595" s="7" t="s">
        <v>17</v>
      </c>
      <c r="J1595" s="7" t="str">
        <f t="shared" si="1"/>
        <v>#DIV/0!</v>
      </c>
    </row>
    <row r="1596" ht="15.75" hidden="1" customHeight="1">
      <c r="A1596" s="5" t="s">
        <v>3835</v>
      </c>
      <c r="B1596" s="6" t="s">
        <v>12</v>
      </c>
      <c r="C1596" s="5" t="s">
        <v>23</v>
      </c>
      <c r="D1596" s="5" t="s">
        <v>51</v>
      </c>
      <c r="E1596" s="5" t="s">
        <v>15</v>
      </c>
      <c r="F1596" s="5" t="s">
        <v>312</v>
      </c>
      <c r="G1596" s="7">
        <v>144.0</v>
      </c>
      <c r="H1596" s="7" t="s">
        <v>17</v>
      </c>
      <c r="I1596" s="7">
        <v>142.0</v>
      </c>
      <c r="J1596" s="7">
        <f t="shared" si="1"/>
        <v>143</v>
      </c>
    </row>
    <row r="1597" ht="15.75" hidden="1" customHeight="1">
      <c r="A1597" s="5" t="s">
        <v>3836</v>
      </c>
      <c r="B1597" s="6" t="s">
        <v>12</v>
      </c>
      <c r="C1597" s="5" t="s">
        <v>23</v>
      </c>
      <c r="D1597" s="5" t="s">
        <v>20</v>
      </c>
      <c r="E1597" s="5" t="s">
        <v>15</v>
      </c>
      <c r="F1597" s="5" t="s">
        <v>457</v>
      </c>
      <c r="G1597" s="7">
        <v>159.0</v>
      </c>
      <c r="H1597" s="7">
        <v>157.0</v>
      </c>
      <c r="I1597" s="7" t="s">
        <v>17</v>
      </c>
      <c r="J1597" s="7">
        <f t="shared" si="1"/>
        <v>158</v>
      </c>
    </row>
    <row r="1598" ht="15.75" hidden="1" customHeight="1">
      <c r="A1598" s="5" t="s">
        <v>3837</v>
      </c>
      <c r="B1598" s="6" t="s">
        <v>12</v>
      </c>
      <c r="C1598" s="5" t="s">
        <v>13</v>
      </c>
      <c r="D1598" s="5" t="s">
        <v>60</v>
      </c>
      <c r="E1598" s="5" t="s">
        <v>25</v>
      </c>
      <c r="F1598" s="5" t="s">
        <v>61</v>
      </c>
      <c r="G1598" s="7">
        <v>174.0</v>
      </c>
      <c r="H1598" s="7" t="s">
        <v>17</v>
      </c>
      <c r="I1598" s="7">
        <v>195.0</v>
      </c>
      <c r="J1598" s="7">
        <f t="shared" si="1"/>
        <v>184.5</v>
      </c>
    </row>
    <row r="1599" ht="15.75" hidden="1" customHeight="1">
      <c r="A1599" s="5" t="s">
        <v>3838</v>
      </c>
      <c r="B1599" s="6" t="s">
        <v>12</v>
      </c>
      <c r="C1599" s="5" t="s">
        <v>13</v>
      </c>
      <c r="D1599" s="5" t="s">
        <v>20</v>
      </c>
      <c r="E1599" s="5" t="s">
        <v>15</v>
      </c>
      <c r="F1599" s="5" t="s">
        <v>264</v>
      </c>
      <c r="G1599" s="7">
        <v>111.0</v>
      </c>
      <c r="H1599" s="7">
        <v>107.0</v>
      </c>
      <c r="I1599" s="7" t="s">
        <v>17</v>
      </c>
      <c r="J1599" s="7">
        <f t="shared" si="1"/>
        <v>109</v>
      </c>
    </row>
    <row r="1600" ht="15.75" hidden="1" customHeight="1">
      <c r="A1600" s="5" t="s">
        <v>3839</v>
      </c>
      <c r="B1600" s="6" t="s">
        <v>12</v>
      </c>
      <c r="C1600" s="5" t="s">
        <v>23</v>
      </c>
      <c r="D1600" s="5" t="s">
        <v>20</v>
      </c>
      <c r="E1600" s="5" t="s">
        <v>15</v>
      </c>
      <c r="F1600" s="5" t="s">
        <v>143</v>
      </c>
      <c r="G1600" s="7">
        <v>193.0</v>
      </c>
      <c r="H1600" s="7">
        <v>157.0</v>
      </c>
      <c r="I1600" s="7">
        <v>172.0</v>
      </c>
      <c r="J1600" s="7">
        <f t="shared" si="1"/>
        <v>174</v>
      </c>
    </row>
    <row r="1601" ht="15.75" hidden="1" customHeight="1">
      <c r="A1601" s="5" t="s">
        <v>3840</v>
      </c>
      <c r="B1601" s="6" t="s">
        <v>19</v>
      </c>
      <c r="C1601" s="5" t="s">
        <v>23</v>
      </c>
      <c r="D1601" s="5" t="s">
        <v>37</v>
      </c>
      <c r="E1601" s="5" t="s">
        <v>25</v>
      </c>
      <c r="F1601" s="5" t="s">
        <v>174</v>
      </c>
      <c r="G1601" s="7">
        <v>153.0</v>
      </c>
      <c r="H1601" s="7">
        <v>170.0</v>
      </c>
      <c r="I1601" s="7" t="s">
        <v>17</v>
      </c>
      <c r="J1601" s="7">
        <f t="shared" si="1"/>
        <v>161.5</v>
      </c>
    </row>
    <row r="1602" ht="15.75" hidden="1" customHeight="1">
      <c r="A1602" s="5" t="s">
        <v>3841</v>
      </c>
      <c r="B1602" s="6" t="s">
        <v>12</v>
      </c>
      <c r="C1602" s="5" t="s">
        <v>13</v>
      </c>
      <c r="D1602" s="5" t="s">
        <v>60</v>
      </c>
      <c r="E1602" s="5" t="s">
        <v>15</v>
      </c>
      <c r="F1602" s="5" t="s">
        <v>112</v>
      </c>
      <c r="G1602" s="7">
        <v>111.0</v>
      </c>
      <c r="H1602" s="7" t="s">
        <v>17</v>
      </c>
      <c r="I1602" s="7">
        <v>114.0</v>
      </c>
      <c r="J1602" s="7">
        <f t="shared" si="1"/>
        <v>112.5</v>
      </c>
    </row>
    <row r="1603" ht="15.75" hidden="1" customHeight="1">
      <c r="A1603" s="5" t="s">
        <v>3842</v>
      </c>
      <c r="B1603" s="6" t="s">
        <v>12</v>
      </c>
      <c r="C1603" s="5" t="s">
        <v>13</v>
      </c>
      <c r="D1603" s="5" t="s">
        <v>149</v>
      </c>
      <c r="E1603" s="5" t="s">
        <v>15</v>
      </c>
      <c r="F1603" s="5" t="s">
        <v>150</v>
      </c>
      <c r="G1603" s="7">
        <v>100.0</v>
      </c>
      <c r="H1603" s="7">
        <v>102.0</v>
      </c>
      <c r="I1603" s="7" t="s">
        <v>67</v>
      </c>
      <c r="J1603" s="7">
        <f t="shared" si="1"/>
        <v>101</v>
      </c>
    </row>
    <row r="1604" ht="15.75" hidden="1" customHeight="1">
      <c r="A1604" s="5" t="s">
        <v>3843</v>
      </c>
      <c r="B1604" s="6" t="s">
        <v>12</v>
      </c>
      <c r="C1604" s="5" t="s">
        <v>23</v>
      </c>
      <c r="D1604" s="5" t="s">
        <v>24</v>
      </c>
      <c r="E1604" s="5" t="s">
        <v>25</v>
      </c>
      <c r="F1604" s="5" t="s">
        <v>26</v>
      </c>
      <c r="G1604" s="7">
        <v>185.0</v>
      </c>
      <c r="H1604" s="7">
        <v>182.0</v>
      </c>
      <c r="I1604" s="7">
        <v>163.0</v>
      </c>
      <c r="J1604" s="7">
        <f t="shared" si="1"/>
        <v>176.6666667</v>
      </c>
    </row>
    <row r="1605" ht="15.75" hidden="1" customHeight="1">
      <c r="A1605" s="5" t="s">
        <v>3844</v>
      </c>
      <c r="B1605" s="6" t="s">
        <v>19</v>
      </c>
      <c r="C1605" s="5" t="s">
        <v>13</v>
      </c>
      <c r="D1605" s="5" t="s">
        <v>51</v>
      </c>
      <c r="E1605" s="5" t="s">
        <v>15</v>
      </c>
      <c r="F1605" s="5" t="s">
        <v>752</v>
      </c>
      <c r="G1605" s="7">
        <v>120.0</v>
      </c>
      <c r="H1605" s="7">
        <v>121.0</v>
      </c>
      <c r="I1605" s="7" t="s">
        <v>17</v>
      </c>
      <c r="J1605" s="7">
        <f t="shared" si="1"/>
        <v>120.5</v>
      </c>
    </row>
    <row r="1606" ht="15.75" hidden="1" customHeight="1">
      <c r="A1606" s="5" t="s">
        <v>3845</v>
      </c>
      <c r="B1606" s="6" t="s">
        <v>19</v>
      </c>
      <c r="C1606" s="5" t="s">
        <v>23</v>
      </c>
      <c r="D1606" s="5" t="s">
        <v>37</v>
      </c>
      <c r="E1606" s="5" t="s">
        <v>15</v>
      </c>
      <c r="F1606" s="5" t="s">
        <v>114</v>
      </c>
      <c r="G1606" s="7">
        <v>193.5</v>
      </c>
      <c r="H1606" s="7" t="s">
        <v>17</v>
      </c>
      <c r="I1606" s="7">
        <v>182.0</v>
      </c>
      <c r="J1606" s="7">
        <f t="shared" si="1"/>
        <v>187.75</v>
      </c>
    </row>
    <row r="1607" ht="15.75" hidden="1" customHeight="1">
      <c r="A1607" s="5" t="s">
        <v>3846</v>
      </c>
      <c r="B1607" s="6" t="s">
        <v>12</v>
      </c>
      <c r="C1607" s="5" t="s">
        <v>23</v>
      </c>
      <c r="D1607" s="5" t="s">
        <v>20</v>
      </c>
      <c r="E1607" s="5" t="s">
        <v>15</v>
      </c>
      <c r="F1607" s="5" t="s">
        <v>387</v>
      </c>
      <c r="G1607" s="7">
        <v>194.0</v>
      </c>
      <c r="H1607" s="7" t="s">
        <v>17</v>
      </c>
      <c r="I1607" s="7">
        <v>165.0</v>
      </c>
      <c r="J1607" s="7">
        <f t="shared" si="1"/>
        <v>179.5</v>
      </c>
    </row>
    <row r="1608" ht="15.75" hidden="1" customHeight="1">
      <c r="A1608" s="5" t="s">
        <v>3847</v>
      </c>
      <c r="B1608" s="6" t="s">
        <v>12</v>
      </c>
      <c r="C1608" s="5" t="s">
        <v>23</v>
      </c>
      <c r="D1608" s="5" t="s">
        <v>20</v>
      </c>
      <c r="E1608" s="5" t="s">
        <v>15</v>
      </c>
      <c r="F1608" s="5" t="s">
        <v>107</v>
      </c>
      <c r="G1608" s="7">
        <v>156.0</v>
      </c>
      <c r="H1608" s="7">
        <v>155.0</v>
      </c>
      <c r="I1608" s="7" t="s">
        <v>17</v>
      </c>
      <c r="J1608" s="7">
        <f t="shared" si="1"/>
        <v>155.5</v>
      </c>
    </row>
    <row r="1609" ht="15.75" hidden="1" customHeight="1">
      <c r="A1609" s="5" t="s">
        <v>3848</v>
      </c>
      <c r="B1609" s="6" t="s">
        <v>19</v>
      </c>
      <c r="C1609" s="5" t="s">
        <v>13</v>
      </c>
      <c r="D1609" s="5" t="s">
        <v>30</v>
      </c>
      <c r="E1609" s="5" t="s">
        <v>15</v>
      </c>
      <c r="F1609" s="5" t="s">
        <v>702</v>
      </c>
      <c r="G1609" s="7">
        <v>106.0</v>
      </c>
      <c r="H1609" s="7" t="s">
        <v>17</v>
      </c>
      <c r="I1609" s="7">
        <v>122.0</v>
      </c>
      <c r="J1609" s="7">
        <f t="shared" si="1"/>
        <v>114</v>
      </c>
    </row>
    <row r="1610" ht="15.75" hidden="1" customHeight="1">
      <c r="A1610" s="5" t="s">
        <v>3849</v>
      </c>
      <c r="B1610" s="6" t="s">
        <v>12</v>
      </c>
      <c r="C1610" s="5" t="s">
        <v>13</v>
      </c>
      <c r="D1610" s="5" t="s">
        <v>30</v>
      </c>
      <c r="E1610" s="5" t="s">
        <v>25</v>
      </c>
      <c r="F1610" s="5" t="s">
        <v>177</v>
      </c>
      <c r="G1610" s="7">
        <v>104.0</v>
      </c>
      <c r="H1610" s="7">
        <v>100.0</v>
      </c>
      <c r="I1610" s="7" t="s">
        <v>64</v>
      </c>
      <c r="J1610" s="7">
        <f t="shared" si="1"/>
        <v>102</v>
      </c>
    </row>
    <row r="1611" ht="15.75" hidden="1" customHeight="1">
      <c r="A1611" s="5" t="s">
        <v>3850</v>
      </c>
      <c r="B1611" s="6" t="s">
        <v>12</v>
      </c>
      <c r="C1611" s="5" t="s">
        <v>13</v>
      </c>
      <c r="D1611" s="5" t="s">
        <v>43</v>
      </c>
      <c r="E1611" s="5" t="s">
        <v>25</v>
      </c>
      <c r="F1611" s="5" t="s">
        <v>868</v>
      </c>
      <c r="G1611" s="7">
        <v>141.0</v>
      </c>
      <c r="H1611" s="7" t="s">
        <v>17</v>
      </c>
      <c r="I1611" s="7">
        <v>161.0</v>
      </c>
      <c r="J1611" s="7">
        <f t="shared" si="1"/>
        <v>151</v>
      </c>
    </row>
    <row r="1612" ht="15.75" hidden="1" customHeight="1">
      <c r="A1612" s="5" t="s">
        <v>3851</v>
      </c>
      <c r="B1612" s="6" t="s">
        <v>19</v>
      </c>
      <c r="C1612" s="5" t="s">
        <v>13</v>
      </c>
      <c r="D1612" s="5" t="s">
        <v>24</v>
      </c>
      <c r="E1612" s="5" t="s">
        <v>15</v>
      </c>
      <c r="F1612" s="5" t="s">
        <v>1143</v>
      </c>
      <c r="G1612" s="7">
        <v>174.0</v>
      </c>
      <c r="H1612" s="7">
        <v>173.0</v>
      </c>
      <c r="I1612" s="7">
        <v>180.0</v>
      </c>
      <c r="J1612" s="7">
        <f t="shared" si="1"/>
        <v>175.6666667</v>
      </c>
    </row>
    <row r="1613" ht="15.75" hidden="1" customHeight="1">
      <c r="A1613" s="5" t="s">
        <v>3852</v>
      </c>
      <c r="B1613" s="6" t="s">
        <v>19</v>
      </c>
      <c r="C1613" s="5" t="s">
        <v>23</v>
      </c>
      <c r="D1613" s="5" t="s">
        <v>130</v>
      </c>
      <c r="E1613" s="5" t="s">
        <v>15</v>
      </c>
      <c r="F1613" s="5" t="s">
        <v>131</v>
      </c>
      <c r="G1613" s="7">
        <v>163.0</v>
      </c>
      <c r="H1613" s="7">
        <v>157.0</v>
      </c>
      <c r="I1613" s="7" t="s">
        <v>17</v>
      </c>
      <c r="J1613" s="7">
        <f t="shared" si="1"/>
        <v>160</v>
      </c>
    </row>
    <row r="1614" ht="15.75" hidden="1" customHeight="1">
      <c r="A1614" s="5" t="s">
        <v>3853</v>
      </c>
      <c r="B1614" s="6" t="s">
        <v>12</v>
      </c>
      <c r="C1614" s="5" t="s">
        <v>13</v>
      </c>
      <c r="D1614" s="5" t="s">
        <v>20</v>
      </c>
      <c r="E1614" s="5" t="s">
        <v>15</v>
      </c>
      <c r="F1614" s="5" t="s">
        <v>383</v>
      </c>
      <c r="G1614" s="7">
        <v>186.0</v>
      </c>
      <c r="H1614" s="7" t="s">
        <v>17</v>
      </c>
      <c r="I1614" s="7">
        <v>177.0</v>
      </c>
      <c r="J1614" s="7">
        <f t="shared" si="1"/>
        <v>181.5</v>
      </c>
    </row>
    <row r="1615" ht="15.75" hidden="1" customHeight="1">
      <c r="A1615" s="5" t="s">
        <v>3854</v>
      </c>
      <c r="B1615" s="6" t="s">
        <v>19</v>
      </c>
      <c r="C1615" s="5" t="s">
        <v>13</v>
      </c>
      <c r="D1615" s="5" t="s">
        <v>37</v>
      </c>
      <c r="E1615" s="5" t="s">
        <v>15</v>
      </c>
      <c r="F1615" s="5" t="s">
        <v>205</v>
      </c>
      <c r="G1615" s="7">
        <v>115.0</v>
      </c>
      <c r="H1615" s="7" t="s">
        <v>17</v>
      </c>
      <c r="I1615" s="7">
        <v>117.0</v>
      </c>
      <c r="J1615" s="7">
        <f t="shared" si="1"/>
        <v>116</v>
      </c>
    </row>
    <row r="1616" ht="15.75" hidden="1" customHeight="1">
      <c r="A1616" s="5" t="s">
        <v>3855</v>
      </c>
      <c r="B1616" s="6" t="s">
        <v>12</v>
      </c>
      <c r="C1616" s="5" t="s">
        <v>23</v>
      </c>
      <c r="D1616" s="5" t="s">
        <v>149</v>
      </c>
      <c r="E1616" s="5" t="s">
        <v>15</v>
      </c>
      <c r="F1616" s="5" t="s">
        <v>150</v>
      </c>
      <c r="G1616" s="7">
        <v>124.0</v>
      </c>
      <c r="H1616" s="7">
        <v>121.0</v>
      </c>
      <c r="I1616" s="7" t="s">
        <v>17</v>
      </c>
      <c r="J1616" s="7">
        <f t="shared" si="1"/>
        <v>122.5</v>
      </c>
    </row>
    <row r="1617" ht="15.75" hidden="1" customHeight="1">
      <c r="A1617" s="5" t="s">
        <v>3856</v>
      </c>
      <c r="B1617" s="6" t="s">
        <v>12</v>
      </c>
      <c r="C1617" s="5" t="s">
        <v>13</v>
      </c>
      <c r="D1617" s="5" t="s">
        <v>37</v>
      </c>
      <c r="E1617" s="5" t="s">
        <v>25</v>
      </c>
      <c r="F1617" s="5" t="s">
        <v>300</v>
      </c>
      <c r="G1617" s="7">
        <v>111.0</v>
      </c>
      <c r="H1617" s="7" t="s">
        <v>17</v>
      </c>
      <c r="I1617" s="7">
        <v>142.0</v>
      </c>
      <c r="J1617" s="7">
        <f t="shared" si="1"/>
        <v>126.5</v>
      </c>
    </row>
    <row r="1618" ht="15.75" hidden="1" customHeight="1">
      <c r="A1618" s="5" t="s">
        <v>3857</v>
      </c>
      <c r="B1618" s="6" t="s">
        <v>19</v>
      </c>
      <c r="C1618" s="5" t="s">
        <v>23</v>
      </c>
      <c r="D1618" s="5" t="s">
        <v>37</v>
      </c>
      <c r="E1618" s="5" t="s">
        <v>15</v>
      </c>
      <c r="F1618" s="5" t="s">
        <v>271</v>
      </c>
      <c r="G1618" s="7">
        <v>193.0</v>
      </c>
      <c r="H1618" s="7">
        <v>176.0</v>
      </c>
      <c r="I1618" s="7">
        <v>187.0</v>
      </c>
      <c r="J1618" s="7">
        <f t="shared" si="1"/>
        <v>185.3333333</v>
      </c>
    </row>
    <row r="1619" ht="15.75" hidden="1" customHeight="1">
      <c r="A1619" s="5" t="s">
        <v>3858</v>
      </c>
      <c r="B1619" s="6" t="s">
        <v>12</v>
      </c>
      <c r="C1619" s="5" t="s">
        <v>13</v>
      </c>
      <c r="D1619" s="5" t="s">
        <v>51</v>
      </c>
      <c r="E1619" s="5" t="s">
        <v>15</v>
      </c>
      <c r="F1619" s="5" t="s">
        <v>358</v>
      </c>
      <c r="G1619" s="7">
        <v>109.0</v>
      </c>
      <c r="H1619" s="7" t="s">
        <v>17</v>
      </c>
      <c r="I1619" s="7">
        <v>114.0</v>
      </c>
      <c r="J1619" s="7">
        <f t="shared" si="1"/>
        <v>111.5</v>
      </c>
    </row>
    <row r="1620" ht="15.75" hidden="1" customHeight="1">
      <c r="A1620" s="5" t="s">
        <v>3859</v>
      </c>
      <c r="B1620" s="6" t="s">
        <v>19</v>
      </c>
      <c r="C1620" s="5" t="s">
        <v>13</v>
      </c>
      <c r="D1620" s="5" t="s">
        <v>20</v>
      </c>
      <c r="E1620" s="5" t="s">
        <v>15</v>
      </c>
      <c r="F1620" s="5" t="s">
        <v>354</v>
      </c>
      <c r="G1620" s="7">
        <v>181.0</v>
      </c>
      <c r="H1620" s="7" t="s">
        <v>17</v>
      </c>
      <c r="I1620" s="7">
        <v>175.0</v>
      </c>
      <c r="J1620" s="7">
        <f t="shared" si="1"/>
        <v>178</v>
      </c>
    </row>
    <row r="1621" ht="15.75" hidden="1" customHeight="1">
      <c r="A1621" s="5" t="s">
        <v>3860</v>
      </c>
      <c r="B1621" s="6" t="s">
        <v>19</v>
      </c>
      <c r="C1621" s="5" t="s">
        <v>13</v>
      </c>
      <c r="D1621" s="5" t="s">
        <v>30</v>
      </c>
      <c r="E1621" s="5" t="s">
        <v>25</v>
      </c>
      <c r="F1621" s="5" t="s">
        <v>737</v>
      </c>
      <c r="G1621" s="7">
        <v>119.0</v>
      </c>
      <c r="H1621" s="7">
        <v>153.0</v>
      </c>
      <c r="I1621" s="7" t="s">
        <v>17</v>
      </c>
      <c r="J1621" s="7">
        <f t="shared" si="1"/>
        <v>136</v>
      </c>
    </row>
    <row r="1622" ht="15.75" hidden="1" customHeight="1">
      <c r="A1622" s="5" t="s">
        <v>3861</v>
      </c>
      <c r="B1622" s="6" t="s">
        <v>12</v>
      </c>
      <c r="C1622" s="5" t="s">
        <v>23</v>
      </c>
      <c r="D1622" s="5" t="s">
        <v>30</v>
      </c>
      <c r="E1622" s="5" t="s">
        <v>15</v>
      </c>
      <c r="F1622" s="5" t="s">
        <v>697</v>
      </c>
      <c r="G1622" s="7">
        <v>178.0</v>
      </c>
      <c r="H1622" s="7">
        <v>151.0</v>
      </c>
      <c r="I1622" s="7" t="s">
        <v>17</v>
      </c>
      <c r="J1622" s="7">
        <f t="shared" si="1"/>
        <v>164.5</v>
      </c>
    </row>
    <row r="1623" ht="15.75" hidden="1" customHeight="1">
      <c r="A1623" s="5" t="s">
        <v>3862</v>
      </c>
      <c r="B1623" s="6" t="s">
        <v>12</v>
      </c>
      <c r="C1623" s="5" t="s">
        <v>13</v>
      </c>
      <c r="D1623" s="5" t="s">
        <v>24</v>
      </c>
      <c r="E1623" s="5" t="s">
        <v>25</v>
      </c>
      <c r="F1623" s="5" t="s">
        <v>26</v>
      </c>
      <c r="G1623" s="7">
        <v>127.0</v>
      </c>
      <c r="H1623" s="7" t="s">
        <v>17</v>
      </c>
      <c r="I1623" s="7">
        <v>128.0</v>
      </c>
      <c r="J1623" s="7">
        <f t="shared" si="1"/>
        <v>127.5</v>
      </c>
    </row>
    <row r="1624" ht="15.75" hidden="1" customHeight="1">
      <c r="A1624" s="5" t="s">
        <v>3863</v>
      </c>
      <c r="B1624" s="6" t="s">
        <v>12</v>
      </c>
      <c r="C1624" s="5" t="s">
        <v>13</v>
      </c>
      <c r="D1624" s="5" t="s">
        <v>30</v>
      </c>
      <c r="E1624" s="5" t="s">
        <v>15</v>
      </c>
      <c r="F1624" s="5" t="s">
        <v>275</v>
      </c>
      <c r="G1624" s="7">
        <v>159.0</v>
      </c>
      <c r="H1624" s="7" t="s">
        <v>17</v>
      </c>
      <c r="I1624" s="7">
        <v>184.0</v>
      </c>
      <c r="J1624" s="7">
        <f t="shared" si="1"/>
        <v>171.5</v>
      </c>
    </row>
    <row r="1625" ht="15.75" hidden="1" customHeight="1">
      <c r="A1625" s="5" t="s">
        <v>3864</v>
      </c>
      <c r="B1625" s="6" t="s">
        <v>12</v>
      </c>
      <c r="C1625" s="5" t="s">
        <v>23</v>
      </c>
      <c r="D1625" s="5" t="s">
        <v>20</v>
      </c>
      <c r="E1625" s="5" t="s">
        <v>15</v>
      </c>
      <c r="F1625" s="5" t="s">
        <v>161</v>
      </c>
      <c r="G1625" s="7">
        <v>181.0</v>
      </c>
      <c r="H1625" s="7" t="s">
        <v>17</v>
      </c>
      <c r="I1625" s="7">
        <v>159.0</v>
      </c>
      <c r="J1625" s="7">
        <f t="shared" si="1"/>
        <v>170</v>
      </c>
    </row>
    <row r="1626" ht="15.75" hidden="1" customHeight="1">
      <c r="A1626" s="5" t="s">
        <v>3865</v>
      </c>
      <c r="B1626" s="6" t="s">
        <v>12</v>
      </c>
      <c r="C1626" s="5" t="s">
        <v>23</v>
      </c>
      <c r="D1626" s="5" t="s">
        <v>20</v>
      </c>
      <c r="E1626" s="5" t="s">
        <v>15</v>
      </c>
      <c r="F1626" s="5" t="s">
        <v>312</v>
      </c>
      <c r="G1626" s="7">
        <v>166.0</v>
      </c>
      <c r="H1626" s="7">
        <v>155.0</v>
      </c>
      <c r="I1626" s="7" t="s">
        <v>17</v>
      </c>
      <c r="J1626" s="7">
        <f t="shared" si="1"/>
        <v>160.5</v>
      </c>
    </row>
    <row r="1627" ht="15.75" hidden="1" customHeight="1">
      <c r="A1627" s="5" t="s">
        <v>3866</v>
      </c>
      <c r="B1627" s="6" t="s">
        <v>12</v>
      </c>
      <c r="C1627" s="5" t="s">
        <v>13</v>
      </c>
      <c r="D1627" s="5" t="s">
        <v>24</v>
      </c>
      <c r="E1627" s="5" t="s">
        <v>25</v>
      </c>
      <c r="F1627" s="5" t="s">
        <v>26</v>
      </c>
      <c r="G1627" s="7" t="s">
        <v>64</v>
      </c>
      <c r="H1627" s="7" t="s">
        <v>17</v>
      </c>
      <c r="I1627" s="7">
        <v>165.0</v>
      </c>
      <c r="J1627" s="7">
        <f t="shared" si="1"/>
        <v>165</v>
      </c>
    </row>
    <row r="1628" ht="15.75" hidden="1" customHeight="1">
      <c r="A1628" s="5" t="s">
        <v>3867</v>
      </c>
      <c r="B1628" s="6" t="s">
        <v>12</v>
      </c>
      <c r="C1628" s="5" t="s">
        <v>23</v>
      </c>
      <c r="D1628" s="5" t="s">
        <v>30</v>
      </c>
      <c r="E1628" s="5" t="s">
        <v>15</v>
      </c>
      <c r="F1628" s="5" t="s">
        <v>183</v>
      </c>
      <c r="G1628" s="7">
        <v>132.0</v>
      </c>
      <c r="H1628" s="7" t="s">
        <v>17</v>
      </c>
      <c r="I1628" s="7">
        <v>144.0</v>
      </c>
      <c r="J1628" s="7">
        <f t="shared" si="1"/>
        <v>138</v>
      </c>
    </row>
    <row r="1629" ht="15.75" hidden="1" customHeight="1">
      <c r="A1629" s="5" t="s">
        <v>3868</v>
      </c>
      <c r="B1629" s="6" t="s">
        <v>12</v>
      </c>
      <c r="C1629" s="5" t="s">
        <v>23</v>
      </c>
      <c r="D1629" s="5" t="s">
        <v>20</v>
      </c>
      <c r="E1629" s="5" t="s">
        <v>15</v>
      </c>
      <c r="F1629" s="5" t="s">
        <v>354</v>
      </c>
      <c r="G1629" s="7">
        <v>181.0</v>
      </c>
      <c r="H1629" s="7" t="s">
        <v>17</v>
      </c>
      <c r="I1629" s="7">
        <v>149.0</v>
      </c>
      <c r="J1629" s="7">
        <f t="shared" si="1"/>
        <v>165</v>
      </c>
    </row>
    <row r="1630" ht="15.75" hidden="1" customHeight="1">
      <c r="A1630" s="5" t="s">
        <v>3869</v>
      </c>
      <c r="B1630" s="6" t="s">
        <v>12</v>
      </c>
      <c r="C1630" s="5" t="s">
        <v>23</v>
      </c>
      <c r="D1630" s="5" t="s">
        <v>24</v>
      </c>
      <c r="E1630" s="5" t="s">
        <v>15</v>
      </c>
      <c r="F1630" s="5" t="s">
        <v>1225</v>
      </c>
      <c r="G1630" s="7">
        <v>138.0</v>
      </c>
      <c r="H1630" s="7">
        <v>107.0</v>
      </c>
      <c r="I1630" s="7" t="s">
        <v>17</v>
      </c>
      <c r="J1630" s="7">
        <f t="shared" si="1"/>
        <v>122.5</v>
      </c>
    </row>
    <row r="1631" ht="15.75" hidden="1" customHeight="1">
      <c r="A1631" s="5" t="s">
        <v>3870</v>
      </c>
      <c r="B1631" s="6" t="s">
        <v>12</v>
      </c>
      <c r="C1631" s="5" t="s">
        <v>23</v>
      </c>
      <c r="D1631" s="5" t="s">
        <v>37</v>
      </c>
      <c r="E1631" s="5" t="s">
        <v>15</v>
      </c>
      <c r="F1631" s="5" t="s">
        <v>38</v>
      </c>
      <c r="G1631" s="7">
        <v>149.0</v>
      </c>
      <c r="H1631" s="7" t="s">
        <v>17</v>
      </c>
      <c r="I1631" s="7">
        <v>166.0</v>
      </c>
      <c r="J1631" s="7">
        <f t="shared" si="1"/>
        <v>157.5</v>
      </c>
    </row>
    <row r="1632" ht="15.75" hidden="1" customHeight="1">
      <c r="A1632" s="5" t="s">
        <v>3871</v>
      </c>
      <c r="B1632" s="6" t="s">
        <v>12</v>
      </c>
      <c r="C1632" s="5" t="s">
        <v>13</v>
      </c>
      <c r="D1632" s="5" t="s">
        <v>20</v>
      </c>
      <c r="E1632" s="5" t="s">
        <v>15</v>
      </c>
      <c r="F1632" s="5" t="s">
        <v>153</v>
      </c>
      <c r="G1632" s="7">
        <v>164.0</v>
      </c>
      <c r="H1632" s="7" t="s">
        <v>17</v>
      </c>
      <c r="I1632" s="7">
        <v>144.0</v>
      </c>
      <c r="J1632" s="7">
        <f t="shared" si="1"/>
        <v>154</v>
      </c>
    </row>
    <row r="1633" ht="15.75" hidden="1" customHeight="1">
      <c r="A1633" s="5" t="s">
        <v>3872</v>
      </c>
      <c r="B1633" s="6" t="s">
        <v>12</v>
      </c>
      <c r="C1633" s="5" t="s">
        <v>23</v>
      </c>
      <c r="D1633" s="5" t="s">
        <v>24</v>
      </c>
      <c r="E1633" s="5" t="s">
        <v>25</v>
      </c>
      <c r="F1633" s="5" t="s">
        <v>959</v>
      </c>
      <c r="G1633" s="7">
        <v>197.0</v>
      </c>
      <c r="H1633" s="7">
        <v>195.0</v>
      </c>
      <c r="I1633" s="7" t="s">
        <v>17</v>
      </c>
      <c r="J1633" s="7">
        <f t="shared" si="1"/>
        <v>196</v>
      </c>
    </row>
    <row r="1634" ht="15.75" hidden="1" customHeight="1">
      <c r="A1634" s="5" t="s">
        <v>3873</v>
      </c>
      <c r="B1634" s="6" t="s">
        <v>12</v>
      </c>
      <c r="C1634" s="5" t="s">
        <v>23</v>
      </c>
      <c r="D1634" s="5" t="s">
        <v>24</v>
      </c>
      <c r="E1634" s="5" t="s">
        <v>15</v>
      </c>
      <c r="F1634" s="5" t="s">
        <v>722</v>
      </c>
      <c r="G1634" s="7">
        <v>197.0</v>
      </c>
      <c r="H1634" s="7">
        <v>191.5</v>
      </c>
      <c r="I1634" s="7" t="s">
        <v>17</v>
      </c>
      <c r="J1634" s="7">
        <f t="shared" si="1"/>
        <v>194.25</v>
      </c>
    </row>
    <row r="1635" ht="15.75" hidden="1" customHeight="1">
      <c r="A1635" s="5" t="s">
        <v>3874</v>
      </c>
      <c r="B1635" s="6" t="s">
        <v>12</v>
      </c>
      <c r="C1635" s="5" t="s">
        <v>23</v>
      </c>
      <c r="D1635" s="5" t="s">
        <v>43</v>
      </c>
      <c r="E1635" s="5" t="s">
        <v>15</v>
      </c>
      <c r="F1635" s="5" t="s">
        <v>174</v>
      </c>
      <c r="G1635" s="7">
        <v>154.0</v>
      </c>
      <c r="H1635" s="7">
        <v>151.0</v>
      </c>
      <c r="I1635" s="7" t="s">
        <v>17</v>
      </c>
      <c r="J1635" s="7">
        <f t="shared" si="1"/>
        <v>152.5</v>
      </c>
    </row>
    <row r="1636" ht="15.75" hidden="1" customHeight="1">
      <c r="A1636" s="5" t="s">
        <v>3875</v>
      </c>
      <c r="B1636" s="6" t="s">
        <v>12</v>
      </c>
      <c r="C1636" s="5" t="s">
        <v>13</v>
      </c>
      <c r="D1636" s="5" t="s">
        <v>109</v>
      </c>
      <c r="E1636" s="5" t="s">
        <v>25</v>
      </c>
      <c r="F1636" s="5" t="s">
        <v>262</v>
      </c>
      <c r="G1636" s="7">
        <v>134.0</v>
      </c>
      <c r="H1636" s="7">
        <v>107.0</v>
      </c>
      <c r="I1636" s="7" t="s">
        <v>17</v>
      </c>
      <c r="J1636" s="7">
        <f t="shared" si="1"/>
        <v>120.5</v>
      </c>
    </row>
    <row r="1637" ht="15.75" hidden="1" customHeight="1">
      <c r="A1637" s="5" t="s">
        <v>3876</v>
      </c>
      <c r="B1637" s="6" t="s">
        <v>12</v>
      </c>
      <c r="C1637" s="5" t="s">
        <v>23</v>
      </c>
      <c r="D1637" s="5" t="s">
        <v>37</v>
      </c>
      <c r="E1637" s="5" t="s">
        <v>15</v>
      </c>
      <c r="F1637" s="5" t="s">
        <v>1225</v>
      </c>
      <c r="G1637" s="7">
        <v>135.0</v>
      </c>
      <c r="H1637" s="7">
        <v>112.0</v>
      </c>
      <c r="I1637" s="7">
        <v>142.0</v>
      </c>
      <c r="J1637" s="7">
        <f t="shared" si="1"/>
        <v>129.6666667</v>
      </c>
    </row>
    <row r="1638" ht="15.75" hidden="1" customHeight="1">
      <c r="A1638" s="5" t="s">
        <v>3877</v>
      </c>
      <c r="B1638" s="6" t="s">
        <v>19</v>
      </c>
      <c r="C1638" s="5" t="s">
        <v>23</v>
      </c>
      <c r="D1638" s="5" t="s">
        <v>43</v>
      </c>
      <c r="E1638" s="5" t="s">
        <v>25</v>
      </c>
      <c r="F1638" s="5" t="s">
        <v>754</v>
      </c>
      <c r="G1638" s="7">
        <v>152.0</v>
      </c>
      <c r="H1638" s="7" t="s">
        <v>17</v>
      </c>
      <c r="I1638" s="7">
        <v>140.0</v>
      </c>
      <c r="J1638" s="7">
        <f t="shared" si="1"/>
        <v>146</v>
      </c>
    </row>
    <row r="1639" ht="15.75" hidden="1" customHeight="1">
      <c r="A1639" s="5" t="s">
        <v>3878</v>
      </c>
      <c r="B1639" s="6" t="s">
        <v>19</v>
      </c>
      <c r="C1639" s="5" t="s">
        <v>13</v>
      </c>
      <c r="D1639" s="5" t="s">
        <v>24</v>
      </c>
      <c r="E1639" s="5" t="s">
        <v>15</v>
      </c>
      <c r="F1639" s="5" t="s">
        <v>35</v>
      </c>
      <c r="G1639" s="7">
        <v>181.0</v>
      </c>
      <c r="H1639" s="7">
        <v>185.0</v>
      </c>
      <c r="I1639" s="7" t="s">
        <v>17</v>
      </c>
      <c r="J1639" s="7">
        <f t="shared" si="1"/>
        <v>183</v>
      </c>
    </row>
    <row r="1640" ht="15.75" hidden="1" customHeight="1">
      <c r="A1640" s="5" t="s">
        <v>3879</v>
      </c>
      <c r="B1640" s="6" t="s">
        <v>12</v>
      </c>
      <c r="C1640" s="5" t="s">
        <v>13</v>
      </c>
      <c r="D1640" s="5" t="s">
        <v>30</v>
      </c>
      <c r="E1640" s="5" t="s">
        <v>25</v>
      </c>
      <c r="F1640" s="5" t="s">
        <v>1094</v>
      </c>
      <c r="G1640" s="7">
        <v>173.0</v>
      </c>
      <c r="H1640" s="7">
        <v>184.0</v>
      </c>
      <c r="I1640" s="7">
        <v>172.0</v>
      </c>
      <c r="J1640" s="7">
        <f t="shared" si="1"/>
        <v>176.3333333</v>
      </c>
    </row>
    <row r="1641" ht="15.75" hidden="1" customHeight="1">
      <c r="A1641" s="5" t="s">
        <v>3880</v>
      </c>
      <c r="B1641" s="6" t="s">
        <v>19</v>
      </c>
      <c r="C1641" s="5" t="s">
        <v>13</v>
      </c>
      <c r="D1641" s="5" t="s">
        <v>51</v>
      </c>
      <c r="E1641" s="5" t="s">
        <v>15</v>
      </c>
      <c r="F1641" s="5" t="s">
        <v>398</v>
      </c>
      <c r="G1641" s="7">
        <v>166.0</v>
      </c>
      <c r="H1641" s="7" t="s">
        <v>17</v>
      </c>
      <c r="I1641" s="7">
        <v>175.0</v>
      </c>
      <c r="J1641" s="7">
        <f t="shared" si="1"/>
        <v>170.5</v>
      </c>
    </row>
    <row r="1642" ht="15.75" hidden="1" customHeight="1">
      <c r="A1642" s="5" t="s">
        <v>3881</v>
      </c>
      <c r="B1642" s="6" t="s">
        <v>12</v>
      </c>
      <c r="C1642" s="5" t="s">
        <v>13</v>
      </c>
      <c r="D1642" s="5" t="s">
        <v>109</v>
      </c>
      <c r="E1642" s="5" t="s">
        <v>25</v>
      </c>
      <c r="F1642" s="5" t="s">
        <v>94</v>
      </c>
      <c r="G1642" s="7">
        <v>132.0</v>
      </c>
      <c r="H1642" s="7">
        <v>118.0</v>
      </c>
      <c r="I1642" s="7" t="s">
        <v>67</v>
      </c>
      <c r="J1642" s="7">
        <f t="shared" si="1"/>
        <v>125</v>
      </c>
    </row>
    <row r="1643" ht="15.75" hidden="1" customHeight="1">
      <c r="A1643" s="5" t="s">
        <v>3882</v>
      </c>
      <c r="B1643" s="6" t="s">
        <v>19</v>
      </c>
      <c r="C1643" s="5" t="s">
        <v>23</v>
      </c>
      <c r="D1643" s="5" t="s">
        <v>37</v>
      </c>
      <c r="E1643" s="5" t="s">
        <v>15</v>
      </c>
      <c r="F1643" s="5" t="s">
        <v>271</v>
      </c>
      <c r="G1643" s="7">
        <v>187.0</v>
      </c>
      <c r="H1643" s="7" t="s">
        <v>17</v>
      </c>
      <c r="I1643" s="7">
        <v>173.0</v>
      </c>
      <c r="J1643" s="7">
        <f t="shared" si="1"/>
        <v>180</v>
      </c>
    </row>
    <row r="1644" ht="15.75" hidden="1" customHeight="1">
      <c r="A1644" s="5" t="s">
        <v>3883</v>
      </c>
      <c r="B1644" s="6" t="s">
        <v>19</v>
      </c>
      <c r="C1644" s="5" t="s">
        <v>23</v>
      </c>
      <c r="D1644" s="5" t="s">
        <v>43</v>
      </c>
      <c r="E1644" s="5" t="s">
        <v>25</v>
      </c>
      <c r="F1644" s="5" t="s">
        <v>754</v>
      </c>
      <c r="G1644" s="7">
        <v>106.0</v>
      </c>
      <c r="H1644" s="7" t="s">
        <v>67</v>
      </c>
      <c r="I1644" s="7" t="s">
        <v>67</v>
      </c>
      <c r="J1644" s="7">
        <f t="shared" si="1"/>
        <v>106</v>
      </c>
    </row>
    <row r="1645" ht="15.75" hidden="1" customHeight="1">
      <c r="A1645" s="5" t="s">
        <v>3884</v>
      </c>
      <c r="B1645" s="6" t="s">
        <v>12</v>
      </c>
      <c r="C1645" s="5" t="s">
        <v>23</v>
      </c>
      <c r="D1645" s="5" t="s">
        <v>30</v>
      </c>
      <c r="E1645" s="5" t="s">
        <v>25</v>
      </c>
      <c r="F1645" s="5" t="s">
        <v>462</v>
      </c>
      <c r="G1645" s="7">
        <v>164.0</v>
      </c>
      <c r="H1645" s="7" t="s">
        <v>17</v>
      </c>
      <c r="I1645" s="7">
        <v>140.0</v>
      </c>
      <c r="J1645" s="7">
        <f t="shared" si="1"/>
        <v>152</v>
      </c>
    </row>
    <row r="1646" ht="15.75" hidden="1" customHeight="1">
      <c r="A1646" s="5" t="s">
        <v>3885</v>
      </c>
      <c r="B1646" s="6" t="s">
        <v>12</v>
      </c>
      <c r="C1646" s="5" t="s">
        <v>13</v>
      </c>
      <c r="D1646" s="5" t="s">
        <v>14</v>
      </c>
      <c r="E1646" s="5" t="s">
        <v>25</v>
      </c>
      <c r="F1646" s="5" t="s">
        <v>259</v>
      </c>
      <c r="G1646" s="7">
        <v>169.0</v>
      </c>
      <c r="H1646" s="7">
        <v>149.0</v>
      </c>
      <c r="I1646" s="7" t="s">
        <v>17</v>
      </c>
      <c r="J1646" s="7">
        <f t="shared" si="1"/>
        <v>159</v>
      </c>
    </row>
    <row r="1647" ht="15.75" hidden="1" customHeight="1">
      <c r="A1647" s="5" t="s">
        <v>3886</v>
      </c>
      <c r="B1647" s="6" t="s">
        <v>19</v>
      </c>
      <c r="C1647" s="5" t="s">
        <v>13</v>
      </c>
      <c r="D1647" s="5" t="s">
        <v>43</v>
      </c>
      <c r="E1647" s="5" t="s">
        <v>25</v>
      </c>
      <c r="F1647" s="5" t="s">
        <v>170</v>
      </c>
      <c r="G1647" s="7">
        <v>162.0</v>
      </c>
      <c r="H1647" s="7" t="s">
        <v>17</v>
      </c>
      <c r="I1647" s="7">
        <v>149.0</v>
      </c>
      <c r="J1647" s="7">
        <f t="shared" si="1"/>
        <v>155.5</v>
      </c>
    </row>
    <row r="1648" ht="15.75" hidden="1" customHeight="1">
      <c r="A1648" s="5" t="s">
        <v>3887</v>
      </c>
      <c r="B1648" s="6" t="s">
        <v>12</v>
      </c>
      <c r="C1648" s="5" t="s">
        <v>13</v>
      </c>
      <c r="D1648" s="5" t="s">
        <v>109</v>
      </c>
      <c r="E1648" s="5" t="s">
        <v>15</v>
      </c>
      <c r="F1648" s="5" t="s">
        <v>172</v>
      </c>
      <c r="G1648" s="7">
        <v>160.0</v>
      </c>
      <c r="H1648" s="7">
        <v>167.0</v>
      </c>
      <c r="I1648" s="7">
        <v>107.0</v>
      </c>
      <c r="J1648" s="7">
        <f t="shared" si="1"/>
        <v>144.6666667</v>
      </c>
    </row>
    <row r="1649" ht="15.75" hidden="1" customHeight="1">
      <c r="A1649" s="5" t="s">
        <v>3888</v>
      </c>
      <c r="B1649" s="6" t="s">
        <v>12</v>
      </c>
      <c r="C1649" s="5" t="s">
        <v>23</v>
      </c>
      <c r="D1649" s="5" t="s">
        <v>20</v>
      </c>
      <c r="E1649" s="5" t="s">
        <v>15</v>
      </c>
      <c r="F1649" s="5" t="s">
        <v>107</v>
      </c>
      <c r="G1649" s="7">
        <v>122.0</v>
      </c>
      <c r="H1649" s="7">
        <v>110.0</v>
      </c>
      <c r="I1649" s="7" t="s">
        <v>17</v>
      </c>
      <c r="J1649" s="7">
        <f t="shared" si="1"/>
        <v>116</v>
      </c>
    </row>
    <row r="1650" ht="15.75" hidden="1" customHeight="1">
      <c r="A1650" s="5" t="s">
        <v>3889</v>
      </c>
      <c r="B1650" s="6" t="s">
        <v>19</v>
      </c>
      <c r="C1650" s="5" t="s">
        <v>13</v>
      </c>
      <c r="D1650" s="5" t="s">
        <v>60</v>
      </c>
      <c r="E1650" s="5" t="s">
        <v>15</v>
      </c>
      <c r="F1650" s="5" t="s">
        <v>164</v>
      </c>
      <c r="G1650" s="7">
        <v>129.0</v>
      </c>
      <c r="H1650" s="7" t="s">
        <v>17</v>
      </c>
      <c r="I1650" s="7">
        <v>117.0</v>
      </c>
      <c r="J1650" s="7">
        <f t="shared" si="1"/>
        <v>123</v>
      </c>
    </row>
    <row r="1651" ht="15.75" hidden="1" customHeight="1">
      <c r="A1651" s="5" t="s">
        <v>3890</v>
      </c>
      <c r="B1651" s="6" t="s">
        <v>12</v>
      </c>
      <c r="C1651" s="5" t="s">
        <v>13</v>
      </c>
      <c r="D1651" s="5" t="s">
        <v>37</v>
      </c>
      <c r="E1651" s="5" t="s">
        <v>25</v>
      </c>
      <c r="F1651" s="5" t="s">
        <v>576</v>
      </c>
      <c r="G1651" s="7">
        <v>127.0</v>
      </c>
      <c r="H1651" s="7" t="s">
        <v>17</v>
      </c>
      <c r="I1651" s="7">
        <v>107.0</v>
      </c>
      <c r="J1651" s="7">
        <f t="shared" si="1"/>
        <v>117</v>
      </c>
    </row>
    <row r="1652" ht="15.75" hidden="1" customHeight="1">
      <c r="A1652" s="5" t="s">
        <v>3891</v>
      </c>
      <c r="B1652" s="6" t="s">
        <v>12</v>
      </c>
      <c r="C1652" s="5" t="s">
        <v>13</v>
      </c>
      <c r="D1652" s="5" t="s">
        <v>37</v>
      </c>
      <c r="E1652" s="5" t="s">
        <v>25</v>
      </c>
      <c r="F1652" s="5" t="s">
        <v>300</v>
      </c>
      <c r="G1652" s="7">
        <v>154.0</v>
      </c>
      <c r="H1652" s="7" t="s">
        <v>17</v>
      </c>
      <c r="I1652" s="7">
        <v>187.0</v>
      </c>
      <c r="J1652" s="7">
        <f t="shared" si="1"/>
        <v>170.5</v>
      </c>
    </row>
    <row r="1653" ht="15.75" hidden="1" customHeight="1">
      <c r="A1653" s="5" t="s">
        <v>3892</v>
      </c>
      <c r="B1653" s="6" t="s">
        <v>12</v>
      </c>
      <c r="C1653" s="5" t="s">
        <v>23</v>
      </c>
      <c r="D1653" s="5" t="s">
        <v>43</v>
      </c>
      <c r="E1653" s="5" t="s">
        <v>15</v>
      </c>
      <c r="F1653" s="5" t="s">
        <v>398</v>
      </c>
      <c r="G1653" s="7">
        <v>148.0</v>
      </c>
      <c r="H1653" s="7">
        <v>162.0</v>
      </c>
      <c r="I1653" s="7">
        <v>130.0</v>
      </c>
      <c r="J1653" s="7">
        <f t="shared" si="1"/>
        <v>146.6666667</v>
      </c>
    </row>
    <row r="1654" ht="15.75" hidden="1" customHeight="1">
      <c r="A1654" s="5" t="s">
        <v>3893</v>
      </c>
      <c r="B1654" s="6" t="s">
        <v>12</v>
      </c>
      <c r="C1654" s="5" t="s">
        <v>23</v>
      </c>
      <c r="D1654" s="5" t="s">
        <v>24</v>
      </c>
      <c r="E1654" s="5" t="s">
        <v>15</v>
      </c>
      <c r="F1654" s="5" t="s">
        <v>481</v>
      </c>
      <c r="G1654" s="7">
        <v>177.0</v>
      </c>
      <c r="H1654" s="7" t="s">
        <v>17</v>
      </c>
      <c r="I1654" s="7">
        <v>166.0</v>
      </c>
      <c r="J1654" s="7">
        <f t="shared" si="1"/>
        <v>171.5</v>
      </c>
    </row>
    <row r="1655" ht="15.75" hidden="1" customHeight="1">
      <c r="A1655" s="5" t="s">
        <v>3894</v>
      </c>
      <c r="B1655" s="6" t="s">
        <v>12</v>
      </c>
      <c r="C1655" s="5" t="s">
        <v>13</v>
      </c>
      <c r="D1655" s="5" t="s">
        <v>24</v>
      </c>
      <c r="E1655" s="5" t="s">
        <v>15</v>
      </c>
      <c r="F1655" s="5" t="s">
        <v>467</v>
      </c>
      <c r="G1655" s="7">
        <v>134.0</v>
      </c>
      <c r="H1655" s="7">
        <v>100.0</v>
      </c>
      <c r="I1655" s="7">
        <v>119.0</v>
      </c>
      <c r="J1655" s="7">
        <f t="shared" si="1"/>
        <v>117.6666667</v>
      </c>
    </row>
    <row r="1656" ht="15.75" hidden="1" customHeight="1">
      <c r="A1656" s="5" t="s">
        <v>3895</v>
      </c>
      <c r="B1656" s="6" t="s">
        <v>12</v>
      </c>
      <c r="C1656" s="5" t="s">
        <v>13</v>
      </c>
      <c r="D1656" s="5" t="s">
        <v>51</v>
      </c>
      <c r="E1656" s="5" t="s">
        <v>25</v>
      </c>
      <c r="F1656" s="5" t="s">
        <v>278</v>
      </c>
      <c r="G1656" s="7">
        <v>132.0</v>
      </c>
      <c r="H1656" s="7" t="s">
        <v>17</v>
      </c>
      <c r="I1656" s="7">
        <v>144.0</v>
      </c>
      <c r="J1656" s="7">
        <f t="shared" si="1"/>
        <v>138</v>
      </c>
    </row>
    <row r="1657" ht="15.75" hidden="1" customHeight="1">
      <c r="A1657" s="5" t="s">
        <v>3896</v>
      </c>
      <c r="B1657" s="6" t="s">
        <v>12</v>
      </c>
      <c r="C1657" s="5" t="s">
        <v>13</v>
      </c>
      <c r="D1657" s="5" t="s">
        <v>109</v>
      </c>
      <c r="E1657" s="5" t="s">
        <v>25</v>
      </c>
      <c r="F1657" s="5" t="s">
        <v>155</v>
      </c>
      <c r="G1657" s="7">
        <v>131.0</v>
      </c>
      <c r="H1657" s="7" t="s">
        <v>17</v>
      </c>
      <c r="I1657" s="7">
        <v>144.0</v>
      </c>
      <c r="J1657" s="7">
        <f t="shared" si="1"/>
        <v>137.5</v>
      </c>
    </row>
    <row r="1658" ht="15.75" hidden="1" customHeight="1">
      <c r="A1658" s="5" t="s">
        <v>3897</v>
      </c>
      <c r="B1658" s="6" t="s">
        <v>12</v>
      </c>
      <c r="C1658" s="5" t="s">
        <v>13</v>
      </c>
      <c r="D1658" s="5" t="s">
        <v>24</v>
      </c>
      <c r="E1658" s="5" t="s">
        <v>15</v>
      </c>
      <c r="F1658" s="5" t="s">
        <v>481</v>
      </c>
      <c r="G1658" s="7">
        <v>172.0</v>
      </c>
      <c r="H1658" s="7" t="s">
        <v>17</v>
      </c>
      <c r="I1658" s="7">
        <v>172.0</v>
      </c>
      <c r="J1658" s="7">
        <f t="shared" si="1"/>
        <v>172</v>
      </c>
    </row>
    <row r="1659" ht="15.75" hidden="1" customHeight="1">
      <c r="A1659" s="5" t="s">
        <v>3898</v>
      </c>
      <c r="B1659" s="6" t="s">
        <v>19</v>
      </c>
      <c r="C1659" s="5" t="s">
        <v>23</v>
      </c>
      <c r="D1659" s="5" t="s">
        <v>14</v>
      </c>
      <c r="E1659" s="5" t="s">
        <v>25</v>
      </c>
      <c r="F1659" s="5" t="s">
        <v>489</v>
      </c>
      <c r="G1659" s="7">
        <v>131.0</v>
      </c>
      <c r="H1659" s="7">
        <v>140.0</v>
      </c>
      <c r="I1659" s="7" t="s">
        <v>17</v>
      </c>
      <c r="J1659" s="7">
        <f t="shared" si="1"/>
        <v>135.5</v>
      </c>
    </row>
    <row r="1660" ht="15.75" hidden="1" customHeight="1">
      <c r="A1660" s="5" t="s">
        <v>3899</v>
      </c>
      <c r="B1660" s="6" t="s">
        <v>19</v>
      </c>
      <c r="C1660" s="5" t="s">
        <v>13</v>
      </c>
      <c r="D1660" s="5" t="s">
        <v>20</v>
      </c>
      <c r="E1660" s="5" t="s">
        <v>25</v>
      </c>
      <c r="F1660" s="5" t="s">
        <v>410</v>
      </c>
      <c r="G1660" s="7">
        <v>150.0</v>
      </c>
      <c r="H1660" s="7">
        <v>162.0</v>
      </c>
      <c r="I1660" s="7" t="s">
        <v>17</v>
      </c>
      <c r="J1660" s="7">
        <f t="shared" si="1"/>
        <v>156</v>
      </c>
    </row>
    <row r="1661" ht="15.75" hidden="1" customHeight="1">
      <c r="A1661" s="5" t="s">
        <v>3900</v>
      </c>
      <c r="B1661" s="6" t="s">
        <v>12</v>
      </c>
      <c r="C1661" s="5" t="s">
        <v>13</v>
      </c>
      <c r="D1661" s="5" t="s">
        <v>30</v>
      </c>
      <c r="E1661" s="5" t="s">
        <v>15</v>
      </c>
      <c r="F1661" s="5" t="s">
        <v>134</v>
      </c>
      <c r="G1661" s="7">
        <v>132.0</v>
      </c>
      <c r="H1661" s="7" t="s">
        <v>67</v>
      </c>
      <c r="I1661" s="7">
        <v>122.0</v>
      </c>
      <c r="J1661" s="7">
        <f t="shared" si="1"/>
        <v>127</v>
      </c>
    </row>
    <row r="1662" ht="15.75" hidden="1" customHeight="1">
      <c r="A1662" s="5" t="s">
        <v>3901</v>
      </c>
      <c r="B1662" s="6" t="s">
        <v>12</v>
      </c>
      <c r="C1662" s="5" t="s">
        <v>13</v>
      </c>
      <c r="D1662" s="5" t="s">
        <v>20</v>
      </c>
      <c r="E1662" s="5" t="s">
        <v>25</v>
      </c>
      <c r="F1662" s="5" t="s">
        <v>410</v>
      </c>
      <c r="G1662" s="7">
        <v>186.0</v>
      </c>
      <c r="H1662" s="7" t="s">
        <v>17</v>
      </c>
      <c r="I1662" s="7">
        <v>184.0</v>
      </c>
      <c r="J1662" s="7">
        <f t="shared" si="1"/>
        <v>185</v>
      </c>
    </row>
    <row r="1663" ht="15.75" hidden="1" customHeight="1">
      <c r="A1663" s="5" t="s">
        <v>3902</v>
      </c>
      <c r="B1663" s="6" t="s">
        <v>12</v>
      </c>
      <c r="C1663" s="5" t="s">
        <v>23</v>
      </c>
      <c r="D1663" s="5" t="s">
        <v>20</v>
      </c>
      <c r="E1663" s="5" t="s">
        <v>15</v>
      </c>
      <c r="F1663" s="5" t="s">
        <v>292</v>
      </c>
      <c r="G1663" s="7">
        <v>163.0</v>
      </c>
      <c r="H1663" s="7">
        <v>158.0</v>
      </c>
      <c r="I1663" s="7" t="s">
        <v>17</v>
      </c>
      <c r="J1663" s="7">
        <f t="shared" si="1"/>
        <v>160.5</v>
      </c>
    </row>
    <row r="1664" ht="15.75" hidden="1" customHeight="1">
      <c r="A1664" s="5" t="s">
        <v>3903</v>
      </c>
      <c r="B1664" s="6" t="s">
        <v>19</v>
      </c>
      <c r="C1664" s="5" t="s">
        <v>23</v>
      </c>
      <c r="D1664" s="5" t="s">
        <v>30</v>
      </c>
      <c r="E1664" s="5" t="s">
        <v>15</v>
      </c>
      <c r="F1664" s="5" t="s">
        <v>275</v>
      </c>
      <c r="G1664" s="7">
        <v>188.0</v>
      </c>
      <c r="H1664" s="7">
        <v>170.0</v>
      </c>
      <c r="I1664" s="7" t="s">
        <v>17</v>
      </c>
      <c r="J1664" s="7">
        <f t="shared" si="1"/>
        <v>179</v>
      </c>
    </row>
    <row r="1665" ht="15.75" hidden="1" customHeight="1">
      <c r="A1665" s="5" t="s">
        <v>3904</v>
      </c>
      <c r="B1665" s="6" t="s">
        <v>19</v>
      </c>
      <c r="C1665" s="5" t="s">
        <v>23</v>
      </c>
      <c r="D1665" s="5" t="s">
        <v>51</v>
      </c>
      <c r="E1665" s="5" t="s">
        <v>15</v>
      </c>
      <c r="F1665" s="5" t="s">
        <v>190</v>
      </c>
      <c r="G1665" s="7">
        <v>186.0</v>
      </c>
      <c r="H1665" s="7">
        <v>177.0</v>
      </c>
      <c r="I1665" s="7" t="s">
        <v>17</v>
      </c>
      <c r="J1665" s="7">
        <f t="shared" si="1"/>
        <v>181.5</v>
      </c>
    </row>
    <row r="1666" ht="15.75" hidden="1" customHeight="1">
      <c r="A1666" s="5" t="s">
        <v>3905</v>
      </c>
      <c r="B1666" s="6" t="s">
        <v>12</v>
      </c>
      <c r="C1666" s="5" t="s">
        <v>23</v>
      </c>
      <c r="D1666" s="5" t="s">
        <v>20</v>
      </c>
      <c r="E1666" s="5" t="s">
        <v>15</v>
      </c>
      <c r="F1666" s="5" t="s">
        <v>153</v>
      </c>
      <c r="G1666" s="7">
        <v>165.0</v>
      </c>
      <c r="H1666" s="7">
        <v>155.0</v>
      </c>
      <c r="I1666" s="7" t="s">
        <v>17</v>
      </c>
      <c r="J1666" s="7">
        <f t="shared" si="1"/>
        <v>160</v>
      </c>
    </row>
    <row r="1667" ht="15.75" hidden="1" customHeight="1">
      <c r="A1667" s="5" t="s">
        <v>3906</v>
      </c>
      <c r="B1667" s="6" t="s">
        <v>19</v>
      </c>
      <c r="C1667" s="5" t="s">
        <v>23</v>
      </c>
      <c r="D1667" s="5" t="s">
        <v>20</v>
      </c>
      <c r="E1667" s="5" t="s">
        <v>15</v>
      </c>
      <c r="F1667" s="5" t="s">
        <v>457</v>
      </c>
      <c r="G1667" s="7">
        <v>197.0</v>
      </c>
      <c r="H1667" s="7">
        <v>173.0</v>
      </c>
      <c r="I1667" s="7" t="s">
        <v>17</v>
      </c>
      <c r="J1667" s="7">
        <f t="shared" si="1"/>
        <v>185</v>
      </c>
    </row>
    <row r="1668" ht="15.75" hidden="1" customHeight="1">
      <c r="A1668" s="5" t="s">
        <v>3907</v>
      </c>
      <c r="B1668" s="6" t="s">
        <v>19</v>
      </c>
      <c r="C1668" s="5" t="s">
        <v>23</v>
      </c>
      <c r="D1668" s="5" t="s">
        <v>30</v>
      </c>
      <c r="E1668" s="5" t="s">
        <v>15</v>
      </c>
      <c r="F1668" s="5" t="s">
        <v>660</v>
      </c>
      <c r="G1668" s="7">
        <v>102.0</v>
      </c>
      <c r="H1668" s="7">
        <v>140.0</v>
      </c>
      <c r="I1668" s="7" t="s">
        <v>17</v>
      </c>
      <c r="J1668" s="7">
        <f t="shared" si="1"/>
        <v>121</v>
      </c>
    </row>
    <row r="1669" ht="15.75" hidden="1" customHeight="1">
      <c r="A1669" s="5" t="s">
        <v>3908</v>
      </c>
      <c r="B1669" s="6" t="s">
        <v>12</v>
      </c>
      <c r="C1669" s="5" t="s">
        <v>23</v>
      </c>
      <c r="D1669" s="5" t="s">
        <v>20</v>
      </c>
      <c r="E1669" s="5" t="s">
        <v>25</v>
      </c>
      <c r="F1669" s="5" t="s">
        <v>534</v>
      </c>
      <c r="G1669" s="7">
        <v>181.0</v>
      </c>
      <c r="H1669" s="7" t="s">
        <v>17</v>
      </c>
      <c r="I1669" s="7">
        <v>153.0</v>
      </c>
      <c r="J1669" s="7">
        <f t="shared" si="1"/>
        <v>167</v>
      </c>
    </row>
    <row r="1670" ht="15.75" hidden="1" customHeight="1">
      <c r="A1670" s="5" t="s">
        <v>3909</v>
      </c>
      <c r="B1670" s="6" t="s">
        <v>12</v>
      </c>
      <c r="C1670" s="5" t="s">
        <v>13</v>
      </c>
      <c r="D1670" s="5" t="s">
        <v>37</v>
      </c>
      <c r="E1670" s="5" t="s">
        <v>15</v>
      </c>
      <c r="F1670" s="5" t="s">
        <v>1225</v>
      </c>
      <c r="G1670" s="7">
        <v>181.0</v>
      </c>
      <c r="H1670" s="7" t="s">
        <v>17</v>
      </c>
      <c r="I1670" s="7">
        <v>183.0</v>
      </c>
      <c r="J1670" s="7">
        <f t="shared" si="1"/>
        <v>182</v>
      </c>
    </row>
    <row r="1671" ht="15.75" hidden="1" customHeight="1">
      <c r="A1671" s="5" t="s">
        <v>3910</v>
      </c>
      <c r="B1671" s="6" t="s">
        <v>12</v>
      </c>
      <c r="C1671" s="5" t="s">
        <v>23</v>
      </c>
      <c r="D1671" s="5" t="s">
        <v>561</v>
      </c>
      <c r="E1671" s="5" t="s">
        <v>15</v>
      </c>
      <c r="F1671" s="5" t="s">
        <v>1826</v>
      </c>
      <c r="G1671" s="7">
        <v>137.0</v>
      </c>
      <c r="H1671" s="7">
        <v>161.0</v>
      </c>
      <c r="I1671" s="7" t="s">
        <v>17</v>
      </c>
      <c r="J1671" s="7">
        <f t="shared" si="1"/>
        <v>149</v>
      </c>
    </row>
    <row r="1672" ht="15.75" hidden="1" customHeight="1">
      <c r="A1672" s="5" t="s">
        <v>3911</v>
      </c>
      <c r="B1672" s="6" t="s">
        <v>12</v>
      </c>
      <c r="C1672" s="5" t="s">
        <v>13</v>
      </c>
      <c r="D1672" s="5" t="s">
        <v>14</v>
      </c>
      <c r="E1672" s="5" t="s">
        <v>25</v>
      </c>
      <c r="F1672" s="5" t="s">
        <v>194</v>
      </c>
      <c r="G1672" s="7">
        <v>169.0</v>
      </c>
      <c r="H1672" s="7" t="s">
        <v>17</v>
      </c>
      <c r="I1672" s="7">
        <v>157.0</v>
      </c>
      <c r="J1672" s="7">
        <f t="shared" si="1"/>
        <v>163</v>
      </c>
    </row>
    <row r="1673" ht="15.75" hidden="1" customHeight="1">
      <c r="A1673" s="5" t="s">
        <v>3912</v>
      </c>
      <c r="B1673" s="6" t="s">
        <v>12</v>
      </c>
      <c r="C1673" s="5" t="s">
        <v>13</v>
      </c>
      <c r="D1673" s="5" t="s">
        <v>37</v>
      </c>
      <c r="E1673" s="5" t="s">
        <v>25</v>
      </c>
      <c r="F1673" s="5" t="s">
        <v>54</v>
      </c>
      <c r="G1673" s="7">
        <v>144.0</v>
      </c>
      <c r="H1673" s="7" t="s">
        <v>17</v>
      </c>
      <c r="I1673" s="7">
        <v>153.0</v>
      </c>
      <c r="J1673" s="7">
        <f t="shared" si="1"/>
        <v>148.5</v>
      </c>
    </row>
    <row r="1674" ht="15.75" hidden="1" customHeight="1">
      <c r="A1674" s="5" t="s">
        <v>3913</v>
      </c>
      <c r="B1674" s="6" t="s">
        <v>19</v>
      </c>
      <c r="C1674" s="5" t="s">
        <v>23</v>
      </c>
      <c r="D1674" s="5" t="s">
        <v>51</v>
      </c>
      <c r="E1674" s="5" t="s">
        <v>15</v>
      </c>
      <c r="F1674" s="5" t="s">
        <v>190</v>
      </c>
      <c r="G1674" s="7">
        <v>183.0</v>
      </c>
      <c r="H1674" s="7">
        <v>183.0</v>
      </c>
      <c r="I1674" s="7" t="s">
        <v>17</v>
      </c>
      <c r="J1674" s="7">
        <f t="shared" si="1"/>
        <v>183</v>
      </c>
    </row>
    <row r="1675" ht="15.75" hidden="1" customHeight="1">
      <c r="A1675" s="5" t="s">
        <v>3914</v>
      </c>
      <c r="B1675" s="6" t="s">
        <v>12</v>
      </c>
      <c r="C1675" s="5" t="s">
        <v>13</v>
      </c>
      <c r="D1675" s="5" t="s">
        <v>20</v>
      </c>
      <c r="E1675" s="5" t="s">
        <v>25</v>
      </c>
      <c r="F1675" s="5" t="s">
        <v>71</v>
      </c>
      <c r="G1675" s="7">
        <v>173.0</v>
      </c>
      <c r="H1675" s="7" t="s">
        <v>17</v>
      </c>
      <c r="I1675" s="7">
        <v>170.0</v>
      </c>
      <c r="J1675" s="7">
        <f t="shared" si="1"/>
        <v>171.5</v>
      </c>
    </row>
    <row r="1676" ht="15.75" hidden="1" customHeight="1">
      <c r="A1676" s="5" t="s">
        <v>3915</v>
      </c>
      <c r="B1676" s="6" t="s">
        <v>12</v>
      </c>
      <c r="C1676" s="5" t="s">
        <v>23</v>
      </c>
      <c r="D1676" s="5" t="s">
        <v>24</v>
      </c>
      <c r="E1676" s="5" t="s">
        <v>15</v>
      </c>
      <c r="F1676" s="5" t="s">
        <v>92</v>
      </c>
      <c r="G1676" s="7">
        <v>192.0</v>
      </c>
      <c r="H1676" s="7">
        <v>167.0</v>
      </c>
      <c r="I1676" s="7">
        <v>133.0</v>
      </c>
      <c r="J1676" s="7">
        <f t="shared" si="1"/>
        <v>164</v>
      </c>
    </row>
    <row r="1677" ht="15.75" hidden="1" customHeight="1">
      <c r="A1677" s="5" t="s">
        <v>3916</v>
      </c>
      <c r="B1677" s="6" t="s">
        <v>19</v>
      </c>
      <c r="C1677" s="5" t="s">
        <v>13</v>
      </c>
      <c r="D1677" s="5" t="s">
        <v>14</v>
      </c>
      <c r="E1677" s="5" t="s">
        <v>15</v>
      </c>
      <c r="F1677" s="5" t="s">
        <v>127</v>
      </c>
      <c r="G1677" s="7">
        <v>172.0</v>
      </c>
      <c r="H1677" s="7" t="s">
        <v>17</v>
      </c>
      <c r="I1677" s="7">
        <v>166.0</v>
      </c>
      <c r="J1677" s="7">
        <f t="shared" si="1"/>
        <v>169</v>
      </c>
    </row>
    <row r="1678" ht="15.75" hidden="1" customHeight="1">
      <c r="A1678" s="5" t="s">
        <v>3917</v>
      </c>
      <c r="B1678" s="6" t="s">
        <v>19</v>
      </c>
      <c r="C1678" s="5" t="s">
        <v>23</v>
      </c>
      <c r="D1678" s="5" t="s">
        <v>30</v>
      </c>
      <c r="E1678" s="5" t="s">
        <v>25</v>
      </c>
      <c r="F1678" s="5" t="s">
        <v>544</v>
      </c>
      <c r="G1678" s="7">
        <v>124.0</v>
      </c>
      <c r="H1678" s="7">
        <v>105.0</v>
      </c>
      <c r="I1678" s="7" t="s">
        <v>17</v>
      </c>
      <c r="J1678" s="7">
        <f t="shared" si="1"/>
        <v>114.5</v>
      </c>
    </row>
    <row r="1679" ht="15.75" hidden="1" customHeight="1">
      <c r="A1679" s="5" t="s">
        <v>3918</v>
      </c>
      <c r="B1679" s="6" t="s">
        <v>12</v>
      </c>
      <c r="C1679" s="5" t="s">
        <v>13</v>
      </c>
      <c r="D1679" s="5" t="s">
        <v>130</v>
      </c>
      <c r="E1679" s="5" t="s">
        <v>15</v>
      </c>
      <c r="F1679" s="5" t="s">
        <v>131</v>
      </c>
      <c r="G1679" s="7">
        <v>169.0</v>
      </c>
      <c r="H1679" s="7" t="s">
        <v>17</v>
      </c>
      <c r="I1679" s="7">
        <v>161.0</v>
      </c>
      <c r="J1679" s="7">
        <f t="shared" si="1"/>
        <v>165</v>
      </c>
    </row>
    <row r="1680" ht="15.75" hidden="1" customHeight="1">
      <c r="A1680" s="5" t="s">
        <v>3919</v>
      </c>
      <c r="B1680" s="6" t="s">
        <v>12</v>
      </c>
      <c r="C1680" s="5" t="s">
        <v>23</v>
      </c>
      <c r="D1680" s="5" t="s">
        <v>24</v>
      </c>
      <c r="E1680" s="5" t="s">
        <v>15</v>
      </c>
      <c r="F1680" s="5" t="s">
        <v>3920</v>
      </c>
      <c r="G1680" s="7">
        <v>153.0</v>
      </c>
      <c r="H1680" s="7">
        <v>145.0</v>
      </c>
      <c r="I1680" s="7">
        <v>130.0</v>
      </c>
      <c r="J1680" s="7">
        <f t="shared" si="1"/>
        <v>142.6666667</v>
      </c>
    </row>
    <row r="1681" ht="15.75" hidden="1" customHeight="1">
      <c r="A1681" s="5" t="s">
        <v>3921</v>
      </c>
      <c r="B1681" s="6" t="s">
        <v>12</v>
      </c>
      <c r="C1681" s="5" t="s">
        <v>23</v>
      </c>
      <c r="D1681" s="5" t="s">
        <v>139</v>
      </c>
      <c r="E1681" s="5" t="s">
        <v>15</v>
      </c>
      <c r="F1681" s="5" t="s">
        <v>140</v>
      </c>
      <c r="G1681" s="7">
        <v>162.0</v>
      </c>
      <c r="H1681" s="7">
        <v>161.0</v>
      </c>
      <c r="I1681" s="7">
        <v>144.0</v>
      </c>
      <c r="J1681" s="7">
        <f t="shared" si="1"/>
        <v>155.6666667</v>
      </c>
    </row>
    <row r="1682" ht="15.75" hidden="1" customHeight="1">
      <c r="A1682" s="5" t="s">
        <v>3922</v>
      </c>
      <c r="B1682" s="6" t="s">
        <v>19</v>
      </c>
      <c r="C1682" s="5" t="s">
        <v>23</v>
      </c>
      <c r="D1682" s="5" t="s">
        <v>109</v>
      </c>
      <c r="E1682" s="5" t="s">
        <v>25</v>
      </c>
      <c r="F1682" s="5" t="s">
        <v>192</v>
      </c>
      <c r="G1682" s="7">
        <v>111.0</v>
      </c>
      <c r="H1682" s="7" t="s">
        <v>67</v>
      </c>
      <c r="I1682" s="7" t="s">
        <v>17</v>
      </c>
      <c r="J1682" s="7">
        <f t="shared" si="1"/>
        <v>111</v>
      </c>
    </row>
    <row r="1683" ht="15.75" hidden="1" customHeight="1">
      <c r="A1683" s="5" t="s">
        <v>3923</v>
      </c>
      <c r="B1683" s="6" t="s">
        <v>19</v>
      </c>
      <c r="C1683" s="5" t="s">
        <v>23</v>
      </c>
      <c r="D1683" s="5" t="s">
        <v>24</v>
      </c>
      <c r="E1683" s="5" t="s">
        <v>15</v>
      </c>
      <c r="F1683" s="5" t="s">
        <v>332</v>
      </c>
      <c r="G1683" s="7">
        <v>127.0</v>
      </c>
      <c r="H1683" s="7">
        <v>107.0</v>
      </c>
      <c r="I1683" s="7" t="s">
        <v>17</v>
      </c>
      <c r="J1683" s="7">
        <f t="shared" si="1"/>
        <v>117</v>
      </c>
    </row>
    <row r="1684" ht="15.75" customHeight="1">
      <c r="A1684" s="5" t="s">
        <v>3924</v>
      </c>
      <c r="B1684" s="6" t="s">
        <v>12</v>
      </c>
      <c r="C1684" s="5" t="s">
        <v>23</v>
      </c>
      <c r="D1684" s="5" t="s">
        <v>130</v>
      </c>
      <c r="E1684" s="5" t="s">
        <v>15</v>
      </c>
      <c r="F1684" s="5" t="s">
        <v>131</v>
      </c>
      <c r="G1684" s="7" t="s">
        <v>67</v>
      </c>
      <c r="H1684" s="7" t="s">
        <v>67</v>
      </c>
      <c r="I1684" s="7" t="s">
        <v>17</v>
      </c>
      <c r="J1684" s="7" t="str">
        <f t="shared" si="1"/>
        <v>#DIV/0!</v>
      </c>
    </row>
    <row r="1685" ht="15.75" hidden="1" customHeight="1">
      <c r="A1685" s="5" t="s">
        <v>3925</v>
      </c>
      <c r="B1685" s="6" t="s">
        <v>12</v>
      </c>
      <c r="C1685" s="5" t="s">
        <v>23</v>
      </c>
      <c r="D1685" s="5" t="s">
        <v>37</v>
      </c>
      <c r="E1685" s="5" t="s">
        <v>15</v>
      </c>
      <c r="F1685" s="5" t="s">
        <v>38</v>
      </c>
      <c r="G1685" s="7">
        <v>156.0</v>
      </c>
      <c r="H1685" s="7" t="s">
        <v>17</v>
      </c>
      <c r="I1685" s="7">
        <v>175.0</v>
      </c>
      <c r="J1685" s="7">
        <f t="shared" si="1"/>
        <v>165.5</v>
      </c>
    </row>
    <row r="1686" ht="15.75" hidden="1" customHeight="1">
      <c r="A1686" s="5" t="s">
        <v>3926</v>
      </c>
      <c r="B1686" s="6" t="s">
        <v>12</v>
      </c>
      <c r="C1686" s="5" t="s">
        <v>13</v>
      </c>
      <c r="D1686" s="5" t="s">
        <v>60</v>
      </c>
      <c r="E1686" s="5" t="s">
        <v>15</v>
      </c>
      <c r="F1686" s="5" t="s">
        <v>73</v>
      </c>
      <c r="G1686" s="7">
        <v>143.0</v>
      </c>
      <c r="H1686" s="7">
        <v>143.0</v>
      </c>
      <c r="I1686" s="7">
        <v>107.0</v>
      </c>
      <c r="J1686" s="7">
        <f t="shared" si="1"/>
        <v>131</v>
      </c>
    </row>
    <row r="1687" ht="15.75" hidden="1" customHeight="1">
      <c r="A1687" s="5" t="s">
        <v>3927</v>
      </c>
      <c r="B1687" s="6" t="s">
        <v>12</v>
      </c>
      <c r="C1687" s="5" t="s">
        <v>13</v>
      </c>
      <c r="D1687" s="5" t="s">
        <v>109</v>
      </c>
      <c r="E1687" s="5" t="s">
        <v>15</v>
      </c>
      <c r="F1687" s="5" t="s">
        <v>172</v>
      </c>
      <c r="G1687" s="7">
        <v>185.0</v>
      </c>
      <c r="H1687" s="7">
        <v>193.0</v>
      </c>
      <c r="I1687" s="7" t="s">
        <v>17</v>
      </c>
      <c r="J1687" s="7">
        <f t="shared" si="1"/>
        <v>189</v>
      </c>
    </row>
    <row r="1688" ht="15.75" hidden="1" customHeight="1">
      <c r="A1688" s="5" t="s">
        <v>3928</v>
      </c>
      <c r="B1688" s="6" t="s">
        <v>12</v>
      </c>
      <c r="C1688" s="5" t="s">
        <v>13</v>
      </c>
      <c r="D1688" s="5" t="s">
        <v>43</v>
      </c>
      <c r="E1688" s="5" t="s">
        <v>25</v>
      </c>
      <c r="F1688" s="5" t="s">
        <v>224</v>
      </c>
      <c r="G1688" s="7" t="s">
        <v>67</v>
      </c>
      <c r="H1688" s="7" t="s">
        <v>17</v>
      </c>
      <c r="I1688" s="7">
        <v>137.0</v>
      </c>
      <c r="J1688" s="7">
        <f t="shared" si="1"/>
        <v>137</v>
      </c>
    </row>
    <row r="1689" ht="15.75" hidden="1" customHeight="1">
      <c r="A1689" s="5" t="s">
        <v>3929</v>
      </c>
      <c r="B1689" s="6" t="s">
        <v>12</v>
      </c>
      <c r="C1689" s="5" t="s">
        <v>13</v>
      </c>
      <c r="D1689" s="5" t="s">
        <v>51</v>
      </c>
      <c r="E1689" s="5" t="s">
        <v>15</v>
      </c>
      <c r="F1689" s="5" t="s">
        <v>358</v>
      </c>
      <c r="G1689" s="7">
        <v>122.0</v>
      </c>
      <c r="H1689" s="7" t="s">
        <v>17</v>
      </c>
      <c r="I1689" s="7">
        <v>133.0</v>
      </c>
      <c r="J1689" s="7">
        <f t="shared" si="1"/>
        <v>127.5</v>
      </c>
    </row>
    <row r="1690" ht="15.75" hidden="1" customHeight="1">
      <c r="A1690" s="5" t="s">
        <v>3930</v>
      </c>
      <c r="B1690" s="6" t="s">
        <v>12</v>
      </c>
      <c r="C1690" s="5" t="s">
        <v>13</v>
      </c>
      <c r="D1690" s="5" t="s">
        <v>40</v>
      </c>
      <c r="E1690" s="5" t="s">
        <v>15</v>
      </c>
      <c r="F1690" s="5" t="s">
        <v>41</v>
      </c>
      <c r="G1690" s="7">
        <v>155.0</v>
      </c>
      <c r="H1690" s="7">
        <v>155.0</v>
      </c>
      <c r="I1690" s="7">
        <v>130.0</v>
      </c>
      <c r="J1690" s="7">
        <f t="shared" si="1"/>
        <v>146.6666667</v>
      </c>
    </row>
    <row r="1691" ht="15.75" hidden="1" customHeight="1">
      <c r="A1691" s="5" t="s">
        <v>3931</v>
      </c>
      <c r="B1691" s="6" t="s">
        <v>12</v>
      </c>
      <c r="C1691" s="5" t="s">
        <v>23</v>
      </c>
      <c r="D1691" s="5" t="s">
        <v>30</v>
      </c>
      <c r="E1691" s="5" t="s">
        <v>15</v>
      </c>
      <c r="F1691" s="5" t="s">
        <v>1408</v>
      </c>
      <c r="G1691" s="7">
        <v>188.0</v>
      </c>
      <c r="H1691" s="7">
        <v>166.0</v>
      </c>
      <c r="I1691" s="7">
        <v>122.0</v>
      </c>
      <c r="J1691" s="7">
        <f t="shared" si="1"/>
        <v>158.6666667</v>
      </c>
    </row>
    <row r="1692" ht="15.75" hidden="1" customHeight="1">
      <c r="A1692" s="5" t="s">
        <v>3932</v>
      </c>
      <c r="B1692" s="6" t="s">
        <v>12</v>
      </c>
      <c r="C1692" s="5" t="s">
        <v>13</v>
      </c>
      <c r="D1692" s="5" t="s">
        <v>60</v>
      </c>
      <c r="E1692" s="5" t="s">
        <v>25</v>
      </c>
      <c r="F1692" s="5" t="s">
        <v>61</v>
      </c>
      <c r="G1692" s="7">
        <v>179.0</v>
      </c>
      <c r="H1692" s="7" t="s">
        <v>17</v>
      </c>
      <c r="I1692" s="7">
        <v>192.0</v>
      </c>
      <c r="J1692" s="7">
        <f t="shared" si="1"/>
        <v>185.5</v>
      </c>
    </row>
    <row r="1693" ht="15.75" hidden="1" customHeight="1">
      <c r="A1693" s="5" t="s">
        <v>3933</v>
      </c>
      <c r="B1693" s="6" t="s">
        <v>12</v>
      </c>
      <c r="C1693" s="5" t="s">
        <v>13</v>
      </c>
      <c r="D1693" s="5" t="s">
        <v>20</v>
      </c>
      <c r="E1693" s="5" t="s">
        <v>15</v>
      </c>
      <c r="F1693" s="5" t="s">
        <v>264</v>
      </c>
      <c r="G1693" s="7" t="s">
        <v>67</v>
      </c>
      <c r="H1693" s="7">
        <v>105.0</v>
      </c>
      <c r="I1693" s="7" t="s">
        <v>17</v>
      </c>
      <c r="J1693" s="7">
        <f t="shared" si="1"/>
        <v>105</v>
      </c>
    </row>
    <row r="1694" ht="15.75" hidden="1" customHeight="1">
      <c r="A1694" s="5" t="s">
        <v>3934</v>
      </c>
      <c r="B1694" s="6" t="s">
        <v>12</v>
      </c>
      <c r="C1694" s="5" t="s">
        <v>23</v>
      </c>
      <c r="D1694" s="5" t="s">
        <v>37</v>
      </c>
      <c r="E1694" s="5" t="s">
        <v>15</v>
      </c>
      <c r="F1694" s="5" t="s">
        <v>1577</v>
      </c>
      <c r="G1694" s="7">
        <v>140.0</v>
      </c>
      <c r="H1694" s="7">
        <v>112.0</v>
      </c>
      <c r="I1694" s="7" t="s">
        <v>67</v>
      </c>
      <c r="J1694" s="7">
        <f t="shared" si="1"/>
        <v>126</v>
      </c>
    </row>
    <row r="1695" ht="15.75" hidden="1" customHeight="1">
      <c r="A1695" s="5" t="s">
        <v>3935</v>
      </c>
      <c r="B1695" s="6" t="s">
        <v>1069</v>
      </c>
      <c r="C1695" s="5" t="s">
        <v>23</v>
      </c>
      <c r="D1695" s="5" t="s">
        <v>20</v>
      </c>
      <c r="E1695" s="5" t="s">
        <v>15</v>
      </c>
      <c r="F1695" s="5" t="s">
        <v>450</v>
      </c>
      <c r="G1695" s="7">
        <v>192.0</v>
      </c>
      <c r="H1695" s="7" t="s">
        <v>17</v>
      </c>
      <c r="I1695" s="7">
        <v>173.0</v>
      </c>
      <c r="J1695" s="7">
        <f t="shared" si="1"/>
        <v>182.5</v>
      </c>
    </row>
    <row r="1696" ht="15.75" hidden="1" customHeight="1">
      <c r="A1696" s="5" t="s">
        <v>3936</v>
      </c>
      <c r="B1696" s="6" t="s">
        <v>12</v>
      </c>
      <c r="C1696" s="5" t="s">
        <v>13</v>
      </c>
      <c r="D1696" s="5" t="s">
        <v>20</v>
      </c>
      <c r="E1696" s="5" t="s">
        <v>15</v>
      </c>
      <c r="F1696" s="5" t="s">
        <v>33</v>
      </c>
      <c r="G1696" s="7">
        <v>164.0</v>
      </c>
      <c r="H1696" s="7">
        <v>169.0</v>
      </c>
      <c r="I1696" s="7" t="s">
        <v>17</v>
      </c>
      <c r="J1696" s="7">
        <f t="shared" si="1"/>
        <v>166.5</v>
      </c>
    </row>
    <row r="1697" ht="15.75" hidden="1" customHeight="1">
      <c r="A1697" s="5" t="s">
        <v>3937</v>
      </c>
      <c r="B1697" s="6" t="s">
        <v>12</v>
      </c>
      <c r="C1697" s="5" t="s">
        <v>23</v>
      </c>
      <c r="D1697" s="5" t="s">
        <v>20</v>
      </c>
      <c r="E1697" s="5" t="s">
        <v>15</v>
      </c>
      <c r="F1697" s="5" t="s">
        <v>107</v>
      </c>
      <c r="G1697" s="7">
        <v>144.0</v>
      </c>
      <c r="H1697" s="7">
        <v>147.0</v>
      </c>
      <c r="I1697" s="7" t="s">
        <v>17</v>
      </c>
      <c r="J1697" s="7">
        <f t="shared" si="1"/>
        <v>145.5</v>
      </c>
    </row>
    <row r="1698" ht="15.75" hidden="1" customHeight="1">
      <c r="A1698" s="5" t="s">
        <v>3938</v>
      </c>
      <c r="B1698" s="6" t="s">
        <v>12</v>
      </c>
      <c r="C1698" s="5" t="s">
        <v>13</v>
      </c>
      <c r="D1698" s="5" t="s">
        <v>60</v>
      </c>
      <c r="E1698" s="5" t="s">
        <v>15</v>
      </c>
      <c r="F1698" s="5" t="s">
        <v>164</v>
      </c>
      <c r="G1698" s="7">
        <v>188.0</v>
      </c>
      <c r="H1698" s="7" t="s">
        <v>17</v>
      </c>
      <c r="I1698" s="7">
        <v>190.0</v>
      </c>
      <c r="J1698" s="7">
        <f t="shared" si="1"/>
        <v>189</v>
      </c>
    </row>
    <row r="1699" ht="15.75" hidden="1" customHeight="1">
      <c r="A1699" s="5" t="s">
        <v>3939</v>
      </c>
      <c r="B1699" s="6" t="s">
        <v>19</v>
      </c>
      <c r="C1699" s="5" t="s">
        <v>23</v>
      </c>
      <c r="D1699" s="5" t="s">
        <v>43</v>
      </c>
      <c r="E1699" s="5" t="s">
        <v>15</v>
      </c>
      <c r="F1699" s="5" t="s">
        <v>174</v>
      </c>
      <c r="G1699" s="7">
        <v>184.0</v>
      </c>
      <c r="H1699" s="7">
        <v>172.0</v>
      </c>
      <c r="I1699" s="7" t="s">
        <v>17</v>
      </c>
      <c r="J1699" s="7">
        <f t="shared" si="1"/>
        <v>178</v>
      </c>
    </row>
    <row r="1700" ht="15.75" hidden="1" customHeight="1">
      <c r="A1700" s="5" t="s">
        <v>3940</v>
      </c>
      <c r="B1700" s="6" t="s">
        <v>12</v>
      </c>
      <c r="C1700" s="5" t="s">
        <v>23</v>
      </c>
      <c r="D1700" s="5" t="s">
        <v>60</v>
      </c>
      <c r="E1700" s="5" t="s">
        <v>25</v>
      </c>
      <c r="F1700" s="5" t="s">
        <v>61</v>
      </c>
      <c r="G1700" s="7">
        <v>164.0</v>
      </c>
      <c r="H1700" s="7" t="s">
        <v>17</v>
      </c>
      <c r="I1700" s="7">
        <v>180.0</v>
      </c>
      <c r="J1700" s="7">
        <f t="shared" si="1"/>
        <v>172</v>
      </c>
    </row>
    <row r="1701" ht="15.75" hidden="1" customHeight="1">
      <c r="A1701" s="5" t="s">
        <v>3941</v>
      </c>
      <c r="B1701" s="6" t="s">
        <v>12</v>
      </c>
      <c r="C1701" s="5" t="s">
        <v>13</v>
      </c>
      <c r="D1701" s="5" t="s">
        <v>30</v>
      </c>
      <c r="E1701" s="5" t="s">
        <v>25</v>
      </c>
      <c r="F1701" s="5" t="s">
        <v>1094</v>
      </c>
      <c r="G1701" s="7">
        <v>175.0</v>
      </c>
      <c r="H1701" s="7">
        <v>187.0</v>
      </c>
      <c r="I1701" s="7" t="s">
        <v>17</v>
      </c>
      <c r="J1701" s="7">
        <f t="shared" si="1"/>
        <v>181</v>
      </c>
    </row>
    <row r="1702" ht="15.75" hidden="1" customHeight="1">
      <c r="A1702" s="5" t="s">
        <v>3942</v>
      </c>
      <c r="B1702" s="6" t="s">
        <v>12</v>
      </c>
      <c r="C1702" s="5" t="s">
        <v>13</v>
      </c>
      <c r="D1702" s="5" t="s">
        <v>20</v>
      </c>
      <c r="E1702" s="5" t="s">
        <v>15</v>
      </c>
      <c r="F1702" s="5" t="s">
        <v>33</v>
      </c>
      <c r="G1702" s="7">
        <v>154.0</v>
      </c>
      <c r="H1702" s="7" t="s">
        <v>17</v>
      </c>
      <c r="I1702" s="7">
        <v>133.0</v>
      </c>
      <c r="J1702" s="7">
        <f t="shared" si="1"/>
        <v>143.5</v>
      </c>
    </row>
    <row r="1703" ht="15.75" hidden="1" customHeight="1">
      <c r="A1703" s="5" t="s">
        <v>3943</v>
      </c>
      <c r="B1703" s="6" t="s">
        <v>12</v>
      </c>
      <c r="C1703" s="5" t="s">
        <v>23</v>
      </c>
      <c r="D1703" s="5" t="s">
        <v>24</v>
      </c>
      <c r="E1703" s="5" t="s">
        <v>15</v>
      </c>
      <c r="F1703" s="5" t="s">
        <v>170</v>
      </c>
      <c r="G1703" s="7">
        <v>131.0</v>
      </c>
      <c r="H1703" s="7" t="s">
        <v>17</v>
      </c>
      <c r="I1703" s="7">
        <v>114.0</v>
      </c>
      <c r="J1703" s="7">
        <f t="shared" si="1"/>
        <v>122.5</v>
      </c>
    </row>
    <row r="1704" ht="15.75" hidden="1" customHeight="1">
      <c r="A1704" s="5" t="s">
        <v>3944</v>
      </c>
      <c r="B1704" s="6" t="s">
        <v>1353</v>
      </c>
      <c r="C1704" s="5" t="s">
        <v>13</v>
      </c>
      <c r="D1704" s="5" t="s">
        <v>30</v>
      </c>
      <c r="E1704" s="5" t="s">
        <v>25</v>
      </c>
      <c r="F1704" s="5" t="s">
        <v>1209</v>
      </c>
      <c r="G1704" s="7">
        <v>143.0</v>
      </c>
      <c r="H1704" s="7">
        <v>132.0</v>
      </c>
      <c r="I1704" s="7" t="s">
        <v>17</v>
      </c>
      <c r="J1704" s="7">
        <f t="shared" si="1"/>
        <v>137.5</v>
      </c>
    </row>
    <row r="1705" ht="15.75" hidden="1" customHeight="1">
      <c r="A1705" s="5" t="s">
        <v>3945</v>
      </c>
      <c r="B1705" s="6" t="s">
        <v>19</v>
      </c>
      <c r="C1705" s="5" t="s">
        <v>23</v>
      </c>
      <c r="D1705" s="5" t="s">
        <v>30</v>
      </c>
      <c r="E1705" s="5" t="s">
        <v>25</v>
      </c>
      <c r="F1705" s="5" t="s">
        <v>177</v>
      </c>
      <c r="G1705" s="7">
        <v>169.0</v>
      </c>
      <c r="H1705" s="7">
        <v>147.0</v>
      </c>
      <c r="I1705" s="7" t="s">
        <v>17</v>
      </c>
      <c r="J1705" s="7">
        <f t="shared" si="1"/>
        <v>158</v>
      </c>
    </row>
    <row r="1706" ht="15.75" hidden="1" customHeight="1">
      <c r="A1706" s="5" t="s">
        <v>3946</v>
      </c>
      <c r="B1706" s="6" t="s">
        <v>12</v>
      </c>
      <c r="C1706" s="5" t="s">
        <v>23</v>
      </c>
      <c r="D1706" s="5" t="s">
        <v>20</v>
      </c>
      <c r="E1706" s="5" t="s">
        <v>15</v>
      </c>
      <c r="F1706" s="5" t="s">
        <v>185</v>
      </c>
      <c r="G1706" s="7">
        <v>188.0</v>
      </c>
      <c r="H1706" s="7">
        <v>181.0</v>
      </c>
      <c r="I1706" s="7" t="s">
        <v>17</v>
      </c>
      <c r="J1706" s="7">
        <f t="shared" si="1"/>
        <v>184.5</v>
      </c>
    </row>
    <row r="1707" ht="15.75" hidden="1" customHeight="1">
      <c r="A1707" s="5" t="s">
        <v>3947</v>
      </c>
      <c r="B1707" s="6" t="s">
        <v>12</v>
      </c>
      <c r="C1707" s="5" t="s">
        <v>23</v>
      </c>
      <c r="D1707" s="5" t="s">
        <v>43</v>
      </c>
      <c r="E1707" s="5" t="s">
        <v>15</v>
      </c>
      <c r="F1707" s="5" t="s">
        <v>179</v>
      </c>
      <c r="G1707" s="7">
        <v>157.0</v>
      </c>
      <c r="H1707" s="7" t="s">
        <v>17</v>
      </c>
      <c r="I1707" s="7">
        <v>157.0</v>
      </c>
      <c r="J1707" s="7">
        <f t="shared" si="1"/>
        <v>157</v>
      </c>
    </row>
    <row r="1708" ht="15.75" hidden="1" customHeight="1">
      <c r="A1708" s="5" t="s">
        <v>3948</v>
      </c>
      <c r="B1708" s="6" t="s">
        <v>12</v>
      </c>
      <c r="C1708" s="5" t="s">
        <v>13</v>
      </c>
      <c r="D1708" s="5" t="s">
        <v>24</v>
      </c>
      <c r="E1708" s="5" t="s">
        <v>15</v>
      </c>
      <c r="F1708" s="5" t="s">
        <v>92</v>
      </c>
      <c r="G1708" s="7">
        <v>126.0</v>
      </c>
      <c r="H1708" s="7">
        <v>145.0</v>
      </c>
      <c r="I1708" s="7" t="s">
        <v>17</v>
      </c>
      <c r="J1708" s="7">
        <f t="shared" si="1"/>
        <v>135.5</v>
      </c>
    </row>
    <row r="1709" ht="15.75" hidden="1" customHeight="1">
      <c r="A1709" s="5" t="s">
        <v>3949</v>
      </c>
      <c r="B1709" s="6" t="s">
        <v>12</v>
      </c>
      <c r="C1709" s="5" t="s">
        <v>23</v>
      </c>
      <c r="D1709" s="5" t="s">
        <v>37</v>
      </c>
      <c r="E1709" s="5" t="s">
        <v>15</v>
      </c>
      <c r="F1709" s="5" t="s">
        <v>271</v>
      </c>
      <c r="G1709" s="7">
        <v>190.0</v>
      </c>
      <c r="H1709" s="7">
        <v>161.0</v>
      </c>
      <c r="I1709" s="7" t="s">
        <v>17</v>
      </c>
      <c r="J1709" s="7">
        <f t="shared" si="1"/>
        <v>175.5</v>
      </c>
    </row>
    <row r="1710" ht="15.75" hidden="1" customHeight="1">
      <c r="A1710" s="5" t="s">
        <v>3950</v>
      </c>
      <c r="B1710" s="6" t="s">
        <v>12</v>
      </c>
      <c r="C1710" s="5" t="s">
        <v>23</v>
      </c>
      <c r="D1710" s="5" t="s">
        <v>109</v>
      </c>
      <c r="E1710" s="5" t="s">
        <v>25</v>
      </c>
      <c r="F1710" s="5" t="s">
        <v>679</v>
      </c>
      <c r="G1710" s="7">
        <v>137.0</v>
      </c>
      <c r="H1710" s="7">
        <v>138.0</v>
      </c>
      <c r="I1710" s="7" t="s">
        <v>17</v>
      </c>
      <c r="J1710" s="7">
        <f t="shared" si="1"/>
        <v>137.5</v>
      </c>
    </row>
    <row r="1711" ht="15.75" hidden="1" customHeight="1">
      <c r="A1711" s="5" t="s">
        <v>3951</v>
      </c>
      <c r="B1711" s="6" t="s">
        <v>19</v>
      </c>
      <c r="C1711" s="5" t="s">
        <v>23</v>
      </c>
      <c r="D1711" s="5" t="s">
        <v>20</v>
      </c>
      <c r="E1711" s="5" t="s">
        <v>15</v>
      </c>
      <c r="F1711" s="5" t="s">
        <v>137</v>
      </c>
      <c r="G1711" s="7">
        <v>161.0</v>
      </c>
      <c r="H1711" s="7">
        <v>147.0</v>
      </c>
      <c r="I1711" s="7" t="s">
        <v>17</v>
      </c>
      <c r="J1711" s="7">
        <f t="shared" si="1"/>
        <v>154</v>
      </c>
    </row>
    <row r="1712" ht="15.75" hidden="1" customHeight="1">
      <c r="A1712" s="5" t="s">
        <v>3952</v>
      </c>
      <c r="B1712" s="6" t="s">
        <v>12</v>
      </c>
      <c r="C1712" s="5" t="s">
        <v>13</v>
      </c>
      <c r="D1712" s="5" t="s">
        <v>24</v>
      </c>
      <c r="E1712" s="5" t="s">
        <v>25</v>
      </c>
      <c r="F1712" s="5" t="s">
        <v>69</v>
      </c>
      <c r="G1712" s="7">
        <v>115.0</v>
      </c>
      <c r="H1712" s="7">
        <v>115.0</v>
      </c>
      <c r="I1712" s="7" t="s">
        <v>17</v>
      </c>
      <c r="J1712" s="7">
        <f t="shared" si="1"/>
        <v>115</v>
      </c>
    </row>
    <row r="1713" ht="15.75" hidden="1" customHeight="1">
      <c r="A1713" s="5" t="s">
        <v>3953</v>
      </c>
      <c r="B1713" s="6" t="s">
        <v>12</v>
      </c>
      <c r="C1713" s="5" t="s">
        <v>23</v>
      </c>
      <c r="D1713" s="5" t="s">
        <v>20</v>
      </c>
      <c r="E1713" s="5" t="s">
        <v>25</v>
      </c>
      <c r="F1713" s="5" t="s">
        <v>410</v>
      </c>
      <c r="G1713" s="7">
        <v>177.0</v>
      </c>
      <c r="H1713" s="7" t="s">
        <v>17</v>
      </c>
      <c r="I1713" s="7">
        <v>182.0</v>
      </c>
      <c r="J1713" s="7">
        <f t="shared" si="1"/>
        <v>179.5</v>
      </c>
    </row>
    <row r="1714" ht="15.75" hidden="1" customHeight="1">
      <c r="A1714" s="5" t="s">
        <v>3954</v>
      </c>
      <c r="B1714" s="6" t="s">
        <v>12</v>
      </c>
      <c r="C1714" s="5" t="s">
        <v>23</v>
      </c>
      <c r="D1714" s="5" t="s">
        <v>43</v>
      </c>
      <c r="E1714" s="5" t="s">
        <v>25</v>
      </c>
      <c r="F1714" s="5" t="s">
        <v>868</v>
      </c>
      <c r="G1714" s="7">
        <v>157.0</v>
      </c>
      <c r="H1714" s="7">
        <v>143.0</v>
      </c>
      <c r="I1714" s="7">
        <v>133.0</v>
      </c>
      <c r="J1714" s="7">
        <f t="shared" si="1"/>
        <v>144.3333333</v>
      </c>
    </row>
    <row r="1715" ht="15.75" hidden="1" customHeight="1">
      <c r="A1715" s="5" t="s">
        <v>3955</v>
      </c>
      <c r="B1715" s="6" t="s">
        <v>19</v>
      </c>
      <c r="C1715" s="5" t="s">
        <v>23</v>
      </c>
      <c r="D1715" s="5" t="s">
        <v>149</v>
      </c>
      <c r="E1715" s="5" t="s">
        <v>15</v>
      </c>
      <c r="F1715" s="5" t="s">
        <v>496</v>
      </c>
      <c r="G1715" s="7">
        <v>126.0</v>
      </c>
      <c r="H1715" s="7">
        <v>130.0</v>
      </c>
      <c r="I1715" s="7">
        <v>117.0</v>
      </c>
      <c r="J1715" s="7">
        <f t="shared" si="1"/>
        <v>124.3333333</v>
      </c>
    </row>
    <row r="1716" ht="15.75" hidden="1" customHeight="1">
      <c r="A1716" s="5" t="s">
        <v>3956</v>
      </c>
      <c r="B1716" s="6" t="s">
        <v>12</v>
      </c>
      <c r="C1716" s="5" t="s">
        <v>13</v>
      </c>
      <c r="D1716" s="5" t="s">
        <v>43</v>
      </c>
      <c r="E1716" s="5" t="s">
        <v>25</v>
      </c>
      <c r="F1716" s="5" t="s">
        <v>534</v>
      </c>
      <c r="G1716" s="7">
        <v>141.0</v>
      </c>
      <c r="H1716" s="7" t="s">
        <v>17</v>
      </c>
      <c r="I1716" s="7">
        <v>155.0</v>
      </c>
      <c r="J1716" s="7">
        <f t="shared" si="1"/>
        <v>148</v>
      </c>
    </row>
    <row r="1717" ht="15.75" hidden="1" customHeight="1">
      <c r="A1717" s="5" t="s">
        <v>3957</v>
      </c>
      <c r="B1717" s="6" t="s">
        <v>12</v>
      </c>
      <c r="C1717" s="5" t="s">
        <v>13</v>
      </c>
      <c r="D1717" s="5" t="s">
        <v>24</v>
      </c>
      <c r="E1717" s="5" t="s">
        <v>15</v>
      </c>
      <c r="F1717" s="5" t="s">
        <v>554</v>
      </c>
      <c r="G1717" s="7">
        <v>148.0</v>
      </c>
      <c r="H1717" s="7">
        <v>153.0</v>
      </c>
      <c r="I1717" s="7" t="s">
        <v>17</v>
      </c>
      <c r="J1717" s="7">
        <f t="shared" si="1"/>
        <v>150.5</v>
      </c>
    </row>
    <row r="1718" ht="15.75" hidden="1" customHeight="1">
      <c r="A1718" s="5" t="s">
        <v>3958</v>
      </c>
      <c r="B1718" s="6" t="s">
        <v>12</v>
      </c>
      <c r="C1718" s="5" t="s">
        <v>23</v>
      </c>
      <c r="D1718" s="5" t="s">
        <v>130</v>
      </c>
      <c r="E1718" s="5" t="s">
        <v>25</v>
      </c>
      <c r="F1718" s="5" t="s">
        <v>1036</v>
      </c>
      <c r="G1718" s="7" t="s">
        <v>67</v>
      </c>
      <c r="H1718" s="7">
        <v>130.0</v>
      </c>
      <c r="I1718" s="7" t="s">
        <v>17</v>
      </c>
      <c r="J1718" s="7">
        <f t="shared" si="1"/>
        <v>130</v>
      </c>
    </row>
    <row r="1719" ht="15.75" hidden="1" customHeight="1">
      <c r="A1719" s="5" t="s">
        <v>3959</v>
      </c>
      <c r="B1719" s="6" t="s">
        <v>12</v>
      </c>
      <c r="C1719" s="5" t="s">
        <v>13</v>
      </c>
      <c r="D1719" s="5" t="s">
        <v>43</v>
      </c>
      <c r="E1719" s="5" t="s">
        <v>25</v>
      </c>
      <c r="F1719" s="5" t="s">
        <v>868</v>
      </c>
      <c r="G1719" s="7">
        <v>115.0</v>
      </c>
      <c r="H1719" s="7">
        <v>140.0</v>
      </c>
      <c r="I1719" s="7" t="s">
        <v>17</v>
      </c>
      <c r="J1719" s="7">
        <f t="shared" si="1"/>
        <v>127.5</v>
      </c>
    </row>
    <row r="1720" ht="15.75" hidden="1" customHeight="1">
      <c r="A1720" s="5" t="s">
        <v>3960</v>
      </c>
      <c r="B1720" s="6" t="s">
        <v>12</v>
      </c>
      <c r="C1720" s="5" t="s">
        <v>13</v>
      </c>
      <c r="D1720" s="5" t="s">
        <v>561</v>
      </c>
      <c r="E1720" s="5" t="s">
        <v>15</v>
      </c>
      <c r="F1720" s="5" t="s">
        <v>600</v>
      </c>
      <c r="G1720" s="7">
        <v>169.0</v>
      </c>
      <c r="H1720" s="7">
        <v>143.0</v>
      </c>
      <c r="I1720" s="7">
        <v>151.0</v>
      </c>
      <c r="J1720" s="7">
        <f t="shared" si="1"/>
        <v>154.3333333</v>
      </c>
    </row>
    <row r="1721" ht="15.75" hidden="1" customHeight="1">
      <c r="A1721" s="5" t="s">
        <v>3961</v>
      </c>
      <c r="B1721" s="6" t="s">
        <v>12</v>
      </c>
      <c r="C1721" s="5" t="s">
        <v>13</v>
      </c>
      <c r="D1721" s="5" t="s">
        <v>46</v>
      </c>
      <c r="E1721" s="5" t="s">
        <v>15</v>
      </c>
      <c r="F1721" s="5" t="s">
        <v>90</v>
      </c>
      <c r="G1721" s="7">
        <v>156.0</v>
      </c>
      <c r="H1721" s="7" t="s">
        <v>17</v>
      </c>
      <c r="I1721" s="7">
        <v>161.0</v>
      </c>
      <c r="J1721" s="7">
        <f t="shared" si="1"/>
        <v>158.5</v>
      </c>
    </row>
    <row r="1722" ht="15.75" hidden="1" customHeight="1">
      <c r="A1722" s="5" t="s">
        <v>3962</v>
      </c>
      <c r="B1722" s="6" t="s">
        <v>12</v>
      </c>
      <c r="C1722" s="5" t="s">
        <v>23</v>
      </c>
      <c r="D1722" s="5" t="s">
        <v>14</v>
      </c>
      <c r="E1722" s="5" t="s">
        <v>25</v>
      </c>
      <c r="F1722" s="5" t="s">
        <v>94</v>
      </c>
      <c r="G1722" s="7">
        <v>147.0</v>
      </c>
      <c r="H1722" s="7">
        <v>130.0</v>
      </c>
      <c r="I1722" s="7" t="s">
        <v>17</v>
      </c>
      <c r="J1722" s="7">
        <f t="shared" si="1"/>
        <v>138.5</v>
      </c>
    </row>
    <row r="1723" ht="15.75" hidden="1" customHeight="1">
      <c r="A1723" s="5" t="s">
        <v>3963</v>
      </c>
      <c r="B1723" s="6" t="s">
        <v>12</v>
      </c>
      <c r="C1723" s="5" t="s">
        <v>13</v>
      </c>
      <c r="D1723" s="5" t="s">
        <v>60</v>
      </c>
      <c r="E1723" s="5" t="s">
        <v>25</v>
      </c>
      <c r="F1723" s="5" t="s">
        <v>278</v>
      </c>
      <c r="G1723" s="7">
        <v>172.0</v>
      </c>
      <c r="H1723" s="7" t="s">
        <v>17</v>
      </c>
      <c r="I1723" s="7">
        <v>180.0</v>
      </c>
      <c r="J1723" s="7">
        <f t="shared" si="1"/>
        <v>176</v>
      </c>
    </row>
    <row r="1724" ht="15.75" hidden="1" customHeight="1">
      <c r="A1724" s="5" t="s">
        <v>3964</v>
      </c>
      <c r="B1724" s="6" t="s">
        <v>12</v>
      </c>
      <c r="C1724" s="5" t="s">
        <v>23</v>
      </c>
      <c r="D1724" s="5" t="s">
        <v>60</v>
      </c>
      <c r="E1724" s="5" t="s">
        <v>15</v>
      </c>
      <c r="F1724" s="5" t="s">
        <v>73</v>
      </c>
      <c r="G1724" s="7">
        <v>143.0</v>
      </c>
      <c r="H1724" s="7">
        <v>124.0</v>
      </c>
      <c r="I1724" s="7">
        <v>117.0</v>
      </c>
      <c r="J1724" s="7">
        <f t="shared" si="1"/>
        <v>128</v>
      </c>
    </row>
    <row r="1725" ht="15.75" hidden="1" customHeight="1">
      <c r="A1725" s="5" t="s">
        <v>3965</v>
      </c>
      <c r="B1725" s="6" t="s">
        <v>12</v>
      </c>
      <c r="C1725" s="5" t="s">
        <v>13</v>
      </c>
      <c r="D1725" s="5" t="s">
        <v>51</v>
      </c>
      <c r="E1725" s="5" t="s">
        <v>25</v>
      </c>
      <c r="F1725" s="5" t="s">
        <v>639</v>
      </c>
      <c r="G1725" s="7">
        <v>186.0</v>
      </c>
      <c r="H1725" s="7" t="s">
        <v>17</v>
      </c>
      <c r="I1725" s="7">
        <v>173.0</v>
      </c>
      <c r="J1725" s="7">
        <f t="shared" si="1"/>
        <v>179.5</v>
      </c>
    </row>
    <row r="1726" ht="15.75" hidden="1" customHeight="1">
      <c r="A1726" s="5" t="s">
        <v>3966</v>
      </c>
      <c r="B1726" s="6" t="s">
        <v>19</v>
      </c>
      <c r="C1726" s="5" t="s">
        <v>23</v>
      </c>
      <c r="D1726" s="5" t="s">
        <v>20</v>
      </c>
      <c r="E1726" s="5" t="s">
        <v>15</v>
      </c>
      <c r="F1726" s="5" t="s">
        <v>143</v>
      </c>
      <c r="G1726" s="7">
        <v>181.0</v>
      </c>
      <c r="H1726" s="7">
        <v>153.0</v>
      </c>
      <c r="I1726" s="7" t="s">
        <v>17</v>
      </c>
      <c r="J1726" s="7">
        <f t="shared" si="1"/>
        <v>167</v>
      </c>
    </row>
    <row r="1727" ht="15.75" hidden="1" customHeight="1">
      <c r="A1727" s="5" t="s">
        <v>3967</v>
      </c>
      <c r="B1727" s="6" t="s">
        <v>19</v>
      </c>
      <c r="C1727" s="5" t="s">
        <v>13</v>
      </c>
      <c r="D1727" s="5" t="s">
        <v>20</v>
      </c>
      <c r="E1727" s="5" t="s">
        <v>25</v>
      </c>
      <c r="F1727" s="5" t="s">
        <v>498</v>
      </c>
      <c r="G1727" s="7">
        <v>173.0</v>
      </c>
      <c r="H1727" s="7" t="s">
        <v>17</v>
      </c>
      <c r="I1727" s="7">
        <v>191.0</v>
      </c>
      <c r="J1727" s="7">
        <f t="shared" si="1"/>
        <v>182</v>
      </c>
    </row>
    <row r="1728" ht="15.75" hidden="1" customHeight="1">
      <c r="A1728" s="5" t="s">
        <v>3968</v>
      </c>
      <c r="B1728" s="6" t="s">
        <v>12</v>
      </c>
      <c r="C1728" s="5" t="s">
        <v>13</v>
      </c>
      <c r="D1728" s="5" t="s">
        <v>561</v>
      </c>
      <c r="E1728" s="5" t="s">
        <v>15</v>
      </c>
      <c r="F1728" s="5" t="s">
        <v>600</v>
      </c>
      <c r="G1728" s="7" t="s">
        <v>67</v>
      </c>
      <c r="H1728" s="7">
        <v>115.0</v>
      </c>
      <c r="I1728" s="7" t="s">
        <v>17</v>
      </c>
      <c r="J1728" s="7">
        <f t="shared" si="1"/>
        <v>115</v>
      </c>
    </row>
    <row r="1729" ht="15.75" hidden="1" customHeight="1">
      <c r="A1729" s="5" t="s">
        <v>3969</v>
      </c>
      <c r="B1729" s="6" t="s">
        <v>12</v>
      </c>
      <c r="C1729" s="5" t="s">
        <v>23</v>
      </c>
      <c r="D1729" s="5" t="s">
        <v>109</v>
      </c>
      <c r="E1729" s="5" t="s">
        <v>25</v>
      </c>
      <c r="F1729" s="5" t="s">
        <v>1118</v>
      </c>
      <c r="G1729" s="7">
        <v>176.0</v>
      </c>
      <c r="H1729" s="7" t="s">
        <v>17</v>
      </c>
      <c r="I1729" s="7">
        <v>161.0</v>
      </c>
      <c r="J1729" s="7">
        <f t="shared" si="1"/>
        <v>168.5</v>
      </c>
    </row>
    <row r="1730" ht="15.75" hidden="1" customHeight="1">
      <c r="A1730" s="5" t="s">
        <v>3970</v>
      </c>
      <c r="B1730" s="6" t="s">
        <v>19</v>
      </c>
      <c r="C1730" s="5" t="s">
        <v>23</v>
      </c>
      <c r="D1730" s="5" t="s">
        <v>20</v>
      </c>
      <c r="E1730" s="5" t="s">
        <v>25</v>
      </c>
      <c r="F1730" s="5" t="s">
        <v>654</v>
      </c>
      <c r="G1730" s="7">
        <v>177.0</v>
      </c>
      <c r="H1730" s="7" t="s">
        <v>17</v>
      </c>
      <c r="I1730" s="7">
        <v>133.0</v>
      </c>
      <c r="J1730" s="7">
        <f t="shared" si="1"/>
        <v>155</v>
      </c>
    </row>
    <row r="1731" ht="15.75" hidden="1" customHeight="1">
      <c r="A1731" s="5" t="s">
        <v>3971</v>
      </c>
      <c r="B1731" s="6" t="s">
        <v>19</v>
      </c>
      <c r="C1731" s="5" t="s">
        <v>13</v>
      </c>
      <c r="D1731" s="5" t="s">
        <v>14</v>
      </c>
      <c r="E1731" s="5" t="s">
        <v>25</v>
      </c>
      <c r="F1731" s="5" t="s">
        <v>421</v>
      </c>
      <c r="G1731" s="7">
        <v>104.0</v>
      </c>
      <c r="H1731" s="7">
        <v>100.0</v>
      </c>
      <c r="I1731" s="7" t="s">
        <v>17</v>
      </c>
      <c r="J1731" s="7">
        <f t="shared" si="1"/>
        <v>102</v>
      </c>
    </row>
    <row r="1732" ht="15.75" hidden="1" customHeight="1">
      <c r="A1732" s="5" t="s">
        <v>3972</v>
      </c>
      <c r="B1732" s="6" t="s">
        <v>12</v>
      </c>
      <c r="C1732" s="5" t="s">
        <v>13</v>
      </c>
      <c r="D1732" s="5" t="s">
        <v>20</v>
      </c>
      <c r="E1732" s="5" t="s">
        <v>15</v>
      </c>
      <c r="F1732" s="5" t="s">
        <v>387</v>
      </c>
      <c r="G1732" s="7">
        <v>163.0</v>
      </c>
      <c r="H1732" s="7">
        <v>167.0</v>
      </c>
      <c r="I1732" s="7" t="s">
        <v>17</v>
      </c>
      <c r="J1732" s="7">
        <f t="shared" si="1"/>
        <v>165</v>
      </c>
    </row>
    <row r="1733" ht="15.75" hidden="1" customHeight="1">
      <c r="A1733" s="5" t="s">
        <v>3973</v>
      </c>
      <c r="B1733" s="6" t="s">
        <v>12</v>
      </c>
      <c r="C1733" s="5" t="s">
        <v>13</v>
      </c>
      <c r="D1733" s="5" t="s">
        <v>20</v>
      </c>
      <c r="E1733" s="5" t="s">
        <v>15</v>
      </c>
      <c r="F1733" s="5" t="s">
        <v>161</v>
      </c>
      <c r="G1733" s="7">
        <v>184.0</v>
      </c>
      <c r="H1733" s="7" t="s">
        <v>17</v>
      </c>
      <c r="I1733" s="7">
        <v>177.0</v>
      </c>
      <c r="J1733" s="7">
        <f t="shared" si="1"/>
        <v>180.5</v>
      </c>
    </row>
    <row r="1734" ht="15.75" hidden="1" customHeight="1">
      <c r="A1734" s="5" t="s">
        <v>3974</v>
      </c>
      <c r="B1734" s="6" t="s">
        <v>12</v>
      </c>
      <c r="C1734" s="5" t="s">
        <v>13</v>
      </c>
      <c r="D1734" s="5" t="s">
        <v>149</v>
      </c>
      <c r="E1734" s="5" t="s">
        <v>15</v>
      </c>
      <c r="F1734" s="5" t="s">
        <v>150</v>
      </c>
      <c r="G1734" s="7">
        <v>152.0</v>
      </c>
      <c r="H1734" s="7" t="s">
        <v>17</v>
      </c>
      <c r="I1734" s="7">
        <v>110.0</v>
      </c>
      <c r="J1734" s="7">
        <f t="shared" si="1"/>
        <v>131</v>
      </c>
    </row>
    <row r="1735" ht="15.75" hidden="1" customHeight="1">
      <c r="A1735" s="5" t="s">
        <v>3975</v>
      </c>
      <c r="B1735" s="6" t="s">
        <v>12</v>
      </c>
      <c r="C1735" s="5" t="s">
        <v>23</v>
      </c>
      <c r="D1735" s="5" t="s">
        <v>24</v>
      </c>
      <c r="E1735" s="5" t="s">
        <v>25</v>
      </c>
      <c r="F1735" s="5" t="s">
        <v>69</v>
      </c>
      <c r="G1735" s="7">
        <v>127.0</v>
      </c>
      <c r="H1735" s="7">
        <v>110.0</v>
      </c>
      <c r="I1735" s="7" t="s">
        <v>17</v>
      </c>
      <c r="J1735" s="7">
        <f t="shared" si="1"/>
        <v>118.5</v>
      </c>
    </row>
    <row r="1736" ht="15.75" hidden="1" customHeight="1">
      <c r="A1736" s="5" t="s">
        <v>3976</v>
      </c>
      <c r="B1736" s="6" t="s">
        <v>12</v>
      </c>
      <c r="C1736" s="5" t="s">
        <v>23</v>
      </c>
      <c r="D1736" s="5" t="s">
        <v>37</v>
      </c>
      <c r="E1736" s="5" t="s">
        <v>25</v>
      </c>
      <c r="F1736" s="5" t="s">
        <v>54</v>
      </c>
      <c r="G1736" s="7">
        <v>195.0</v>
      </c>
      <c r="H1736" s="7">
        <v>195.0</v>
      </c>
      <c r="I1736" s="7">
        <v>190.0</v>
      </c>
      <c r="J1736" s="7">
        <f t="shared" si="1"/>
        <v>193.3333333</v>
      </c>
    </row>
    <row r="1737" ht="15.75" hidden="1" customHeight="1">
      <c r="A1737" s="5" t="s">
        <v>3977</v>
      </c>
      <c r="B1737" s="6" t="s">
        <v>12</v>
      </c>
      <c r="C1737" s="5" t="s">
        <v>23</v>
      </c>
      <c r="D1737" s="5" t="s">
        <v>20</v>
      </c>
      <c r="E1737" s="5" t="s">
        <v>25</v>
      </c>
      <c r="F1737" s="5" t="s">
        <v>240</v>
      </c>
      <c r="G1737" s="7">
        <v>150.0</v>
      </c>
      <c r="H1737" s="7" t="s">
        <v>17</v>
      </c>
      <c r="I1737" s="7">
        <v>142.0</v>
      </c>
      <c r="J1737" s="7">
        <f t="shared" si="1"/>
        <v>146</v>
      </c>
    </row>
    <row r="1738" ht="15.75" hidden="1" customHeight="1">
      <c r="A1738" s="5" t="s">
        <v>3978</v>
      </c>
      <c r="B1738" s="6" t="s">
        <v>12</v>
      </c>
      <c r="C1738" s="5" t="s">
        <v>23</v>
      </c>
      <c r="D1738" s="5" t="s">
        <v>561</v>
      </c>
      <c r="E1738" s="5" t="s">
        <v>15</v>
      </c>
      <c r="F1738" s="5" t="s">
        <v>594</v>
      </c>
      <c r="G1738" s="7">
        <v>155.0</v>
      </c>
      <c r="H1738" s="7">
        <v>158.0</v>
      </c>
      <c r="I1738" s="7" t="s">
        <v>67</v>
      </c>
      <c r="J1738" s="7">
        <f t="shared" si="1"/>
        <v>156.5</v>
      </c>
    </row>
    <row r="1739" ht="15.75" hidden="1" customHeight="1">
      <c r="A1739" s="5" t="s">
        <v>3979</v>
      </c>
      <c r="B1739" s="6" t="s">
        <v>12</v>
      </c>
      <c r="C1739" s="5" t="s">
        <v>23</v>
      </c>
      <c r="D1739" s="5" t="s">
        <v>109</v>
      </c>
      <c r="E1739" s="5" t="s">
        <v>15</v>
      </c>
      <c r="F1739" s="5" t="s">
        <v>868</v>
      </c>
      <c r="G1739" s="7">
        <v>141.0</v>
      </c>
      <c r="H1739" s="7">
        <v>145.0</v>
      </c>
      <c r="I1739" s="7" t="s">
        <v>17</v>
      </c>
      <c r="J1739" s="7">
        <f t="shared" si="1"/>
        <v>143</v>
      </c>
    </row>
    <row r="1740" ht="15.75" hidden="1" customHeight="1">
      <c r="A1740" s="5" t="s">
        <v>3980</v>
      </c>
      <c r="B1740" s="6" t="s">
        <v>19</v>
      </c>
      <c r="C1740" s="5" t="s">
        <v>23</v>
      </c>
      <c r="D1740" s="5" t="s">
        <v>37</v>
      </c>
      <c r="E1740" s="5" t="s">
        <v>15</v>
      </c>
      <c r="F1740" s="5" t="s">
        <v>114</v>
      </c>
      <c r="G1740" s="7">
        <v>175.0</v>
      </c>
      <c r="H1740" s="7">
        <v>157.0</v>
      </c>
      <c r="I1740" s="7">
        <v>151.0</v>
      </c>
      <c r="J1740" s="7">
        <f t="shared" si="1"/>
        <v>161</v>
      </c>
    </row>
    <row r="1741" ht="15.75" hidden="1" customHeight="1">
      <c r="A1741" s="5" t="s">
        <v>3981</v>
      </c>
      <c r="B1741" s="6" t="s">
        <v>12</v>
      </c>
      <c r="C1741" s="5" t="s">
        <v>13</v>
      </c>
      <c r="D1741" s="5" t="s">
        <v>14</v>
      </c>
      <c r="E1741" s="5" t="s">
        <v>15</v>
      </c>
      <c r="F1741" s="5" t="s">
        <v>127</v>
      </c>
      <c r="G1741" s="7">
        <v>193.5</v>
      </c>
      <c r="H1741" s="7" t="s">
        <v>17</v>
      </c>
      <c r="I1741" s="7">
        <v>195.0</v>
      </c>
      <c r="J1741" s="7">
        <f t="shared" si="1"/>
        <v>194.25</v>
      </c>
    </row>
    <row r="1742" ht="15.75" hidden="1" customHeight="1">
      <c r="A1742" s="5" t="s">
        <v>3982</v>
      </c>
      <c r="B1742" s="6" t="s">
        <v>12</v>
      </c>
      <c r="C1742" s="5" t="s">
        <v>23</v>
      </c>
      <c r="D1742" s="5" t="s">
        <v>60</v>
      </c>
      <c r="E1742" s="5" t="s">
        <v>15</v>
      </c>
      <c r="F1742" s="5" t="s">
        <v>352</v>
      </c>
      <c r="G1742" s="7">
        <v>104.0</v>
      </c>
      <c r="H1742" s="7" t="s">
        <v>17</v>
      </c>
      <c r="I1742" s="7" t="s">
        <v>67</v>
      </c>
      <c r="J1742" s="7">
        <f t="shared" si="1"/>
        <v>104</v>
      </c>
    </row>
    <row r="1743" ht="15.75" hidden="1" customHeight="1">
      <c r="A1743" s="5" t="s">
        <v>3983</v>
      </c>
      <c r="B1743" s="6" t="s">
        <v>12</v>
      </c>
      <c r="C1743" s="5" t="s">
        <v>13</v>
      </c>
      <c r="D1743" s="5" t="s">
        <v>37</v>
      </c>
      <c r="E1743" s="5" t="s">
        <v>25</v>
      </c>
      <c r="F1743" s="5" t="s">
        <v>240</v>
      </c>
      <c r="G1743" s="7">
        <v>180.0</v>
      </c>
      <c r="H1743" s="7" t="s">
        <v>17</v>
      </c>
      <c r="I1743" s="7">
        <v>183.0</v>
      </c>
      <c r="J1743" s="7">
        <f t="shared" si="1"/>
        <v>181.5</v>
      </c>
    </row>
    <row r="1744" ht="15.75" hidden="1" customHeight="1">
      <c r="A1744" s="5" t="s">
        <v>3984</v>
      </c>
      <c r="B1744" s="6" t="s">
        <v>12</v>
      </c>
      <c r="C1744" s="5" t="s">
        <v>13</v>
      </c>
      <c r="D1744" s="5" t="s">
        <v>37</v>
      </c>
      <c r="E1744" s="5" t="s">
        <v>15</v>
      </c>
      <c r="F1744" s="5" t="s">
        <v>190</v>
      </c>
      <c r="G1744" s="7">
        <v>180.0</v>
      </c>
      <c r="H1744" s="7" t="s">
        <v>17</v>
      </c>
      <c r="I1744" s="7">
        <v>178.0</v>
      </c>
      <c r="J1744" s="7">
        <f t="shared" si="1"/>
        <v>179</v>
      </c>
    </row>
    <row r="1745" ht="15.75" hidden="1" customHeight="1">
      <c r="A1745" s="5" t="s">
        <v>3985</v>
      </c>
      <c r="B1745" s="6" t="s">
        <v>12</v>
      </c>
      <c r="C1745" s="5" t="s">
        <v>23</v>
      </c>
      <c r="D1745" s="5" t="s">
        <v>30</v>
      </c>
      <c r="E1745" s="5" t="s">
        <v>25</v>
      </c>
      <c r="F1745" s="5" t="s">
        <v>75</v>
      </c>
      <c r="G1745" s="7">
        <v>155.0</v>
      </c>
      <c r="H1745" s="7">
        <v>135.0</v>
      </c>
      <c r="I1745" s="7">
        <v>107.0</v>
      </c>
      <c r="J1745" s="7">
        <f t="shared" si="1"/>
        <v>132.3333333</v>
      </c>
    </row>
    <row r="1746" ht="15.75" hidden="1" customHeight="1">
      <c r="A1746" s="5" t="s">
        <v>3986</v>
      </c>
      <c r="B1746" s="6" t="s">
        <v>19</v>
      </c>
      <c r="C1746" s="5" t="s">
        <v>23</v>
      </c>
      <c r="D1746" s="5" t="s">
        <v>30</v>
      </c>
      <c r="E1746" s="5" t="s">
        <v>15</v>
      </c>
      <c r="F1746" s="5" t="s">
        <v>302</v>
      </c>
      <c r="G1746" s="7">
        <v>144.0</v>
      </c>
      <c r="H1746" s="7">
        <v>138.0</v>
      </c>
      <c r="I1746" s="7" t="s">
        <v>17</v>
      </c>
      <c r="J1746" s="7">
        <f t="shared" si="1"/>
        <v>141</v>
      </c>
    </row>
    <row r="1747" ht="15.75" hidden="1" customHeight="1">
      <c r="A1747" s="5" t="s">
        <v>3987</v>
      </c>
      <c r="B1747" s="6" t="s">
        <v>12</v>
      </c>
      <c r="C1747" s="5" t="s">
        <v>13</v>
      </c>
      <c r="D1747" s="5" t="s">
        <v>37</v>
      </c>
      <c r="E1747" s="5" t="s">
        <v>25</v>
      </c>
      <c r="F1747" s="5" t="s">
        <v>1023</v>
      </c>
      <c r="G1747" s="7">
        <v>138.0</v>
      </c>
      <c r="H1747" s="7" t="s">
        <v>17</v>
      </c>
      <c r="I1747" s="7">
        <v>125.0</v>
      </c>
      <c r="J1747" s="7">
        <f t="shared" si="1"/>
        <v>131.5</v>
      </c>
    </row>
    <row r="1748" ht="15.75" hidden="1" customHeight="1">
      <c r="A1748" s="5" t="s">
        <v>3988</v>
      </c>
      <c r="B1748" s="6" t="s">
        <v>12</v>
      </c>
      <c r="C1748" s="5" t="s">
        <v>23</v>
      </c>
      <c r="D1748" s="5" t="s">
        <v>43</v>
      </c>
      <c r="E1748" s="5" t="s">
        <v>25</v>
      </c>
      <c r="F1748" s="5" t="s">
        <v>454</v>
      </c>
      <c r="G1748" s="7">
        <v>195.0</v>
      </c>
      <c r="H1748" s="7" t="s">
        <v>17</v>
      </c>
      <c r="I1748" s="7">
        <v>187.0</v>
      </c>
      <c r="J1748" s="7">
        <f t="shared" si="1"/>
        <v>191</v>
      </c>
    </row>
    <row r="1749" ht="15.75" hidden="1" customHeight="1">
      <c r="A1749" s="5" t="s">
        <v>3989</v>
      </c>
      <c r="B1749" s="6" t="s">
        <v>12</v>
      </c>
      <c r="C1749" s="5" t="s">
        <v>23</v>
      </c>
      <c r="D1749" s="5" t="s">
        <v>14</v>
      </c>
      <c r="E1749" s="5" t="s">
        <v>25</v>
      </c>
      <c r="F1749" s="5" t="s">
        <v>421</v>
      </c>
      <c r="G1749" s="7">
        <v>190.0</v>
      </c>
      <c r="H1749" s="7">
        <v>167.0</v>
      </c>
      <c r="I1749" s="7">
        <v>159.0</v>
      </c>
      <c r="J1749" s="7">
        <f t="shared" si="1"/>
        <v>172</v>
      </c>
    </row>
    <row r="1750" ht="15.75" hidden="1" customHeight="1">
      <c r="A1750" s="5" t="s">
        <v>3990</v>
      </c>
      <c r="B1750" s="6" t="s">
        <v>12</v>
      </c>
      <c r="C1750" s="5" t="s">
        <v>23</v>
      </c>
      <c r="D1750" s="5" t="s">
        <v>77</v>
      </c>
      <c r="E1750" s="5" t="s">
        <v>15</v>
      </c>
      <c r="F1750" s="5" t="s">
        <v>78</v>
      </c>
      <c r="G1750" s="7">
        <v>153.0</v>
      </c>
      <c r="H1750" s="7" t="s">
        <v>17</v>
      </c>
      <c r="I1750" s="7">
        <v>149.0</v>
      </c>
      <c r="J1750" s="7">
        <f t="shared" si="1"/>
        <v>151</v>
      </c>
    </row>
    <row r="1751" ht="15.75" hidden="1" customHeight="1">
      <c r="A1751" s="5" t="s">
        <v>3991</v>
      </c>
      <c r="B1751" s="6" t="s">
        <v>19</v>
      </c>
      <c r="C1751" s="5" t="s">
        <v>23</v>
      </c>
      <c r="D1751" s="5" t="s">
        <v>30</v>
      </c>
      <c r="E1751" s="5" t="s">
        <v>25</v>
      </c>
      <c r="F1751" s="5" t="s">
        <v>177</v>
      </c>
      <c r="G1751" s="7">
        <v>175.0</v>
      </c>
      <c r="H1751" s="7">
        <v>177.0</v>
      </c>
      <c r="I1751" s="7" t="s">
        <v>17</v>
      </c>
      <c r="J1751" s="7">
        <f t="shared" si="1"/>
        <v>176</v>
      </c>
    </row>
    <row r="1752" ht="15.75" hidden="1" customHeight="1">
      <c r="A1752" s="5" t="s">
        <v>3992</v>
      </c>
      <c r="B1752" s="6" t="s">
        <v>12</v>
      </c>
      <c r="C1752" s="5" t="s">
        <v>13</v>
      </c>
      <c r="D1752" s="5" t="s">
        <v>30</v>
      </c>
      <c r="E1752" s="5" t="s">
        <v>15</v>
      </c>
      <c r="F1752" s="5" t="s">
        <v>596</v>
      </c>
      <c r="G1752" s="7">
        <v>135.0</v>
      </c>
      <c r="H1752" s="7">
        <v>149.0</v>
      </c>
      <c r="I1752" s="7" t="s">
        <v>17</v>
      </c>
      <c r="J1752" s="7">
        <f t="shared" si="1"/>
        <v>142</v>
      </c>
    </row>
    <row r="1753" ht="15.75" hidden="1" customHeight="1">
      <c r="A1753" s="5" t="s">
        <v>3993</v>
      </c>
      <c r="B1753" s="6" t="s">
        <v>12</v>
      </c>
      <c r="C1753" s="5" t="s">
        <v>13</v>
      </c>
      <c r="D1753" s="5" t="s">
        <v>30</v>
      </c>
      <c r="E1753" s="5" t="s">
        <v>15</v>
      </c>
      <c r="F1753" s="5" t="s">
        <v>1258</v>
      </c>
      <c r="G1753" s="7">
        <v>162.0</v>
      </c>
      <c r="H1753" s="7">
        <v>138.0</v>
      </c>
      <c r="I1753" s="7">
        <v>140.0</v>
      </c>
      <c r="J1753" s="7">
        <f t="shared" si="1"/>
        <v>146.6666667</v>
      </c>
    </row>
    <row r="1754" ht="15.75" hidden="1" customHeight="1">
      <c r="A1754" s="5" t="s">
        <v>3994</v>
      </c>
      <c r="B1754" s="6" t="s">
        <v>12</v>
      </c>
      <c r="C1754" s="5" t="s">
        <v>23</v>
      </c>
      <c r="D1754" s="5" t="s">
        <v>149</v>
      </c>
      <c r="E1754" s="5" t="s">
        <v>15</v>
      </c>
      <c r="F1754" s="5" t="s">
        <v>496</v>
      </c>
      <c r="G1754" s="7">
        <v>131.0</v>
      </c>
      <c r="H1754" s="7">
        <v>124.0</v>
      </c>
      <c r="I1754" s="7">
        <v>114.0</v>
      </c>
      <c r="J1754" s="7">
        <f t="shared" si="1"/>
        <v>123</v>
      </c>
    </row>
    <row r="1755" ht="15.75" hidden="1" customHeight="1">
      <c r="A1755" s="5" t="s">
        <v>3995</v>
      </c>
      <c r="B1755" s="6" t="s">
        <v>12</v>
      </c>
      <c r="C1755" s="5" t="s">
        <v>23</v>
      </c>
      <c r="D1755" s="5" t="s">
        <v>30</v>
      </c>
      <c r="E1755" s="5" t="s">
        <v>15</v>
      </c>
      <c r="F1755" s="5" t="s">
        <v>405</v>
      </c>
      <c r="G1755" s="7">
        <v>164.0</v>
      </c>
      <c r="H1755" s="7">
        <v>153.0</v>
      </c>
      <c r="I1755" s="7" t="s">
        <v>17</v>
      </c>
      <c r="J1755" s="7">
        <f t="shared" si="1"/>
        <v>158.5</v>
      </c>
    </row>
    <row r="1756" ht="15.75" hidden="1" customHeight="1">
      <c r="A1756" s="5" t="s">
        <v>3996</v>
      </c>
      <c r="B1756" s="6" t="s">
        <v>12</v>
      </c>
      <c r="C1756" s="5" t="s">
        <v>23</v>
      </c>
      <c r="D1756" s="5" t="s">
        <v>20</v>
      </c>
      <c r="E1756" s="5" t="s">
        <v>25</v>
      </c>
      <c r="F1756" s="5" t="s">
        <v>410</v>
      </c>
      <c r="G1756" s="7">
        <v>167.0</v>
      </c>
      <c r="H1756" s="7">
        <v>179.0</v>
      </c>
      <c r="I1756" s="7" t="s">
        <v>17</v>
      </c>
      <c r="J1756" s="7">
        <f t="shared" si="1"/>
        <v>173</v>
      </c>
    </row>
    <row r="1757" ht="15.75" hidden="1" customHeight="1">
      <c r="A1757" s="5" t="s">
        <v>3997</v>
      </c>
      <c r="B1757" s="6" t="s">
        <v>12</v>
      </c>
      <c r="C1757" s="5" t="s">
        <v>13</v>
      </c>
      <c r="D1757" s="5" t="s">
        <v>60</v>
      </c>
      <c r="E1757" s="5" t="s">
        <v>15</v>
      </c>
      <c r="F1757" s="5" t="s">
        <v>73</v>
      </c>
      <c r="G1757" s="7">
        <v>129.0</v>
      </c>
      <c r="H1757" s="7">
        <v>138.0</v>
      </c>
      <c r="I1757" s="7" t="s">
        <v>17</v>
      </c>
      <c r="J1757" s="7">
        <f t="shared" si="1"/>
        <v>133.5</v>
      </c>
    </row>
    <row r="1758" ht="15.75" hidden="1" customHeight="1">
      <c r="A1758" s="5" t="s">
        <v>3998</v>
      </c>
      <c r="B1758" s="6" t="s">
        <v>12</v>
      </c>
      <c r="C1758" s="5" t="s">
        <v>13</v>
      </c>
      <c r="D1758" s="5" t="s">
        <v>20</v>
      </c>
      <c r="E1758" s="5" t="s">
        <v>15</v>
      </c>
      <c r="F1758" s="5" t="s">
        <v>457</v>
      </c>
      <c r="G1758" s="7">
        <v>180.0</v>
      </c>
      <c r="H1758" s="7" t="s">
        <v>17</v>
      </c>
      <c r="I1758" s="7">
        <v>182.0</v>
      </c>
      <c r="J1758" s="7">
        <f t="shared" si="1"/>
        <v>181</v>
      </c>
    </row>
    <row r="1759" ht="15.75" hidden="1" customHeight="1">
      <c r="A1759" s="5" t="s">
        <v>3999</v>
      </c>
      <c r="B1759" s="6" t="s">
        <v>12</v>
      </c>
      <c r="C1759" s="5" t="s">
        <v>23</v>
      </c>
      <c r="D1759" s="5" t="s">
        <v>37</v>
      </c>
      <c r="E1759" s="5" t="s">
        <v>25</v>
      </c>
      <c r="F1759" s="5" t="s">
        <v>1023</v>
      </c>
      <c r="G1759" s="7">
        <v>186.0</v>
      </c>
      <c r="H1759" s="7" t="s">
        <v>17</v>
      </c>
      <c r="I1759" s="7">
        <v>157.0</v>
      </c>
      <c r="J1759" s="7">
        <f t="shared" si="1"/>
        <v>171.5</v>
      </c>
    </row>
    <row r="1760" ht="15.75" hidden="1" customHeight="1">
      <c r="A1760" s="5" t="s">
        <v>4000</v>
      </c>
      <c r="B1760" s="6" t="s">
        <v>12</v>
      </c>
      <c r="C1760" s="5" t="s">
        <v>13</v>
      </c>
      <c r="D1760" s="5" t="s">
        <v>20</v>
      </c>
      <c r="E1760" s="5" t="s">
        <v>15</v>
      </c>
      <c r="F1760" s="5" t="s">
        <v>33</v>
      </c>
      <c r="G1760" s="7">
        <v>164.0</v>
      </c>
      <c r="H1760" s="7">
        <v>138.0</v>
      </c>
      <c r="I1760" s="7">
        <v>140.0</v>
      </c>
      <c r="J1760" s="7">
        <f t="shared" si="1"/>
        <v>147.3333333</v>
      </c>
    </row>
    <row r="1761" ht="15.75" hidden="1" customHeight="1">
      <c r="A1761" s="5" t="s">
        <v>4001</v>
      </c>
      <c r="B1761" s="6" t="s">
        <v>19</v>
      </c>
      <c r="C1761" s="5" t="s">
        <v>13</v>
      </c>
      <c r="D1761" s="5" t="s">
        <v>24</v>
      </c>
      <c r="E1761" s="5" t="s">
        <v>15</v>
      </c>
      <c r="F1761" s="5" t="s">
        <v>350</v>
      </c>
      <c r="G1761" s="7">
        <v>140.0</v>
      </c>
      <c r="H1761" s="7" t="s">
        <v>17</v>
      </c>
      <c r="I1761" s="7">
        <v>119.0</v>
      </c>
      <c r="J1761" s="7">
        <f t="shared" si="1"/>
        <v>129.5</v>
      </c>
    </row>
    <row r="1762" ht="15.75" hidden="1" customHeight="1">
      <c r="A1762" s="5" t="s">
        <v>4002</v>
      </c>
      <c r="B1762" s="6" t="s">
        <v>12</v>
      </c>
      <c r="C1762" s="5" t="s">
        <v>23</v>
      </c>
      <c r="D1762" s="5" t="s">
        <v>30</v>
      </c>
      <c r="E1762" s="5" t="s">
        <v>25</v>
      </c>
      <c r="F1762" s="5" t="s">
        <v>1350</v>
      </c>
      <c r="G1762" s="7">
        <v>132.0</v>
      </c>
      <c r="H1762" s="7">
        <v>102.0</v>
      </c>
      <c r="I1762" s="7" t="s">
        <v>17</v>
      </c>
      <c r="J1762" s="7">
        <f t="shared" si="1"/>
        <v>117</v>
      </c>
    </row>
    <row r="1763" ht="15.75" hidden="1" customHeight="1">
      <c r="A1763" s="5" t="s">
        <v>4003</v>
      </c>
      <c r="B1763" s="6" t="s">
        <v>12</v>
      </c>
      <c r="C1763" s="5" t="s">
        <v>13</v>
      </c>
      <c r="D1763" s="5" t="s">
        <v>43</v>
      </c>
      <c r="E1763" s="5" t="s">
        <v>25</v>
      </c>
      <c r="F1763" s="5" t="s">
        <v>44</v>
      </c>
      <c r="G1763" s="7">
        <v>186.0</v>
      </c>
      <c r="H1763" s="7" t="s">
        <v>17</v>
      </c>
      <c r="I1763" s="7">
        <v>184.0</v>
      </c>
      <c r="J1763" s="7">
        <f t="shared" si="1"/>
        <v>185</v>
      </c>
    </row>
    <row r="1764" ht="15.75" hidden="1" customHeight="1">
      <c r="A1764" s="5" t="s">
        <v>4004</v>
      </c>
      <c r="B1764" s="6" t="s">
        <v>19</v>
      </c>
      <c r="C1764" s="5" t="s">
        <v>13</v>
      </c>
      <c r="D1764" s="5" t="s">
        <v>43</v>
      </c>
      <c r="E1764" s="5" t="s">
        <v>25</v>
      </c>
      <c r="F1764" s="5" t="s">
        <v>868</v>
      </c>
      <c r="G1764" s="7">
        <v>138.0</v>
      </c>
      <c r="H1764" s="7" t="s">
        <v>17</v>
      </c>
      <c r="I1764" s="7">
        <v>172.0</v>
      </c>
      <c r="J1764" s="7">
        <f t="shared" si="1"/>
        <v>155</v>
      </c>
    </row>
    <row r="1765" ht="15.75" hidden="1" customHeight="1">
      <c r="A1765" s="5" t="s">
        <v>4005</v>
      </c>
      <c r="B1765" s="6" t="s">
        <v>12</v>
      </c>
      <c r="C1765" s="5" t="s">
        <v>13</v>
      </c>
      <c r="D1765" s="5" t="s">
        <v>30</v>
      </c>
      <c r="E1765" s="5" t="s">
        <v>25</v>
      </c>
      <c r="F1765" s="5" t="s">
        <v>844</v>
      </c>
      <c r="G1765" s="7" t="s">
        <v>67</v>
      </c>
      <c r="H1765" s="7">
        <v>124.0</v>
      </c>
      <c r="I1765" s="7" t="s">
        <v>17</v>
      </c>
      <c r="J1765" s="7">
        <f t="shared" si="1"/>
        <v>124</v>
      </c>
    </row>
    <row r="1766" ht="15.75" hidden="1" customHeight="1">
      <c r="A1766" s="5" t="s">
        <v>4006</v>
      </c>
      <c r="B1766" s="6" t="s">
        <v>19</v>
      </c>
      <c r="C1766" s="5" t="s">
        <v>13</v>
      </c>
      <c r="D1766" s="5" t="s">
        <v>37</v>
      </c>
      <c r="E1766" s="5" t="s">
        <v>25</v>
      </c>
      <c r="F1766" s="5" t="s">
        <v>1023</v>
      </c>
      <c r="G1766" s="7">
        <v>144.0</v>
      </c>
      <c r="H1766" s="7" t="s">
        <v>17</v>
      </c>
      <c r="I1766" s="7">
        <v>157.0</v>
      </c>
      <c r="J1766" s="7">
        <f t="shared" si="1"/>
        <v>150.5</v>
      </c>
    </row>
    <row r="1767" ht="15.75" hidden="1" customHeight="1">
      <c r="A1767" s="5" t="s">
        <v>4007</v>
      </c>
      <c r="B1767" s="6" t="s">
        <v>12</v>
      </c>
      <c r="C1767" s="5" t="s">
        <v>13</v>
      </c>
      <c r="D1767" s="5" t="s">
        <v>30</v>
      </c>
      <c r="E1767" s="5" t="s">
        <v>15</v>
      </c>
      <c r="F1767" s="5" t="s">
        <v>596</v>
      </c>
      <c r="G1767" s="7">
        <v>119.0</v>
      </c>
      <c r="H1767" s="7" t="s">
        <v>17</v>
      </c>
      <c r="I1767" s="7">
        <v>122.0</v>
      </c>
      <c r="J1767" s="7">
        <f t="shared" si="1"/>
        <v>120.5</v>
      </c>
    </row>
    <row r="1768" ht="15.75" customHeight="1">
      <c r="A1768" s="5" t="s">
        <v>4008</v>
      </c>
      <c r="B1768" s="6" t="s">
        <v>19</v>
      </c>
      <c r="C1768" s="5" t="s">
        <v>13</v>
      </c>
      <c r="D1768" s="5" t="s">
        <v>24</v>
      </c>
      <c r="E1768" s="5" t="s">
        <v>25</v>
      </c>
      <c r="F1768" s="5" t="s">
        <v>26</v>
      </c>
      <c r="G1768" s="7" t="s">
        <v>67</v>
      </c>
      <c r="H1768" s="7" t="s">
        <v>67</v>
      </c>
      <c r="I1768" s="7" t="s">
        <v>17</v>
      </c>
      <c r="J1768" s="7" t="str">
        <f t="shared" si="1"/>
        <v>#DIV/0!</v>
      </c>
    </row>
    <row r="1769" ht="15.75" hidden="1" customHeight="1">
      <c r="A1769" s="5" t="s">
        <v>4009</v>
      </c>
      <c r="B1769" s="6" t="s">
        <v>12</v>
      </c>
      <c r="C1769" s="5" t="s">
        <v>13</v>
      </c>
      <c r="D1769" s="5" t="s">
        <v>30</v>
      </c>
      <c r="E1769" s="5" t="s">
        <v>15</v>
      </c>
      <c r="F1769" s="5" t="s">
        <v>394</v>
      </c>
      <c r="G1769" s="7">
        <v>144.0</v>
      </c>
      <c r="H1769" s="7" t="s">
        <v>17</v>
      </c>
      <c r="I1769" s="7">
        <v>146.0</v>
      </c>
      <c r="J1769" s="7">
        <f t="shared" si="1"/>
        <v>145</v>
      </c>
    </row>
    <row r="1770" ht="15.75" hidden="1" customHeight="1">
      <c r="A1770" s="5" t="s">
        <v>4010</v>
      </c>
      <c r="B1770" s="6" t="s">
        <v>12</v>
      </c>
      <c r="C1770" s="5" t="s">
        <v>13</v>
      </c>
      <c r="D1770" s="5" t="s">
        <v>20</v>
      </c>
      <c r="E1770" s="5" t="s">
        <v>25</v>
      </c>
      <c r="F1770" s="5" t="s">
        <v>71</v>
      </c>
      <c r="G1770" s="7">
        <v>115.0</v>
      </c>
      <c r="H1770" s="7">
        <v>124.0</v>
      </c>
      <c r="I1770" s="7" t="s">
        <v>17</v>
      </c>
      <c r="J1770" s="7">
        <f t="shared" si="1"/>
        <v>119.5</v>
      </c>
    </row>
    <row r="1771" ht="15.75" hidden="1" customHeight="1">
      <c r="A1771" s="5" t="s">
        <v>4011</v>
      </c>
      <c r="B1771" s="6" t="s">
        <v>12</v>
      </c>
      <c r="C1771" s="5" t="s">
        <v>23</v>
      </c>
      <c r="D1771" s="5" t="s">
        <v>20</v>
      </c>
      <c r="E1771" s="5" t="s">
        <v>25</v>
      </c>
      <c r="F1771" s="5" t="s">
        <v>410</v>
      </c>
      <c r="G1771" s="7">
        <v>187.0</v>
      </c>
      <c r="H1771" s="7">
        <v>182.0</v>
      </c>
      <c r="I1771" s="7">
        <v>119.0</v>
      </c>
      <c r="J1771" s="7">
        <f t="shared" si="1"/>
        <v>162.6666667</v>
      </c>
    </row>
    <row r="1772" ht="15.75" hidden="1" customHeight="1">
      <c r="A1772" s="5" t="s">
        <v>4012</v>
      </c>
      <c r="B1772" s="6" t="s">
        <v>12</v>
      </c>
      <c r="C1772" s="5" t="s">
        <v>23</v>
      </c>
      <c r="D1772" s="5" t="s">
        <v>60</v>
      </c>
      <c r="E1772" s="5" t="s">
        <v>25</v>
      </c>
      <c r="F1772" s="5" t="s">
        <v>61</v>
      </c>
      <c r="G1772" s="7">
        <v>187.0</v>
      </c>
      <c r="H1772" s="7" t="s">
        <v>17</v>
      </c>
      <c r="I1772" s="7">
        <v>192.0</v>
      </c>
      <c r="J1772" s="7">
        <f t="shared" si="1"/>
        <v>189.5</v>
      </c>
    </row>
    <row r="1773" ht="15.75" hidden="1" customHeight="1">
      <c r="A1773" s="5" t="s">
        <v>4013</v>
      </c>
      <c r="B1773" s="6" t="s">
        <v>19</v>
      </c>
      <c r="C1773" s="5" t="s">
        <v>13</v>
      </c>
      <c r="D1773" s="5" t="s">
        <v>51</v>
      </c>
      <c r="E1773" s="5" t="s">
        <v>25</v>
      </c>
      <c r="F1773" s="5" t="s">
        <v>474</v>
      </c>
      <c r="G1773" s="7">
        <v>152.0</v>
      </c>
      <c r="H1773" s="7" t="s">
        <v>17</v>
      </c>
      <c r="I1773" s="7">
        <v>137.0</v>
      </c>
      <c r="J1773" s="7">
        <f t="shared" si="1"/>
        <v>144.5</v>
      </c>
    </row>
    <row r="1774" ht="15.75" hidden="1" customHeight="1">
      <c r="A1774" s="5" t="s">
        <v>4014</v>
      </c>
      <c r="B1774" s="6" t="s">
        <v>12</v>
      </c>
      <c r="C1774" s="5" t="s">
        <v>23</v>
      </c>
      <c r="D1774" s="5" t="s">
        <v>20</v>
      </c>
      <c r="E1774" s="5" t="s">
        <v>15</v>
      </c>
      <c r="F1774" s="5" t="s">
        <v>383</v>
      </c>
      <c r="G1774" s="7">
        <v>180.0</v>
      </c>
      <c r="H1774" s="7">
        <v>178.0</v>
      </c>
      <c r="I1774" s="7" t="s">
        <v>17</v>
      </c>
      <c r="J1774" s="7">
        <f t="shared" si="1"/>
        <v>179</v>
      </c>
    </row>
    <row r="1775" ht="15.75" hidden="1" customHeight="1">
      <c r="A1775" s="5" t="s">
        <v>4015</v>
      </c>
      <c r="B1775" s="6" t="s">
        <v>12</v>
      </c>
      <c r="C1775" s="5" t="s">
        <v>13</v>
      </c>
      <c r="D1775" s="5" t="s">
        <v>20</v>
      </c>
      <c r="E1775" s="5" t="s">
        <v>15</v>
      </c>
      <c r="F1775" s="5" t="s">
        <v>354</v>
      </c>
      <c r="G1775" s="7">
        <v>185.0</v>
      </c>
      <c r="H1775" s="7">
        <v>193.0</v>
      </c>
      <c r="I1775" s="7" t="s">
        <v>17</v>
      </c>
      <c r="J1775" s="7">
        <f t="shared" si="1"/>
        <v>189</v>
      </c>
    </row>
    <row r="1776" ht="15.75" hidden="1" customHeight="1">
      <c r="A1776" s="5" t="s">
        <v>4016</v>
      </c>
      <c r="B1776" s="6" t="s">
        <v>12</v>
      </c>
      <c r="C1776" s="5" t="s">
        <v>13</v>
      </c>
      <c r="D1776" s="5" t="s">
        <v>149</v>
      </c>
      <c r="E1776" s="5" t="s">
        <v>15</v>
      </c>
      <c r="F1776" s="5" t="s">
        <v>183</v>
      </c>
      <c r="G1776" s="7">
        <v>131.0</v>
      </c>
      <c r="H1776" s="7" t="s">
        <v>17</v>
      </c>
      <c r="I1776" s="7">
        <v>135.0</v>
      </c>
      <c r="J1776" s="7">
        <f t="shared" si="1"/>
        <v>133</v>
      </c>
    </row>
    <row r="1777" ht="15.75" hidden="1" customHeight="1">
      <c r="A1777" s="5" t="s">
        <v>4017</v>
      </c>
      <c r="B1777" s="6" t="s">
        <v>19</v>
      </c>
      <c r="C1777" s="5" t="s">
        <v>13</v>
      </c>
      <c r="D1777" s="5" t="s">
        <v>43</v>
      </c>
      <c r="E1777" s="5" t="s">
        <v>25</v>
      </c>
      <c r="F1777" s="5" t="s">
        <v>44</v>
      </c>
      <c r="G1777" s="7">
        <v>119.0</v>
      </c>
      <c r="H1777" s="7">
        <v>170.0</v>
      </c>
      <c r="I1777" s="7" t="s">
        <v>17</v>
      </c>
      <c r="J1777" s="7">
        <f t="shared" si="1"/>
        <v>144.5</v>
      </c>
    </row>
    <row r="1778" ht="15.75" hidden="1" customHeight="1">
      <c r="A1778" s="5" t="s">
        <v>4018</v>
      </c>
      <c r="B1778" s="6" t="s">
        <v>12</v>
      </c>
      <c r="C1778" s="5" t="s">
        <v>23</v>
      </c>
      <c r="D1778" s="5" t="s">
        <v>37</v>
      </c>
      <c r="E1778" s="5" t="s">
        <v>25</v>
      </c>
      <c r="F1778" s="5" t="s">
        <v>1023</v>
      </c>
      <c r="G1778" s="7">
        <v>185.0</v>
      </c>
      <c r="H1778" s="7">
        <v>164.0</v>
      </c>
      <c r="I1778" s="7" t="s">
        <v>17</v>
      </c>
      <c r="J1778" s="7">
        <f t="shared" si="1"/>
        <v>174.5</v>
      </c>
    </row>
    <row r="1779" ht="15.75" hidden="1" customHeight="1">
      <c r="A1779" s="5" t="s">
        <v>4019</v>
      </c>
      <c r="B1779" s="6" t="s">
        <v>12</v>
      </c>
      <c r="C1779" s="5" t="s">
        <v>23</v>
      </c>
      <c r="D1779" s="5" t="s">
        <v>30</v>
      </c>
      <c r="E1779" s="5" t="s">
        <v>15</v>
      </c>
      <c r="F1779" s="5" t="s">
        <v>697</v>
      </c>
      <c r="G1779" s="7">
        <v>155.0</v>
      </c>
      <c r="H1779" s="7" t="s">
        <v>17</v>
      </c>
      <c r="I1779" s="7">
        <v>114.0</v>
      </c>
      <c r="J1779" s="7">
        <f t="shared" si="1"/>
        <v>134.5</v>
      </c>
    </row>
    <row r="1780" ht="15.75" hidden="1" customHeight="1">
      <c r="A1780" s="5" t="s">
        <v>4020</v>
      </c>
      <c r="B1780" s="6" t="s">
        <v>12</v>
      </c>
      <c r="C1780" s="5" t="s">
        <v>13</v>
      </c>
      <c r="D1780" s="5" t="s">
        <v>30</v>
      </c>
      <c r="E1780" s="5" t="s">
        <v>25</v>
      </c>
      <c r="F1780" s="5" t="s">
        <v>965</v>
      </c>
      <c r="G1780" s="7">
        <v>111.0</v>
      </c>
      <c r="H1780" s="7">
        <v>135.0</v>
      </c>
      <c r="I1780" s="7" t="s">
        <v>17</v>
      </c>
      <c r="J1780" s="7">
        <f t="shared" si="1"/>
        <v>123</v>
      </c>
    </row>
    <row r="1781" ht="15.75" hidden="1" customHeight="1">
      <c r="A1781" s="5" t="s">
        <v>4021</v>
      </c>
      <c r="B1781" s="6" t="s">
        <v>12</v>
      </c>
      <c r="C1781" s="5" t="s">
        <v>23</v>
      </c>
      <c r="D1781" s="5" t="s">
        <v>109</v>
      </c>
      <c r="E1781" s="5" t="s">
        <v>25</v>
      </c>
      <c r="F1781" s="5" t="s">
        <v>94</v>
      </c>
      <c r="G1781" s="7">
        <v>178.0</v>
      </c>
      <c r="H1781" s="7">
        <v>155.0</v>
      </c>
      <c r="I1781" s="7" t="s">
        <v>17</v>
      </c>
      <c r="J1781" s="7">
        <f t="shared" si="1"/>
        <v>166.5</v>
      </c>
    </row>
    <row r="1782" ht="15.75" hidden="1" customHeight="1">
      <c r="A1782" s="5" t="s">
        <v>4022</v>
      </c>
      <c r="B1782" s="6" t="s">
        <v>12</v>
      </c>
      <c r="C1782" s="5" t="s">
        <v>23</v>
      </c>
      <c r="D1782" s="5" t="s">
        <v>20</v>
      </c>
      <c r="E1782" s="5" t="s">
        <v>15</v>
      </c>
      <c r="F1782" s="5" t="s">
        <v>354</v>
      </c>
      <c r="G1782" s="7">
        <v>152.0</v>
      </c>
      <c r="H1782" s="7">
        <v>121.0</v>
      </c>
      <c r="I1782" s="7" t="s">
        <v>17</v>
      </c>
      <c r="J1782" s="7">
        <f t="shared" si="1"/>
        <v>136.5</v>
      </c>
    </row>
    <row r="1783" ht="15.75" hidden="1" customHeight="1">
      <c r="A1783" s="5" t="s">
        <v>4023</v>
      </c>
      <c r="B1783" s="6" t="s">
        <v>19</v>
      </c>
      <c r="C1783" s="5" t="s">
        <v>23</v>
      </c>
      <c r="D1783" s="5" t="s">
        <v>60</v>
      </c>
      <c r="E1783" s="5" t="s">
        <v>15</v>
      </c>
      <c r="F1783" s="5" t="s">
        <v>31</v>
      </c>
      <c r="G1783" s="7">
        <v>175.0</v>
      </c>
      <c r="H1783" s="7">
        <v>157.0</v>
      </c>
      <c r="I1783" s="7">
        <v>153.0</v>
      </c>
      <c r="J1783" s="7">
        <f t="shared" si="1"/>
        <v>161.6666667</v>
      </c>
    </row>
    <row r="1784" ht="15.75" hidden="1" customHeight="1">
      <c r="A1784" s="5" t="s">
        <v>4024</v>
      </c>
      <c r="B1784" s="6" t="s">
        <v>12</v>
      </c>
      <c r="C1784" s="5" t="s">
        <v>13</v>
      </c>
      <c r="D1784" s="5" t="s">
        <v>20</v>
      </c>
      <c r="E1784" s="5" t="s">
        <v>15</v>
      </c>
      <c r="F1784" s="5" t="s">
        <v>161</v>
      </c>
      <c r="G1784" s="7">
        <v>137.0</v>
      </c>
      <c r="H1784" s="7">
        <v>115.0</v>
      </c>
      <c r="I1784" s="7">
        <v>119.0</v>
      </c>
      <c r="J1784" s="7">
        <f t="shared" si="1"/>
        <v>123.6666667</v>
      </c>
    </row>
    <row r="1785" ht="15.75" hidden="1" customHeight="1">
      <c r="A1785" s="5" t="s">
        <v>4025</v>
      </c>
      <c r="B1785" s="6" t="s">
        <v>12</v>
      </c>
      <c r="C1785" s="5" t="s">
        <v>13</v>
      </c>
      <c r="D1785" s="5" t="s">
        <v>51</v>
      </c>
      <c r="E1785" s="5" t="s">
        <v>25</v>
      </c>
      <c r="F1785" s="5" t="s">
        <v>361</v>
      </c>
      <c r="G1785" s="7">
        <v>132.0</v>
      </c>
      <c r="H1785" s="7" t="s">
        <v>17</v>
      </c>
      <c r="I1785" s="7">
        <v>140.0</v>
      </c>
      <c r="J1785" s="7">
        <f t="shared" si="1"/>
        <v>136</v>
      </c>
    </row>
    <row r="1786" ht="15.75" hidden="1" customHeight="1">
      <c r="A1786" s="5" t="s">
        <v>4026</v>
      </c>
      <c r="B1786" s="6" t="s">
        <v>12</v>
      </c>
      <c r="C1786" s="5" t="s">
        <v>13</v>
      </c>
      <c r="D1786" s="5" t="s">
        <v>37</v>
      </c>
      <c r="E1786" s="5" t="s">
        <v>15</v>
      </c>
      <c r="F1786" s="5" t="s">
        <v>205</v>
      </c>
      <c r="G1786" s="7">
        <v>181.0</v>
      </c>
      <c r="H1786" s="7" t="s">
        <v>17</v>
      </c>
      <c r="I1786" s="7">
        <v>189.0</v>
      </c>
      <c r="J1786" s="7">
        <f t="shared" si="1"/>
        <v>185</v>
      </c>
    </row>
    <row r="1787" ht="15.75" hidden="1" customHeight="1">
      <c r="A1787" s="5" t="s">
        <v>4027</v>
      </c>
      <c r="B1787" s="6" t="s">
        <v>19</v>
      </c>
      <c r="C1787" s="5" t="s">
        <v>23</v>
      </c>
      <c r="D1787" s="5" t="s">
        <v>43</v>
      </c>
      <c r="E1787" s="5" t="s">
        <v>15</v>
      </c>
      <c r="F1787" s="5" t="s">
        <v>179</v>
      </c>
      <c r="G1787" s="7">
        <v>132.0</v>
      </c>
      <c r="H1787" s="7">
        <v>115.0</v>
      </c>
      <c r="I1787" s="7" t="s">
        <v>17</v>
      </c>
      <c r="J1787" s="7">
        <f t="shared" si="1"/>
        <v>123.5</v>
      </c>
    </row>
    <row r="1788" ht="15.75" hidden="1" customHeight="1">
      <c r="A1788" s="5" t="s">
        <v>4028</v>
      </c>
      <c r="B1788" s="6" t="s">
        <v>12</v>
      </c>
      <c r="C1788" s="5" t="s">
        <v>23</v>
      </c>
      <c r="D1788" s="5" t="s">
        <v>20</v>
      </c>
      <c r="E1788" s="5" t="s">
        <v>15</v>
      </c>
      <c r="F1788" s="5" t="s">
        <v>387</v>
      </c>
      <c r="G1788" s="7">
        <v>188.0</v>
      </c>
      <c r="H1788" s="7" t="s">
        <v>17</v>
      </c>
      <c r="I1788" s="7">
        <v>170.0</v>
      </c>
      <c r="J1788" s="7">
        <f t="shared" si="1"/>
        <v>179</v>
      </c>
    </row>
    <row r="1789" ht="15.75" hidden="1" customHeight="1">
      <c r="A1789" s="5" t="s">
        <v>4029</v>
      </c>
      <c r="B1789" s="6" t="s">
        <v>19</v>
      </c>
      <c r="C1789" s="5" t="s">
        <v>23</v>
      </c>
      <c r="D1789" s="5" t="s">
        <v>43</v>
      </c>
      <c r="E1789" s="5" t="s">
        <v>15</v>
      </c>
      <c r="F1789" s="5" t="s">
        <v>174</v>
      </c>
      <c r="G1789" s="7">
        <v>182.0</v>
      </c>
      <c r="H1789" s="7">
        <v>175.0</v>
      </c>
      <c r="I1789" s="7">
        <v>175.0</v>
      </c>
      <c r="J1789" s="7">
        <f t="shared" si="1"/>
        <v>177.3333333</v>
      </c>
    </row>
    <row r="1790" ht="15.75" hidden="1" customHeight="1">
      <c r="A1790" s="5" t="s">
        <v>4030</v>
      </c>
      <c r="B1790" s="6" t="s">
        <v>19</v>
      </c>
      <c r="C1790" s="5" t="s">
        <v>13</v>
      </c>
      <c r="D1790" s="5" t="s">
        <v>20</v>
      </c>
      <c r="E1790" s="5" t="s">
        <v>25</v>
      </c>
      <c r="F1790" s="5" t="s">
        <v>498</v>
      </c>
      <c r="G1790" s="7">
        <v>132.0</v>
      </c>
      <c r="H1790" s="7" t="s">
        <v>17</v>
      </c>
      <c r="I1790" s="7" t="s">
        <v>64</v>
      </c>
      <c r="J1790" s="7">
        <f t="shared" si="1"/>
        <v>132</v>
      </c>
    </row>
    <row r="1791" ht="15.75" hidden="1" customHeight="1">
      <c r="A1791" s="5" t="s">
        <v>4031</v>
      </c>
      <c r="B1791" s="6" t="s">
        <v>12</v>
      </c>
      <c r="C1791" s="5" t="s">
        <v>13</v>
      </c>
      <c r="D1791" s="5" t="s">
        <v>139</v>
      </c>
      <c r="E1791" s="5" t="s">
        <v>15</v>
      </c>
      <c r="F1791" s="5" t="s">
        <v>140</v>
      </c>
      <c r="G1791" s="7">
        <v>137.0</v>
      </c>
      <c r="H1791" s="7" t="s">
        <v>17</v>
      </c>
      <c r="I1791" s="7">
        <v>122.0</v>
      </c>
      <c r="J1791" s="7">
        <f t="shared" si="1"/>
        <v>129.5</v>
      </c>
    </row>
    <row r="1792" ht="15.75" hidden="1" customHeight="1">
      <c r="A1792" s="5" t="s">
        <v>4032</v>
      </c>
      <c r="B1792" s="6" t="s">
        <v>19</v>
      </c>
      <c r="C1792" s="5" t="s">
        <v>23</v>
      </c>
      <c r="D1792" s="5" t="s">
        <v>46</v>
      </c>
      <c r="E1792" s="5" t="s">
        <v>15</v>
      </c>
      <c r="F1792" s="5" t="s">
        <v>90</v>
      </c>
      <c r="G1792" s="7">
        <v>189.0</v>
      </c>
      <c r="H1792" s="7">
        <v>188.0</v>
      </c>
      <c r="I1792" s="7" t="s">
        <v>17</v>
      </c>
      <c r="J1792" s="7">
        <f t="shared" si="1"/>
        <v>188.5</v>
      </c>
    </row>
    <row r="1793" ht="15.75" hidden="1" customHeight="1">
      <c r="A1793" s="5" t="s">
        <v>4033</v>
      </c>
      <c r="B1793" s="6" t="s">
        <v>12</v>
      </c>
      <c r="C1793" s="5" t="s">
        <v>23</v>
      </c>
      <c r="D1793" s="5" t="s">
        <v>43</v>
      </c>
      <c r="E1793" s="5" t="s">
        <v>25</v>
      </c>
      <c r="F1793" s="5" t="s">
        <v>170</v>
      </c>
      <c r="G1793" s="7">
        <v>149.0</v>
      </c>
      <c r="H1793" s="7">
        <v>140.0</v>
      </c>
      <c r="I1793" s="7" t="s">
        <v>17</v>
      </c>
      <c r="J1793" s="7">
        <f t="shared" si="1"/>
        <v>144.5</v>
      </c>
    </row>
    <row r="1794" ht="15.75" hidden="1" customHeight="1">
      <c r="A1794" s="5" t="s">
        <v>4034</v>
      </c>
      <c r="B1794" s="6" t="s">
        <v>12</v>
      </c>
      <c r="C1794" s="5" t="s">
        <v>13</v>
      </c>
      <c r="D1794" s="5" t="s">
        <v>14</v>
      </c>
      <c r="E1794" s="5" t="s">
        <v>25</v>
      </c>
      <c r="F1794" s="5" t="s">
        <v>782</v>
      </c>
      <c r="G1794" s="7">
        <v>122.0</v>
      </c>
      <c r="H1794" s="7">
        <v>153.0</v>
      </c>
      <c r="I1794" s="7">
        <v>117.0</v>
      </c>
      <c r="J1794" s="7">
        <f t="shared" si="1"/>
        <v>130.6666667</v>
      </c>
    </row>
    <row r="1795" ht="15.75" customHeight="1">
      <c r="A1795" s="5" t="s">
        <v>4035</v>
      </c>
      <c r="B1795" s="6" t="s">
        <v>1353</v>
      </c>
      <c r="C1795" s="5" t="s">
        <v>13</v>
      </c>
      <c r="D1795" s="5" t="s">
        <v>30</v>
      </c>
      <c r="E1795" s="5" t="s">
        <v>25</v>
      </c>
      <c r="F1795" s="5" t="s">
        <v>1307</v>
      </c>
      <c r="G1795" s="7" t="s">
        <v>67</v>
      </c>
      <c r="H1795" s="7" t="s">
        <v>67</v>
      </c>
      <c r="I1795" s="7" t="s">
        <v>17</v>
      </c>
      <c r="J1795" s="7" t="str">
        <f t="shared" si="1"/>
        <v>#DIV/0!</v>
      </c>
    </row>
    <row r="1796" ht="15.75" hidden="1" customHeight="1">
      <c r="A1796" s="5" t="s">
        <v>4036</v>
      </c>
      <c r="B1796" s="6" t="s">
        <v>12</v>
      </c>
      <c r="C1796" s="5" t="s">
        <v>13</v>
      </c>
      <c r="D1796" s="5" t="s">
        <v>149</v>
      </c>
      <c r="E1796" s="5" t="s">
        <v>15</v>
      </c>
      <c r="F1796" s="5" t="s">
        <v>150</v>
      </c>
      <c r="G1796" s="7">
        <v>119.0</v>
      </c>
      <c r="H1796" s="7">
        <v>138.0</v>
      </c>
      <c r="I1796" s="7" t="s">
        <v>17</v>
      </c>
      <c r="J1796" s="7">
        <f t="shared" si="1"/>
        <v>128.5</v>
      </c>
    </row>
    <row r="1797" ht="15.75" hidden="1" customHeight="1">
      <c r="A1797" s="5" t="s">
        <v>4037</v>
      </c>
      <c r="B1797" s="6" t="s">
        <v>12</v>
      </c>
      <c r="C1797" s="5" t="s">
        <v>13</v>
      </c>
      <c r="D1797" s="5" t="s">
        <v>20</v>
      </c>
      <c r="E1797" s="5" t="s">
        <v>15</v>
      </c>
      <c r="F1797" s="5" t="s">
        <v>2360</v>
      </c>
      <c r="G1797" s="7">
        <v>109.0</v>
      </c>
      <c r="H1797" s="7" t="s">
        <v>17</v>
      </c>
      <c r="I1797" s="7">
        <v>114.0</v>
      </c>
      <c r="J1797" s="7">
        <f t="shared" si="1"/>
        <v>111.5</v>
      </c>
    </row>
    <row r="1798" ht="15.75" hidden="1" customHeight="1">
      <c r="A1798" s="5" t="s">
        <v>4038</v>
      </c>
      <c r="B1798" s="6" t="s">
        <v>19</v>
      </c>
      <c r="C1798" s="5" t="s">
        <v>13</v>
      </c>
      <c r="D1798" s="5" t="s">
        <v>30</v>
      </c>
      <c r="E1798" s="5" t="s">
        <v>25</v>
      </c>
      <c r="F1798" s="5" t="s">
        <v>1094</v>
      </c>
      <c r="G1798" s="7" t="s">
        <v>67</v>
      </c>
      <c r="H1798" s="7">
        <v>112.0</v>
      </c>
      <c r="I1798" s="7" t="s">
        <v>67</v>
      </c>
      <c r="J1798" s="7">
        <f t="shared" si="1"/>
        <v>112</v>
      </c>
    </row>
    <row r="1799" ht="15.75" hidden="1" customHeight="1">
      <c r="A1799" s="5" t="s">
        <v>4039</v>
      </c>
      <c r="B1799" s="6" t="s">
        <v>12</v>
      </c>
      <c r="C1799" s="5" t="s">
        <v>13</v>
      </c>
      <c r="D1799" s="5" t="s">
        <v>30</v>
      </c>
      <c r="E1799" s="5" t="s">
        <v>25</v>
      </c>
      <c r="F1799" s="5" t="s">
        <v>83</v>
      </c>
      <c r="G1799" s="7" t="s">
        <v>67</v>
      </c>
      <c r="H1799" s="7">
        <v>115.0</v>
      </c>
      <c r="I1799" s="7" t="s">
        <v>67</v>
      </c>
      <c r="J1799" s="7">
        <f t="shared" si="1"/>
        <v>115</v>
      </c>
    </row>
    <row r="1800" ht="15.75" hidden="1" customHeight="1">
      <c r="A1800" s="5" t="s">
        <v>4040</v>
      </c>
      <c r="B1800" s="6" t="s">
        <v>12</v>
      </c>
      <c r="C1800" s="5" t="s">
        <v>23</v>
      </c>
      <c r="D1800" s="5" t="s">
        <v>30</v>
      </c>
      <c r="E1800" s="5" t="s">
        <v>25</v>
      </c>
      <c r="F1800" s="5" t="s">
        <v>269</v>
      </c>
      <c r="G1800" s="7">
        <v>129.0</v>
      </c>
      <c r="H1800" s="7">
        <v>112.0</v>
      </c>
      <c r="I1800" s="7" t="s">
        <v>17</v>
      </c>
      <c r="J1800" s="7">
        <f t="shared" si="1"/>
        <v>120.5</v>
      </c>
    </row>
    <row r="1801" ht="15.75" hidden="1" customHeight="1">
      <c r="A1801" s="5" t="s">
        <v>4041</v>
      </c>
      <c r="B1801" s="6" t="s">
        <v>19</v>
      </c>
      <c r="C1801" s="5" t="s">
        <v>23</v>
      </c>
      <c r="D1801" s="5" t="s">
        <v>30</v>
      </c>
      <c r="E1801" s="5" t="s">
        <v>25</v>
      </c>
      <c r="F1801" s="5" t="s">
        <v>462</v>
      </c>
      <c r="G1801" s="7">
        <v>189.0</v>
      </c>
      <c r="H1801" s="7" t="s">
        <v>17</v>
      </c>
      <c r="I1801" s="7">
        <v>135.0</v>
      </c>
      <c r="J1801" s="7">
        <f t="shared" si="1"/>
        <v>162</v>
      </c>
    </row>
    <row r="1802" ht="15.75" hidden="1" customHeight="1">
      <c r="A1802" s="5" t="s">
        <v>4042</v>
      </c>
      <c r="B1802" s="6" t="s">
        <v>12</v>
      </c>
      <c r="C1802" s="5" t="s">
        <v>13</v>
      </c>
      <c r="D1802" s="5" t="s">
        <v>20</v>
      </c>
      <c r="E1802" s="5" t="s">
        <v>15</v>
      </c>
      <c r="F1802" s="5" t="s">
        <v>153</v>
      </c>
      <c r="G1802" s="7">
        <v>186.0</v>
      </c>
      <c r="H1802" s="7" t="s">
        <v>17</v>
      </c>
      <c r="I1802" s="7">
        <v>161.0</v>
      </c>
      <c r="J1802" s="7">
        <f t="shared" si="1"/>
        <v>173.5</v>
      </c>
    </row>
    <row r="1803" ht="15.75" hidden="1" customHeight="1">
      <c r="A1803" s="5" t="s">
        <v>4043</v>
      </c>
      <c r="B1803" s="6" t="s">
        <v>12</v>
      </c>
      <c r="C1803" s="5" t="s">
        <v>23</v>
      </c>
      <c r="D1803" s="5" t="s">
        <v>51</v>
      </c>
      <c r="E1803" s="5" t="s">
        <v>15</v>
      </c>
      <c r="F1803" s="5" t="s">
        <v>312</v>
      </c>
      <c r="G1803" s="7">
        <v>195.0</v>
      </c>
      <c r="H1803" s="7" t="s">
        <v>17</v>
      </c>
      <c r="I1803" s="7">
        <v>189.0</v>
      </c>
      <c r="J1803" s="7">
        <f t="shared" si="1"/>
        <v>192</v>
      </c>
    </row>
    <row r="1804" ht="15.75" hidden="1" customHeight="1">
      <c r="A1804" s="5" t="s">
        <v>4044</v>
      </c>
      <c r="B1804" s="6" t="s">
        <v>19</v>
      </c>
      <c r="C1804" s="5" t="s">
        <v>13</v>
      </c>
      <c r="D1804" s="5" t="s">
        <v>37</v>
      </c>
      <c r="E1804" s="5" t="s">
        <v>15</v>
      </c>
      <c r="F1804" s="5" t="s">
        <v>101</v>
      </c>
      <c r="G1804" s="7">
        <v>190.0</v>
      </c>
      <c r="H1804" s="7">
        <v>174.0</v>
      </c>
      <c r="I1804" s="7" t="s">
        <v>17</v>
      </c>
      <c r="J1804" s="7">
        <f t="shared" si="1"/>
        <v>182</v>
      </c>
    </row>
    <row r="1805" ht="15.75" hidden="1" customHeight="1">
      <c r="A1805" s="5" t="s">
        <v>4045</v>
      </c>
      <c r="B1805" s="6" t="s">
        <v>12</v>
      </c>
      <c r="C1805" s="5" t="s">
        <v>13</v>
      </c>
      <c r="D1805" s="5" t="s">
        <v>149</v>
      </c>
      <c r="E1805" s="5" t="s">
        <v>15</v>
      </c>
      <c r="F1805" s="5" t="s">
        <v>1101</v>
      </c>
      <c r="G1805" s="7">
        <v>165.0</v>
      </c>
      <c r="H1805" s="7">
        <v>124.0</v>
      </c>
      <c r="I1805" s="7" t="s">
        <v>17</v>
      </c>
      <c r="J1805" s="7">
        <f t="shared" si="1"/>
        <v>144.5</v>
      </c>
    </row>
    <row r="1806" ht="15.75" hidden="1" customHeight="1">
      <c r="A1806" s="5" t="s">
        <v>4046</v>
      </c>
      <c r="B1806" s="6" t="s">
        <v>12</v>
      </c>
      <c r="C1806" s="5" t="s">
        <v>13</v>
      </c>
      <c r="D1806" s="5" t="s">
        <v>14</v>
      </c>
      <c r="E1806" s="5" t="s">
        <v>25</v>
      </c>
      <c r="F1806" s="5" t="s">
        <v>56</v>
      </c>
      <c r="G1806" s="7">
        <v>100.0</v>
      </c>
      <c r="H1806" s="7" t="s">
        <v>17</v>
      </c>
      <c r="I1806" s="7">
        <v>107.0</v>
      </c>
      <c r="J1806" s="7">
        <f t="shared" si="1"/>
        <v>103.5</v>
      </c>
    </row>
    <row r="1807" ht="15.75" hidden="1" customHeight="1">
      <c r="A1807" s="5" t="s">
        <v>4047</v>
      </c>
      <c r="B1807" s="6" t="s">
        <v>12</v>
      </c>
      <c r="C1807" s="5" t="s">
        <v>23</v>
      </c>
      <c r="D1807" s="5" t="s">
        <v>20</v>
      </c>
      <c r="E1807" s="5" t="s">
        <v>15</v>
      </c>
      <c r="F1807" s="5" t="s">
        <v>676</v>
      </c>
      <c r="G1807" s="7">
        <v>183.0</v>
      </c>
      <c r="H1807" s="7">
        <v>183.0</v>
      </c>
      <c r="I1807" s="7" t="s">
        <v>17</v>
      </c>
      <c r="J1807" s="7">
        <f t="shared" si="1"/>
        <v>183</v>
      </c>
    </row>
    <row r="1808" ht="15.75" hidden="1" customHeight="1">
      <c r="A1808" s="5" t="s">
        <v>4048</v>
      </c>
      <c r="B1808" s="6" t="s">
        <v>12</v>
      </c>
      <c r="C1808" s="5" t="s">
        <v>13</v>
      </c>
      <c r="D1808" s="5" t="s">
        <v>20</v>
      </c>
      <c r="E1808" s="5" t="s">
        <v>25</v>
      </c>
      <c r="F1808" s="5" t="s">
        <v>28</v>
      </c>
      <c r="G1808" s="7">
        <v>143.0</v>
      </c>
      <c r="H1808" s="7" t="s">
        <v>17</v>
      </c>
      <c r="I1808" s="7">
        <v>122.0</v>
      </c>
      <c r="J1808" s="7">
        <f t="shared" si="1"/>
        <v>132.5</v>
      </c>
    </row>
    <row r="1809" ht="15.75" hidden="1" customHeight="1">
      <c r="A1809" s="5" t="s">
        <v>4049</v>
      </c>
      <c r="B1809" s="6" t="s">
        <v>12</v>
      </c>
      <c r="C1809" s="5" t="s">
        <v>23</v>
      </c>
      <c r="D1809" s="5" t="s">
        <v>30</v>
      </c>
      <c r="E1809" s="5" t="s">
        <v>15</v>
      </c>
      <c r="F1809" s="5" t="s">
        <v>394</v>
      </c>
      <c r="G1809" s="7">
        <v>124.0</v>
      </c>
      <c r="H1809" s="7">
        <v>105.0</v>
      </c>
      <c r="I1809" s="7" t="s">
        <v>17</v>
      </c>
      <c r="J1809" s="7">
        <f t="shared" si="1"/>
        <v>114.5</v>
      </c>
    </row>
    <row r="1810" ht="15.75" hidden="1" customHeight="1">
      <c r="A1810" s="5" t="s">
        <v>4050</v>
      </c>
      <c r="B1810" s="6" t="s">
        <v>12</v>
      </c>
      <c r="C1810" s="5" t="s">
        <v>23</v>
      </c>
      <c r="D1810" s="5" t="s">
        <v>109</v>
      </c>
      <c r="E1810" s="5" t="s">
        <v>25</v>
      </c>
      <c r="F1810" s="5" t="s">
        <v>73</v>
      </c>
      <c r="G1810" s="7">
        <v>157.0</v>
      </c>
      <c r="H1810" s="7" t="s">
        <v>17</v>
      </c>
      <c r="I1810" s="7">
        <v>161.0</v>
      </c>
      <c r="J1810" s="7">
        <f t="shared" si="1"/>
        <v>159</v>
      </c>
    </row>
    <row r="1811" ht="15.75" hidden="1" customHeight="1">
      <c r="A1811" s="5" t="s">
        <v>4051</v>
      </c>
      <c r="B1811" s="6" t="s">
        <v>12</v>
      </c>
      <c r="C1811" s="5" t="s">
        <v>23</v>
      </c>
      <c r="D1811" s="5" t="s">
        <v>51</v>
      </c>
      <c r="E1811" s="5" t="s">
        <v>15</v>
      </c>
      <c r="F1811" s="5" t="s">
        <v>190</v>
      </c>
      <c r="G1811" s="7">
        <v>185.0</v>
      </c>
      <c r="H1811" s="7" t="s">
        <v>17</v>
      </c>
      <c r="I1811" s="7">
        <v>173.0</v>
      </c>
      <c r="J1811" s="7">
        <f t="shared" si="1"/>
        <v>179</v>
      </c>
    </row>
    <row r="1812" ht="15.75" hidden="1" customHeight="1">
      <c r="A1812" s="5" t="s">
        <v>4052</v>
      </c>
      <c r="B1812" s="6" t="s">
        <v>12</v>
      </c>
      <c r="C1812" s="5" t="s">
        <v>23</v>
      </c>
      <c r="D1812" s="5" t="s">
        <v>37</v>
      </c>
      <c r="E1812" s="5" t="s">
        <v>15</v>
      </c>
      <c r="F1812" s="5" t="s">
        <v>190</v>
      </c>
      <c r="G1812" s="7">
        <v>167.0</v>
      </c>
      <c r="H1812" s="7" t="s">
        <v>17</v>
      </c>
      <c r="I1812" s="7">
        <v>159.0</v>
      </c>
      <c r="J1812" s="7">
        <f t="shared" si="1"/>
        <v>163</v>
      </c>
    </row>
    <row r="1813" ht="15.75" hidden="1" customHeight="1">
      <c r="A1813" s="5" t="s">
        <v>4053</v>
      </c>
      <c r="B1813" s="6" t="s">
        <v>12</v>
      </c>
      <c r="C1813" s="5" t="s">
        <v>13</v>
      </c>
      <c r="D1813" s="5" t="s">
        <v>40</v>
      </c>
      <c r="E1813" s="5" t="s">
        <v>15</v>
      </c>
      <c r="F1813" s="5" t="s">
        <v>41</v>
      </c>
      <c r="G1813" s="7">
        <v>145.0</v>
      </c>
      <c r="H1813" s="7">
        <v>173.0</v>
      </c>
      <c r="I1813" s="7" t="s">
        <v>17</v>
      </c>
      <c r="J1813" s="7">
        <f t="shared" si="1"/>
        <v>159</v>
      </c>
    </row>
    <row r="1814" ht="15.75" hidden="1" customHeight="1">
      <c r="A1814" s="5" t="s">
        <v>4054</v>
      </c>
      <c r="B1814" s="6" t="s">
        <v>12</v>
      </c>
      <c r="C1814" s="5" t="s">
        <v>13</v>
      </c>
      <c r="D1814" s="5" t="s">
        <v>30</v>
      </c>
      <c r="E1814" s="5" t="s">
        <v>15</v>
      </c>
      <c r="F1814" s="5" t="s">
        <v>596</v>
      </c>
      <c r="G1814" s="7">
        <v>115.0</v>
      </c>
      <c r="H1814" s="7">
        <v>107.0</v>
      </c>
      <c r="I1814" s="7">
        <v>117.0</v>
      </c>
      <c r="J1814" s="7">
        <f t="shared" si="1"/>
        <v>113</v>
      </c>
    </row>
    <row r="1815" ht="15.75" hidden="1" customHeight="1">
      <c r="A1815" s="5" t="s">
        <v>4055</v>
      </c>
      <c r="B1815" s="6" t="s">
        <v>12</v>
      </c>
      <c r="C1815" s="5" t="s">
        <v>13</v>
      </c>
      <c r="D1815" s="5" t="s">
        <v>130</v>
      </c>
      <c r="E1815" s="5" t="s">
        <v>15</v>
      </c>
      <c r="F1815" s="5" t="s">
        <v>483</v>
      </c>
      <c r="G1815" s="7" t="s">
        <v>67</v>
      </c>
      <c r="H1815" s="7" t="s">
        <v>17</v>
      </c>
      <c r="I1815" s="7">
        <v>137.0</v>
      </c>
      <c r="J1815" s="7">
        <f t="shared" si="1"/>
        <v>137</v>
      </c>
    </row>
    <row r="1816" ht="15.75" hidden="1" customHeight="1">
      <c r="A1816" s="5" t="s">
        <v>4056</v>
      </c>
      <c r="B1816" s="6" t="s">
        <v>12</v>
      </c>
      <c r="C1816" s="5" t="s">
        <v>23</v>
      </c>
      <c r="D1816" s="5" t="s">
        <v>20</v>
      </c>
      <c r="E1816" s="5" t="s">
        <v>15</v>
      </c>
      <c r="F1816" s="5" t="s">
        <v>457</v>
      </c>
      <c r="G1816" s="7">
        <v>174.0</v>
      </c>
      <c r="H1816" s="7">
        <v>171.0</v>
      </c>
      <c r="I1816" s="7" t="s">
        <v>17</v>
      </c>
      <c r="J1816" s="7">
        <f t="shared" si="1"/>
        <v>172.5</v>
      </c>
    </row>
    <row r="1817" ht="15.75" hidden="1" customHeight="1">
      <c r="A1817" s="5" t="s">
        <v>4057</v>
      </c>
      <c r="B1817" s="6" t="s">
        <v>12</v>
      </c>
      <c r="C1817" s="5" t="s">
        <v>23</v>
      </c>
      <c r="D1817" s="5" t="s">
        <v>109</v>
      </c>
      <c r="E1817" s="5" t="s">
        <v>25</v>
      </c>
      <c r="F1817" s="5" t="s">
        <v>155</v>
      </c>
      <c r="G1817" s="7">
        <v>165.0</v>
      </c>
      <c r="H1817" s="7">
        <v>153.0</v>
      </c>
      <c r="I1817" s="7" t="s">
        <v>17</v>
      </c>
      <c r="J1817" s="7">
        <f t="shared" si="1"/>
        <v>159</v>
      </c>
    </row>
    <row r="1818" ht="15.75" hidden="1" customHeight="1">
      <c r="A1818" s="5" t="s">
        <v>4058</v>
      </c>
      <c r="B1818" s="6" t="s">
        <v>12</v>
      </c>
      <c r="C1818" s="5" t="s">
        <v>23</v>
      </c>
      <c r="D1818" s="5" t="s">
        <v>24</v>
      </c>
      <c r="E1818" s="5" t="s">
        <v>15</v>
      </c>
      <c r="F1818" s="5" t="s">
        <v>1410</v>
      </c>
      <c r="G1818" s="7">
        <v>150.0</v>
      </c>
      <c r="H1818" s="7">
        <v>151.0</v>
      </c>
      <c r="I1818" s="7" t="s">
        <v>17</v>
      </c>
      <c r="J1818" s="7">
        <f t="shared" si="1"/>
        <v>150.5</v>
      </c>
    </row>
    <row r="1819" ht="15.75" hidden="1" customHeight="1">
      <c r="A1819" s="5" t="s">
        <v>4059</v>
      </c>
      <c r="B1819" s="6" t="s">
        <v>12</v>
      </c>
      <c r="C1819" s="5" t="s">
        <v>23</v>
      </c>
      <c r="D1819" s="5" t="s">
        <v>51</v>
      </c>
      <c r="E1819" s="5" t="s">
        <v>15</v>
      </c>
      <c r="F1819" s="5" t="s">
        <v>312</v>
      </c>
      <c r="G1819" s="7">
        <v>194.0</v>
      </c>
      <c r="H1819" s="7" t="s">
        <v>17</v>
      </c>
      <c r="I1819" s="7">
        <v>189.0</v>
      </c>
      <c r="J1819" s="7">
        <f t="shared" si="1"/>
        <v>191.5</v>
      </c>
    </row>
    <row r="1820" ht="15.75" hidden="1" customHeight="1">
      <c r="A1820" s="5" t="s">
        <v>4060</v>
      </c>
      <c r="B1820" s="6" t="s">
        <v>12</v>
      </c>
      <c r="C1820" s="5" t="s">
        <v>13</v>
      </c>
      <c r="D1820" s="5" t="s">
        <v>149</v>
      </c>
      <c r="E1820" s="5" t="s">
        <v>15</v>
      </c>
      <c r="F1820" s="5" t="s">
        <v>1101</v>
      </c>
      <c r="G1820" s="7">
        <v>138.0</v>
      </c>
      <c r="H1820" s="7" t="s">
        <v>17</v>
      </c>
      <c r="I1820" s="7">
        <v>149.0</v>
      </c>
      <c r="J1820" s="7">
        <f t="shared" si="1"/>
        <v>143.5</v>
      </c>
    </row>
    <row r="1821" ht="15.75" hidden="1" customHeight="1">
      <c r="A1821" s="5" t="s">
        <v>4061</v>
      </c>
      <c r="B1821" s="6" t="s">
        <v>12</v>
      </c>
      <c r="C1821" s="5" t="s">
        <v>13</v>
      </c>
      <c r="D1821" s="5" t="s">
        <v>149</v>
      </c>
      <c r="E1821" s="5" t="s">
        <v>15</v>
      </c>
      <c r="F1821" s="5" t="s">
        <v>1101</v>
      </c>
      <c r="G1821" s="7">
        <v>117.0</v>
      </c>
      <c r="H1821" s="7">
        <v>124.0</v>
      </c>
      <c r="I1821" s="7" t="s">
        <v>17</v>
      </c>
      <c r="J1821" s="7">
        <f t="shared" si="1"/>
        <v>120.5</v>
      </c>
    </row>
    <row r="1822" ht="15.75" hidden="1" customHeight="1">
      <c r="A1822" s="5" t="s">
        <v>4062</v>
      </c>
      <c r="B1822" s="6" t="s">
        <v>12</v>
      </c>
      <c r="C1822" s="5" t="s">
        <v>13</v>
      </c>
      <c r="D1822" s="5" t="s">
        <v>60</v>
      </c>
      <c r="E1822" s="5" t="s">
        <v>25</v>
      </c>
      <c r="F1822" s="5" t="s">
        <v>61</v>
      </c>
      <c r="G1822" s="7">
        <v>155.0</v>
      </c>
      <c r="H1822" s="7" t="s">
        <v>17</v>
      </c>
      <c r="I1822" s="7">
        <v>186.0</v>
      </c>
      <c r="J1822" s="7">
        <f t="shared" si="1"/>
        <v>170.5</v>
      </c>
    </row>
    <row r="1823" ht="15.75" hidden="1" customHeight="1">
      <c r="A1823" s="5" t="s">
        <v>4063</v>
      </c>
      <c r="B1823" s="6" t="s">
        <v>12</v>
      </c>
      <c r="C1823" s="5" t="s">
        <v>13</v>
      </c>
      <c r="D1823" s="5" t="s">
        <v>130</v>
      </c>
      <c r="E1823" s="5" t="s">
        <v>25</v>
      </c>
      <c r="F1823" s="5" t="s">
        <v>616</v>
      </c>
      <c r="G1823" s="7">
        <v>134.0</v>
      </c>
      <c r="H1823" s="7">
        <v>155.0</v>
      </c>
      <c r="I1823" s="7" t="s">
        <v>17</v>
      </c>
      <c r="J1823" s="7">
        <f t="shared" si="1"/>
        <v>144.5</v>
      </c>
    </row>
    <row r="1824" ht="15.75" hidden="1" customHeight="1">
      <c r="A1824" s="5" t="s">
        <v>4064</v>
      </c>
      <c r="B1824" s="6" t="s">
        <v>19</v>
      </c>
      <c r="C1824" s="5" t="s">
        <v>13</v>
      </c>
      <c r="D1824" s="5" t="s">
        <v>24</v>
      </c>
      <c r="E1824" s="5" t="s">
        <v>25</v>
      </c>
      <c r="F1824" s="5" t="s">
        <v>310</v>
      </c>
      <c r="G1824" s="7">
        <v>184.0</v>
      </c>
      <c r="H1824" s="7" t="s">
        <v>17</v>
      </c>
      <c r="I1824" s="7">
        <v>182.0</v>
      </c>
      <c r="J1824" s="7">
        <f t="shared" si="1"/>
        <v>183</v>
      </c>
    </row>
    <row r="1825" ht="15.75" hidden="1" customHeight="1">
      <c r="A1825" s="5" t="s">
        <v>4065</v>
      </c>
      <c r="B1825" s="6" t="s">
        <v>12</v>
      </c>
      <c r="C1825" s="5" t="s">
        <v>13</v>
      </c>
      <c r="D1825" s="5" t="s">
        <v>30</v>
      </c>
      <c r="E1825" s="5" t="s">
        <v>15</v>
      </c>
      <c r="F1825" s="5" t="s">
        <v>465</v>
      </c>
      <c r="G1825" s="7">
        <v>115.0</v>
      </c>
      <c r="H1825" s="7" t="s">
        <v>17</v>
      </c>
      <c r="I1825" s="7">
        <v>130.0</v>
      </c>
      <c r="J1825" s="7">
        <f t="shared" si="1"/>
        <v>122.5</v>
      </c>
    </row>
    <row r="1826" ht="15.75" hidden="1" customHeight="1">
      <c r="A1826" s="5" t="s">
        <v>4066</v>
      </c>
      <c r="B1826" s="6" t="s">
        <v>12</v>
      </c>
      <c r="C1826" s="5" t="s">
        <v>23</v>
      </c>
      <c r="D1826" s="5" t="s">
        <v>30</v>
      </c>
      <c r="E1826" s="5" t="s">
        <v>25</v>
      </c>
      <c r="F1826" s="5" t="s">
        <v>448</v>
      </c>
      <c r="G1826" s="7">
        <v>185.0</v>
      </c>
      <c r="H1826" s="7" t="s">
        <v>17</v>
      </c>
      <c r="I1826" s="7">
        <v>180.0</v>
      </c>
      <c r="J1826" s="7">
        <f t="shared" si="1"/>
        <v>182.5</v>
      </c>
    </row>
    <row r="1827" ht="15.75" hidden="1" customHeight="1">
      <c r="A1827" s="5" t="s">
        <v>4067</v>
      </c>
      <c r="B1827" s="6" t="s">
        <v>12</v>
      </c>
      <c r="C1827" s="5" t="s">
        <v>13</v>
      </c>
      <c r="D1827" s="5" t="s">
        <v>37</v>
      </c>
      <c r="E1827" s="5" t="s">
        <v>15</v>
      </c>
      <c r="F1827" s="5" t="s">
        <v>271</v>
      </c>
      <c r="G1827" s="7">
        <v>147.0</v>
      </c>
      <c r="H1827" s="7">
        <v>157.0</v>
      </c>
      <c r="I1827" s="7">
        <v>119.0</v>
      </c>
      <c r="J1827" s="7">
        <f t="shared" si="1"/>
        <v>141</v>
      </c>
    </row>
    <row r="1828" ht="15.75" hidden="1" customHeight="1">
      <c r="A1828" s="5" t="s">
        <v>4068</v>
      </c>
      <c r="B1828" s="6" t="s">
        <v>12</v>
      </c>
      <c r="C1828" s="5" t="s">
        <v>23</v>
      </c>
      <c r="D1828" s="5" t="s">
        <v>43</v>
      </c>
      <c r="E1828" s="5" t="s">
        <v>25</v>
      </c>
      <c r="F1828" s="5" t="s">
        <v>224</v>
      </c>
      <c r="G1828" s="7">
        <v>143.0</v>
      </c>
      <c r="H1828" s="7">
        <v>151.0</v>
      </c>
      <c r="I1828" s="7" t="s">
        <v>17</v>
      </c>
      <c r="J1828" s="7">
        <f t="shared" si="1"/>
        <v>147</v>
      </c>
    </row>
    <row r="1829" ht="15.75" hidden="1" customHeight="1">
      <c r="A1829" s="5" t="s">
        <v>4069</v>
      </c>
      <c r="B1829" s="6" t="s">
        <v>19</v>
      </c>
      <c r="C1829" s="5" t="s">
        <v>23</v>
      </c>
      <c r="D1829" s="5" t="s">
        <v>30</v>
      </c>
      <c r="E1829" s="5" t="s">
        <v>15</v>
      </c>
      <c r="F1829" s="5" t="s">
        <v>596</v>
      </c>
      <c r="G1829" s="7" t="s">
        <v>67</v>
      </c>
      <c r="H1829" s="7">
        <v>102.0</v>
      </c>
      <c r="I1829" s="7" t="s">
        <v>17</v>
      </c>
      <c r="J1829" s="7">
        <f t="shared" si="1"/>
        <v>102</v>
      </c>
    </row>
    <row r="1830" ht="15.75" hidden="1" customHeight="1">
      <c r="A1830" s="5" t="s">
        <v>4070</v>
      </c>
      <c r="B1830" s="6" t="s">
        <v>19</v>
      </c>
      <c r="C1830" s="5" t="s">
        <v>23</v>
      </c>
      <c r="D1830" s="5" t="s">
        <v>20</v>
      </c>
      <c r="E1830" s="5" t="s">
        <v>15</v>
      </c>
      <c r="F1830" s="5" t="s">
        <v>383</v>
      </c>
      <c r="G1830" s="7">
        <v>169.0</v>
      </c>
      <c r="H1830" s="7">
        <v>162.0</v>
      </c>
      <c r="I1830" s="7" t="s">
        <v>17</v>
      </c>
      <c r="J1830" s="7">
        <f t="shared" si="1"/>
        <v>165.5</v>
      </c>
    </row>
    <row r="1831" ht="15.75" hidden="1" customHeight="1">
      <c r="A1831" s="5" t="s">
        <v>4071</v>
      </c>
      <c r="B1831" s="6" t="s">
        <v>12</v>
      </c>
      <c r="C1831" s="5" t="s">
        <v>23</v>
      </c>
      <c r="D1831" s="5" t="s">
        <v>51</v>
      </c>
      <c r="E1831" s="5" t="s">
        <v>15</v>
      </c>
      <c r="F1831" s="5" t="s">
        <v>336</v>
      </c>
      <c r="G1831" s="7">
        <v>153.0</v>
      </c>
      <c r="H1831" s="7" t="s">
        <v>17</v>
      </c>
      <c r="I1831" s="7">
        <v>135.0</v>
      </c>
      <c r="J1831" s="7">
        <f t="shared" si="1"/>
        <v>144</v>
      </c>
    </row>
    <row r="1832" ht="15.75" hidden="1" customHeight="1">
      <c r="A1832" s="5" t="s">
        <v>4072</v>
      </c>
      <c r="B1832" s="6" t="s">
        <v>12</v>
      </c>
      <c r="C1832" s="5" t="s">
        <v>13</v>
      </c>
      <c r="D1832" s="5" t="s">
        <v>43</v>
      </c>
      <c r="E1832" s="5" t="s">
        <v>25</v>
      </c>
      <c r="F1832" s="5" t="s">
        <v>754</v>
      </c>
      <c r="G1832" s="7">
        <v>147.0</v>
      </c>
      <c r="H1832" s="7" t="s">
        <v>17</v>
      </c>
      <c r="I1832" s="7">
        <v>130.0</v>
      </c>
      <c r="J1832" s="7">
        <f t="shared" si="1"/>
        <v>138.5</v>
      </c>
    </row>
    <row r="1833" ht="15.75" hidden="1" customHeight="1">
      <c r="A1833" s="5" t="s">
        <v>4073</v>
      </c>
      <c r="B1833" s="6" t="s">
        <v>19</v>
      </c>
      <c r="C1833" s="5" t="s">
        <v>23</v>
      </c>
      <c r="D1833" s="5" t="s">
        <v>20</v>
      </c>
      <c r="E1833" s="5" t="s">
        <v>15</v>
      </c>
      <c r="F1833" s="5" t="s">
        <v>81</v>
      </c>
      <c r="G1833" s="7">
        <v>176.0</v>
      </c>
      <c r="H1833" s="7">
        <v>140.0</v>
      </c>
      <c r="I1833" s="7" t="s">
        <v>17</v>
      </c>
      <c r="J1833" s="7">
        <f t="shared" si="1"/>
        <v>158</v>
      </c>
    </row>
    <row r="1834" ht="15.75" hidden="1" customHeight="1">
      <c r="A1834" s="5" t="s">
        <v>4074</v>
      </c>
      <c r="B1834" s="6" t="s">
        <v>12</v>
      </c>
      <c r="C1834" s="5" t="s">
        <v>13</v>
      </c>
      <c r="D1834" s="5" t="s">
        <v>20</v>
      </c>
      <c r="E1834" s="5" t="s">
        <v>15</v>
      </c>
      <c r="F1834" s="5" t="s">
        <v>143</v>
      </c>
      <c r="G1834" s="7">
        <v>162.0</v>
      </c>
      <c r="H1834" s="7" t="s">
        <v>17</v>
      </c>
      <c r="I1834" s="7">
        <v>177.0</v>
      </c>
      <c r="J1834" s="7">
        <f t="shared" si="1"/>
        <v>169.5</v>
      </c>
    </row>
    <row r="1835" ht="15.75" hidden="1" customHeight="1">
      <c r="A1835" s="5" t="s">
        <v>4075</v>
      </c>
      <c r="B1835" s="6" t="s">
        <v>12</v>
      </c>
      <c r="C1835" s="5" t="s">
        <v>13</v>
      </c>
      <c r="D1835" s="5" t="s">
        <v>24</v>
      </c>
      <c r="E1835" s="5" t="s">
        <v>25</v>
      </c>
      <c r="F1835" s="5" t="s">
        <v>54</v>
      </c>
      <c r="G1835" s="7">
        <v>137.0</v>
      </c>
      <c r="H1835" s="7" t="s">
        <v>17</v>
      </c>
      <c r="I1835" s="7">
        <v>133.0</v>
      </c>
      <c r="J1835" s="7">
        <f t="shared" si="1"/>
        <v>135</v>
      </c>
    </row>
    <row r="1836" ht="15.75" hidden="1" customHeight="1">
      <c r="A1836" s="5" t="s">
        <v>4076</v>
      </c>
      <c r="B1836" s="6" t="s">
        <v>12</v>
      </c>
      <c r="C1836" s="5" t="s">
        <v>23</v>
      </c>
      <c r="D1836" s="5" t="s">
        <v>30</v>
      </c>
      <c r="E1836" s="5" t="s">
        <v>15</v>
      </c>
      <c r="F1836" s="5" t="s">
        <v>660</v>
      </c>
      <c r="G1836" s="7" t="s">
        <v>67</v>
      </c>
      <c r="H1836" s="7">
        <v>130.0</v>
      </c>
      <c r="I1836" s="7" t="s">
        <v>17</v>
      </c>
      <c r="J1836" s="7">
        <f t="shared" si="1"/>
        <v>130</v>
      </c>
    </row>
    <row r="1837" ht="15.75" hidden="1" customHeight="1">
      <c r="A1837" s="5" t="s">
        <v>4077</v>
      </c>
      <c r="B1837" s="6" t="s">
        <v>12</v>
      </c>
      <c r="C1837" s="5" t="s">
        <v>23</v>
      </c>
      <c r="D1837" s="5" t="s">
        <v>561</v>
      </c>
      <c r="E1837" s="5" t="s">
        <v>15</v>
      </c>
      <c r="F1837" s="5" t="s">
        <v>1826</v>
      </c>
      <c r="G1837" s="7">
        <v>147.0</v>
      </c>
      <c r="H1837" s="7" t="s">
        <v>17</v>
      </c>
      <c r="I1837" s="7">
        <v>100.0</v>
      </c>
      <c r="J1837" s="7">
        <f t="shared" si="1"/>
        <v>123.5</v>
      </c>
    </row>
    <row r="1838" ht="15.75" hidden="1" customHeight="1">
      <c r="A1838" s="5" t="s">
        <v>4078</v>
      </c>
      <c r="B1838" s="6" t="s">
        <v>12</v>
      </c>
      <c r="C1838" s="5" t="s">
        <v>23</v>
      </c>
      <c r="D1838" s="5" t="s">
        <v>51</v>
      </c>
      <c r="E1838" s="5" t="s">
        <v>15</v>
      </c>
      <c r="F1838" s="5" t="s">
        <v>330</v>
      </c>
      <c r="G1838" s="7">
        <v>184.0</v>
      </c>
      <c r="H1838" s="7">
        <v>127.0</v>
      </c>
      <c r="I1838" s="7" t="s">
        <v>17</v>
      </c>
      <c r="J1838" s="7">
        <f t="shared" si="1"/>
        <v>155.5</v>
      </c>
    </row>
    <row r="1839" ht="15.75" hidden="1" customHeight="1">
      <c r="A1839" s="5" t="s">
        <v>4079</v>
      </c>
      <c r="B1839" s="6" t="s">
        <v>12</v>
      </c>
      <c r="C1839" s="5" t="s">
        <v>13</v>
      </c>
      <c r="D1839" s="5" t="s">
        <v>60</v>
      </c>
      <c r="E1839" s="5" t="s">
        <v>25</v>
      </c>
      <c r="F1839" s="5" t="s">
        <v>61</v>
      </c>
      <c r="G1839" s="7">
        <v>197.0</v>
      </c>
      <c r="H1839" s="7">
        <v>191.5</v>
      </c>
      <c r="I1839" s="7">
        <v>191.0</v>
      </c>
      <c r="J1839" s="7">
        <f t="shared" si="1"/>
        <v>193.1666667</v>
      </c>
    </row>
    <row r="1840" ht="15.75" hidden="1" customHeight="1">
      <c r="A1840" s="5" t="s">
        <v>4080</v>
      </c>
      <c r="B1840" s="6" t="s">
        <v>19</v>
      </c>
      <c r="C1840" s="5" t="s">
        <v>13</v>
      </c>
      <c r="D1840" s="5" t="s">
        <v>30</v>
      </c>
      <c r="E1840" s="5" t="s">
        <v>15</v>
      </c>
      <c r="F1840" s="5" t="s">
        <v>134</v>
      </c>
      <c r="G1840" s="7">
        <v>153.0</v>
      </c>
      <c r="H1840" s="7">
        <v>179.0</v>
      </c>
      <c r="I1840" s="7" t="s">
        <v>17</v>
      </c>
      <c r="J1840" s="7">
        <f t="shared" si="1"/>
        <v>166</v>
      </c>
    </row>
    <row r="1841" ht="15.75" hidden="1" customHeight="1">
      <c r="A1841" s="5" t="s">
        <v>4081</v>
      </c>
      <c r="B1841" s="6" t="s">
        <v>19</v>
      </c>
      <c r="C1841" s="5" t="s">
        <v>13</v>
      </c>
      <c r="D1841" s="5" t="s">
        <v>37</v>
      </c>
      <c r="E1841" s="5" t="s">
        <v>25</v>
      </c>
      <c r="F1841" s="5" t="s">
        <v>361</v>
      </c>
      <c r="G1841" s="7">
        <v>183.0</v>
      </c>
      <c r="H1841" s="7" t="s">
        <v>17</v>
      </c>
      <c r="I1841" s="7">
        <v>195.0</v>
      </c>
      <c r="J1841" s="7">
        <f t="shared" si="1"/>
        <v>189</v>
      </c>
    </row>
    <row r="1842" ht="15.75" hidden="1" customHeight="1">
      <c r="A1842" s="5" t="s">
        <v>4082</v>
      </c>
      <c r="B1842" s="6" t="s">
        <v>19</v>
      </c>
      <c r="C1842" s="5" t="s">
        <v>13</v>
      </c>
      <c r="D1842" s="5" t="s">
        <v>30</v>
      </c>
      <c r="E1842" s="5" t="s">
        <v>25</v>
      </c>
      <c r="F1842" s="5" t="s">
        <v>75</v>
      </c>
      <c r="G1842" s="7">
        <v>107.0</v>
      </c>
      <c r="H1842" s="7" t="s">
        <v>67</v>
      </c>
      <c r="I1842" s="7" t="s">
        <v>17</v>
      </c>
      <c r="J1842" s="7">
        <f t="shared" si="1"/>
        <v>107</v>
      </c>
    </row>
    <row r="1843" ht="15.75" hidden="1" customHeight="1">
      <c r="A1843" s="5" t="s">
        <v>4083</v>
      </c>
      <c r="B1843" s="6" t="s">
        <v>12</v>
      </c>
      <c r="C1843" s="5" t="s">
        <v>23</v>
      </c>
      <c r="D1843" s="5" t="s">
        <v>30</v>
      </c>
      <c r="E1843" s="5" t="s">
        <v>25</v>
      </c>
      <c r="F1843" s="5" t="s">
        <v>1311</v>
      </c>
      <c r="G1843" s="7">
        <v>132.0</v>
      </c>
      <c r="H1843" s="7">
        <v>124.0</v>
      </c>
      <c r="I1843" s="7" t="s">
        <v>17</v>
      </c>
      <c r="J1843" s="7">
        <f t="shared" si="1"/>
        <v>128</v>
      </c>
    </row>
    <row r="1844" ht="15.75" hidden="1" customHeight="1">
      <c r="A1844" s="5" t="s">
        <v>4084</v>
      </c>
      <c r="B1844" s="6" t="s">
        <v>12</v>
      </c>
      <c r="C1844" s="5" t="s">
        <v>23</v>
      </c>
      <c r="D1844" s="5" t="s">
        <v>37</v>
      </c>
      <c r="E1844" s="5" t="s">
        <v>25</v>
      </c>
      <c r="F1844" s="5" t="s">
        <v>361</v>
      </c>
      <c r="G1844" s="7">
        <v>186.0</v>
      </c>
      <c r="H1844" s="7" t="s">
        <v>17</v>
      </c>
      <c r="I1844" s="7">
        <v>186.0</v>
      </c>
      <c r="J1844" s="7">
        <f t="shared" si="1"/>
        <v>186</v>
      </c>
    </row>
    <row r="1845" ht="15.75" hidden="1" customHeight="1">
      <c r="A1845" s="5" t="s">
        <v>4085</v>
      </c>
      <c r="B1845" s="6" t="s">
        <v>12</v>
      </c>
      <c r="C1845" s="5" t="s">
        <v>23</v>
      </c>
      <c r="D1845" s="5" t="s">
        <v>24</v>
      </c>
      <c r="E1845" s="5" t="s">
        <v>15</v>
      </c>
      <c r="F1845" s="5" t="s">
        <v>481</v>
      </c>
      <c r="G1845" s="7">
        <v>178.0</v>
      </c>
      <c r="H1845" s="7" t="s">
        <v>17</v>
      </c>
      <c r="I1845" s="7">
        <v>168.0</v>
      </c>
      <c r="J1845" s="7">
        <f t="shared" si="1"/>
        <v>173</v>
      </c>
    </row>
    <row r="1846" ht="15.75" hidden="1" customHeight="1">
      <c r="A1846" s="5" t="s">
        <v>4086</v>
      </c>
      <c r="B1846" s="6" t="s">
        <v>12</v>
      </c>
      <c r="C1846" s="5" t="s">
        <v>23</v>
      </c>
      <c r="D1846" s="5" t="s">
        <v>30</v>
      </c>
      <c r="E1846" s="5" t="s">
        <v>15</v>
      </c>
      <c r="F1846" s="5" t="s">
        <v>275</v>
      </c>
      <c r="G1846" s="7">
        <v>126.0</v>
      </c>
      <c r="H1846" s="7">
        <v>115.0</v>
      </c>
      <c r="I1846" s="7" t="s">
        <v>17</v>
      </c>
      <c r="J1846" s="7">
        <f t="shared" si="1"/>
        <v>120.5</v>
      </c>
    </row>
    <row r="1847" ht="15.75" hidden="1" customHeight="1">
      <c r="A1847" s="5" t="s">
        <v>4087</v>
      </c>
      <c r="B1847" s="6" t="s">
        <v>12</v>
      </c>
      <c r="C1847" s="5" t="s">
        <v>13</v>
      </c>
      <c r="D1847" s="5" t="s">
        <v>130</v>
      </c>
      <c r="E1847" s="5" t="s">
        <v>15</v>
      </c>
      <c r="F1847" s="5" t="s">
        <v>481</v>
      </c>
      <c r="G1847" s="7">
        <v>109.0</v>
      </c>
      <c r="H1847" s="7" t="s">
        <v>67</v>
      </c>
      <c r="I1847" s="7" t="s">
        <v>67</v>
      </c>
      <c r="J1847" s="7">
        <f t="shared" si="1"/>
        <v>109</v>
      </c>
    </row>
    <row r="1848" ht="15.75" hidden="1" customHeight="1">
      <c r="A1848" s="5" t="s">
        <v>4088</v>
      </c>
      <c r="B1848" s="6" t="s">
        <v>12</v>
      </c>
      <c r="C1848" s="5" t="s">
        <v>23</v>
      </c>
      <c r="D1848" s="5" t="s">
        <v>46</v>
      </c>
      <c r="E1848" s="5" t="s">
        <v>15</v>
      </c>
      <c r="F1848" s="5" t="s">
        <v>99</v>
      </c>
      <c r="G1848" s="7">
        <v>170.0</v>
      </c>
      <c r="H1848" s="7">
        <v>149.0</v>
      </c>
      <c r="I1848" s="7" t="s">
        <v>17</v>
      </c>
      <c r="J1848" s="7">
        <f t="shared" si="1"/>
        <v>159.5</v>
      </c>
    </row>
    <row r="1849" ht="15.75" hidden="1" customHeight="1">
      <c r="A1849" s="5" t="s">
        <v>4089</v>
      </c>
      <c r="B1849" s="6" t="s">
        <v>19</v>
      </c>
      <c r="C1849" s="5" t="s">
        <v>23</v>
      </c>
      <c r="D1849" s="5" t="s">
        <v>20</v>
      </c>
      <c r="E1849" s="5" t="s">
        <v>25</v>
      </c>
      <c r="F1849" s="5" t="s">
        <v>534</v>
      </c>
      <c r="G1849" s="7">
        <v>169.0</v>
      </c>
      <c r="H1849" s="7">
        <v>166.0</v>
      </c>
      <c r="I1849" s="7" t="s">
        <v>17</v>
      </c>
      <c r="J1849" s="7">
        <f t="shared" si="1"/>
        <v>167.5</v>
      </c>
    </row>
    <row r="1850" ht="15.75" hidden="1" customHeight="1">
      <c r="A1850" s="5" t="s">
        <v>4090</v>
      </c>
      <c r="B1850" s="6" t="s">
        <v>12</v>
      </c>
      <c r="C1850" s="5" t="s">
        <v>23</v>
      </c>
      <c r="D1850" s="5" t="s">
        <v>20</v>
      </c>
      <c r="E1850" s="5" t="s">
        <v>25</v>
      </c>
      <c r="F1850" s="5" t="s">
        <v>44</v>
      </c>
      <c r="G1850" s="7">
        <v>193.5</v>
      </c>
      <c r="H1850" s="7" t="s">
        <v>17</v>
      </c>
      <c r="I1850" s="7">
        <v>173.0</v>
      </c>
      <c r="J1850" s="7">
        <f t="shared" si="1"/>
        <v>183.25</v>
      </c>
    </row>
    <row r="1851" ht="15.75" hidden="1" customHeight="1">
      <c r="A1851" s="5" t="s">
        <v>4091</v>
      </c>
      <c r="B1851" s="6" t="s">
        <v>12</v>
      </c>
      <c r="C1851" s="5" t="s">
        <v>23</v>
      </c>
      <c r="D1851" s="5" t="s">
        <v>130</v>
      </c>
      <c r="E1851" s="5" t="s">
        <v>15</v>
      </c>
      <c r="F1851" s="5" t="s">
        <v>196</v>
      </c>
      <c r="G1851" s="7">
        <v>173.0</v>
      </c>
      <c r="H1851" s="7" t="s">
        <v>17</v>
      </c>
      <c r="I1851" s="7">
        <v>144.0</v>
      </c>
      <c r="J1851" s="7">
        <f t="shared" si="1"/>
        <v>158.5</v>
      </c>
    </row>
    <row r="1852" ht="15.75" hidden="1" customHeight="1">
      <c r="A1852" s="5" t="s">
        <v>4092</v>
      </c>
      <c r="B1852" s="6" t="s">
        <v>12</v>
      </c>
      <c r="C1852" s="5" t="s">
        <v>13</v>
      </c>
      <c r="D1852" s="5" t="s">
        <v>60</v>
      </c>
      <c r="E1852" s="5" t="s">
        <v>15</v>
      </c>
      <c r="F1852" s="5" t="s">
        <v>164</v>
      </c>
      <c r="G1852" s="7">
        <v>166.0</v>
      </c>
      <c r="H1852" s="7" t="s">
        <v>17</v>
      </c>
      <c r="I1852" s="7">
        <v>194.0</v>
      </c>
      <c r="J1852" s="7">
        <f t="shared" si="1"/>
        <v>180</v>
      </c>
    </row>
    <row r="1853" ht="15.75" hidden="1" customHeight="1">
      <c r="A1853" s="5" t="s">
        <v>4093</v>
      </c>
      <c r="B1853" s="6" t="s">
        <v>1353</v>
      </c>
      <c r="C1853" s="5" t="s">
        <v>23</v>
      </c>
      <c r="D1853" s="5" t="s">
        <v>30</v>
      </c>
      <c r="E1853" s="5" t="s">
        <v>15</v>
      </c>
      <c r="F1853" s="5" t="s">
        <v>803</v>
      </c>
      <c r="G1853" s="7" t="s">
        <v>67</v>
      </c>
      <c r="H1853" s="7">
        <v>107.0</v>
      </c>
      <c r="I1853" s="7" t="s">
        <v>17</v>
      </c>
      <c r="J1853" s="7">
        <f t="shared" si="1"/>
        <v>107</v>
      </c>
    </row>
    <row r="1854" ht="15.75" hidden="1" customHeight="1">
      <c r="A1854" s="5" t="s">
        <v>4094</v>
      </c>
      <c r="B1854" s="6" t="s">
        <v>12</v>
      </c>
      <c r="C1854" s="5" t="s">
        <v>13</v>
      </c>
      <c r="D1854" s="5" t="s">
        <v>77</v>
      </c>
      <c r="E1854" s="5" t="s">
        <v>15</v>
      </c>
      <c r="F1854" s="5" t="s">
        <v>78</v>
      </c>
      <c r="G1854" s="7">
        <v>147.0</v>
      </c>
      <c r="H1854" s="7" t="s">
        <v>17</v>
      </c>
      <c r="I1854" s="7">
        <v>144.0</v>
      </c>
      <c r="J1854" s="7">
        <f t="shared" si="1"/>
        <v>145.5</v>
      </c>
    </row>
    <row r="1855" ht="15.75" hidden="1" customHeight="1">
      <c r="A1855" s="5" t="s">
        <v>4095</v>
      </c>
      <c r="B1855" s="6" t="s">
        <v>12</v>
      </c>
      <c r="C1855" s="5" t="s">
        <v>23</v>
      </c>
      <c r="D1855" s="5" t="s">
        <v>109</v>
      </c>
      <c r="E1855" s="5" t="s">
        <v>25</v>
      </c>
      <c r="F1855" s="5" t="s">
        <v>155</v>
      </c>
      <c r="G1855" s="7">
        <v>175.0</v>
      </c>
      <c r="H1855" s="7">
        <v>165.0</v>
      </c>
      <c r="I1855" s="7" t="s">
        <v>17</v>
      </c>
      <c r="J1855" s="7">
        <f t="shared" si="1"/>
        <v>170</v>
      </c>
    </row>
    <row r="1856" ht="15.75" hidden="1" customHeight="1">
      <c r="A1856" s="5" t="s">
        <v>4096</v>
      </c>
      <c r="B1856" s="6" t="s">
        <v>12</v>
      </c>
      <c r="C1856" s="5" t="s">
        <v>23</v>
      </c>
      <c r="D1856" s="5" t="s">
        <v>37</v>
      </c>
      <c r="E1856" s="5" t="s">
        <v>25</v>
      </c>
      <c r="F1856" s="5" t="s">
        <v>1023</v>
      </c>
      <c r="G1856" s="7">
        <v>181.0</v>
      </c>
      <c r="H1856" s="7" t="s">
        <v>17</v>
      </c>
      <c r="I1856" s="7">
        <v>178.0</v>
      </c>
      <c r="J1856" s="7">
        <f t="shared" si="1"/>
        <v>179.5</v>
      </c>
    </row>
    <row r="1857" ht="15.75" hidden="1" customHeight="1">
      <c r="A1857" s="5" t="s">
        <v>4097</v>
      </c>
      <c r="B1857" s="6" t="s">
        <v>12</v>
      </c>
      <c r="C1857" s="5" t="s">
        <v>23</v>
      </c>
      <c r="D1857" s="5" t="s">
        <v>20</v>
      </c>
      <c r="E1857" s="5" t="s">
        <v>15</v>
      </c>
      <c r="F1857" s="5" t="s">
        <v>161</v>
      </c>
      <c r="G1857" s="7">
        <v>164.0</v>
      </c>
      <c r="H1857" s="7">
        <v>132.0</v>
      </c>
      <c r="I1857" s="7" t="s">
        <v>17</v>
      </c>
      <c r="J1857" s="7">
        <f t="shared" si="1"/>
        <v>148</v>
      </c>
    </row>
    <row r="1858" ht="15.75" hidden="1" customHeight="1">
      <c r="A1858" s="5" t="s">
        <v>4098</v>
      </c>
      <c r="B1858" s="6" t="s">
        <v>12</v>
      </c>
      <c r="C1858" s="5" t="s">
        <v>13</v>
      </c>
      <c r="D1858" s="5" t="s">
        <v>20</v>
      </c>
      <c r="E1858" s="5" t="s">
        <v>15</v>
      </c>
      <c r="F1858" s="5" t="s">
        <v>137</v>
      </c>
      <c r="G1858" s="7">
        <v>195.0</v>
      </c>
      <c r="H1858" s="7" t="s">
        <v>17</v>
      </c>
      <c r="I1858" s="7">
        <v>183.0</v>
      </c>
      <c r="J1858" s="7">
        <f t="shared" si="1"/>
        <v>189</v>
      </c>
    </row>
    <row r="1859" ht="15.75" hidden="1" customHeight="1">
      <c r="A1859" s="5" t="s">
        <v>4099</v>
      </c>
      <c r="B1859" s="6" t="s">
        <v>12</v>
      </c>
      <c r="C1859" s="5" t="s">
        <v>13</v>
      </c>
      <c r="D1859" s="5" t="s">
        <v>20</v>
      </c>
      <c r="E1859" s="5" t="s">
        <v>15</v>
      </c>
      <c r="F1859" s="5" t="s">
        <v>383</v>
      </c>
      <c r="G1859" s="7">
        <v>149.0</v>
      </c>
      <c r="H1859" s="7" t="s">
        <v>17</v>
      </c>
      <c r="I1859" s="7">
        <v>161.0</v>
      </c>
      <c r="J1859" s="7">
        <f t="shared" si="1"/>
        <v>155</v>
      </c>
    </row>
    <row r="1860" ht="15.75" hidden="1" customHeight="1">
      <c r="A1860" s="5" t="s">
        <v>4100</v>
      </c>
      <c r="B1860" s="6" t="s">
        <v>12</v>
      </c>
      <c r="C1860" s="5" t="s">
        <v>13</v>
      </c>
      <c r="D1860" s="5" t="s">
        <v>30</v>
      </c>
      <c r="E1860" s="5" t="s">
        <v>25</v>
      </c>
      <c r="F1860" s="5" t="s">
        <v>177</v>
      </c>
      <c r="G1860" s="7" t="s">
        <v>67</v>
      </c>
      <c r="H1860" s="7">
        <v>102.0</v>
      </c>
      <c r="I1860" s="7" t="s">
        <v>67</v>
      </c>
      <c r="J1860" s="7">
        <f t="shared" si="1"/>
        <v>102</v>
      </c>
    </row>
    <row r="1861" ht="15.75" hidden="1" customHeight="1">
      <c r="A1861" s="5" t="s">
        <v>4101</v>
      </c>
      <c r="B1861" s="6" t="s">
        <v>12</v>
      </c>
      <c r="C1861" s="5" t="s">
        <v>23</v>
      </c>
      <c r="D1861" s="5" t="s">
        <v>24</v>
      </c>
      <c r="E1861" s="5" t="s">
        <v>15</v>
      </c>
      <c r="F1861" s="5" t="s">
        <v>350</v>
      </c>
      <c r="G1861" s="7">
        <v>185.0</v>
      </c>
      <c r="H1861" s="7" t="s">
        <v>17</v>
      </c>
      <c r="I1861" s="7">
        <v>177.0</v>
      </c>
      <c r="J1861" s="7">
        <f t="shared" si="1"/>
        <v>181</v>
      </c>
    </row>
    <row r="1862" ht="15.75" hidden="1" customHeight="1">
      <c r="A1862" s="5" t="s">
        <v>4102</v>
      </c>
      <c r="B1862" s="6" t="s">
        <v>12</v>
      </c>
      <c r="C1862" s="5" t="s">
        <v>23</v>
      </c>
      <c r="D1862" s="5" t="s">
        <v>24</v>
      </c>
      <c r="E1862" s="5" t="s">
        <v>15</v>
      </c>
      <c r="F1862" s="5" t="s">
        <v>92</v>
      </c>
      <c r="G1862" s="7">
        <v>170.0</v>
      </c>
      <c r="H1862" s="7" t="s">
        <v>17</v>
      </c>
      <c r="I1862" s="7">
        <v>153.0</v>
      </c>
      <c r="J1862" s="7">
        <f t="shared" si="1"/>
        <v>161.5</v>
      </c>
    </row>
    <row r="1863" ht="15.75" hidden="1" customHeight="1">
      <c r="A1863" s="5" t="s">
        <v>4103</v>
      </c>
      <c r="B1863" s="6" t="s">
        <v>12</v>
      </c>
      <c r="C1863" s="5" t="s">
        <v>13</v>
      </c>
      <c r="D1863" s="5" t="s">
        <v>37</v>
      </c>
      <c r="E1863" s="5" t="s">
        <v>15</v>
      </c>
      <c r="F1863" s="5" t="s">
        <v>312</v>
      </c>
      <c r="G1863" s="7">
        <v>196.0</v>
      </c>
      <c r="H1863" s="7" t="s">
        <v>17</v>
      </c>
      <c r="I1863" s="7">
        <v>192.0</v>
      </c>
      <c r="J1863" s="7">
        <f t="shared" si="1"/>
        <v>194</v>
      </c>
    </row>
    <row r="1864" ht="15.75" hidden="1" customHeight="1">
      <c r="A1864" s="5" t="s">
        <v>4104</v>
      </c>
      <c r="B1864" s="6" t="s">
        <v>12</v>
      </c>
      <c r="C1864" s="5" t="s">
        <v>23</v>
      </c>
      <c r="D1864" s="5" t="s">
        <v>20</v>
      </c>
      <c r="E1864" s="5" t="s">
        <v>15</v>
      </c>
      <c r="F1864" s="5" t="s">
        <v>450</v>
      </c>
      <c r="G1864" s="7">
        <v>138.0</v>
      </c>
      <c r="H1864" s="7" t="s">
        <v>17</v>
      </c>
      <c r="I1864" s="7">
        <v>133.0</v>
      </c>
      <c r="J1864" s="7">
        <f t="shared" si="1"/>
        <v>135.5</v>
      </c>
    </row>
    <row r="1865" ht="15.75" hidden="1" customHeight="1">
      <c r="A1865" s="5" t="s">
        <v>4105</v>
      </c>
      <c r="B1865" s="6" t="s">
        <v>12</v>
      </c>
      <c r="C1865" s="5" t="s">
        <v>13</v>
      </c>
      <c r="D1865" s="5" t="s">
        <v>20</v>
      </c>
      <c r="E1865" s="5" t="s">
        <v>15</v>
      </c>
      <c r="F1865" s="5" t="s">
        <v>1366</v>
      </c>
      <c r="G1865" s="7">
        <v>170.0</v>
      </c>
      <c r="H1865" s="7">
        <v>164.0</v>
      </c>
      <c r="I1865" s="7" t="s">
        <v>17</v>
      </c>
      <c r="J1865" s="7">
        <f t="shared" si="1"/>
        <v>167</v>
      </c>
    </row>
    <row r="1866" ht="15.75" hidden="1" customHeight="1">
      <c r="A1866" s="5" t="s">
        <v>4106</v>
      </c>
      <c r="B1866" s="6" t="s">
        <v>12</v>
      </c>
      <c r="C1866" s="5" t="s">
        <v>23</v>
      </c>
      <c r="D1866" s="5" t="s">
        <v>37</v>
      </c>
      <c r="E1866" s="5" t="s">
        <v>15</v>
      </c>
      <c r="F1866" s="5" t="s">
        <v>271</v>
      </c>
      <c r="G1866" s="7">
        <v>152.0</v>
      </c>
      <c r="H1866" s="7" t="s">
        <v>17</v>
      </c>
      <c r="I1866" s="7">
        <v>178.0</v>
      </c>
      <c r="J1866" s="7">
        <f t="shared" si="1"/>
        <v>165</v>
      </c>
    </row>
    <row r="1867" ht="15.75" hidden="1" customHeight="1">
      <c r="A1867" s="5" t="s">
        <v>4107</v>
      </c>
      <c r="B1867" s="6" t="s">
        <v>12</v>
      </c>
      <c r="C1867" s="5" t="s">
        <v>13</v>
      </c>
      <c r="D1867" s="5" t="s">
        <v>20</v>
      </c>
      <c r="E1867" s="5" t="s">
        <v>25</v>
      </c>
      <c r="F1867" s="5" t="s">
        <v>44</v>
      </c>
      <c r="G1867" s="7">
        <v>167.0</v>
      </c>
      <c r="H1867" s="7">
        <v>160.0</v>
      </c>
      <c r="I1867" s="7" t="s">
        <v>17</v>
      </c>
      <c r="J1867" s="7">
        <f t="shared" si="1"/>
        <v>163.5</v>
      </c>
    </row>
    <row r="1868" ht="15.75" hidden="1" customHeight="1">
      <c r="A1868" s="5" t="s">
        <v>4108</v>
      </c>
      <c r="B1868" s="6" t="s">
        <v>12</v>
      </c>
      <c r="C1868" s="5" t="s">
        <v>23</v>
      </c>
      <c r="D1868" s="5" t="s">
        <v>20</v>
      </c>
      <c r="E1868" s="5" t="s">
        <v>15</v>
      </c>
      <c r="F1868" s="5" t="s">
        <v>33</v>
      </c>
      <c r="G1868" s="7">
        <v>174.0</v>
      </c>
      <c r="H1868" s="7">
        <v>175.0</v>
      </c>
      <c r="I1868" s="7" t="s">
        <v>17</v>
      </c>
      <c r="J1868" s="7">
        <f t="shared" si="1"/>
        <v>174.5</v>
      </c>
    </row>
    <row r="1869" ht="15.75" hidden="1" customHeight="1">
      <c r="A1869" s="5" t="s">
        <v>4109</v>
      </c>
      <c r="B1869" s="6" t="s">
        <v>12</v>
      </c>
      <c r="C1869" s="5" t="s">
        <v>13</v>
      </c>
      <c r="D1869" s="5" t="s">
        <v>30</v>
      </c>
      <c r="E1869" s="5" t="s">
        <v>15</v>
      </c>
      <c r="F1869" s="5" t="s">
        <v>134</v>
      </c>
      <c r="G1869" s="7">
        <v>122.0</v>
      </c>
      <c r="H1869" s="7" t="s">
        <v>17</v>
      </c>
      <c r="I1869" s="7">
        <v>133.0</v>
      </c>
      <c r="J1869" s="7">
        <f t="shared" si="1"/>
        <v>127.5</v>
      </c>
    </row>
    <row r="1870" ht="15.75" hidden="1" customHeight="1">
      <c r="A1870" s="5" t="s">
        <v>4110</v>
      </c>
      <c r="B1870" s="6" t="s">
        <v>12</v>
      </c>
      <c r="C1870" s="5" t="s">
        <v>13</v>
      </c>
      <c r="D1870" s="5" t="s">
        <v>14</v>
      </c>
      <c r="E1870" s="5" t="s">
        <v>25</v>
      </c>
      <c r="F1870" s="5" t="s">
        <v>194</v>
      </c>
      <c r="G1870" s="7">
        <v>184.0</v>
      </c>
      <c r="H1870" s="7" t="s">
        <v>17</v>
      </c>
      <c r="I1870" s="7">
        <v>173.0</v>
      </c>
      <c r="J1870" s="7">
        <f t="shared" si="1"/>
        <v>178.5</v>
      </c>
    </row>
    <row r="1871" ht="15.75" hidden="1" customHeight="1">
      <c r="A1871" s="5" t="s">
        <v>4111</v>
      </c>
      <c r="B1871" s="6" t="s">
        <v>12</v>
      </c>
      <c r="C1871" s="5" t="s">
        <v>13</v>
      </c>
      <c r="D1871" s="5" t="s">
        <v>43</v>
      </c>
      <c r="E1871" s="5" t="s">
        <v>25</v>
      </c>
      <c r="F1871" s="5" t="s">
        <v>868</v>
      </c>
      <c r="G1871" s="7">
        <v>174.0</v>
      </c>
      <c r="H1871" s="7" t="s">
        <v>17</v>
      </c>
      <c r="I1871" s="7">
        <v>149.0</v>
      </c>
      <c r="J1871" s="7">
        <f t="shared" si="1"/>
        <v>161.5</v>
      </c>
    </row>
    <row r="1872" ht="15.75" hidden="1" customHeight="1">
      <c r="A1872" s="5" t="s">
        <v>4112</v>
      </c>
      <c r="B1872" s="6" t="s">
        <v>19</v>
      </c>
      <c r="C1872" s="5" t="s">
        <v>23</v>
      </c>
      <c r="D1872" s="5" t="s">
        <v>130</v>
      </c>
      <c r="E1872" s="5" t="s">
        <v>25</v>
      </c>
      <c r="F1872" s="5" t="s">
        <v>616</v>
      </c>
      <c r="G1872" s="7">
        <v>126.0</v>
      </c>
      <c r="H1872" s="7">
        <v>100.0</v>
      </c>
      <c r="I1872" s="7">
        <v>142.0</v>
      </c>
      <c r="J1872" s="7">
        <f t="shared" si="1"/>
        <v>122.6666667</v>
      </c>
    </row>
    <row r="1873" ht="15.75" hidden="1" customHeight="1">
      <c r="A1873" s="5" t="s">
        <v>4113</v>
      </c>
      <c r="B1873" s="6" t="s">
        <v>12</v>
      </c>
      <c r="C1873" s="5" t="s">
        <v>23</v>
      </c>
      <c r="D1873" s="5" t="s">
        <v>109</v>
      </c>
      <c r="E1873" s="5" t="s">
        <v>25</v>
      </c>
      <c r="F1873" s="5" t="s">
        <v>1118</v>
      </c>
      <c r="G1873" s="7">
        <v>165.0</v>
      </c>
      <c r="H1873" s="7" t="s">
        <v>17</v>
      </c>
      <c r="I1873" s="7">
        <v>144.0</v>
      </c>
      <c r="J1873" s="7">
        <f t="shared" si="1"/>
        <v>154.5</v>
      </c>
    </row>
    <row r="1874" ht="15.75" hidden="1" customHeight="1">
      <c r="A1874" s="5" t="s">
        <v>4114</v>
      </c>
      <c r="B1874" s="6" t="s">
        <v>12</v>
      </c>
      <c r="C1874" s="5" t="s">
        <v>13</v>
      </c>
      <c r="D1874" s="5" t="s">
        <v>20</v>
      </c>
      <c r="E1874" s="5" t="s">
        <v>15</v>
      </c>
      <c r="F1874" s="5" t="s">
        <v>450</v>
      </c>
      <c r="G1874" s="7">
        <v>132.0</v>
      </c>
      <c r="H1874" s="7" t="s">
        <v>17</v>
      </c>
      <c r="I1874" s="7" t="s">
        <v>67</v>
      </c>
      <c r="J1874" s="7">
        <f t="shared" si="1"/>
        <v>132</v>
      </c>
    </row>
    <row r="1875" ht="15.75" hidden="1" customHeight="1">
      <c r="A1875" s="5" t="s">
        <v>4115</v>
      </c>
      <c r="B1875" s="6" t="s">
        <v>12</v>
      </c>
      <c r="C1875" s="5" t="s">
        <v>23</v>
      </c>
      <c r="D1875" s="5" t="s">
        <v>24</v>
      </c>
      <c r="E1875" s="5" t="s">
        <v>15</v>
      </c>
      <c r="F1875" s="5" t="s">
        <v>467</v>
      </c>
      <c r="G1875" s="7">
        <v>175.0</v>
      </c>
      <c r="H1875" s="7">
        <v>167.0</v>
      </c>
      <c r="I1875" s="7">
        <v>130.0</v>
      </c>
      <c r="J1875" s="7">
        <f t="shared" si="1"/>
        <v>157.3333333</v>
      </c>
    </row>
    <row r="1876" ht="15.75" hidden="1" customHeight="1">
      <c r="A1876" s="5" t="s">
        <v>4116</v>
      </c>
      <c r="B1876" s="6" t="s">
        <v>12</v>
      </c>
      <c r="C1876" s="5" t="s">
        <v>13</v>
      </c>
      <c r="D1876" s="5" t="s">
        <v>20</v>
      </c>
      <c r="E1876" s="5" t="s">
        <v>25</v>
      </c>
      <c r="F1876" s="5" t="s">
        <v>440</v>
      </c>
      <c r="G1876" s="7">
        <v>183.0</v>
      </c>
      <c r="H1876" s="7">
        <v>153.0</v>
      </c>
      <c r="I1876" s="7" t="s">
        <v>17</v>
      </c>
      <c r="J1876" s="7">
        <f t="shared" si="1"/>
        <v>168</v>
      </c>
    </row>
    <row r="1877" ht="15.75" hidden="1" customHeight="1">
      <c r="A1877" s="5" t="s">
        <v>4117</v>
      </c>
      <c r="B1877" s="6" t="s">
        <v>19</v>
      </c>
      <c r="C1877" s="5" t="s">
        <v>23</v>
      </c>
      <c r="D1877" s="5" t="s">
        <v>20</v>
      </c>
      <c r="E1877" s="5" t="s">
        <v>15</v>
      </c>
      <c r="F1877" s="5" t="s">
        <v>153</v>
      </c>
      <c r="G1877" s="7">
        <v>193.5</v>
      </c>
      <c r="H1877" s="7" t="s">
        <v>17</v>
      </c>
      <c r="I1877" s="7">
        <v>182.0</v>
      </c>
      <c r="J1877" s="7">
        <f t="shared" si="1"/>
        <v>187.75</v>
      </c>
    </row>
    <row r="1878" ht="15.75" hidden="1" customHeight="1">
      <c r="A1878" s="5" t="s">
        <v>4118</v>
      </c>
      <c r="B1878" s="6" t="s">
        <v>12</v>
      </c>
      <c r="C1878" s="5" t="s">
        <v>23</v>
      </c>
      <c r="D1878" s="5" t="s">
        <v>46</v>
      </c>
      <c r="E1878" s="5" t="s">
        <v>15</v>
      </c>
      <c r="F1878" s="5" t="s">
        <v>99</v>
      </c>
      <c r="G1878" s="7">
        <v>134.0</v>
      </c>
      <c r="H1878" s="7">
        <v>132.0</v>
      </c>
      <c r="I1878" s="7">
        <v>130.0</v>
      </c>
      <c r="J1878" s="7">
        <f t="shared" si="1"/>
        <v>132</v>
      </c>
    </row>
    <row r="1879" ht="15.75" hidden="1" customHeight="1">
      <c r="A1879" s="5" t="s">
        <v>4119</v>
      </c>
      <c r="B1879" s="6" t="s">
        <v>12</v>
      </c>
      <c r="C1879" s="5" t="s">
        <v>23</v>
      </c>
      <c r="D1879" s="5" t="s">
        <v>24</v>
      </c>
      <c r="E1879" s="5" t="s">
        <v>15</v>
      </c>
      <c r="F1879" s="5" t="s">
        <v>332</v>
      </c>
      <c r="G1879" s="7">
        <v>111.0</v>
      </c>
      <c r="H1879" s="7">
        <v>102.0</v>
      </c>
      <c r="I1879" s="7" t="s">
        <v>17</v>
      </c>
      <c r="J1879" s="7">
        <f t="shared" si="1"/>
        <v>106.5</v>
      </c>
    </row>
    <row r="1880" ht="15.75" hidden="1" customHeight="1">
      <c r="A1880" s="5" t="s">
        <v>4120</v>
      </c>
      <c r="B1880" s="6" t="s">
        <v>19</v>
      </c>
      <c r="C1880" s="5" t="s">
        <v>23</v>
      </c>
      <c r="D1880" s="5" t="s">
        <v>24</v>
      </c>
      <c r="E1880" s="5" t="s">
        <v>15</v>
      </c>
      <c r="F1880" s="5" t="s">
        <v>722</v>
      </c>
      <c r="G1880" s="7">
        <v>176.0</v>
      </c>
      <c r="H1880" s="7">
        <v>171.0</v>
      </c>
      <c r="I1880" s="7">
        <v>142.0</v>
      </c>
      <c r="J1880" s="7">
        <f t="shared" si="1"/>
        <v>163</v>
      </c>
    </row>
    <row r="1881" ht="15.75" hidden="1" customHeight="1">
      <c r="A1881" s="5" t="s">
        <v>4121</v>
      </c>
      <c r="B1881" s="6" t="s">
        <v>12</v>
      </c>
      <c r="C1881" s="5" t="s">
        <v>23</v>
      </c>
      <c r="D1881" s="5" t="s">
        <v>30</v>
      </c>
      <c r="E1881" s="5" t="s">
        <v>15</v>
      </c>
      <c r="F1881" s="5" t="s">
        <v>971</v>
      </c>
      <c r="G1881" s="7">
        <v>137.0</v>
      </c>
      <c r="H1881" s="7">
        <v>118.0</v>
      </c>
      <c r="I1881" s="7" t="s">
        <v>17</v>
      </c>
      <c r="J1881" s="7">
        <f t="shared" si="1"/>
        <v>127.5</v>
      </c>
    </row>
    <row r="1882" ht="15.75" hidden="1" customHeight="1">
      <c r="A1882" s="5" t="s">
        <v>4122</v>
      </c>
      <c r="B1882" s="6" t="s">
        <v>12</v>
      </c>
      <c r="C1882" s="5" t="s">
        <v>23</v>
      </c>
      <c r="D1882" s="5" t="s">
        <v>130</v>
      </c>
      <c r="E1882" s="5" t="s">
        <v>15</v>
      </c>
      <c r="F1882" s="5" t="s">
        <v>196</v>
      </c>
      <c r="G1882" s="7">
        <v>172.0</v>
      </c>
      <c r="H1882" s="7">
        <v>161.0</v>
      </c>
      <c r="I1882" s="7" t="s">
        <v>17</v>
      </c>
      <c r="J1882" s="7">
        <f t="shared" si="1"/>
        <v>166.5</v>
      </c>
    </row>
    <row r="1883" ht="15.75" hidden="1" customHeight="1">
      <c r="A1883" s="5" t="s">
        <v>4123</v>
      </c>
      <c r="B1883" s="6" t="s">
        <v>12</v>
      </c>
      <c r="C1883" s="5" t="s">
        <v>13</v>
      </c>
      <c r="D1883" s="5" t="s">
        <v>40</v>
      </c>
      <c r="E1883" s="5" t="s">
        <v>15</v>
      </c>
      <c r="F1883" s="5" t="s">
        <v>41</v>
      </c>
      <c r="G1883" s="7">
        <v>174.0</v>
      </c>
      <c r="H1883" s="7">
        <v>181.0</v>
      </c>
      <c r="I1883" s="7" t="s">
        <v>17</v>
      </c>
      <c r="J1883" s="7">
        <f t="shared" si="1"/>
        <v>177.5</v>
      </c>
    </row>
    <row r="1884" ht="15.75" hidden="1" customHeight="1">
      <c r="A1884" s="5" t="s">
        <v>4124</v>
      </c>
      <c r="B1884" s="6" t="s">
        <v>19</v>
      </c>
      <c r="C1884" s="5" t="s">
        <v>23</v>
      </c>
      <c r="D1884" s="5" t="s">
        <v>43</v>
      </c>
      <c r="E1884" s="5" t="s">
        <v>15</v>
      </c>
      <c r="F1884" s="5" t="s">
        <v>174</v>
      </c>
      <c r="G1884" s="7">
        <v>176.0</v>
      </c>
      <c r="H1884" s="7">
        <v>147.0</v>
      </c>
      <c r="I1884" s="7" t="s">
        <v>17</v>
      </c>
      <c r="J1884" s="7">
        <f t="shared" si="1"/>
        <v>161.5</v>
      </c>
    </row>
    <row r="1885" ht="15.75" hidden="1" customHeight="1">
      <c r="A1885" s="5" t="s">
        <v>4125</v>
      </c>
      <c r="B1885" s="6" t="s">
        <v>12</v>
      </c>
      <c r="C1885" s="5" t="s">
        <v>13</v>
      </c>
      <c r="D1885" s="5" t="s">
        <v>30</v>
      </c>
      <c r="E1885" s="5" t="s">
        <v>15</v>
      </c>
      <c r="F1885" s="5" t="s">
        <v>319</v>
      </c>
      <c r="G1885" s="7">
        <v>138.0</v>
      </c>
      <c r="H1885" s="7">
        <v>145.0</v>
      </c>
      <c r="I1885" s="7">
        <v>100.0</v>
      </c>
      <c r="J1885" s="7">
        <f t="shared" si="1"/>
        <v>127.6666667</v>
      </c>
    </row>
    <row r="1886" ht="15.75" hidden="1" customHeight="1">
      <c r="A1886" s="5" t="s">
        <v>4126</v>
      </c>
      <c r="B1886" s="6" t="s">
        <v>12</v>
      </c>
      <c r="C1886" s="5" t="s">
        <v>23</v>
      </c>
      <c r="D1886" s="5" t="s">
        <v>30</v>
      </c>
      <c r="E1886" s="5" t="s">
        <v>15</v>
      </c>
      <c r="F1886" s="5" t="s">
        <v>3288</v>
      </c>
      <c r="G1886" s="7">
        <v>182.0</v>
      </c>
      <c r="H1886" s="7" t="s">
        <v>17</v>
      </c>
      <c r="I1886" s="7">
        <v>173.0</v>
      </c>
      <c r="J1886" s="7">
        <f t="shared" si="1"/>
        <v>177.5</v>
      </c>
    </row>
    <row r="1887" ht="15.75" hidden="1" customHeight="1">
      <c r="A1887" s="5" t="s">
        <v>4127</v>
      </c>
      <c r="B1887" s="6" t="s">
        <v>12</v>
      </c>
      <c r="C1887" s="5" t="s">
        <v>23</v>
      </c>
      <c r="D1887" s="5" t="s">
        <v>20</v>
      </c>
      <c r="E1887" s="5" t="s">
        <v>15</v>
      </c>
      <c r="F1887" s="5" t="s">
        <v>312</v>
      </c>
      <c r="G1887" s="7">
        <v>124.0</v>
      </c>
      <c r="H1887" s="7">
        <v>157.0</v>
      </c>
      <c r="I1887" s="7" t="s">
        <v>17</v>
      </c>
      <c r="J1887" s="7">
        <f t="shared" si="1"/>
        <v>140.5</v>
      </c>
    </row>
    <row r="1888" ht="15.75" hidden="1" customHeight="1">
      <c r="A1888" s="5" t="s">
        <v>4128</v>
      </c>
      <c r="B1888" s="6" t="s">
        <v>12</v>
      </c>
      <c r="C1888" s="5" t="s">
        <v>23</v>
      </c>
      <c r="D1888" s="5" t="s">
        <v>109</v>
      </c>
      <c r="E1888" s="5" t="s">
        <v>15</v>
      </c>
      <c r="F1888" s="5" t="s">
        <v>52</v>
      </c>
      <c r="G1888" s="7">
        <v>177.0</v>
      </c>
      <c r="H1888" s="7" t="s">
        <v>17</v>
      </c>
      <c r="I1888" s="7">
        <v>144.0</v>
      </c>
      <c r="J1888" s="7">
        <f t="shared" si="1"/>
        <v>160.5</v>
      </c>
    </row>
    <row r="1889" ht="15.75" hidden="1" customHeight="1">
      <c r="A1889" s="5" t="s">
        <v>4129</v>
      </c>
      <c r="B1889" s="6" t="s">
        <v>12</v>
      </c>
      <c r="C1889" s="5" t="s">
        <v>13</v>
      </c>
      <c r="D1889" s="5" t="s">
        <v>109</v>
      </c>
      <c r="E1889" s="5" t="s">
        <v>15</v>
      </c>
      <c r="F1889" s="5" t="s">
        <v>172</v>
      </c>
      <c r="G1889" s="7">
        <v>140.0</v>
      </c>
      <c r="H1889" s="7" t="s">
        <v>17</v>
      </c>
      <c r="I1889" s="7">
        <v>151.0</v>
      </c>
      <c r="J1889" s="7">
        <f t="shared" si="1"/>
        <v>145.5</v>
      </c>
    </row>
    <row r="1890" ht="15.75" hidden="1" customHeight="1">
      <c r="A1890" s="5" t="s">
        <v>4130</v>
      </c>
      <c r="B1890" s="6" t="s">
        <v>12</v>
      </c>
      <c r="C1890" s="5" t="s">
        <v>23</v>
      </c>
      <c r="D1890" s="5" t="s">
        <v>46</v>
      </c>
      <c r="E1890" s="5" t="s">
        <v>15</v>
      </c>
      <c r="F1890" s="5" t="s">
        <v>99</v>
      </c>
      <c r="G1890" s="7">
        <v>189.0</v>
      </c>
      <c r="H1890" s="7">
        <v>177.0</v>
      </c>
      <c r="I1890" s="7" t="s">
        <v>17</v>
      </c>
      <c r="J1890" s="7">
        <f t="shared" si="1"/>
        <v>183</v>
      </c>
    </row>
    <row r="1891" ht="15.75" hidden="1" customHeight="1">
      <c r="A1891" s="5" t="s">
        <v>4131</v>
      </c>
      <c r="B1891" s="6" t="s">
        <v>12</v>
      </c>
      <c r="C1891" s="5" t="s">
        <v>23</v>
      </c>
      <c r="D1891" s="5" t="s">
        <v>20</v>
      </c>
      <c r="E1891" s="5" t="s">
        <v>15</v>
      </c>
      <c r="F1891" s="5" t="s">
        <v>742</v>
      </c>
      <c r="G1891" s="7">
        <v>183.0</v>
      </c>
      <c r="H1891" s="7">
        <v>143.0</v>
      </c>
      <c r="I1891" s="7">
        <v>157.0</v>
      </c>
      <c r="J1891" s="7">
        <f t="shared" si="1"/>
        <v>161</v>
      </c>
    </row>
    <row r="1892" ht="15.75" hidden="1" customHeight="1">
      <c r="A1892" s="5" t="s">
        <v>4132</v>
      </c>
      <c r="B1892" s="6" t="s">
        <v>12</v>
      </c>
      <c r="C1892" s="5" t="s">
        <v>13</v>
      </c>
      <c r="D1892" s="5" t="s">
        <v>60</v>
      </c>
      <c r="E1892" s="5" t="s">
        <v>15</v>
      </c>
      <c r="F1892" s="5" t="s">
        <v>112</v>
      </c>
      <c r="G1892" s="7">
        <v>185.0</v>
      </c>
      <c r="H1892" s="7" t="s">
        <v>17</v>
      </c>
      <c r="I1892" s="7">
        <v>173.0</v>
      </c>
      <c r="J1892" s="7">
        <f t="shared" si="1"/>
        <v>179</v>
      </c>
    </row>
    <row r="1893" ht="15.75" hidden="1" customHeight="1">
      <c r="A1893" s="5" t="s">
        <v>4133</v>
      </c>
      <c r="B1893" s="6" t="s">
        <v>12</v>
      </c>
      <c r="C1893" s="5" t="s">
        <v>13</v>
      </c>
      <c r="D1893" s="5" t="s">
        <v>60</v>
      </c>
      <c r="E1893" s="5" t="s">
        <v>15</v>
      </c>
      <c r="F1893" s="5" t="s">
        <v>164</v>
      </c>
      <c r="G1893" s="7">
        <v>181.0</v>
      </c>
      <c r="H1893" s="7" t="s">
        <v>64</v>
      </c>
      <c r="I1893" s="7">
        <v>187.0</v>
      </c>
      <c r="J1893" s="7">
        <f t="shared" si="1"/>
        <v>184</v>
      </c>
    </row>
    <row r="1894" ht="15.75" hidden="1" customHeight="1">
      <c r="A1894" s="5" t="s">
        <v>4134</v>
      </c>
      <c r="B1894" s="6" t="s">
        <v>12</v>
      </c>
      <c r="C1894" s="5" t="s">
        <v>13</v>
      </c>
      <c r="D1894" s="5" t="s">
        <v>20</v>
      </c>
      <c r="E1894" s="5" t="s">
        <v>15</v>
      </c>
      <c r="F1894" s="5" t="s">
        <v>210</v>
      </c>
      <c r="G1894" s="7">
        <v>182.0</v>
      </c>
      <c r="H1894" s="7">
        <v>177.0</v>
      </c>
      <c r="I1894" s="7" t="s">
        <v>17</v>
      </c>
      <c r="J1894" s="7">
        <f t="shared" si="1"/>
        <v>179.5</v>
      </c>
    </row>
    <row r="1895" ht="15.75" hidden="1" customHeight="1">
      <c r="A1895" s="5" t="s">
        <v>4135</v>
      </c>
      <c r="B1895" s="6" t="s">
        <v>12</v>
      </c>
      <c r="C1895" s="5" t="s">
        <v>13</v>
      </c>
      <c r="D1895" s="5" t="s">
        <v>43</v>
      </c>
      <c r="E1895" s="5" t="s">
        <v>15</v>
      </c>
      <c r="F1895" s="5" t="s">
        <v>174</v>
      </c>
      <c r="G1895" s="7">
        <v>162.0</v>
      </c>
      <c r="H1895" s="7" t="s">
        <v>17</v>
      </c>
      <c r="I1895" s="7">
        <v>161.0</v>
      </c>
      <c r="J1895" s="7">
        <f t="shared" si="1"/>
        <v>161.5</v>
      </c>
    </row>
    <row r="1896" ht="15.75" hidden="1" customHeight="1">
      <c r="A1896" s="5" t="s">
        <v>4136</v>
      </c>
      <c r="B1896" s="6" t="s">
        <v>12</v>
      </c>
      <c r="C1896" s="5" t="s">
        <v>13</v>
      </c>
      <c r="D1896" s="5" t="s">
        <v>51</v>
      </c>
      <c r="E1896" s="5" t="s">
        <v>15</v>
      </c>
      <c r="F1896" s="5" t="s">
        <v>312</v>
      </c>
      <c r="G1896" s="7">
        <v>173.0</v>
      </c>
      <c r="H1896" s="7" t="s">
        <v>17</v>
      </c>
      <c r="I1896" s="7">
        <v>144.0</v>
      </c>
      <c r="J1896" s="7">
        <f t="shared" si="1"/>
        <v>158.5</v>
      </c>
    </row>
    <row r="1897" ht="15.75" hidden="1" customHeight="1">
      <c r="A1897" s="5" t="s">
        <v>4137</v>
      </c>
      <c r="B1897" s="6" t="s">
        <v>19</v>
      </c>
      <c r="C1897" s="5" t="s">
        <v>23</v>
      </c>
      <c r="D1897" s="5" t="s">
        <v>20</v>
      </c>
      <c r="E1897" s="5" t="s">
        <v>25</v>
      </c>
      <c r="F1897" s="5" t="s">
        <v>654</v>
      </c>
      <c r="G1897" s="7">
        <v>193.5</v>
      </c>
      <c r="H1897" s="7">
        <v>165.0</v>
      </c>
      <c r="I1897" s="7" t="s">
        <v>17</v>
      </c>
      <c r="J1897" s="7">
        <f t="shared" si="1"/>
        <v>179.25</v>
      </c>
    </row>
    <row r="1898" ht="15.75" hidden="1" customHeight="1">
      <c r="A1898" s="5" t="s">
        <v>4138</v>
      </c>
      <c r="B1898" s="6" t="s">
        <v>12</v>
      </c>
      <c r="C1898" s="5" t="s">
        <v>23</v>
      </c>
      <c r="D1898" s="5" t="s">
        <v>109</v>
      </c>
      <c r="E1898" s="5" t="s">
        <v>25</v>
      </c>
      <c r="F1898" s="5" t="s">
        <v>110</v>
      </c>
      <c r="G1898" s="7">
        <v>175.0</v>
      </c>
      <c r="H1898" s="7">
        <v>161.0</v>
      </c>
      <c r="I1898" s="7" t="s">
        <v>17</v>
      </c>
      <c r="J1898" s="7">
        <f t="shared" si="1"/>
        <v>168</v>
      </c>
    </row>
    <row r="1899" ht="15.75" hidden="1" customHeight="1">
      <c r="A1899" s="5" t="s">
        <v>4139</v>
      </c>
      <c r="B1899" s="6" t="s">
        <v>12</v>
      </c>
      <c r="C1899" s="5" t="s">
        <v>23</v>
      </c>
      <c r="D1899" s="5" t="s">
        <v>1019</v>
      </c>
      <c r="E1899" s="5" t="s">
        <v>15</v>
      </c>
      <c r="F1899" s="5" t="s">
        <v>35</v>
      </c>
      <c r="G1899" s="7">
        <v>175.0</v>
      </c>
      <c r="H1899" s="7" t="s">
        <v>17</v>
      </c>
      <c r="I1899" s="7">
        <v>166.0</v>
      </c>
      <c r="J1899" s="7">
        <f t="shared" si="1"/>
        <v>170.5</v>
      </c>
    </row>
    <row r="1900" ht="15.75" hidden="1" customHeight="1">
      <c r="A1900" s="5" t="s">
        <v>4140</v>
      </c>
      <c r="B1900" s="6" t="s">
        <v>12</v>
      </c>
      <c r="C1900" s="5" t="s">
        <v>13</v>
      </c>
      <c r="D1900" s="5" t="s">
        <v>60</v>
      </c>
      <c r="E1900" s="5" t="s">
        <v>15</v>
      </c>
      <c r="F1900" s="5" t="s">
        <v>398</v>
      </c>
      <c r="G1900" s="7">
        <v>176.0</v>
      </c>
      <c r="H1900" s="7">
        <v>180.0</v>
      </c>
      <c r="I1900" s="7">
        <v>186.0</v>
      </c>
      <c r="J1900" s="7">
        <f t="shared" si="1"/>
        <v>180.6666667</v>
      </c>
    </row>
    <row r="1901" ht="15.75" hidden="1" customHeight="1">
      <c r="A1901" s="5" t="s">
        <v>4141</v>
      </c>
      <c r="B1901" s="6" t="s">
        <v>12</v>
      </c>
      <c r="C1901" s="5" t="s">
        <v>23</v>
      </c>
      <c r="D1901" s="5" t="s">
        <v>60</v>
      </c>
      <c r="E1901" s="5" t="s">
        <v>15</v>
      </c>
      <c r="F1901" s="5" t="s">
        <v>73</v>
      </c>
      <c r="G1901" s="7">
        <v>185.0</v>
      </c>
      <c r="H1901" s="7">
        <v>157.0</v>
      </c>
      <c r="I1901" s="7">
        <v>182.0</v>
      </c>
      <c r="J1901" s="7">
        <f t="shared" si="1"/>
        <v>174.6666667</v>
      </c>
    </row>
    <row r="1902" ht="15.75" hidden="1" customHeight="1">
      <c r="A1902" s="5" t="s">
        <v>4142</v>
      </c>
      <c r="B1902" s="6" t="s">
        <v>12</v>
      </c>
      <c r="C1902" s="5" t="s">
        <v>23</v>
      </c>
      <c r="D1902" s="5" t="s">
        <v>43</v>
      </c>
      <c r="E1902" s="5" t="s">
        <v>25</v>
      </c>
      <c r="F1902" s="5" t="s">
        <v>259</v>
      </c>
      <c r="G1902" s="7">
        <v>165.0</v>
      </c>
      <c r="H1902" s="7">
        <v>158.0</v>
      </c>
      <c r="I1902" s="7" t="s">
        <v>17</v>
      </c>
      <c r="J1902" s="7">
        <f t="shared" si="1"/>
        <v>161.5</v>
      </c>
    </row>
    <row r="1903" ht="15.75" hidden="1" customHeight="1">
      <c r="A1903" s="5" t="s">
        <v>4143</v>
      </c>
      <c r="B1903" s="6" t="s">
        <v>12</v>
      </c>
      <c r="C1903" s="5" t="s">
        <v>23</v>
      </c>
      <c r="D1903" s="5" t="s">
        <v>37</v>
      </c>
      <c r="E1903" s="5" t="s">
        <v>25</v>
      </c>
      <c r="F1903" s="5" t="s">
        <v>576</v>
      </c>
      <c r="G1903" s="7">
        <v>143.0</v>
      </c>
      <c r="H1903" s="7" t="s">
        <v>17</v>
      </c>
      <c r="I1903" s="7">
        <v>135.0</v>
      </c>
      <c r="J1903" s="7">
        <f t="shared" si="1"/>
        <v>139</v>
      </c>
    </row>
    <row r="1904" ht="15.75" hidden="1" customHeight="1">
      <c r="A1904" s="5" t="s">
        <v>4144</v>
      </c>
      <c r="B1904" s="6" t="s">
        <v>12</v>
      </c>
      <c r="C1904" s="5" t="s">
        <v>13</v>
      </c>
      <c r="D1904" s="5" t="s">
        <v>43</v>
      </c>
      <c r="E1904" s="5" t="s">
        <v>25</v>
      </c>
      <c r="F1904" s="5" t="s">
        <v>44</v>
      </c>
      <c r="G1904" s="7">
        <v>119.0</v>
      </c>
      <c r="H1904" s="7">
        <v>118.0</v>
      </c>
      <c r="I1904" s="7">
        <v>100.0</v>
      </c>
      <c r="J1904" s="7">
        <f t="shared" si="1"/>
        <v>112.3333333</v>
      </c>
    </row>
    <row r="1905" ht="15.75" hidden="1" customHeight="1">
      <c r="A1905" s="5" t="s">
        <v>4145</v>
      </c>
      <c r="B1905" s="6" t="s">
        <v>19</v>
      </c>
      <c r="C1905" s="5" t="s">
        <v>13</v>
      </c>
      <c r="D1905" s="5" t="s">
        <v>14</v>
      </c>
      <c r="E1905" s="5" t="s">
        <v>15</v>
      </c>
      <c r="F1905" s="5" t="s">
        <v>127</v>
      </c>
      <c r="G1905" s="7">
        <v>180.0</v>
      </c>
      <c r="H1905" s="7" t="s">
        <v>17</v>
      </c>
      <c r="I1905" s="7">
        <v>183.0</v>
      </c>
      <c r="J1905" s="7">
        <f t="shared" si="1"/>
        <v>181.5</v>
      </c>
    </row>
    <row r="1906" ht="15.75" hidden="1" customHeight="1">
      <c r="A1906" s="5" t="s">
        <v>4146</v>
      </c>
      <c r="B1906" s="6" t="s">
        <v>12</v>
      </c>
      <c r="C1906" s="5" t="s">
        <v>13</v>
      </c>
      <c r="D1906" s="5" t="s">
        <v>60</v>
      </c>
      <c r="E1906" s="5" t="s">
        <v>25</v>
      </c>
      <c r="F1906" s="5" t="s">
        <v>73</v>
      </c>
      <c r="G1906" s="7">
        <v>183.0</v>
      </c>
      <c r="H1906" s="7">
        <v>184.0</v>
      </c>
      <c r="I1906" s="7">
        <v>151.0</v>
      </c>
      <c r="J1906" s="7">
        <f t="shared" si="1"/>
        <v>172.6666667</v>
      </c>
    </row>
    <row r="1907" ht="15.75" hidden="1" customHeight="1">
      <c r="A1907" s="5" t="s">
        <v>4147</v>
      </c>
      <c r="B1907" s="6" t="s">
        <v>12</v>
      </c>
      <c r="C1907" s="5" t="s">
        <v>13</v>
      </c>
      <c r="D1907" s="5" t="s">
        <v>37</v>
      </c>
      <c r="E1907" s="5" t="s">
        <v>15</v>
      </c>
      <c r="F1907" s="5" t="s">
        <v>196</v>
      </c>
      <c r="G1907" s="7">
        <v>180.0</v>
      </c>
      <c r="H1907" s="7" t="s">
        <v>17</v>
      </c>
      <c r="I1907" s="7">
        <v>194.0</v>
      </c>
      <c r="J1907" s="7">
        <f t="shared" si="1"/>
        <v>187</v>
      </c>
    </row>
    <row r="1908" ht="15.75" hidden="1" customHeight="1">
      <c r="A1908" s="5" t="s">
        <v>4148</v>
      </c>
      <c r="B1908" s="6" t="s">
        <v>19</v>
      </c>
      <c r="C1908" s="5" t="s">
        <v>23</v>
      </c>
      <c r="D1908" s="5" t="s">
        <v>20</v>
      </c>
      <c r="E1908" s="5" t="s">
        <v>15</v>
      </c>
      <c r="F1908" s="5" t="s">
        <v>1946</v>
      </c>
      <c r="G1908" s="7">
        <v>186.0</v>
      </c>
      <c r="H1908" s="7" t="s">
        <v>17</v>
      </c>
      <c r="I1908" s="7">
        <v>178.0</v>
      </c>
      <c r="J1908" s="7">
        <f t="shared" si="1"/>
        <v>182</v>
      </c>
    </row>
    <row r="1909" ht="15.75" hidden="1" customHeight="1">
      <c r="A1909" s="5" t="s">
        <v>4149</v>
      </c>
      <c r="B1909" s="6" t="s">
        <v>12</v>
      </c>
      <c r="C1909" s="5" t="s">
        <v>23</v>
      </c>
      <c r="D1909" s="5" t="s">
        <v>20</v>
      </c>
      <c r="E1909" s="5" t="s">
        <v>15</v>
      </c>
      <c r="F1909" s="5" t="s">
        <v>312</v>
      </c>
      <c r="G1909" s="7">
        <v>194.0</v>
      </c>
      <c r="H1909" s="7" t="s">
        <v>17</v>
      </c>
      <c r="I1909" s="7">
        <v>184.0</v>
      </c>
      <c r="J1909" s="7">
        <f t="shared" si="1"/>
        <v>189</v>
      </c>
    </row>
    <row r="1910" ht="15.75" hidden="1" customHeight="1">
      <c r="A1910" s="5" t="s">
        <v>4150</v>
      </c>
      <c r="B1910" s="6" t="s">
        <v>12</v>
      </c>
      <c r="C1910" s="5" t="s">
        <v>23</v>
      </c>
      <c r="D1910" s="5" t="s">
        <v>14</v>
      </c>
      <c r="E1910" s="5" t="s">
        <v>25</v>
      </c>
      <c r="F1910" s="5" t="s">
        <v>269</v>
      </c>
      <c r="G1910" s="7">
        <v>148.0</v>
      </c>
      <c r="H1910" s="7">
        <v>118.0</v>
      </c>
      <c r="I1910" s="7" t="s">
        <v>17</v>
      </c>
      <c r="J1910" s="7">
        <f t="shared" si="1"/>
        <v>133</v>
      </c>
    </row>
    <row r="1911" ht="15.75" hidden="1" customHeight="1">
      <c r="A1911" s="5" t="s">
        <v>4151</v>
      </c>
      <c r="B1911" s="6" t="s">
        <v>19</v>
      </c>
      <c r="C1911" s="5" t="s">
        <v>13</v>
      </c>
      <c r="D1911" s="5" t="s">
        <v>24</v>
      </c>
      <c r="E1911" s="5" t="s">
        <v>15</v>
      </c>
      <c r="F1911" s="5" t="s">
        <v>875</v>
      </c>
      <c r="G1911" s="7">
        <v>173.0</v>
      </c>
      <c r="H1911" s="7">
        <v>155.0</v>
      </c>
      <c r="I1911" s="7">
        <v>173.0</v>
      </c>
      <c r="J1911" s="7">
        <f t="shared" si="1"/>
        <v>167</v>
      </c>
    </row>
    <row r="1912" ht="15.75" hidden="1" customHeight="1">
      <c r="A1912" s="5" t="s">
        <v>4152</v>
      </c>
      <c r="B1912" s="6" t="s">
        <v>12</v>
      </c>
      <c r="C1912" s="5" t="s">
        <v>13</v>
      </c>
      <c r="D1912" s="5" t="s">
        <v>24</v>
      </c>
      <c r="E1912" s="5" t="s">
        <v>25</v>
      </c>
      <c r="F1912" s="5" t="s">
        <v>125</v>
      </c>
      <c r="G1912" s="7">
        <v>115.0</v>
      </c>
      <c r="H1912" s="7" t="s">
        <v>17</v>
      </c>
      <c r="I1912" s="7">
        <v>168.0</v>
      </c>
      <c r="J1912" s="7">
        <f t="shared" si="1"/>
        <v>141.5</v>
      </c>
    </row>
    <row r="1913" ht="15.75" hidden="1" customHeight="1">
      <c r="A1913" s="5" t="s">
        <v>4153</v>
      </c>
      <c r="B1913" s="6" t="s">
        <v>19</v>
      </c>
      <c r="C1913" s="5" t="s">
        <v>23</v>
      </c>
      <c r="D1913" s="5" t="s">
        <v>37</v>
      </c>
      <c r="E1913" s="5" t="s">
        <v>25</v>
      </c>
      <c r="F1913" s="5" t="s">
        <v>117</v>
      </c>
      <c r="G1913" s="7">
        <v>165.0</v>
      </c>
      <c r="H1913" s="7">
        <v>145.0</v>
      </c>
      <c r="I1913" s="7" t="s">
        <v>17</v>
      </c>
      <c r="J1913" s="7">
        <f t="shared" si="1"/>
        <v>155</v>
      </c>
    </row>
    <row r="1914" ht="15.75" hidden="1" customHeight="1">
      <c r="A1914" s="5" t="s">
        <v>4154</v>
      </c>
      <c r="B1914" s="6" t="s">
        <v>19</v>
      </c>
      <c r="C1914" s="5" t="s">
        <v>13</v>
      </c>
      <c r="D1914" s="5" t="s">
        <v>14</v>
      </c>
      <c r="E1914" s="5" t="s">
        <v>25</v>
      </c>
      <c r="F1914" s="5" t="s">
        <v>94</v>
      </c>
      <c r="G1914" s="7">
        <v>117.0</v>
      </c>
      <c r="H1914" s="7">
        <v>107.0</v>
      </c>
      <c r="I1914" s="7" t="s">
        <v>67</v>
      </c>
      <c r="J1914" s="7">
        <f t="shared" si="1"/>
        <v>112</v>
      </c>
    </row>
    <row r="1915" ht="15.75" hidden="1" customHeight="1">
      <c r="A1915" s="5" t="s">
        <v>4155</v>
      </c>
      <c r="B1915" s="6" t="s">
        <v>12</v>
      </c>
      <c r="C1915" s="5" t="s">
        <v>13</v>
      </c>
      <c r="D1915" s="5" t="s">
        <v>30</v>
      </c>
      <c r="E1915" s="5" t="s">
        <v>15</v>
      </c>
      <c r="F1915" s="5" t="s">
        <v>465</v>
      </c>
      <c r="G1915" s="7">
        <v>117.0</v>
      </c>
      <c r="H1915" s="7" t="s">
        <v>17</v>
      </c>
      <c r="I1915" s="7">
        <v>128.0</v>
      </c>
      <c r="J1915" s="7">
        <f t="shared" si="1"/>
        <v>122.5</v>
      </c>
    </row>
    <row r="1916" ht="15.75" hidden="1" customHeight="1">
      <c r="A1916" s="5" t="s">
        <v>4156</v>
      </c>
      <c r="B1916" s="6" t="s">
        <v>12</v>
      </c>
      <c r="C1916" s="5" t="s">
        <v>23</v>
      </c>
      <c r="D1916" s="5" t="s">
        <v>20</v>
      </c>
      <c r="E1916" s="5" t="s">
        <v>15</v>
      </c>
      <c r="F1916" s="5" t="s">
        <v>81</v>
      </c>
      <c r="G1916" s="7">
        <v>189.0</v>
      </c>
      <c r="H1916" s="7">
        <v>189.0</v>
      </c>
      <c r="I1916" s="7" t="s">
        <v>17</v>
      </c>
      <c r="J1916" s="7">
        <f t="shared" si="1"/>
        <v>189</v>
      </c>
    </row>
    <row r="1917" ht="15.75" hidden="1" customHeight="1">
      <c r="A1917" s="5" t="s">
        <v>4157</v>
      </c>
      <c r="B1917" s="6" t="s">
        <v>12</v>
      </c>
      <c r="C1917" s="5" t="s">
        <v>23</v>
      </c>
      <c r="D1917" s="5" t="s">
        <v>20</v>
      </c>
      <c r="E1917" s="5" t="s">
        <v>25</v>
      </c>
      <c r="F1917" s="5" t="s">
        <v>498</v>
      </c>
      <c r="G1917" s="7">
        <v>180.0</v>
      </c>
      <c r="H1917" s="7" t="s">
        <v>17</v>
      </c>
      <c r="I1917" s="7">
        <v>163.0</v>
      </c>
      <c r="J1917" s="7">
        <f t="shared" si="1"/>
        <v>171.5</v>
      </c>
    </row>
    <row r="1918" ht="15.75" hidden="1" customHeight="1">
      <c r="A1918" s="5" t="s">
        <v>4158</v>
      </c>
      <c r="B1918" s="6" t="s">
        <v>12</v>
      </c>
      <c r="C1918" s="5" t="s">
        <v>23</v>
      </c>
      <c r="D1918" s="5" t="s">
        <v>20</v>
      </c>
      <c r="E1918" s="5" t="s">
        <v>25</v>
      </c>
      <c r="F1918" s="5" t="s">
        <v>534</v>
      </c>
      <c r="G1918" s="7">
        <v>176.0</v>
      </c>
      <c r="H1918" s="7">
        <v>162.0</v>
      </c>
      <c r="I1918" s="7">
        <v>151.0</v>
      </c>
      <c r="J1918" s="7">
        <f t="shared" si="1"/>
        <v>163</v>
      </c>
    </row>
    <row r="1919" ht="15.75" hidden="1" customHeight="1">
      <c r="A1919" s="5" t="s">
        <v>4159</v>
      </c>
      <c r="B1919" s="6" t="s">
        <v>19</v>
      </c>
      <c r="C1919" s="5" t="s">
        <v>13</v>
      </c>
      <c r="D1919" s="5" t="s">
        <v>20</v>
      </c>
      <c r="E1919" s="5" t="s">
        <v>25</v>
      </c>
      <c r="F1919" s="5" t="s">
        <v>28</v>
      </c>
      <c r="G1919" s="7">
        <v>167.0</v>
      </c>
      <c r="H1919" s="7">
        <v>173.0</v>
      </c>
      <c r="I1919" s="7">
        <v>140.0</v>
      </c>
      <c r="J1919" s="7">
        <f t="shared" si="1"/>
        <v>160</v>
      </c>
    </row>
    <row r="1920" ht="15.75" hidden="1" customHeight="1">
      <c r="A1920" s="5" t="s">
        <v>4160</v>
      </c>
      <c r="B1920" s="6" t="s">
        <v>19</v>
      </c>
      <c r="C1920" s="5" t="s">
        <v>23</v>
      </c>
      <c r="D1920" s="5" t="s">
        <v>24</v>
      </c>
      <c r="E1920" s="5" t="s">
        <v>25</v>
      </c>
      <c r="F1920" s="5" t="s">
        <v>341</v>
      </c>
      <c r="G1920" s="7">
        <v>148.0</v>
      </c>
      <c r="H1920" s="7">
        <v>160.0</v>
      </c>
      <c r="I1920" s="7" t="s">
        <v>17</v>
      </c>
      <c r="J1920" s="7">
        <f t="shared" si="1"/>
        <v>154</v>
      </c>
    </row>
    <row r="1921" ht="15.75" hidden="1" customHeight="1">
      <c r="A1921" s="5" t="s">
        <v>4161</v>
      </c>
      <c r="B1921" s="6" t="s">
        <v>12</v>
      </c>
      <c r="C1921" s="5" t="s">
        <v>23</v>
      </c>
      <c r="D1921" s="5" t="s">
        <v>20</v>
      </c>
      <c r="E1921" s="5" t="s">
        <v>15</v>
      </c>
      <c r="F1921" s="5" t="s">
        <v>161</v>
      </c>
      <c r="G1921" s="7">
        <v>193.5</v>
      </c>
      <c r="H1921" s="7">
        <v>174.0</v>
      </c>
      <c r="I1921" s="7" t="s">
        <v>17</v>
      </c>
      <c r="J1921" s="7">
        <f t="shared" si="1"/>
        <v>183.75</v>
      </c>
    </row>
    <row r="1922" ht="15.75" hidden="1" customHeight="1">
      <c r="A1922" s="5" t="s">
        <v>4162</v>
      </c>
      <c r="B1922" s="6" t="s">
        <v>12</v>
      </c>
      <c r="C1922" s="5" t="s">
        <v>13</v>
      </c>
      <c r="D1922" s="5" t="s">
        <v>20</v>
      </c>
      <c r="E1922" s="5" t="s">
        <v>15</v>
      </c>
      <c r="F1922" s="5" t="s">
        <v>457</v>
      </c>
      <c r="G1922" s="7">
        <v>180.0</v>
      </c>
      <c r="H1922" s="7" t="s">
        <v>17</v>
      </c>
      <c r="I1922" s="7">
        <v>186.0</v>
      </c>
      <c r="J1922" s="7">
        <f t="shared" si="1"/>
        <v>183</v>
      </c>
    </row>
    <row r="1923" ht="15.75" hidden="1" customHeight="1">
      <c r="A1923" s="5" t="s">
        <v>4163</v>
      </c>
      <c r="B1923" s="6" t="s">
        <v>19</v>
      </c>
      <c r="C1923" s="5" t="s">
        <v>23</v>
      </c>
      <c r="D1923" s="5" t="s">
        <v>46</v>
      </c>
      <c r="E1923" s="5" t="s">
        <v>15</v>
      </c>
      <c r="F1923" s="5" t="s">
        <v>90</v>
      </c>
      <c r="G1923" s="7">
        <v>138.0</v>
      </c>
      <c r="H1923" s="7">
        <v>140.0</v>
      </c>
      <c r="I1923" s="7" t="s">
        <v>17</v>
      </c>
      <c r="J1923" s="7">
        <f t="shared" si="1"/>
        <v>139</v>
      </c>
    </row>
    <row r="1924" ht="15.75" hidden="1" customHeight="1">
      <c r="A1924" s="5" t="s">
        <v>4164</v>
      </c>
      <c r="B1924" s="6" t="s">
        <v>12</v>
      </c>
      <c r="C1924" s="5" t="s">
        <v>23</v>
      </c>
      <c r="D1924" s="5" t="s">
        <v>30</v>
      </c>
      <c r="E1924" s="5" t="s">
        <v>15</v>
      </c>
      <c r="F1924" s="5" t="s">
        <v>596</v>
      </c>
      <c r="G1924" s="7">
        <v>147.0</v>
      </c>
      <c r="H1924" s="7">
        <v>130.0</v>
      </c>
      <c r="I1924" s="7">
        <v>119.0</v>
      </c>
      <c r="J1924" s="7">
        <f t="shared" si="1"/>
        <v>132</v>
      </c>
    </row>
    <row r="1925" ht="15.75" hidden="1" customHeight="1">
      <c r="A1925" s="5" t="s">
        <v>4165</v>
      </c>
      <c r="B1925" s="6" t="s">
        <v>19</v>
      </c>
      <c r="C1925" s="5" t="s">
        <v>13</v>
      </c>
      <c r="D1925" s="5" t="s">
        <v>37</v>
      </c>
      <c r="E1925" s="5" t="s">
        <v>15</v>
      </c>
      <c r="F1925" s="5" t="s">
        <v>134</v>
      </c>
      <c r="G1925" s="7">
        <v>154.0</v>
      </c>
      <c r="H1925" s="7">
        <v>188.0</v>
      </c>
      <c r="I1925" s="7" t="s">
        <v>17</v>
      </c>
      <c r="J1925" s="7">
        <f t="shared" si="1"/>
        <v>171</v>
      </c>
    </row>
    <row r="1926" ht="15.75" hidden="1" customHeight="1">
      <c r="A1926" s="5" t="s">
        <v>4166</v>
      </c>
      <c r="B1926" s="6" t="s">
        <v>12</v>
      </c>
      <c r="C1926" s="5" t="s">
        <v>23</v>
      </c>
      <c r="D1926" s="5" t="s">
        <v>24</v>
      </c>
      <c r="E1926" s="5" t="s">
        <v>15</v>
      </c>
      <c r="F1926" s="5" t="s">
        <v>481</v>
      </c>
      <c r="G1926" s="7">
        <v>181.0</v>
      </c>
      <c r="H1926" s="7">
        <v>157.0</v>
      </c>
      <c r="I1926" s="7" t="s">
        <v>17</v>
      </c>
      <c r="J1926" s="7">
        <f t="shared" si="1"/>
        <v>169</v>
      </c>
    </row>
    <row r="1927" ht="15.75" hidden="1" customHeight="1">
      <c r="A1927" s="5" t="s">
        <v>4167</v>
      </c>
      <c r="B1927" s="6" t="s">
        <v>12</v>
      </c>
      <c r="C1927" s="5" t="s">
        <v>23</v>
      </c>
      <c r="D1927" s="5" t="s">
        <v>24</v>
      </c>
      <c r="E1927" s="5" t="s">
        <v>15</v>
      </c>
      <c r="F1927" s="5" t="s">
        <v>92</v>
      </c>
      <c r="G1927" s="7">
        <v>104.0</v>
      </c>
      <c r="H1927" s="7" t="s">
        <v>17</v>
      </c>
      <c r="I1927" s="7">
        <v>104.0</v>
      </c>
      <c r="J1927" s="7">
        <f t="shared" si="1"/>
        <v>104</v>
      </c>
    </row>
    <row r="1928" ht="15.75" hidden="1" customHeight="1">
      <c r="A1928" s="5" t="s">
        <v>4168</v>
      </c>
      <c r="B1928" s="6" t="s">
        <v>12</v>
      </c>
      <c r="C1928" s="5" t="s">
        <v>23</v>
      </c>
      <c r="D1928" s="5" t="s">
        <v>24</v>
      </c>
      <c r="E1928" s="5" t="s">
        <v>25</v>
      </c>
      <c r="F1928" s="5" t="s">
        <v>959</v>
      </c>
      <c r="G1928" s="7">
        <v>143.0</v>
      </c>
      <c r="H1928" s="7">
        <v>155.0</v>
      </c>
      <c r="I1928" s="7" t="s">
        <v>17</v>
      </c>
      <c r="J1928" s="7">
        <f t="shared" si="1"/>
        <v>149</v>
      </c>
    </row>
    <row r="1929" ht="15.75" hidden="1" customHeight="1">
      <c r="A1929" s="5" t="s">
        <v>4169</v>
      </c>
      <c r="B1929" s="6" t="s">
        <v>12</v>
      </c>
      <c r="C1929" s="5" t="s">
        <v>13</v>
      </c>
      <c r="D1929" s="5" t="s">
        <v>24</v>
      </c>
      <c r="E1929" s="5" t="s">
        <v>15</v>
      </c>
      <c r="F1929" s="5" t="s">
        <v>244</v>
      </c>
      <c r="G1929" s="7">
        <v>171.0</v>
      </c>
      <c r="H1929" s="7">
        <v>181.0</v>
      </c>
      <c r="I1929" s="7" t="s">
        <v>17</v>
      </c>
      <c r="J1929" s="7">
        <f t="shared" si="1"/>
        <v>176</v>
      </c>
    </row>
    <row r="1930" ht="15.75" hidden="1" customHeight="1">
      <c r="A1930" s="5" t="s">
        <v>4170</v>
      </c>
      <c r="B1930" s="6" t="s">
        <v>12</v>
      </c>
      <c r="C1930" s="5" t="s">
        <v>23</v>
      </c>
      <c r="D1930" s="5" t="s">
        <v>60</v>
      </c>
      <c r="E1930" s="5" t="s">
        <v>15</v>
      </c>
      <c r="F1930" s="5" t="s">
        <v>352</v>
      </c>
      <c r="G1930" s="7">
        <v>111.0</v>
      </c>
      <c r="H1930" s="7">
        <v>127.0</v>
      </c>
      <c r="I1930" s="7">
        <v>107.0</v>
      </c>
      <c r="J1930" s="7">
        <f t="shared" si="1"/>
        <v>115</v>
      </c>
    </row>
    <row r="1931" ht="15.75" hidden="1" customHeight="1">
      <c r="A1931" s="5" t="s">
        <v>4171</v>
      </c>
      <c r="B1931" s="6" t="s">
        <v>12</v>
      </c>
      <c r="C1931" s="5" t="s">
        <v>23</v>
      </c>
      <c r="D1931" s="5" t="s">
        <v>20</v>
      </c>
      <c r="E1931" s="5" t="s">
        <v>15</v>
      </c>
      <c r="F1931" s="5" t="s">
        <v>2360</v>
      </c>
      <c r="G1931" s="7">
        <v>111.0</v>
      </c>
      <c r="H1931" s="7">
        <v>147.0</v>
      </c>
      <c r="I1931" s="7" t="s">
        <v>17</v>
      </c>
      <c r="J1931" s="7">
        <f t="shared" si="1"/>
        <v>129</v>
      </c>
    </row>
    <row r="1932" ht="15.75" hidden="1" customHeight="1">
      <c r="A1932" s="5" t="s">
        <v>4172</v>
      </c>
      <c r="B1932" s="6" t="s">
        <v>19</v>
      </c>
      <c r="C1932" s="5" t="s">
        <v>13</v>
      </c>
      <c r="D1932" s="5" t="s">
        <v>43</v>
      </c>
      <c r="E1932" s="5" t="s">
        <v>25</v>
      </c>
      <c r="F1932" s="5" t="s">
        <v>754</v>
      </c>
      <c r="G1932" s="7" t="s">
        <v>67</v>
      </c>
      <c r="H1932" s="7">
        <v>112.0</v>
      </c>
      <c r="I1932" s="7">
        <v>107.0</v>
      </c>
      <c r="J1932" s="7">
        <f t="shared" si="1"/>
        <v>109.5</v>
      </c>
    </row>
    <row r="1933" ht="15.75" hidden="1" customHeight="1">
      <c r="A1933" s="5" t="s">
        <v>4173</v>
      </c>
      <c r="B1933" s="6" t="s">
        <v>12</v>
      </c>
      <c r="C1933" s="5" t="s">
        <v>23</v>
      </c>
      <c r="D1933" s="5" t="s">
        <v>46</v>
      </c>
      <c r="E1933" s="5" t="s">
        <v>15</v>
      </c>
      <c r="F1933" s="5" t="s">
        <v>90</v>
      </c>
      <c r="G1933" s="7">
        <v>171.0</v>
      </c>
      <c r="H1933" s="7">
        <v>157.0</v>
      </c>
      <c r="I1933" s="7" t="s">
        <v>17</v>
      </c>
      <c r="J1933" s="7">
        <f t="shared" si="1"/>
        <v>164</v>
      </c>
    </row>
    <row r="1934" ht="15.75" hidden="1" customHeight="1">
      <c r="A1934" s="5" t="s">
        <v>4174</v>
      </c>
      <c r="B1934" s="6" t="s">
        <v>12</v>
      </c>
      <c r="C1934" s="5" t="s">
        <v>13</v>
      </c>
      <c r="D1934" s="5" t="s">
        <v>149</v>
      </c>
      <c r="E1934" s="5" t="s">
        <v>15</v>
      </c>
      <c r="F1934" s="5" t="s">
        <v>1101</v>
      </c>
      <c r="G1934" s="7" t="s">
        <v>67</v>
      </c>
      <c r="H1934" s="7">
        <v>135.0</v>
      </c>
      <c r="I1934" s="7" t="s">
        <v>17</v>
      </c>
      <c r="J1934" s="7">
        <f t="shared" si="1"/>
        <v>135</v>
      </c>
    </row>
    <row r="1935" ht="15.75" hidden="1" customHeight="1">
      <c r="A1935" s="5" t="s">
        <v>4175</v>
      </c>
      <c r="B1935" s="6" t="s">
        <v>19</v>
      </c>
      <c r="C1935" s="5" t="s">
        <v>23</v>
      </c>
      <c r="D1935" s="5" t="s">
        <v>20</v>
      </c>
      <c r="E1935" s="5" t="s">
        <v>15</v>
      </c>
      <c r="F1935" s="5" t="s">
        <v>38</v>
      </c>
      <c r="G1935" s="7">
        <v>164.0</v>
      </c>
      <c r="H1935" s="7" t="s">
        <v>17</v>
      </c>
      <c r="I1935" s="7">
        <v>137.0</v>
      </c>
      <c r="J1935" s="7">
        <f t="shared" si="1"/>
        <v>150.5</v>
      </c>
    </row>
    <row r="1936" ht="15.75" hidden="1" customHeight="1">
      <c r="A1936" s="5" t="s">
        <v>4176</v>
      </c>
      <c r="B1936" s="6" t="s">
        <v>19</v>
      </c>
      <c r="C1936" s="5" t="s">
        <v>23</v>
      </c>
      <c r="D1936" s="5" t="s">
        <v>30</v>
      </c>
      <c r="E1936" s="5" t="s">
        <v>15</v>
      </c>
      <c r="F1936" s="5" t="s">
        <v>1177</v>
      </c>
      <c r="G1936" s="7">
        <v>193.0</v>
      </c>
      <c r="H1936" s="7">
        <v>169.0</v>
      </c>
      <c r="I1936" s="7" t="s">
        <v>17</v>
      </c>
      <c r="J1936" s="7">
        <f t="shared" si="1"/>
        <v>181</v>
      </c>
    </row>
    <row r="1937" ht="15.75" hidden="1" customHeight="1">
      <c r="A1937" s="5" t="s">
        <v>4177</v>
      </c>
      <c r="B1937" s="6" t="s">
        <v>12</v>
      </c>
      <c r="C1937" s="5" t="s">
        <v>13</v>
      </c>
      <c r="D1937" s="5" t="s">
        <v>37</v>
      </c>
      <c r="E1937" s="5" t="s">
        <v>15</v>
      </c>
      <c r="F1937" s="5" t="s">
        <v>312</v>
      </c>
      <c r="G1937" s="7">
        <v>131.0</v>
      </c>
      <c r="H1937" s="7" t="s">
        <v>17</v>
      </c>
      <c r="I1937" s="7">
        <v>168.0</v>
      </c>
      <c r="J1937" s="7">
        <f t="shared" si="1"/>
        <v>149.5</v>
      </c>
    </row>
    <row r="1938" ht="15.75" hidden="1" customHeight="1">
      <c r="A1938" s="5" t="s">
        <v>4178</v>
      </c>
      <c r="B1938" s="6" t="s">
        <v>12</v>
      </c>
      <c r="C1938" s="5" t="s">
        <v>13</v>
      </c>
      <c r="D1938" s="5" t="s">
        <v>149</v>
      </c>
      <c r="E1938" s="5" t="s">
        <v>15</v>
      </c>
      <c r="F1938" s="5" t="s">
        <v>150</v>
      </c>
      <c r="G1938" s="7">
        <v>119.0</v>
      </c>
      <c r="H1938" s="7">
        <v>124.0</v>
      </c>
      <c r="I1938" s="7" t="s">
        <v>17</v>
      </c>
      <c r="J1938" s="7">
        <f t="shared" si="1"/>
        <v>121.5</v>
      </c>
    </row>
    <row r="1939" ht="15.75" hidden="1" customHeight="1">
      <c r="A1939" s="5" t="s">
        <v>4179</v>
      </c>
      <c r="B1939" s="6" t="s">
        <v>1353</v>
      </c>
      <c r="C1939" s="5" t="s">
        <v>13</v>
      </c>
      <c r="D1939" s="5" t="s">
        <v>20</v>
      </c>
      <c r="E1939" s="5" t="s">
        <v>15</v>
      </c>
      <c r="F1939" s="5" t="s">
        <v>161</v>
      </c>
      <c r="G1939" s="7">
        <v>120.0</v>
      </c>
      <c r="H1939" s="7">
        <v>153.0</v>
      </c>
      <c r="I1939" s="7" t="s">
        <v>17</v>
      </c>
      <c r="J1939" s="7">
        <f t="shared" si="1"/>
        <v>136.5</v>
      </c>
    </row>
    <row r="1940" ht="15.75" hidden="1" customHeight="1">
      <c r="A1940" s="5" t="s">
        <v>4180</v>
      </c>
      <c r="B1940" s="6" t="s">
        <v>12</v>
      </c>
      <c r="C1940" s="5" t="s">
        <v>23</v>
      </c>
      <c r="D1940" s="5" t="s">
        <v>30</v>
      </c>
      <c r="E1940" s="5" t="s">
        <v>15</v>
      </c>
      <c r="F1940" s="5" t="s">
        <v>214</v>
      </c>
      <c r="G1940" s="7">
        <v>176.0</v>
      </c>
      <c r="H1940" s="7">
        <v>151.0</v>
      </c>
      <c r="I1940" s="7" t="s">
        <v>17</v>
      </c>
      <c r="J1940" s="7">
        <f t="shared" si="1"/>
        <v>163.5</v>
      </c>
    </row>
    <row r="1941" ht="15.75" hidden="1" customHeight="1">
      <c r="A1941" s="5" t="s">
        <v>4181</v>
      </c>
      <c r="B1941" s="6" t="s">
        <v>12</v>
      </c>
      <c r="C1941" s="5" t="s">
        <v>23</v>
      </c>
      <c r="D1941" s="5" t="s">
        <v>51</v>
      </c>
      <c r="E1941" s="5" t="s">
        <v>15</v>
      </c>
      <c r="F1941" s="5" t="s">
        <v>312</v>
      </c>
      <c r="G1941" s="7">
        <v>144.0</v>
      </c>
      <c r="H1941" s="7" t="s">
        <v>17</v>
      </c>
      <c r="I1941" s="7">
        <v>119.0</v>
      </c>
      <c r="J1941" s="7">
        <f t="shared" si="1"/>
        <v>131.5</v>
      </c>
    </row>
    <row r="1942" ht="15.75" hidden="1" customHeight="1">
      <c r="A1942" s="5" t="s">
        <v>4182</v>
      </c>
      <c r="B1942" s="6" t="s">
        <v>12</v>
      </c>
      <c r="C1942" s="5" t="s">
        <v>13</v>
      </c>
      <c r="D1942" s="5" t="s">
        <v>30</v>
      </c>
      <c r="E1942" s="5" t="s">
        <v>15</v>
      </c>
      <c r="F1942" s="5" t="s">
        <v>49</v>
      </c>
      <c r="G1942" s="7">
        <v>138.0</v>
      </c>
      <c r="H1942" s="7">
        <v>176.0</v>
      </c>
      <c r="I1942" s="7">
        <v>133.0</v>
      </c>
      <c r="J1942" s="7">
        <f t="shared" si="1"/>
        <v>149</v>
      </c>
    </row>
    <row r="1943" ht="15.75" hidden="1" customHeight="1">
      <c r="A1943" s="5" t="s">
        <v>4183</v>
      </c>
      <c r="B1943" s="6" t="s">
        <v>19</v>
      </c>
      <c r="C1943" s="5" t="s">
        <v>13</v>
      </c>
      <c r="D1943" s="5" t="s">
        <v>20</v>
      </c>
      <c r="E1943" s="5" t="s">
        <v>15</v>
      </c>
      <c r="F1943" s="5" t="s">
        <v>28</v>
      </c>
      <c r="G1943" s="7">
        <v>152.0</v>
      </c>
      <c r="H1943" s="7" t="s">
        <v>17</v>
      </c>
      <c r="I1943" s="7">
        <v>137.0</v>
      </c>
      <c r="J1943" s="7">
        <f t="shared" si="1"/>
        <v>144.5</v>
      </c>
    </row>
    <row r="1944" ht="15.75" hidden="1" customHeight="1">
      <c r="A1944" s="5" t="s">
        <v>4184</v>
      </c>
      <c r="B1944" s="6" t="s">
        <v>19</v>
      </c>
      <c r="C1944" s="5" t="s">
        <v>13</v>
      </c>
      <c r="D1944" s="5" t="s">
        <v>43</v>
      </c>
      <c r="E1944" s="5" t="s">
        <v>25</v>
      </c>
      <c r="F1944" s="5" t="s">
        <v>259</v>
      </c>
      <c r="G1944" s="7">
        <v>166.0</v>
      </c>
      <c r="H1944" s="7" t="s">
        <v>17</v>
      </c>
      <c r="I1944" s="7">
        <v>133.0</v>
      </c>
      <c r="J1944" s="7">
        <f t="shared" si="1"/>
        <v>149.5</v>
      </c>
    </row>
    <row r="1945" ht="15.75" hidden="1" customHeight="1">
      <c r="A1945" s="5" t="s">
        <v>4185</v>
      </c>
      <c r="B1945" s="6" t="s">
        <v>12</v>
      </c>
      <c r="C1945" s="5" t="s">
        <v>23</v>
      </c>
      <c r="D1945" s="5" t="s">
        <v>30</v>
      </c>
      <c r="E1945" s="5" t="s">
        <v>15</v>
      </c>
      <c r="F1945" s="5" t="s">
        <v>49</v>
      </c>
      <c r="G1945" s="7">
        <v>124.0</v>
      </c>
      <c r="H1945" s="7">
        <v>135.0</v>
      </c>
      <c r="I1945" s="7" t="s">
        <v>17</v>
      </c>
      <c r="J1945" s="7">
        <f t="shared" si="1"/>
        <v>129.5</v>
      </c>
    </row>
    <row r="1946" ht="15.75" hidden="1" customHeight="1">
      <c r="A1946" s="5" t="s">
        <v>4186</v>
      </c>
      <c r="B1946" s="6" t="s">
        <v>12</v>
      </c>
      <c r="C1946" s="5" t="s">
        <v>23</v>
      </c>
      <c r="D1946" s="5" t="s">
        <v>20</v>
      </c>
      <c r="E1946" s="5" t="s">
        <v>25</v>
      </c>
      <c r="F1946" s="5" t="s">
        <v>824</v>
      </c>
      <c r="G1946" s="7">
        <v>167.0</v>
      </c>
      <c r="H1946" s="7" t="s">
        <v>17</v>
      </c>
      <c r="I1946" s="7">
        <v>149.0</v>
      </c>
      <c r="J1946" s="7">
        <f t="shared" si="1"/>
        <v>158</v>
      </c>
    </row>
    <row r="1947" ht="15.75" hidden="1" customHeight="1">
      <c r="A1947" s="5" t="s">
        <v>4187</v>
      </c>
      <c r="B1947" s="6" t="s">
        <v>19</v>
      </c>
      <c r="C1947" s="5" t="s">
        <v>23</v>
      </c>
      <c r="D1947" s="5" t="s">
        <v>24</v>
      </c>
      <c r="E1947" s="5" t="s">
        <v>15</v>
      </c>
      <c r="F1947" s="5" t="s">
        <v>244</v>
      </c>
      <c r="G1947" s="7">
        <v>122.0</v>
      </c>
      <c r="H1947" s="7">
        <v>135.0</v>
      </c>
      <c r="I1947" s="7" t="s">
        <v>17</v>
      </c>
      <c r="J1947" s="7">
        <f t="shared" si="1"/>
        <v>128.5</v>
      </c>
    </row>
    <row r="1948" ht="15.75" hidden="1" customHeight="1">
      <c r="A1948" s="5" t="s">
        <v>4188</v>
      </c>
      <c r="B1948" s="6" t="s">
        <v>12</v>
      </c>
      <c r="C1948" s="5" t="s">
        <v>13</v>
      </c>
      <c r="D1948" s="5" t="s">
        <v>20</v>
      </c>
      <c r="E1948" s="5" t="s">
        <v>25</v>
      </c>
      <c r="F1948" s="5" t="s">
        <v>71</v>
      </c>
      <c r="G1948" s="7">
        <v>178.0</v>
      </c>
      <c r="H1948" s="7" t="s">
        <v>17</v>
      </c>
      <c r="I1948" s="7">
        <v>157.0</v>
      </c>
      <c r="J1948" s="7">
        <f t="shared" si="1"/>
        <v>167.5</v>
      </c>
    </row>
    <row r="1949" ht="15.75" hidden="1" customHeight="1">
      <c r="A1949" s="5" t="s">
        <v>4189</v>
      </c>
      <c r="B1949" s="6" t="s">
        <v>12</v>
      </c>
      <c r="C1949" s="5" t="s">
        <v>13</v>
      </c>
      <c r="D1949" s="5" t="s">
        <v>20</v>
      </c>
      <c r="E1949" s="5" t="s">
        <v>15</v>
      </c>
      <c r="F1949" s="5" t="s">
        <v>457</v>
      </c>
      <c r="G1949" s="7">
        <v>187.0</v>
      </c>
      <c r="H1949" s="7" t="s">
        <v>17</v>
      </c>
      <c r="I1949" s="7">
        <v>183.0</v>
      </c>
      <c r="J1949" s="7">
        <f t="shared" si="1"/>
        <v>185</v>
      </c>
    </row>
    <row r="1950" ht="15.75" hidden="1" customHeight="1">
      <c r="A1950" s="5" t="s">
        <v>4190</v>
      </c>
      <c r="B1950" s="6" t="s">
        <v>12</v>
      </c>
      <c r="C1950" s="5" t="s">
        <v>13</v>
      </c>
      <c r="D1950" s="5" t="s">
        <v>24</v>
      </c>
      <c r="E1950" s="5" t="s">
        <v>15</v>
      </c>
      <c r="F1950" s="5" t="s">
        <v>336</v>
      </c>
      <c r="G1950" s="7">
        <v>126.0</v>
      </c>
      <c r="H1950" s="7">
        <v>102.0</v>
      </c>
      <c r="I1950" s="7">
        <v>122.0</v>
      </c>
      <c r="J1950" s="7">
        <f t="shared" si="1"/>
        <v>116.6666667</v>
      </c>
    </row>
    <row r="1951" ht="15.75" hidden="1" customHeight="1">
      <c r="A1951" s="5" t="s">
        <v>4191</v>
      </c>
      <c r="B1951" s="6" t="s">
        <v>12</v>
      </c>
      <c r="C1951" s="5" t="s">
        <v>23</v>
      </c>
      <c r="D1951" s="5" t="s">
        <v>30</v>
      </c>
      <c r="E1951" s="5" t="s">
        <v>15</v>
      </c>
      <c r="F1951" s="5" t="s">
        <v>289</v>
      </c>
      <c r="G1951" s="7">
        <v>119.0</v>
      </c>
      <c r="H1951" s="7">
        <v>140.0</v>
      </c>
      <c r="I1951" s="7" t="s">
        <v>67</v>
      </c>
      <c r="J1951" s="7">
        <f t="shared" si="1"/>
        <v>129.5</v>
      </c>
    </row>
    <row r="1952" ht="15.75" hidden="1" customHeight="1">
      <c r="A1952" s="5" t="s">
        <v>4192</v>
      </c>
      <c r="B1952" s="6" t="s">
        <v>12</v>
      </c>
      <c r="C1952" s="5" t="s">
        <v>23</v>
      </c>
      <c r="D1952" s="5" t="s">
        <v>51</v>
      </c>
      <c r="E1952" s="5" t="s">
        <v>25</v>
      </c>
      <c r="F1952" s="5" t="s">
        <v>52</v>
      </c>
      <c r="G1952" s="7">
        <v>187.0</v>
      </c>
      <c r="H1952" s="7">
        <v>190.0</v>
      </c>
      <c r="I1952" s="7" t="s">
        <v>17</v>
      </c>
      <c r="J1952" s="7">
        <f t="shared" si="1"/>
        <v>188.5</v>
      </c>
    </row>
    <row r="1953" ht="15.75" hidden="1" customHeight="1">
      <c r="A1953" s="5" t="s">
        <v>4193</v>
      </c>
      <c r="B1953" s="6" t="s">
        <v>12</v>
      </c>
      <c r="C1953" s="5" t="s">
        <v>13</v>
      </c>
      <c r="D1953" s="5" t="s">
        <v>37</v>
      </c>
      <c r="E1953" s="5" t="s">
        <v>15</v>
      </c>
      <c r="F1953" s="5" t="s">
        <v>38</v>
      </c>
      <c r="G1953" s="7">
        <v>163.0</v>
      </c>
      <c r="H1953" s="7" t="s">
        <v>17</v>
      </c>
      <c r="I1953" s="7">
        <v>186.0</v>
      </c>
      <c r="J1953" s="7">
        <f t="shared" si="1"/>
        <v>174.5</v>
      </c>
    </row>
    <row r="1954" ht="15.75" hidden="1" customHeight="1">
      <c r="A1954" s="5" t="s">
        <v>4194</v>
      </c>
      <c r="B1954" s="6" t="s">
        <v>12</v>
      </c>
      <c r="C1954" s="5" t="s">
        <v>23</v>
      </c>
      <c r="D1954" s="5" t="s">
        <v>43</v>
      </c>
      <c r="E1954" s="5" t="s">
        <v>25</v>
      </c>
      <c r="F1954" s="5" t="s">
        <v>534</v>
      </c>
      <c r="G1954" s="7">
        <v>186.0</v>
      </c>
      <c r="H1954" s="7" t="s">
        <v>17</v>
      </c>
      <c r="I1954" s="7">
        <v>170.0</v>
      </c>
      <c r="J1954" s="7">
        <f t="shared" si="1"/>
        <v>178</v>
      </c>
    </row>
    <row r="1955" ht="15.75" hidden="1" customHeight="1">
      <c r="A1955" s="5" t="s">
        <v>4195</v>
      </c>
      <c r="B1955" s="6" t="s">
        <v>12</v>
      </c>
      <c r="C1955" s="5" t="s">
        <v>13</v>
      </c>
      <c r="D1955" s="5" t="s">
        <v>20</v>
      </c>
      <c r="E1955" s="5" t="s">
        <v>25</v>
      </c>
      <c r="F1955" s="5" t="s">
        <v>440</v>
      </c>
      <c r="G1955" s="7">
        <v>159.0</v>
      </c>
      <c r="H1955" s="7" t="s">
        <v>17</v>
      </c>
      <c r="I1955" s="7">
        <v>161.0</v>
      </c>
      <c r="J1955" s="7">
        <f t="shared" si="1"/>
        <v>160</v>
      </c>
    </row>
    <row r="1956" ht="15.75" hidden="1" customHeight="1">
      <c r="A1956" s="5" t="s">
        <v>4196</v>
      </c>
      <c r="B1956" s="6" t="s">
        <v>12</v>
      </c>
      <c r="C1956" s="5" t="s">
        <v>13</v>
      </c>
      <c r="D1956" s="5" t="s">
        <v>14</v>
      </c>
      <c r="E1956" s="5" t="s">
        <v>15</v>
      </c>
      <c r="F1956" s="5" t="s">
        <v>127</v>
      </c>
      <c r="G1956" s="7">
        <v>178.0</v>
      </c>
      <c r="H1956" s="7">
        <v>177.0</v>
      </c>
      <c r="I1956" s="7" t="s">
        <v>17</v>
      </c>
      <c r="J1956" s="7">
        <f t="shared" si="1"/>
        <v>177.5</v>
      </c>
    </row>
    <row r="1957" ht="15.75" hidden="1" customHeight="1">
      <c r="A1957" s="5" t="s">
        <v>4197</v>
      </c>
      <c r="B1957" s="6" t="s">
        <v>12</v>
      </c>
      <c r="C1957" s="5" t="s">
        <v>23</v>
      </c>
      <c r="D1957" s="5" t="s">
        <v>77</v>
      </c>
      <c r="E1957" s="5" t="s">
        <v>15</v>
      </c>
      <c r="F1957" s="5" t="s">
        <v>78</v>
      </c>
      <c r="G1957" s="7">
        <v>143.0</v>
      </c>
      <c r="H1957" s="7">
        <v>147.0</v>
      </c>
      <c r="I1957" s="7" t="s">
        <v>17</v>
      </c>
      <c r="J1957" s="7">
        <f t="shared" si="1"/>
        <v>145</v>
      </c>
    </row>
    <row r="1958" ht="15.75" hidden="1" customHeight="1">
      <c r="A1958" s="5" t="s">
        <v>4198</v>
      </c>
      <c r="B1958" s="6" t="s">
        <v>12</v>
      </c>
      <c r="C1958" s="5" t="s">
        <v>23</v>
      </c>
      <c r="D1958" s="5" t="s">
        <v>20</v>
      </c>
      <c r="E1958" s="5" t="s">
        <v>15</v>
      </c>
      <c r="F1958" s="5" t="s">
        <v>38</v>
      </c>
      <c r="G1958" s="7">
        <v>153.0</v>
      </c>
      <c r="H1958" s="7">
        <v>140.0</v>
      </c>
      <c r="I1958" s="7" t="s">
        <v>17</v>
      </c>
      <c r="J1958" s="7">
        <f t="shared" si="1"/>
        <v>146.5</v>
      </c>
    </row>
    <row r="1959" ht="15.75" hidden="1" customHeight="1">
      <c r="A1959" s="5" t="s">
        <v>4199</v>
      </c>
      <c r="B1959" s="6" t="s">
        <v>12</v>
      </c>
      <c r="C1959" s="5" t="s">
        <v>13</v>
      </c>
      <c r="D1959" s="5" t="s">
        <v>24</v>
      </c>
      <c r="E1959" s="5" t="s">
        <v>25</v>
      </c>
      <c r="F1959" s="5" t="s">
        <v>69</v>
      </c>
      <c r="G1959" s="7">
        <v>126.0</v>
      </c>
      <c r="H1959" s="7">
        <v>130.0</v>
      </c>
      <c r="I1959" s="7">
        <v>100.0</v>
      </c>
      <c r="J1959" s="7">
        <f t="shared" si="1"/>
        <v>118.6666667</v>
      </c>
    </row>
    <row r="1960" ht="15.75" hidden="1" customHeight="1">
      <c r="A1960" s="5" t="s">
        <v>4200</v>
      </c>
      <c r="B1960" s="6" t="s">
        <v>12</v>
      </c>
      <c r="C1960" s="5" t="s">
        <v>23</v>
      </c>
      <c r="D1960" s="5" t="s">
        <v>30</v>
      </c>
      <c r="E1960" s="5" t="s">
        <v>25</v>
      </c>
      <c r="F1960" s="5" t="s">
        <v>760</v>
      </c>
      <c r="G1960" s="7">
        <v>161.0</v>
      </c>
      <c r="H1960" s="7" t="s">
        <v>17</v>
      </c>
      <c r="I1960" s="7">
        <v>140.0</v>
      </c>
      <c r="J1960" s="7">
        <f t="shared" si="1"/>
        <v>150.5</v>
      </c>
    </row>
    <row r="1961" ht="15.75" hidden="1" customHeight="1">
      <c r="A1961" s="5" t="s">
        <v>4201</v>
      </c>
      <c r="B1961" s="6" t="s">
        <v>19</v>
      </c>
      <c r="C1961" s="5" t="s">
        <v>23</v>
      </c>
      <c r="D1961" s="5" t="s">
        <v>30</v>
      </c>
      <c r="E1961" s="5" t="s">
        <v>15</v>
      </c>
      <c r="F1961" s="5" t="s">
        <v>394</v>
      </c>
      <c r="G1961" s="7">
        <v>131.0</v>
      </c>
      <c r="H1961" s="7">
        <v>121.0</v>
      </c>
      <c r="I1961" s="7" t="s">
        <v>17</v>
      </c>
      <c r="J1961" s="7">
        <f t="shared" si="1"/>
        <v>126</v>
      </c>
    </row>
    <row r="1962" ht="15.75" hidden="1" customHeight="1">
      <c r="A1962" s="5" t="s">
        <v>4202</v>
      </c>
      <c r="B1962" s="6" t="s">
        <v>19</v>
      </c>
      <c r="C1962" s="5" t="s">
        <v>23</v>
      </c>
      <c r="D1962" s="5" t="s">
        <v>20</v>
      </c>
      <c r="E1962" s="5" t="s">
        <v>15</v>
      </c>
      <c r="F1962" s="5" t="s">
        <v>387</v>
      </c>
      <c r="G1962" s="7">
        <v>185.0</v>
      </c>
      <c r="H1962" s="7">
        <v>153.0</v>
      </c>
      <c r="I1962" s="7" t="s">
        <v>17</v>
      </c>
      <c r="J1962" s="7">
        <f t="shared" si="1"/>
        <v>169</v>
      </c>
    </row>
    <row r="1963" ht="15.75" hidden="1" customHeight="1">
      <c r="A1963" s="5" t="s">
        <v>4203</v>
      </c>
      <c r="B1963" s="6" t="s">
        <v>12</v>
      </c>
      <c r="C1963" s="5" t="s">
        <v>23</v>
      </c>
      <c r="D1963" s="5" t="s">
        <v>24</v>
      </c>
      <c r="E1963" s="5" t="s">
        <v>15</v>
      </c>
      <c r="F1963" s="5" t="s">
        <v>481</v>
      </c>
      <c r="G1963" s="7">
        <v>195.0</v>
      </c>
      <c r="H1963" s="7">
        <v>158.0</v>
      </c>
      <c r="I1963" s="7">
        <v>190.0</v>
      </c>
      <c r="J1963" s="7">
        <f t="shared" si="1"/>
        <v>181</v>
      </c>
    </row>
    <row r="1964" ht="15.75" hidden="1" customHeight="1">
      <c r="A1964" s="5" t="s">
        <v>4204</v>
      </c>
      <c r="B1964" s="6" t="s">
        <v>19</v>
      </c>
      <c r="C1964" s="5" t="s">
        <v>23</v>
      </c>
      <c r="D1964" s="5" t="s">
        <v>24</v>
      </c>
      <c r="E1964" s="5" t="s">
        <v>15</v>
      </c>
      <c r="F1964" s="5" t="s">
        <v>1410</v>
      </c>
      <c r="G1964" s="7">
        <v>127.0</v>
      </c>
      <c r="H1964" s="7">
        <v>112.0</v>
      </c>
      <c r="I1964" s="7" t="s">
        <v>17</v>
      </c>
      <c r="J1964" s="7">
        <f t="shared" si="1"/>
        <v>119.5</v>
      </c>
    </row>
    <row r="1965" ht="15.75" hidden="1" customHeight="1">
      <c r="A1965" s="5" t="s">
        <v>4205</v>
      </c>
      <c r="B1965" s="6" t="s">
        <v>12</v>
      </c>
      <c r="C1965" s="5" t="s">
        <v>23</v>
      </c>
      <c r="D1965" s="5" t="s">
        <v>43</v>
      </c>
      <c r="E1965" s="5" t="s">
        <v>25</v>
      </c>
      <c r="F1965" s="5" t="s">
        <v>534</v>
      </c>
      <c r="G1965" s="7">
        <v>137.0</v>
      </c>
      <c r="H1965" s="7">
        <v>151.0</v>
      </c>
      <c r="I1965" s="7">
        <v>110.0</v>
      </c>
      <c r="J1965" s="7">
        <f t="shared" si="1"/>
        <v>132.6666667</v>
      </c>
    </row>
    <row r="1966" ht="15.75" hidden="1" customHeight="1">
      <c r="A1966" s="5" t="s">
        <v>4206</v>
      </c>
      <c r="B1966" s="6" t="s">
        <v>12</v>
      </c>
      <c r="C1966" s="5" t="s">
        <v>13</v>
      </c>
      <c r="D1966" s="5" t="s">
        <v>40</v>
      </c>
      <c r="E1966" s="5" t="s">
        <v>15</v>
      </c>
      <c r="F1966" s="5" t="s">
        <v>41</v>
      </c>
      <c r="G1966" s="7">
        <v>148.0</v>
      </c>
      <c r="H1966" s="7">
        <v>138.0</v>
      </c>
      <c r="I1966" s="7">
        <v>119.0</v>
      </c>
      <c r="J1966" s="7">
        <f t="shared" si="1"/>
        <v>135</v>
      </c>
    </row>
    <row r="1967" ht="15.75" hidden="1" customHeight="1">
      <c r="A1967" s="5" t="s">
        <v>4207</v>
      </c>
      <c r="B1967" s="6" t="s">
        <v>19</v>
      </c>
      <c r="C1967" s="5" t="s">
        <v>13</v>
      </c>
      <c r="D1967" s="5" t="s">
        <v>30</v>
      </c>
      <c r="E1967" s="5" t="s">
        <v>25</v>
      </c>
      <c r="F1967" s="5" t="s">
        <v>1350</v>
      </c>
      <c r="G1967" s="7">
        <v>111.0</v>
      </c>
      <c r="H1967" s="7">
        <v>110.0</v>
      </c>
      <c r="I1967" s="7">
        <v>100.0</v>
      </c>
      <c r="J1967" s="7">
        <f t="shared" si="1"/>
        <v>107</v>
      </c>
    </row>
    <row r="1968" ht="15.75" hidden="1" customHeight="1">
      <c r="A1968" s="5" t="s">
        <v>4208</v>
      </c>
      <c r="B1968" s="6" t="s">
        <v>19</v>
      </c>
      <c r="C1968" s="5" t="s">
        <v>13</v>
      </c>
      <c r="D1968" s="5" t="s">
        <v>43</v>
      </c>
      <c r="E1968" s="5" t="s">
        <v>25</v>
      </c>
      <c r="F1968" s="5" t="s">
        <v>170</v>
      </c>
      <c r="G1968" s="7">
        <v>181.0</v>
      </c>
      <c r="H1968" s="7" t="s">
        <v>17</v>
      </c>
      <c r="I1968" s="7">
        <v>187.0</v>
      </c>
      <c r="J1968" s="7">
        <f t="shared" si="1"/>
        <v>184</v>
      </c>
    </row>
    <row r="1969" ht="15.75" hidden="1" customHeight="1">
      <c r="A1969" s="5" t="s">
        <v>4209</v>
      </c>
      <c r="B1969" s="6" t="s">
        <v>12</v>
      </c>
      <c r="C1969" s="5" t="s">
        <v>13</v>
      </c>
      <c r="D1969" s="5" t="s">
        <v>24</v>
      </c>
      <c r="E1969" s="5" t="s">
        <v>25</v>
      </c>
      <c r="F1969" s="5" t="s">
        <v>341</v>
      </c>
      <c r="G1969" s="7">
        <v>163.0</v>
      </c>
      <c r="H1969" s="7" t="s">
        <v>17</v>
      </c>
      <c r="I1969" s="7">
        <v>159.0</v>
      </c>
      <c r="J1969" s="7">
        <f t="shared" si="1"/>
        <v>161</v>
      </c>
    </row>
    <row r="1970" ht="15.75" hidden="1" customHeight="1">
      <c r="A1970" s="5" t="s">
        <v>4210</v>
      </c>
      <c r="B1970" s="6" t="s">
        <v>12</v>
      </c>
      <c r="C1970" s="5" t="s">
        <v>23</v>
      </c>
      <c r="D1970" s="5" t="s">
        <v>37</v>
      </c>
      <c r="E1970" s="5" t="s">
        <v>15</v>
      </c>
      <c r="F1970" s="5" t="s">
        <v>101</v>
      </c>
      <c r="G1970" s="7">
        <v>165.0</v>
      </c>
      <c r="H1970" s="7">
        <v>160.0</v>
      </c>
      <c r="I1970" s="7">
        <v>130.0</v>
      </c>
      <c r="J1970" s="7">
        <f t="shared" si="1"/>
        <v>151.6666667</v>
      </c>
    </row>
    <row r="1971" ht="15.75" hidden="1" customHeight="1">
      <c r="A1971" s="5" t="s">
        <v>4211</v>
      </c>
      <c r="B1971" s="6" t="s">
        <v>12</v>
      </c>
      <c r="C1971" s="5" t="s">
        <v>13</v>
      </c>
      <c r="D1971" s="5" t="s">
        <v>77</v>
      </c>
      <c r="E1971" s="5" t="s">
        <v>15</v>
      </c>
      <c r="F1971" s="5" t="s">
        <v>198</v>
      </c>
      <c r="G1971" s="7">
        <v>169.0</v>
      </c>
      <c r="H1971" s="7">
        <v>175.0</v>
      </c>
      <c r="I1971" s="7" t="s">
        <v>17</v>
      </c>
      <c r="J1971" s="7">
        <f t="shared" si="1"/>
        <v>172</v>
      </c>
    </row>
    <row r="1972" ht="15.75" hidden="1" customHeight="1">
      <c r="A1972" s="5" t="s">
        <v>4212</v>
      </c>
      <c r="B1972" s="6" t="s">
        <v>12</v>
      </c>
      <c r="C1972" s="5" t="s">
        <v>13</v>
      </c>
      <c r="D1972" s="5" t="s">
        <v>109</v>
      </c>
      <c r="E1972" s="5" t="s">
        <v>15</v>
      </c>
      <c r="F1972" s="5" t="s">
        <v>172</v>
      </c>
      <c r="G1972" s="7">
        <v>171.0</v>
      </c>
      <c r="H1972" s="7">
        <v>185.0</v>
      </c>
      <c r="I1972" s="7" t="s">
        <v>17</v>
      </c>
      <c r="J1972" s="7">
        <f t="shared" si="1"/>
        <v>178</v>
      </c>
    </row>
    <row r="1973" ht="15.75" hidden="1" customHeight="1">
      <c r="A1973" s="5" t="s">
        <v>4213</v>
      </c>
      <c r="B1973" s="6" t="s">
        <v>12</v>
      </c>
      <c r="C1973" s="5" t="s">
        <v>13</v>
      </c>
      <c r="D1973" s="5" t="s">
        <v>109</v>
      </c>
      <c r="E1973" s="5" t="s">
        <v>15</v>
      </c>
      <c r="F1973" s="5" t="s">
        <v>52</v>
      </c>
      <c r="G1973" s="7">
        <v>186.0</v>
      </c>
      <c r="H1973" s="7" t="s">
        <v>17</v>
      </c>
      <c r="I1973" s="7">
        <v>173.0</v>
      </c>
      <c r="J1973" s="7">
        <f t="shared" si="1"/>
        <v>179.5</v>
      </c>
    </row>
    <row r="1974" ht="15.75" hidden="1" customHeight="1">
      <c r="A1974" s="5" t="s">
        <v>4214</v>
      </c>
      <c r="B1974" s="6" t="s">
        <v>12</v>
      </c>
      <c r="C1974" s="5" t="s">
        <v>23</v>
      </c>
      <c r="D1974" s="5" t="s">
        <v>24</v>
      </c>
      <c r="E1974" s="5" t="s">
        <v>15</v>
      </c>
      <c r="F1974" s="5" t="s">
        <v>35</v>
      </c>
      <c r="G1974" s="7">
        <v>187.0</v>
      </c>
      <c r="H1974" s="7">
        <v>166.0</v>
      </c>
      <c r="I1974" s="7" t="s">
        <v>17</v>
      </c>
      <c r="J1974" s="7">
        <f t="shared" si="1"/>
        <v>176.5</v>
      </c>
    </row>
    <row r="1975" ht="15.75" hidden="1" customHeight="1">
      <c r="A1975" s="5" t="s">
        <v>4215</v>
      </c>
      <c r="B1975" s="6" t="s">
        <v>12</v>
      </c>
      <c r="C1975" s="5" t="s">
        <v>13</v>
      </c>
      <c r="D1975" s="5" t="s">
        <v>43</v>
      </c>
      <c r="E1975" s="5" t="s">
        <v>25</v>
      </c>
      <c r="F1975" s="5" t="s">
        <v>534</v>
      </c>
      <c r="G1975" s="7">
        <v>169.0</v>
      </c>
      <c r="H1975" s="7" t="s">
        <v>17</v>
      </c>
      <c r="I1975" s="7">
        <v>144.0</v>
      </c>
      <c r="J1975" s="7">
        <f t="shared" si="1"/>
        <v>156.5</v>
      </c>
    </row>
    <row r="1976" ht="15.75" hidden="1" customHeight="1">
      <c r="A1976" s="5" t="s">
        <v>4216</v>
      </c>
      <c r="B1976" s="6" t="s">
        <v>12</v>
      </c>
      <c r="C1976" s="5" t="s">
        <v>23</v>
      </c>
      <c r="D1976" s="5" t="s">
        <v>20</v>
      </c>
      <c r="E1976" s="5" t="s">
        <v>15</v>
      </c>
      <c r="F1976" s="5" t="s">
        <v>387</v>
      </c>
      <c r="G1976" s="7">
        <v>177.0</v>
      </c>
      <c r="H1976" s="7" t="s">
        <v>17</v>
      </c>
      <c r="I1976" s="7">
        <v>161.0</v>
      </c>
      <c r="J1976" s="7">
        <f t="shared" si="1"/>
        <v>169</v>
      </c>
    </row>
    <row r="1977" ht="15.75" hidden="1" customHeight="1">
      <c r="A1977" s="5" t="s">
        <v>4217</v>
      </c>
      <c r="B1977" s="6" t="s">
        <v>19</v>
      </c>
      <c r="C1977" s="5" t="s">
        <v>13</v>
      </c>
      <c r="D1977" s="5" t="s">
        <v>37</v>
      </c>
      <c r="E1977" s="5" t="s">
        <v>15</v>
      </c>
      <c r="F1977" s="5" t="s">
        <v>38</v>
      </c>
      <c r="G1977" s="7">
        <v>175.0</v>
      </c>
      <c r="H1977" s="7" t="s">
        <v>17</v>
      </c>
      <c r="I1977" s="7">
        <v>190.0</v>
      </c>
      <c r="J1977" s="7">
        <f t="shared" si="1"/>
        <v>182.5</v>
      </c>
    </row>
    <row r="1978" ht="15.75" hidden="1" customHeight="1">
      <c r="A1978" s="5" t="s">
        <v>4218</v>
      </c>
      <c r="B1978" s="6" t="s">
        <v>12</v>
      </c>
      <c r="C1978" s="5" t="s">
        <v>13</v>
      </c>
      <c r="D1978" s="5" t="s">
        <v>130</v>
      </c>
      <c r="E1978" s="5" t="s">
        <v>25</v>
      </c>
      <c r="F1978" s="5" t="s">
        <v>97</v>
      </c>
      <c r="G1978" s="7">
        <v>137.0</v>
      </c>
      <c r="H1978" s="7" t="s">
        <v>17</v>
      </c>
      <c r="I1978" s="7">
        <v>155.0</v>
      </c>
      <c r="J1978" s="7">
        <f t="shared" si="1"/>
        <v>146</v>
      </c>
    </row>
    <row r="1979" ht="15.75" hidden="1" customHeight="1">
      <c r="A1979" s="5" t="s">
        <v>4219</v>
      </c>
      <c r="B1979" s="6" t="s">
        <v>19</v>
      </c>
      <c r="C1979" s="5" t="s">
        <v>23</v>
      </c>
      <c r="D1979" s="5" t="s">
        <v>14</v>
      </c>
      <c r="E1979" s="5" t="s">
        <v>25</v>
      </c>
      <c r="F1979" s="5" t="s">
        <v>259</v>
      </c>
      <c r="G1979" s="7">
        <v>188.0</v>
      </c>
      <c r="H1979" s="7" t="s">
        <v>17</v>
      </c>
      <c r="I1979" s="7">
        <v>186.0</v>
      </c>
      <c r="J1979" s="7">
        <f t="shared" si="1"/>
        <v>187</v>
      </c>
    </row>
    <row r="1980" ht="15.75" hidden="1" customHeight="1">
      <c r="A1980" s="5" t="s">
        <v>4220</v>
      </c>
      <c r="B1980" s="6" t="s">
        <v>12</v>
      </c>
      <c r="C1980" s="5" t="s">
        <v>23</v>
      </c>
      <c r="D1980" s="5" t="s">
        <v>51</v>
      </c>
      <c r="E1980" s="5" t="s">
        <v>15</v>
      </c>
      <c r="F1980" s="5" t="s">
        <v>398</v>
      </c>
      <c r="G1980" s="7">
        <v>153.0</v>
      </c>
      <c r="H1980" s="7" t="s">
        <v>17</v>
      </c>
      <c r="I1980" s="7">
        <v>172.0</v>
      </c>
      <c r="J1980" s="7">
        <f t="shared" si="1"/>
        <v>162.5</v>
      </c>
    </row>
    <row r="1981" ht="15.75" hidden="1" customHeight="1">
      <c r="A1981" s="5" t="s">
        <v>4221</v>
      </c>
      <c r="B1981" s="6" t="s">
        <v>19</v>
      </c>
      <c r="C1981" s="5" t="s">
        <v>13</v>
      </c>
      <c r="D1981" s="5" t="s">
        <v>30</v>
      </c>
      <c r="E1981" s="5" t="s">
        <v>25</v>
      </c>
      <c r="F1981" s="5" t="s">
        <v>448</v>
      </c>
      <c r="G1981" s="7">
        <v>134.0</v>
      </c>
      <c r="H1981" s="7" t="s">
        <v>17</v>
      </c>
      <c r="I1981" s="7">
        <v>163.0</v>
      </c>
      <c r="J1981" s="7">
        <f t="shared" si="1"/>
        <v>148.5</v>
      </c>
    </row>
    <row r="1982" ht="15.75" hidden="1" customHeight="1">
      <c r="A1982" s="5" t="s">
        <v>4222</v>
      </c>
      <c r="B1982" s="6" t="s">
        <v>12</v>
      </c>
      <c r="C1982" s="5" t="s">
        <v>13</v>
      </c>
      <c r="D1982" s="5" t="s">
        <v>51</v>
      </c>
      <c r="E1982" s="5" t="s">
        <v>15</v>
      </c>
      <c r="F1982" s="5" t="s">
        <v>330</v>
      </c>
      <c r="G1982" s="7">
        <v>155.0</v>
      </c>
      <c r="H1982" s="7">
        <v>198.0</v>
      </c>
      <c r="I1982" s="7" t="s">
        <v>17</v>
      </c>
      <c r="J1982" s="7">
        <f t="shared" si="1"/>
        <v>176.5</v>
      </c>
    </row>
    <row r="1983" ht="15.75" hidden="1" customHeight="1">
      <c r="A1983" s="5" t="s">
        <v>4223</v>
      </c>
      <c r="B1983" s="6" t="s">
        <v>12</v>
      </c>
      <c r="C1983" s="5" t="s">
        <v>23</v>
      </c>
      <c r="D1983" s="5" t="s">
        <v>561</v>
      </c>
      <c r="E1983" s="5" t="s">
        <v>15</v>
      </c>
      <c r="F1983" s="5" t="s">
        <v>562</v>
      </c>
      <c r="G1983" s="7">
        <v>104.0</v>
      </c>
      <c r="H1983" s="7">
        <v>127.0</v>
      </c>
      <c r="I1983" s="7" t="s">
        <v>67</v>
      </c>
      <c r="J1983" s="7">
        <f t="shared" si="1"/>
        <v>115.5</v>
      </c>
    </row>
    <row r="1984" ht="15.75" hidden="1" customHeight="1">
      <c r="A1984" s="5" t="s">
        <v>4224</v>
      </c>
      <c r="B1984" s="6" t="s">
        <v>19</v>
      </c>
      <c r="C1984" s="5" t="s">
        <v>23</v>
      </c>
      <c r="D1984" s="5" t="s">
        <v>20</v>
      </c>
      <c r="E1984" s="5" t="s">
        <v>15</v>
      </c>
      <c r="F1984" s="5" t="s">
        <v>383</v>
      </c>
      <c r="G1984" s="7">
        <v>134.0</v>
      </c>
      <c r="H1984" s="7" t="s">
        <v>17</v>
      </c>
      <c r="I1984" s="7">
        <v>119.0</v>
      </c>
      <c r="J1984" s="7">
        <f t="shared" si="1"/>
        <v>126.5</v>
      </c>
    </row>
    <row r="1985" ht="15.75" hidden="1" customHeight="1">
      <c r="A1985" s="5" t="s">
        <v>4225</v>
      </c>
      <c r="B1985" s="6" t="s">
        <v>12</v>
      </c>
      <c r="C1985" s="5" t="s">
        <v>23</v>
      </c>
      <c r="D1985" s="5" t="s">
        <v>30</v>
      </c>
      <c r="E1985" s="5" t="s">
        <v>25</v>
      </c>
      <c r="F1985" s="5" t="s">
        <v>373</v>
      </c>
      <c r="G1985" s="7">
        <v>115.0</v>
      </c>
      <c r="H1985" s="7">
        <v>107.0</v>
      </c>
      <c r="I1985" s="7" t="s">
        <v>17</v>
      </c>
      <c r="J1985" s="7">
        <f t="shared" si="1"/>
        <v>111</v>
      </c>
    </row>
    <row r="1986" ht="15.75" hidden="1" customHeight="1">
      <c r="A1986" s="5" t="s">
        <v>4226</v>
      </c>
      <c r="B1986" s="6" t="s">
        <v>12</v>
      </c>
      <c r="C1986" s="5" t="s">
        <v>23</v>
      </c>
      <c r="D1986" s="5" t="s">
        <v>30</v>
      </c>
      <c r="E1986" s="5" t="s">
        <v>25</v>
      </c>
      <c r="F1986" s="5" t="s">
        <v>188</v>
      </c>
      <c r="G1986" s="7">
        <v>190.0</v>
      </c>
      <c r="H1986" s="7" t="s">
        <v>17</v>
      </c>
      <c r="I1986" s="7">
        <v>177.0</v>
      </c>
      <c r="J1986" s="7">
        <f t="shared" si="1"/>
        <v>183.5</v>
      </c>
    </row>
    <row r="1987" ht="15.75" hidden="1" customHeight="1">
      <c r="A1987" s="5" t="s">
        <v>4227</v>
      </c>
      <c r="B1987" s="6" t="s">
        <v>12</v>
      </c>
      <c r="C1987" s="5" t="s">
        <v>13</v>
      </c>
      <c r="D1987" s="5" t="s">
        <v>149</v>
      </c>
      <c r="E1987" s="5" t="s">
        <v>15</v>
      </c>
      <c r="F1987" s="5" t="s">
        <v>496</v>
      </c>
      <c r="G1987" s="7">
        <v>124.0</v>
      </c>
      <c r="H1987" s="7">
        <v>172.0</v>
      </c>
      <c r="I1987" s="7" t="s">
        <v>17</v>
      </c>
      <c r="J1987" s="7">
        <f t="shared" si="1"/>
        <v>148</v>
      </c>
    </row>
    <row r="1988" ht="15.75" hidden="1" customHeight="1">
      <c r="A1988" s="5" t="s">
        <v>4228</v>
      </c>
      <c r="B1988" s="6" t="s">
        <v>19</v>
      </c>
      <c r="C1988" s="5" t="s">
        <v>13</v>
      </c>
      <c r="D1988" s="5" t="s">
        <v>43</v>
      </c>
      <c r="E1988" s="5" t="s">
        <v>25</v>
      </c>
      <c r="F1988" s="5" t="s">
        <v>170</v>
      </c>
      <c r="G1988" s="7">
        <v>163.0</v>
      </c>
      <c r="H1988" s="7" t="s">
        <v>17</v>
      </c>
      <c r="I1988" s="7">
        <v>153.0</v>
      </c>
      <c r="J1988" s="7">
        <f t="shared" si="1"/>
        <v>158</v>
      </c>
    </row>
    <row r="1989" ht="15.75" hidden="1" customHeight="1">
      <c r="A1989" s="5" t="s">
        <v>4229</v>
      </c>
      <c r="B1989" s="6" t="s">
        <v>12</v>
      </c>
      <c r="C1989" s="5" t="s">
        <v>13</v>
      </c>
      <c r="D1989" s="5" t="s">
        <v>43</v>
      </c>
      <c r="E1989" s="5" t="s">
        <v>15</v>
      </c>
      <c r="F1989" s="5" t="s">
        <v>166</v>
      </c>
      <c r="G1989" s="7">
        <v>134.0</v>
      </c>
      <c r="H1989" s="7" t="s">
        <v>17</v>
      </c>
      <c r="I1989" s="7">
        <v>146.0</v>
      </c>
      <c r="J1989" s="7">
        <f t="shared" si="1"/>
        <v>140</v>
      </c>
    </row>
    <row r="1990" ht="15.75" hidden="1" customHeight="1">
      <c r="A1990" s="5" t="s">
        <v>4230</v>
      </c>
      <c r="B1990" s="6" t="s">
        <v>12</v>
      </c>
      <c r="C1990" s="5" t="s">
        <v>23</v>
      </c>
      <c r="D1990" s="5" t="s">
        <v>51</v>
      </c>
      <c r="E1990" s="5" t="s">
        <v>25</v>
      </c>
      <c r="F1990" s="5" t="s">
        <v>52</v>
      </c>
      <c r="G1990" s="7">
        <v>186.0</v>
      </c>
      <c r="H1990" s="7" t="s">
        <v>17</v>
      </c>
      <c r="I1990" s="7">
        <v>173.0</v>
      </c>
      <c r="J1990" s="7">
        <f t="shared" si="1"/>
        <v>179.5</v>
      </c>
    </row>
    <row r="1991" ht="15.75" hidden="1" customHeight="1">
      <c r="A1991" s="5" t="s">
        <v>4231</v>
      </c>
      <c r="B1991" s="6" t="s">
        <v>12</v>
      </c>
      <c r="C1991" s="5" t="s">
        <v>23</v>
      </c>
      <c r="D1991" s="5" t="s">
        <v>43</v>
      </c>
      <c r="E1991" s="5" t="s">
        <v>15</v>
      </c>
      <c r="F1991" s="5" t="s">
        <v>224</v>
      </c>
      <c r="G1991" s="7">
        <v>150.0</v>
      </c>
      <c r="H1991" s="7">
        <v>143.0</v>
      </c>
      <c r="I1991" s="7">
        <v>142.0</v>
      </c>
      <c r="J1991" s="7">
        <f t="shared" si="1"/>
        <v>145</v>
      </c>
    </row>
    <row r="1992" ht="15.75" hidden="1" customHeight="1">
      <c r="A1992" s="5" t="s">
        <v>4232</v>
      </c>
      <c r="B1992" s="6" t="s">
        <v>12</v>
      </c>
      <c r="C1992" s="5" t="s">
        <v>23</v>
      </c>
      <c r="D1992" s="5" t="s">
        <v>20</v>
      </c>
      <c r="E1992" s="5" t="s">
        <v>15</v>
      </c>
      <c r="F1992" s="5" t="s">
        <v>387</v>
      </c>
      <c r="G1992" s="7">
        <v>191.0</v>
      </c>
      <c r="H1992" s="7" t="s">
        <v>17</v>
      </c>
      <c r="I1992" s="7">
        <v>159.0</v>
      </c>
      <c r="J1992" s="7">
        <f t="shared" si="1"/>
        <v>175</v>
      </c>
    </row>
    <row r="1993" ht="15.75" hidden="1" customHeight="1">
      <c r="A1993" s="5" t="s">
        <v>4233</v>
      </c>
      <c r="B1993" s="6" t="s">
        <v>12</v>
      </c>
      <c r="C1993" s="5" t="s">
        <v>23</v>
      </c>
      <c r="D1993" s="5" t="s">
        <v>46</v>
      </c>
      <c r="E1993" s="5" t="s">
        <v>15</v>
      </c>
      <c r="F1993" s="5" t="s">
        <v>99</v>
      </c>
      <c r="G1993" s="7">
        <v>161.0</v>
      </c>
      <c r="H1993" s="7">
        <v>161.0</v>
      </c>
      <c r="I1993" s="7" t="s">
        <v>17</v>
      </c>
      <c r="J1993" s="7">
        <f t="shared" si="1"/>
        <v>161</v>
      </c>
    </row>
    <row r="1994" ht="15.75" hidden="1" customHeight="1">
      <c r="A1994" s="5" t="s">
        <v>4234</v>
      </c>
      <c r="B1994" s="6" t="s">
        <v>12</v>
      </c>
      <c r="C1994" s="5" t="s">
        <v>23</v>
      </c>
      <c r="D1994" s="5" t="s">
        <v>60</v>
      </c>
      <c r="E1994" s="5" t="s">
        <v>25</v>
      </c>
      <c r="F1994" s="5" t="s">
        <v>73</v>
      </c>
      <c r="G1994" s="7">
        <v>153.0</v>
      </c>
      <c r="H1994" s="7" t="s">
        <v>17</v>
      </c>
      <c r="I1994" s="7">
        <v>140.0</v>
      </c>
      <c r="J1994" s="7">
        <f t="shared" si="1"/>
        <v>146.5</v>
      </c>
    </row>
    <row r="1995" ht="15.75" hidden="1" customHeight="1">
      <c r="A1995" s="5" t="s">
        <v>4235</v>
      </c>
      <c r="B1995" s="6" t="s">
        <v>19</v>
      </c>
      <c r="C1995" s="5" t="s">
        <v>23</v>
      </c>
      <c r="D1995" s="5" t="s">
        <v>20</v>
      </c>
      <c r="E1995" s="5" t="s">
        <v>15</v>
      </c>
      <c r="F1995" s="5" t="s">
        <v>153</v>
      </c>
      <c r="G1995" s="7">
        <v>107.0</v>
      </c>
      <c r="H1995" s="7">
        <v>130.0</v>
      </c>
      <c r="I1995" s="7" t="s">
        <v>17</v>
      </c>
      <c r="J1995" s="7">
        <f t="shared" si="1"/>
        <v>118.5</v>
      </c>
    </row>
    <row r="1996" ht="15.75" hidden="1" customHeight="1">
      <c r="A1996" s="5" t="s">
        <v>4236</v>
      </c>
      <c r="B1996" s="6" t="s">
        <v>12</v>
      </c>
      <c r="C1996" s="5" t="s">
        <v>13</v>
      </c>
      <c r="D1996" s="5" t="s">
        <v>43</v>
      </c>
      <c r="E1996" s="5" t="s">
        <v>15</v>
      </c>
      <c r="F1996" s="5" t="s">
        <v>166</v>
      </c>
      <c r="G1996" s="7">
        <v>115.0</v>
      </c>
      <c r="H1996" s="7" t="s">
        <v>17</v>
      </c>
      <c r="I1996" s="7">
        <v>104.0</v>
      </c>
      <c r="J1996" s="7">
        <f t="shared" si="1"/>
        <v>109.5</v>
      </c>
    </row>
    <row r="1997" ht="15.75" hidden="1" customHeight="1">
      <c r="A1997" s="5" t="s">
        <v>4237</v>
      </c>
      <c r="B1997" s="6" t="s">
        <v>12</v>
      </c>
      <c r="C1997" s="5" t="s">
        <v>13</v>
      </c>
      <c r="D1997" s="5" t="s">
        <v>20</v>
      </c>
      <c r="E1997" s="5" t="s">
        <v>15</v>
      </c>
      <c r="F1997" s="5" t="s">
        <v>292</v>
      </c>
      <c r="G1997" s="7">
        <v>185.0</v>
      </c>
      <c r="H1997" s="7" t="s">
        <v>17</v>
      </c>
      <c r="I1997" s="7">
        <v>178.0</v>
      </c>
      <c r="J1997" s="7">
        <f t="shared" si="1"/>
        <v>181.5</v>
      </c>
    </row>
    <row r="1998" ht="15.75" hidden="1" customHeight="1">
      <c r="A1998" s="5" t="s">
        <v>4238</v>
      </c>
      <c r="B1998" s="6" t="s">
        <v>12</v>
      </c>
      <c r="C1998" s="5" t="s">
        <v>13</v>
      </c>
      <c r="D1998" s="5" t="s">
        <v>24</v>
      </c>
      <c r="E1998" s="5" t="s">
        <v>15</v>
      </c>
      <c r="F1998" s="5" t="s">
        <v>332</v>
      </c>
      <c r="G1998" s="7">
        <v>149.0</v>
      </c>
      <c r="H1998" s="7" t="s">
        <v>17</v>
      </c>
      <c r="I1998" s="7">
        <v>146.0</v>
      </c>
      <c r="J1998" s="7">
        <f t="shared" si="1"/>
        <v>147.5</v>
      </c>
    </row>
    <row r="1999" ht="15.75" hidden="1" customHeight="1">
      <c r="A1999" s="5" t="s">
        <v>4239</v>
      </c>
      <c r="B1999" s="6" t="s">
        <v>12</v>
      </c>
      <c r="C1999" s="5" t="s">
        <v>23</v>
      </c>
      <c r="D1999" s="5" t="s">
        <v>51</v>
      </c>
      <c r="E1999" s="5" t="s">
        <v>25</v>
      </c>
      <c r="F1999" s="5" t="s">
        <v>474</v>
      </c>
      <c r="G1999" s="7">
        <v>169.0</v>
      </c>
      <c r="H1999" s="7" t="s">
        <v>17</v>
      </c>
      <c r="I1999" s="7">
        <v>128.0</v>
      </c>
      <c r="J1999" s="7">
        <f t="shared" si="1"/>
        <v>148.5</v>
      </c>
    </row>
    <row r="2000" ht="15.75" hidden="1" customHeight="1">
      <c r="A2000" s="5" t="s">
        <v>4240</v>
      </c>
      <c r="B2000" s="6" t="s">
        <v>12</v>
      </c>
      <c r="C2000" s="5" t="s">
        <v>13</v>
      </c>
      <c r="D2000" s="5" t="s">
        <v>60</v>
      </c>
      <c r="E2000" s="5" t="s">
        <v>15</v>
      </c>
      <c r="F2000" s="5" t="s">
        <v>164</v>
      </c>
      <c r="G2000" s="7">
        <v>144.0</v>
      </c>
      <c r="H2000" s="7" t="s">
        <v>17</v>
      </c>
      <c r="I2000" s="7">
        <v>133.0</v>
      </c>
      <c r="J2000" s="7">
        <f t="shared" si="1"/>
        <v>138.5</v>
      </c>
    </row>
    <row r="2001" ht="15.75" hidden="1" customHeight="1">
      <c r="A2001" s="5" t="s">
        <v>4241</v>
      </c>
      <c r="B2001" s="6" t="s">
        <v>19</v>
      </c>
      <c r="C2001" s="5" t="s">
        <v>23</v>
      </c>
      <c r="D2001" s="5" t="s">
        <v>30</v>
      </c>
      <c r="E2001" s="5" t="s">
        <v>25</v>
      </c>
      <c r="F2001" s="5" t="s">
        <v>188</v>
      </c>
      <c r="G2001" s="7">
        <v>126.0</v>
      </c>
      <c r="H2001" s="7">
        <v>140.0</v>
      </c>
      <c r="I2001" s="7" t="s">
        <v>17</v>
      </c>
      <c r="J2001" s="7">
        <f t="shared" si="1"/>
        <v>133</v>
      </c>
    </row>
    <row r="2002" ht="15.75" hidden="1" customHeight="1">
      <c r="A2002" s="5" t="s">
        <v>4242</v>
      </c>
      <c r="B2002" s="6" t="s">
        <v>19</v>
      </c>
      <c r="C2002" s="5" t="s">
        <v>13</v>
      </c>
      <c r="D2002" s="5" t="s">
        <v>30</v>
      </c>
      <c r="E2002" s="5" t="s">
        <v>25</v>
      </c>
      <c r="F2002" s="5" t="s">
        <v>373</v>
      </c>
      <c r="G2002" s="7">
        <v>145.0</v>
      </c>
      <c r="H2002" s="7" t="s">
        <v>17</v>
      </c>
      <c r="I2002" s="7">
        <v>184.0</v>
      </c>
      <c r="J2002" s="7">
        <f t="shared" si="1"/>
        <v>164.5</v>
      </c>
    </row>
    <row r="2003" ht="15.75" hidden="1" customHeight="1">
      <c r="A2003" s="5" t="s">
        <v>4243</v>
      </c>
      <c r="B2003" s="6" t="s">
        <v>19</v>
      </c>
      <c r="C2003" s="5" t="s">
        <v>23</v>
      </c>
      <c r="D2003" s="5" t="s">
        <v>24</v>
      </c>
      <c r="E2003" s="5" t="s">
        <v>15</v>
      </c>
      <c r="F2003" s="5" t="s">
        <v>481</v>
      </c>
      <c r="G2003" s="7">
        <v>189.0</v>
      </c>
      <c r="H2003" s="7">
        <v>140.0</v>
      </c>
      <c r="I2003" s="7">
        <v>175.0</v>
      </c>
      <c r="J2003" s="7">
        <f t="shared" si="1"/>
        <v>168</v>
      </c>
    </row>
    <row r="2004" ht="15.75" hidden="1" customHeight="1">
      <c r="A2004" s="5" t="s">
        <v>4244</v>
      </c>
      <c r="B2004" s="6" t="s">
        <v>12</v>
      </c>
      <c r="C2004" s="5" t="s">
        <v>13</v>
      </c>
      <c r="D2004" s="5" t="s">
        <v>30</v>
      </c>
      <c r="E2004" s="5" t="s">
        <v>15</v>
      </c>
      <c r="F2004" s="5" t="s">
        <v>319</v>
      </c>
      <c r="G2004" s="7">
        <v>160.0</v>
      </c>
      <c r="H2004" s="7" t="s">
        <v>17</v>
      </c>
      <c r="I2004" s="7">
        <v>168.0</v>
      </c>
      <c r="J2004" s="7">
        <f t="shared" si="1"/>
        <v>164</v>
      </c>
    </row>
    <row r="2005" ht="15.75" hidden="1" customHeight="1">
      <c r="A2005" s="5" t="s">
        <v>4245</v>
      </c>
      <c r="B2005" s="6" t="s">
        <v>12</v>
      </c>
      <c r="C2005" s="5" t="s">
        <v>13</v>
      </c>
      <c r="D2005" s="5" t="s">
        <v>60</v>
      </c>
      <c r="E2005" s="5" t="s">
        <v>25</v>
      </c>
      <c r="F2005" s="5" t="s">
        <v>61</v>
      </c>
      <c r="G2005" s="7">
        <v>174.0</v>
      </c>
      <c r="H2005" s="7" t="s">
        <v>17</v>
      </c>
      <c r="I2005" s="7">
        <v>186.0</v>
      </c>
      <c r="J2005" s="7">
        <f t="shared" si="1"/>
        <v>180</v>
      </c>
    </row>
    <row r="2006" ht="15.75" hidden="1" customHeight="1">
      <c r="A2006" s="5" t="s">
        <v>4246</v>
      </c>
      <c r="B2006" s="6" t="s">
        <v>12</v>
      </c>
      <c r="C2006" s="5" t="s">
        <v>23</v>
      </c>
      <c r="D2006" s="5" t="s">
        <v>43</v>
      </c>
      <c r="E2006" s="5" t="s">
        <v>25</v>
      </c>
      <c r="F2006" s="5" t="s">
        <v>63</v>
      </c>
      <c r="G2006" s="7">
        <v>152.0</v>
      </c>
      <c r="H2006" s="7">
        <v>138.0</v>
      </c>
      <c r="I2006" s="7">
        <v>137.0</v>
      </c>
      <c r="J2006" s="7">
        <f t="shared" si="1"/>
        <v>142.3333333</v>
      </c>
    </row>
    <row r="2007" ht="15.75" hidden="1" customHeight="1">
      <c r="A2007" s="5" t="s">
        <v>4247</v>
      </c>
      <c r="B2007" s="6" t="s">
        <v>12</v>
      </c>
      <c r="C2007" s="5" t="s">
        <v>23</v>
      </c>
      <c r="D2007" s="5" t="s">
        <v>24</v>
      </c>
      <c r="E2007" s="5" t="s">
        <v>15</v>
      </c>
      <c r="F2007" s="5" t="s">
        <v>3920</v>
      </c>
      <c r="G2007" s="7">
        <v>189.0</v>
      </c>
      <c r="H2007" s="7">
        <v>181.0</v>
      </c>
      <c r="I2007" s="7" t="s">
        <v>17</v>
      </c>
      <c r="J2007" s="7">
        <f t="shared" si="1"/>
        <v>185</v>
      </c>
    </row>
    <row r="2008" ht="15.75" hidden="1" customHeight="1">
      <c r="A2008" s="5" t="s">
        <v>4248</v>
      </c>
      <c r="B2008" s="6" t="s">
        <v>12</v>
      </c>
      <c r="C2008" s="5" t="s">
        <v>13</v>
      </c>
      <c r="D2008" s="5" t="s">
        <v>149</v>
      </c>
      <c r="E2008" s="5" t="s">
        <v>15</v>
      </c>
      <c r="F2008" s="5" t="s">
        <v>150</v>
      </c>
      <c r="G2008" s="7">
        <v>140.0</v>
      </c>
      <c r="H2008" s="7">
        <v>124.0</v>
      </c>
      <c r="I2008" s="7" t="s">
        <v>17</v>
      </c>
      <c r="J2008" s="7">
        <f t="shared" si="1"/>
        <v>132</v>
      </c>
    </row>
    <row r="2009" ht="15.75" hidden="1" customHeight="1">
      <c r="A2009" s="5" t="s">
        <v>4249</v>
      </c>
      <c r="B2009" s="6" t="s">
        <v>19</v>
      </c>
      <c r="C2009" s="5" t="s">
        <v>23</v>
      </c>
      <c r="D2009" s="5" t="s">
        <v>24</v>
      </c>
      <c r="E2009" s="5" t="s">
        <v>15</v>
      </c>
      <c r="F2009" s="5" t="s">
        <v>332</v>
      </c>
      <c r="G2009" s="7">
        <v>173.0</v>
      </c>
      <c r="H2009" s="7">
        <v>127.0</v>
      </c>
      <c r="I2009" s="7">
        <v>128.0</v>
      </c>
      <c r="J2009" s="7">
        <f t="shared" si="1"/>
        <v>142.6666667</v>
      </c>
    </row>
    <row r="2010" ht="15.75" hidden="1" customHeight="1">
      <c r="A2010" s="5" t="s">
        <v>4250</v>
      </c>
      <c r="B2010" s="6" t="s">
        <v>12</v>
      </c>
      <c r="C2010" s="5" t="s">
        <v>13</v>
      </c>
      <c r="D2010" s="5" t="s">
        <v>37</v>
      </c>
      <c r="E2010" s="5" t="s">
        <v>25</v>
      </c>
      <c r="F2010" s="5" t="s">
        <v>576</v>
      </c>
      <c r="G2010" s="7">
        <v>174.0</v>
      </c>
      <c r="H2010" s="7" t="s">
        <v>17</v>
      </c>
      <c r="I2010" s="7">
        <v>182.0</v>
      </c>
      <c r="J2010" s="7">
        <f t="shared" si="1"/>
        <v>178</v>
      </c>
    </row>
    <row r="2011" ht="15.75" hidden="1" customHeight="1">
      <c r="A2011" s="5" t="s">
        <v>4251</v>
      </c>
      <c r="B2011" s="6" t="s">
        <v>12</v>
      </c>
      <c r="C2011" s="5" t="s">
        <v>23</v>
      </c>
      <c r="D2011" s="5" t="s">
        <v>20</v>
      </c>
      <c r="E2011" s="5" t="s">
        <v>25</v>
      </c>
      <c r="F2011" s="5" t="s">
        <v>534</v>
      </c>
      <c r="G2011" s="7">
        <v>149.0</v>
      </c>
      <c r="H2011" s="7">
        <v>151.0</v>
      </c>
      <c r="I2011" s="7" t="s">
        <v>17</v>
      </c>
      <c r="J2011" s="7">
        <f t="shared" si="1"/>
        <v>150</v>
      </c>
    </row>
    <row r="2012" ht="15.75" hidden="1" customHeight="1">
      <c r="A2012" s="5" t="s">
        <v>4252</v>
      </c>
      <c r="B2012" s="6" t="s">
        <v>12</v>
      </c>
      <c r="C2012" s="5" t="s">
        <v>13</v>
      </c>
      <c r="D2012" s="5" t="s">
        <v>473</v>
      </c>
      <c r="E2012" s="5" t="s">
        <v>25</v>
      </c>
      <c r="F2012" s="5" t="s">
        <v>474</v>
      </c>
      <c r="G2012" s="7">
        <v>150.0</v>
      </c>
      <c r="H2012" s="7" t="s">
        <v>17</v>
      </c>
      <c r="I2012" s="7">
        <v>149.0</v>
      </c>
      <c r="J2012" s="7">
        <f t="shared" si="1"/>
        <v>149.5</v>
      </c>
    </row>
    <row r="2013" ht="15.75" hidden="1" customHeight="1">
      <c r="A2013" s="5" t="s">
        <v>4253</v>
      </c>
      <c r="B2013" s="6" t="s">
        <v>12</v>
      </c>
      <c r="C2013" s="5" t="s">
        <v>13</v>
      </c>
      <c r="D2013" s="5" t="s">
        <v>51</v>
      </c>
      <c r="E2013" s="5" t="s">
        <v>25</v>
      </c>
      <c r="F2013" s="5" t="s">
        <v>278</v>
      </c>
      <c r="G2013" s="7">
        <v>148.0</v>
      </c>
      <c r="H2013" s="7" t="s">
        <v>17</v>
      </c>
      <c r="I2013" s="7">
        <v>155.0</v>
      </c>
      <c r="J2013" s="7">
        <f t="shared" si="1"/>
        <v>151.5</v>
      </c>
    </row>
    <row r="2014" ht="15.75" hidden="1" customHeight="1">
      <c r="A2014" s="5" t="s">
        <v>4254</v>
      </c>
      <c r="B2014" s="6" t="s">
        <v>12</v>
      </c>
      <c r="C2014" s="5" t="s">
        <v>13</v>
      </c>
      <c r="D2014" s="5" t="s">
        <v>43</v>
      </c>
      <c r="E2014" s="5" t="s">
        <v>25</v>
      </c>
      <c r="F2014" s="5" t="s">
        <v>754</v>
      </c>
      <c r="G2014" s="7">
        <v>153.0</v>
      </c>
      <c r="H2014" s="7">
        <v>140.0</v>
      </c>
      <c r="I2014" s="7" t="s">
        <v>17</v>
      </c>
      <c r="J2014" s="7">
        <f t="shared" si="1"/>
        <v>146.5</v>
      </c>
    </row>
    <row r="2015" ht="15.75" hidden="1" customHeight="1">
      <c r="A2015" s="5" t="s">
        <v>4255</v>
      </c>
      <c r="B2015" s="6" t="s">
        <v>12</v>
      </c>
      <c r="C2015" s="5" t="s">
        <v>23</v>
      </c>
      <c r="D2015" s="5" t="s">
        <v>24</v>
      </c>
      <c r="E2015" s="5" t="s">
        <v>25</v>
      </c>
      <c r="F2015" s="5" t="s">
        <v>54</v>
      </c>
      <c r="G2015" s="7">
        <v>143.0</v>
      </c>
      <c r="H2015" s="7">
        <v>157.0</v>
      </c>
      <c r="I2015" s="7" t="s">
        <v>17</v>
      </c>
      <c r="J2015" s="7">
        <f t="shared" si="1"/>
        <v>150</v>
      </c>
    </row>
    <row r="2016" ht="15.75" hidden="1" customHeight="1">
      <c r="A2016" s="5" t="s">
        <v>4256</v>
      </c>
      <c r="B2016" s="6" t="s">
        <v>12</v>
      </c>
      <c r="C2016" s="5" t="s">
        <v>23</v>
      </c>
      <c r="D2016" s="5" t="s">
        <v>20</v>
      </c>
      <c r="E2016" s="5" t="s">
        <v>15</v>
      </c>
      <c r="F2016" s="5" t="s">
        <v>676</v>
      </c>
      <c r="G2016" s="7">
        <v>138.0</v>
      </c>
      <c r="H2016" s="7">
        <v>157.0</v>
      </c>
      <c r="I2016" s="7" t="s">
        <v>17</v>
      </c>
      <c r="J2016" s="7">
        <f t="shared" si="1"/>
        <v>147.5</v>
      </c>
    </row>
    <row r="2017" ht="15.75" hidden="1" customHeight="1">
      <c r="A2017" s="5" t="s">
        <v>4257</v>
      </c>
      <c r="B2017" s="6" t="s">
        <v>12</v>
      </c>
      <c r="C2017" s="5" t="s">
        <v>23</v>
      </c>
      <c r="D2017" s="5" t="s">
        <v>37</v>
      </c>
      <c r="E2017" s="5" t="s">
        <v>25</v>
      </c>
      <c r="F2017" s="5" t="s">
        <v>58</v>
      </c>
      <c r="G2017" s="7">
        <v>174.0</v>
      </c>
      <c r="H2017" s="7" t="s">
        <v>17</v>
      </c>
      <c r="I2017" s="7">
        <v>168.0</v>
      </c>
      <c r="J2017" s="7">
        <f t="shared" si="1"/>
        <v>171</v>
      </c>
    </row>
    <row r="2018" ht="15.75" customHeight="1">
      <c r="A2018" s="5" t="s">
        <v>4258</v>
      </c>
      <c r="B2018" s="6" t="s">
        <v>12</v>
      </c>
      <c r="C2018" s="5" t="s">
        <v>13</v>
      </c>
      <c r="D2018" s="5" t="s">
        <v>30</v>
      </c>
      <c r="E2018" s="5" t="s">
        <v>15</v>
      </c>
      <c r="F2018" s="5" t="s">
        <v>275</v>
      </c>
      <c r="G2018" s="7" t="s">
        <v>64</v>
      </c>
      <c r="H2018" s="7" t="s">
        <v>64</v>
      </c>
      <c r="I2018" s="7" t="s">
        <v>17</v>
      </c>
      <c r="J2018" s="7" t="str">
        <f t="shared" si="1"/>
        <v>#DIV/0!</v>
      </c>
    </row>
    <row r="2019" ht="15.75" hidden="1" customHeight="1">
      <c r="A2019" s="5" t="s">
        <v>4259</v>
      </c>
      <c r="B2019" s="6" t="s">
        <v>19</v>
      </c>
      <c r="C2019" s="5" t="s">
        <v>13</v>
      </c>
      <c r="D2019" s="5" t="s">
        <v>109</v>
      </c>
      <c r="E2019" s="5" t="s">
        <v>15</v>
      </c>
      <c r="F2019" s="5" t="s">
        <v>172</v>
      </c>
      <c r="G2019" s="7">
        <v>160.0</v>
      </c>
      <c r="H2019" s="7">
        <v>124.0</v>
      </c>
      <c r="I2019" s="7">
        <v>100.0</v>
      </c>
      <c r="J2019" s="7">
        <f t="shared" si="1"/>
        <v>128</v>
      </c>
    </row>
    <row r="2020" ht="15.75" hidden="1" customHeight="1">
      <c r="A2020" s="5" t="s">
        <v>4260</v>
      </c>
      <c r="B2020" s="6" t="s">
        <v>12</v>
      </c>
      <c r="C2020" s="5" t="s">
        <v>23</v>
      </c>
      <c r="D2020" s="5" t="s">
        <v>77</v>
      </c>
      <c r="E2020" s="5" t="s">
        <v>15</v>
      </c>
      <c r="F2020" s="5" t="s">
        <v>78</v>
      </c>
      <c r="G2020" s="7">
        <v>117.0</v>
      </c>
      <c r="H2020" s="7">
        <v>100.0</v>
      </c>
      <c r="I2020" s="7" t="s">
        <v>17</v>
      </c>
      <c r="J2020" s="7">
        <f t="shared" si="1"/>
        <v>108.5</v>
      </c>
    </row>
    <row r="2021" ht="15.75" hidden="1" customHeight="1">
      <c r="A2021" s="5" t="s">
        <v>4261</v>
      </c>
      <c r="B2021" s="6" t="s">
        <v>19</v>
      </c>
      <c r="C2021" s="5" t="s">
        <v>23</v>
      </c>
      <c r="D2021" s="5" t="s">
        <v>20</v>
      </c>
      <c r="E2021" s="5" t="s">
        <v>15</v>
      </c>
      <c r="F2021" s="5" t="s">
        <v>143</v>
      </c>
      <c r="G2021" s="7">
        <v>129.0</v>
      </c>
      <c r="H2021" s="7">
        <v>149.0</v>
      </c>
      <c r="I2021" s="7" t="s">
        <v>17</v>
      </c>
      <c r="J2021" s="7">
        <f t="shared" si="1"/>
        <v>139</v>
      </c>
    </row>
    <row r="2022" ht="15.75" hidden="1" customHeight="1">
      <c r="A2022" s="5" t="s">
        <v>4262</v>
      </c>
      <c r="B2022" s="6" t="s">
        <v>19</v>
      </c>
      <c r="C2022" s="5" t="s">
        <v>23</v>
      </c>
      <c r="D2022" s="5" t="s">
        <v>24</v>
      </c>
      <c r="E2022" s="5" t="s">
        <v>15</v>
      </c>
      <c r="F2022" s="5" t="s">
        <v>350</v>
      </c>
      <c r="G2022" s="7">
        <v>145.0</v>
      </c>
      <c r="H2022" s="7" t="s">
        <v>17</v>
      </c>
      <c r="I2022" s="7">
        <v>161.0</v>
      </c>
      <c r="J2022" s="7">
        <f t="shared" si="1"/>
        <v>153</v>
      </c>
    </row>
    <row r="2023" ht="15.75" hidden="1" customHeight="1">
      <c r="A2023" s="5" t="s">
        <v>4263</v>
      </c>
      <c r="B2023" s="6" t="s">
        <v>12</v>
      </c>
      <c r="C2023" s="5" t="s">
        <v>23</v>
      </c>
      <c r="D2023" s="5" t="s">
        <v>109</v>
      </c>
      <c r="E2023" s="5" t="s">
        <v>25</v>
      </c>
      <c r="F2023" s="5" t="s">
        <v>155</v>
      </c>
      <c r="G2023" s="7">
        <v>182.0</v>
      </c>
      <c r="H2023" s="7">
        <v>181.0</v>
      </c>
      <c r="I2023" s="7">
        <v>149.0</v>
      </c>
      <c r="J2023" s="7">
        <f t="shared" si="1"/>
        <v>170.6666667</v>
      </c>
    </row>
    <row r="2024" ht="15.75" hidden="1" customHeight="1">
      <c r="A2024" s="5" t="s">
        <v>4264</v>
      </c>
      <c r="B2024" s="6" t="s">
        <v>12</v>
      </c>
      <c r="C2024" s="5" t="s">
        <v>23</v>
      </c>
      <c r="D2024" s="5" t="s">
        <v>20</v>
      </c>
      <c r="E2024" s="5" t="s">
        <v>15</v>
      </c>
      <c r="F2024" s="5" t="s">
        <v>457</v>
      </c>
      <c r="G2024" s="7">
        <v>184.0</v>
      </c>
      <c r="H2024" s="7" t="s">
        <v>17</v>
      </c>
      <c r="I2024" s="7">
        <v>187.0</v>
      </c>
      <c r="J2024" s="7">
        <f t="shared" si="1"/>
        <v>185.5</v>
      </c>
    </row>
    <row r="2025" ht="15.75" hidden="1" customHeight="1">
      <c r="A2025" s="5" t="s">
        <v>4265</v>
      </c>
      <c r="B2025" s="6" t="s">
        <v>12</v>
      </c>
      <c r="C2025" s="5" t="s">
        <v>23</v>
      </c>
      <c r="D2025" s="5" t="s">
        <v>109</v>
      </c>
      <c r="E2025" s="5" t="s">
        <v>25</v>
      </c>
      <c r="F2025" s="5" t="s">
        <v>155</v>
      </c>
      <c r="G2025" s="7">
        <v>162.0</v>
      </c>
      <c r="H2025" s="7">
        <v>145.0</v>
      </c>
      <c r="I2025" s="7" t="s">
        <v>17</v>
      </c>
      <c r="J2025" s="7">
        <f t="shared" si="1"/>
        <v>153.5</v>
      </c>
    </row>
    <row r="2026" ht="15.75" hidden="1" customHeight="1">
      <c r="A2026" s="5" t="s">
        <v>4266</v>
      </c>
      <c r="B2026" s="6" t="s">
        <v>19</v>
      </c>
      <c r="C2026" s="5" t="s">
        <v>13</v>
      </c>
      <c r="D2026" s="5" t="s">
        <v>37</v>
      </c>
      <c r="E2026" s="5" t="s">
        <v>15</v>
      </c>
      <c r="F2026" s="5" t="s">
        <v>271</v>
      </c>
      <c r="G2026" s="7">
        <v>180.0</v>
      </c>
      <c r="H2026" s="7" t="s">
        <v>17</v>
      </c>
      <c r="I2026" s="7">
        <v>182.0</v>
      </c>
      <c r="J2026" s="7">
        <f t="shared" si="1"/>
        <v>181</v>
      </c>
    </row>
    <row r="2027" ht="15.75" hidden="1" customHeight="1">
      <c r="A2027" s="5" t="s">
        <v>4267</v>
      </c>
      <c r="B2027" s="6" t="s">
        <v>12</v>
      </c>
      <c r="C2027" s="5" t="s">
        <v>23</v>
      </c>
      <c r="D2027" s="5" t="s">
        <v>24</v>
      </c>
      <c r="E2027" s="5" t="s">
        <v>15</v>
      </c>
      <c r="F2027" s="5" t="s">
        <v>244</v>
      </c>
      <c r="G2027" s="7">
        <v>173.0</v>
      </c>
      <c r="H2027" s="7" t="s">
        <v>17</v>
      </c>
      <c r="I2027" s="7">
        <v>155.0</v>
      </c>
      <c r="J2027" s="7">
        <f t="shared" si="1"/>
        <v>164</v>
      </c>
    </row>
    <row r="2028" ht="15.75" hidden="1" customHeight="1">
      <c r="A2028" s="5" t="s">
        <v>4268</v>
      </c>
      <c r="B2028" s="6" t="s">
        <v>12</v>
      </c>
      <c r="C2028" s="5" t="s">
        <v>23</v>
      </c>
      <c r="D2028" s="5" t="s">
        <v>60</v>
      </c>
      <c r="E2028" s="5" t="s">
        <v>25</v>
      </c>
      <c r="F2028" s="5" t="s">
        <v>278</v>
      </c>
      <c r="G2028" s="7">
        <v>181.0</v>
      </c>
      <c r="H2028" s="7" t="s">
        <v>17</v>
      </c>
      <c r="I2028" s="7">
        <v>175.0</v>
      </c>
      <c r="J2028" s="7">
        <f t="shared" si="1"/>
        <v>178</v>
      </c>
    </row>
    <row r="2029" ht="15.75" hidden="1" customHeight="1">
      <c r="A2029" s="5" t="s">
        <v>4269</v>
      </c>
      <c r="B2029" s="6" t="s">
        <v>12</v>
      </c>
      <c r="C2029" s="5" t="s">
        <v>13</v>
      </c>
      <c r="D2029" s="5" t="s">
        <v>130</v>
      </c>
      <c r="E2029" s="5" t="s">
        <v>25</v>
      </c>
      <c r="F2029" s="5" t="s">
        <v>1036</v>
      </c>
      <c r="G2029" s="7">
        <v>119.0</v>
      </c>
      <c r="H2029" s="7" t="s">
        <v>67</v>
      </c>
      <c r="I2029" s="7">
        <v>125.0</v>
      </c>
      <c r="J2029" s="7">
        <f t="shared" si="1"/>
        <v>122</v>
      </c>
    </row>
    <row r="2030" ht="15.75" hidden="1" customHeight="1">
      <c r="A2030" s="5" t="s">
        <v>4270</v>
      </c>
      <c r="B2030" s="6" t="s">
        <v>19</v>
      </c>
      <c r="C2030" s="5" t="s">
        <v>23</v>
      </c>
      <c r="D2030" s="5" t="s">
        <v>20</v>
      </c>
      <c r="E2030" s="5" t="s">
        <v>25</v>
      </c>
      <c r="F2030" s="5" t="s">
        <v>71</v>
      </c>
      <c r="G2030" s="7">
        <v>167.0</v>
      </c>
      <c r="H2030" s="7" t="s">
        <v>64</v>
      </c>
      <c r="I2030" s="7">
        <v>125.0</v>
      </c>
      <c r="J2030" s="7">
        <f t="shared" si="1"/>
        <v>146</v>
      </c>
    </row>
    <row r="2031" ht="15.75" hidden="1" customHeight="1">
      <c r="A2031" s="5" t="s">
        <v>4271</v>
      </c>
      <c r="B2031" s="6" t="s">
        <v>1069</v>
      </c>
      <c r="C2031" s="5" t="s">
        <v>23</v>
      </c>
      <c r="D2031" s="5" t="s">
        <v>30</v>
      </c>
      <c r="E2031" s="5" t="s">
        <v>25</v>
      </c>
      <c r="F2031" s="5" t="s">
        <v>275</v>
      </c>
      <c r="G2031" s="7">
        <v>126.0</v>
      </c>
      <c r="H2031" s="7" t="s">
        <v>17</v>
      </c>
      <c r="I2031" s="7" t="s">
        <v>64</v>
      </c>
      <c r="J2031" s="7">
        <f t="shared" si="1"/>
        <v>126</v>
      </c>
    </row>
    <row r="2032" ht="15.75" hidden="1" customHeight="1">
      <c r="A2032" s="5" t="s">
        <v>4272</v>
      </c>
      <c r="B2032" s="6" t="s">
        <v>12</v>
      </c>
      <c r="C2032" s="5" t="s">
        <v>23</v>
      </c>
      <c r="D2032" s="5" t="s">
        <v>20</v>
      </c>
      <c r="E2032" s="5" t="s">
        <v>25</v>
      </c>
      <c r="F2032" s="5" t="s">
        <v>654</v>
      </c>
      <c r="G2032" s="7">
        <v>186.0</v>
      </c>
      <c r="H2032" s="7">
        <v>161.0</v>
      </c>
      <c r="I2032" s="7">
        <v>142.0</v>
      </c>
      <c r="J2032" s="7">
        <f t="shared" si="1"/>
        <v>163</v>
      </c>
    </row>
    <row r="2033" ht="15.75" hidden="1" customHeight="1">
      <c r="A2033" s="5" t="s">
        <v>4273</v>
      </c>
      <c r="B2033" s="6" t="s">
        <v>19</v>
      </c>
      <c r="C2033" s="5" t="s">
        <v>23</v>
      </c>
      <c r="D2033" s="5" t="s">
        <v>30</v>
      </c>
      <c r="E2033" s="5" t="s">
        <v>15</v>
      </c>
      <c r="F2033" s="5" t="s">
        <v>134</v>
      </c>
      <c r="G2033" s="7" t="s">
        <v>67</v>
      </c>
      <c r="H2033" s="7">
        <v>110.0</v>
      </c>
      <c r="I2033" s="7" t="s">
        <v>17</v>
      </c>
      <c r="J2033" s="7">
        <f t="shared" si="1"/>
        <v>110</v>
      </c>
    </row>
    <row r="2034" ht="15.75" hidden="1" customHeight="1">
      <c r="A2034" s="5" t="s">
        <v>4274</v>
      </c>
      <c r="B2034" s="6" t="s">
        <v>12</v>
      </c>
      <c r="C2034" s="5" t="s">
        <v>13</v>
      </c>
      <c r="D2034" s="5" t="s">
        <v>51</v>
      </c>
      <c r="E2034" s="5" t="s">
        <v>25</v>
      </c>
      <c r="F2034" s="5" t="s">
        <v>52</v>
      </c>
      <c r="G2034" s="7">
        <v>150.0</v>
      </c>
      <c r="H2034" s="7" t="s">
        <v>17</v>
      </c>
      <c r="I2034" s="7">
        <v>157.0</v>
      </c>
      <c r="J2034" s="7">
        <f t="shared" si="1"/>
        <v>153.5</v>
      </c>
    </row>
    <row r="2035" ht="15.75" hidden="1" customHeight="1">
      <c r="A2035" s="5" t="s">
        <v>4275</v>
      </c>
      <c r="B2035" s="6" t="s">
        <v>12</v>
      </c>
      <c r="C2035" s="5" t="s">
        <v>23</v>
      </c>
      <c r="D2035" s="5" t="s">
        <v>46</v>
      </c>
      <c r="E2035" s="5" t="s">
        <v>25</v>
      </c>
      <c r="F2035" s="5" t="s">
        <v>47</v>
      </c>
      <c r="G2035" s="7">
        <v>193.0</v>
      </c>
      <c r="H2035" s="7" t="s">
        <v>17</v>
      </c>
      <c r="I2035" s="7">
        <v>180.0</v>
      </c>
      <c r="J2035" s="7">
        <f t="shared" si="1"/>
        <v>186.5</v>
      </c>
    </row>
    <row r="2036" ht="15.75" hidden="1" customHeight="1">
      <c r="A2036" s="5" t="s">
        <v>4276</v>
      </c>
      <c r="B2036" s="6" t="s">
        <v>19</v>
      </c>
      <c r="C2036" s="5" t="s">
        <v>13</v>
      </c>
      <c r="D2036" s="5" t="s">
        <v>20</v>
      </c>
      <c r="E2036" s="5" t="s">
        <v>15</v>
      </c>
      <c r="F2036" s="5" t="s">
        <v>354</v>
      </c>
      <c r="G2036" s="7">
        <v>183.0</v>
      </c>
      <c r="H2036" s="7" t="s">
        <v>17</v>
      </c>
      <c r="I2036" s="7">
        <v>155.0</v>
      </c>
      <c r="J2036" s="7">
        <f t="shared" si="1"/>
        <v>169</v>
      </c>
    </row>
    <row r="2037" ht="15.75" hidden="1" customHeight="1">
      <c r="A2037" s="5" t="s">
        <v>4277</v>
      </c>
      <c r="B2037" s="6" t="s">
        <v>19</v>
      </c>
      <c r="C2037" s="5" t="s">
        <v>13</v>
      </c>
      <c r="D2037" s="5" t="s">
        <v>149</v>
      </c>
      <c r="E2037" s="5" t="s">
        <v>15</v>
      </c>
      <c r="F2037" s="5" t="s">
        <v>150</v>
      </c>
      <c r="G2037" s="7">
        <v>102.0</v>
      </c>
      <c r="H2037" s="7" t="s">
        <v>17</v>
      </c>
      <c r="I2037" s="7">
        <v>100.0</v>
      </c>
      <c r="J2037" s="7">
        <f t="shared" si="1"/>
        <v>101</v>
      </c>
    </row>
    <row r="2038" ht="15.75" hidden="1" customHeight="1">
      <c r="A2038" s="5" t="s">
        <v>4278</v>
      </c>
      <c r="B2038" s="6" t="s">
        <v>12</v>
      </c>
      <c r="C2038" s="5" t="s">
        <v>13</v>
      </c>
      <c r="D2038" s="5" t="s">
        <v>149</v>
      </c>
      <c r="E2038" s="5" t="s">
        <v>15</v>
      </c>
      <c r="F2038" s="5" t="s">
        <v>183</v>
      </c>
      <c r="G2038" s="7">
        <v>147.0</v>
      </c>
      <c r="H2038" s="7" t="s">
        <v>17</v>
      </c>
      <c r="I2038" s="7">
        <v>172.0</v>
      </c>
      <c r="J2038" s="7">
        <f t="shared" si="1"/>
        <v>159.5</v>
      </c>
    </row>
    <row r="2039" ht="15.75" hidden="1" customHeight="1">
      <c r="A2039" s="5" t="s">
        <v>4279</v>
      </c>
      <c r="B2039" s="6" t="s">
        <v>19</v>
      </c>
      <c r="C2039" s="5" t="s">
        <v>13</v>
      </c>
      <c r="D2039" s="5" t="s">
        <v>20</v>
      </c>
      <c r="E2039" s="5" t="s">
        <v>15</v>
      </c>
      <c r="F2039" s="5" t="s">
        <v>181</v>
      </c>
      <c r="G2039" s="7">
        <v>160.0</v>
      </c>
      <c r="H2039" s="7" t="s">
        <v>17</v>
      </c>
      <c r="I2039" s="7">
        <v>128.0</v>
      </c>
      <c r="J2039" s="7">
        <f t="shared" si="1"/>
        <v>144</v>
      </c>
    </row>
    <row r="2040" ht="15.75" hidden="1" customHeight="1">
      <c r="A2040" s="5" t="s">
        <v>4280</v>
      </c>
      <c r="B2040" s="6" t="s">
        <v>12</v>
      </c>
      <c r="C2040" s="5" t="s">
        <v>13</v>
      </c>
      <c r="D2040" s="5" t="s">
        <v>24</v>
      </c>
      <c r="E2040" s="5" t="s">
        <v>15</v>
      </c>
      <c r="F2040" s="5" t="s">
        <v>146</v>
      </c>
      <c r="G2040" s="7">
        <v>117.0</v>
      </c>
      <c r="H2040" s="7" t="s">
        <v>17</v>
      </c>
      <c r="I2040" s="7">
        <v>114.0</v>
      </c>
      <c r="J2040" s="7">
        <f t="shared" si="1"/>
        <v>115.5</v>
      </c>
    </row>
    <row r="2041" ht="15.75" hidden="1" customHeight="1">
      <c r="A2041" s="5" t="s">
        <v>4281</v>
      </c>
      <c r="B2041" s="6" t="s">
        <v>12</v>
      </c>
      <c r="C2041" s="5" t="s">
        <v>23</v>
      </c>
      <c r="D2041" s="5" t="s">
        <v>130</v>
      </c>
      <c r="E2041" s="5" t="s">
        <v>15</v>
      </c>
      <c r="F2041" s="5" t="s">
        <v>131</v>
      </c>
      <c r="G2041" s="7">
        <v>157.0</v>
      </c>
      <c r="H2041" s="7" t="s">
        <v>17</v>
      </c>
      <c r="I2041" s="7">
        <v>142.0</v>
      </c>
      <c r="J2041" s="7">
        <f t="shared" si="1"/>
        <v>149.5</v>
      </c>
    </row>
    <row r="2042" ht="15.75" hidden="1" customHeight="1">
      <c r="A2042" s="5" t="s">
        <v>4282</v>
      </c>
      <c r="B2042" s="6" t="s">
        <v>12</v>
      </c>
      <c r="C2042" s="5" t="s">
        <v>23</v>
      </c>
      <c r="D2042" s="5" t="s">
        <v>24</v>
      </c>
      <c r="E2042" s="5" t="s">
        <v>15</v>
      </c>
      <c r="F2042" s="5" t="s">
        <v>554</v>
      </c>
      <c r="G2042" s="7">
        <v>191.0</v>
      </c>
      <c r="H2042" s="7">
        <v>178.0</v>
      </c>
      <c r="I2042" s="7" t="s">
        <v>17</v>
      </c>
      <c r="J2042" s="7">
        <f t="shared" si="1"/>
        <v>184.5</v>
      </c>
    </row>
    <row r="2043" ht="15.75" hidden="1" customHeight="1">
      <c r="A2043" s="5" t="s">
        <v>4283</v>
      </c>
      <c r="B2043" s="6" t="s">
        <v>19</v>
      </c>
      <c r="C2043" s="5" t="s">
        <v>23</v>
      </c>
      <c r="D2043" s="5" t="s">
        <v>30</v>
      </c>
      <c r="E2043" s="5" t="s">
        <v>25</v>
      </c>
      <c r="F2043" s="5" t="s">
        <v>446</v>
      </c>
      <c r="G2043" s="7">
        <v>126.0</v>
      </c>
      <c r="H2043" s="7" t="s">
        <v>17</v>
      </c>
      <c r="I2043" s="7">
        <v>144.0</v>
      </c>
      <c r="J2043" s="7">
        <f t="shared" si="1"/>
        <v>135</v>
      </c>
    </row>
    <row r="2044" ht="15.75" hidden="1" customHeight="1">
      <c r="A2044" s="5" t="s">
        <v>4284</v>
      </c>
      <c r="B2044" s="6" t="s">
        <v>19</v>
      </c>
      <c r="C2044" s="5" t="s">
        <v>23</v>
      </c>
      <c r="D2044" s="5" t="s">
        <v>30</v>
      </c>
      <c r="E2044" s="5" t="s">
        <v>15</v>
      </c>
      <c r="F2044" s="5" t="s">
        <v>465</v>
      </c>
      <c r="G2044" s="7">
        <v>131.0</v>
      </c>
      <c r="H2044" s="7">
        <v>118.0</v>
      </c>
      <c r="I2044" s="7" t="s">
        <v>17</v>
      </c>
      <c r="J2044" s="7">
        <f t="shared" si="1"/>
        <v>124.5</v>
      </c>
    </row>
    <row r="2045" ht="15.75" hidden="1" customHeight="1">
      <c r="A2045" s="5" t="s">
        <v>4285</v>
      </c>
      <c r="B2045" s="6" t="s">
        <v>12</v>
      </c>
      <c r="C2045" s="5" t="s">
        <v>13</v>
      </c>
      <c r="D2045" s="5" t="s">
        <v>60</v>
      </c>
      <c r="E2045" s="5" t="s">
        <v>15</v>
      </c>
      <c r="F2045" s="5" t="s">
        <v>31</v>
      </c>
      <c r="G2045" s="7">
        <v>137.0</v>
      </c>
      <c r="H2045" s="7" t="s">
        <v>17</v>
      </c>
      <c r="I2045" s="7">
        <v>137.0</v>
      </c>
      <c r="J2045" s="7">
        <f t="shared" si="1"/>
        <v>137</v>
      </c>
    </row>
    <row r="2046" ht="15.75" hidden="1" customHeight="1">
      <c r="A2046" s="5" t="s">
        <v>4286</v>
      </c>
      <c r="B2046" s="6" t="s">
        <v>12</v>
      </c>
      <c r="C2046" s="5" t="s">
        <v>23</v>
      </c>
      <c r="D2046" s="5" t="s">
        <v>20</v>
      </c>
      <c r="E2046" s="5" t="s">
        <v>15</v>
      </c>
      <c r="F2046" s="5" t="s">
        <v>676</v>
      </c>
      <c r="G2046" s="7">
        <v>164.0</v>
      </c>
      <c r="H2046" s="7" t="s">
        <v>17</v>
      </c>
      <c r="I2046" s="7">
        <v>168.0</v>
      </c>
      <c r="J2046" s="7">
        <f t="shared" si="1"/>
        <v>166</v>
      </c>
    </row>
    <row r="2047" ht="15.75" hidden="1" customHeight="1">
      <c r="A2047" s="5" t="s">
        <v>4287</v>
      </c>
      <c r="B2047" s="6" t="s">
        <v>12</v>
      </c>
      <c r="C2047" s="5" t="s">
        <v>23</v>
      </c>
      <c r="D2047" s="5" t="s">
        <v>20</v>
      </c>
      <c r="E2047" s="5" t="s">
        <v>15</v>
      </c>
      <c r="F2047" s="5" t="s">
        <v>2360</v>
      </c>
      <c r="G2047" s="7">
        <v>165.0</v>
      </c>
      <c r="H2047" s="7" t="s">
        <v>17</v>
      </c>
      <c r="I2047" s="7">
        <v>137.0</v>
      </c>
      <c r="J2047" s="7">
        <f t="shared" si="1"/>
        <v>151</v>
      </c>
    </row>
    <row r="2048" ht="15.75" hidden="1" customHeight="1">
      <c r="A2048" s="5" t="s">
        <v>4288</v>
      </c>
      <c r="B2048" s="6" t="s">
        <v>12</v>
      </c>
      <c r="C2048" s="5" t="s">
        <v>23</v>
      </c>
      <c r="D2048" s="5" t="s">
        <v>24</v>
      </c>
      <c r="E2048" s="5" t="s">
        <v>15</v>
      </c>
      <c r="F2048" s="5" t="s">
        <v>732</v>
      </c>
      <c r="G2048" s="7">
        <v>140.0</v>
      </c>
      <c r="H2048" s="7">
        <v>130.0</v>
      </c>
      <c r="I2048" s="7">
        <v>125.0</v>
      </c>
      <c r="J2048" s="7">
        <f t="shared" si="1"/>
        <v>131.6666667</v>
      </c>
    </row>
    <row r="2049" ht="15.75" hidden="1" customHeight="1">
      <c r="A2049" s="5" t="s">
        <v>4289</v>
      </c>
      <c r="B2049" s="6" t="s">
        <v>12</v>
      </c>
      <c r="C2049" s="5" t="s">
        <v>23</v>
      </c>
      <c r="D2049" s="5" t="s">
        <v>37</v>
      </c>
      <c r="E2049" s="5" t="s">
        <v>15</v>
      </c>
      <c r="F2049" s="5" t="s">
        <v>271</v>
      </c>
      <c r="G2049" s="7">
        <v>172.0</v>
      </c>
      <c r="H2049" s="7">
        <v>138.0</v>
      </c>
      <c r="I2049" s="7" t="s">
        <v>17</v>
      </c>
      <c r="J2049" s="7">
        <f t="shared" si="1"/>
        <v>155</v>
      </c>
    </row>
    <row r="2050" ht="15.75" hidden="1" customHeight="1">
      <c r="A2050" s="5" t="s">
        <v>4290</v>
      </c>
      <c r="B2050" s="6" t="s">
        <v>12</v>
      </c>
      <c r="C2050" s="5" t="s">
        <v>13</v>
      </c>
      <c r="D2050" s="5" t="s">
        <v>30</v>
      </c>
      <c r="E2050" s="5" t="s">
        <v>25</v>
      </c>
      <c r="F2050" s="5" t="s">
        <v>448</v>
      </c>
      <c r="G2050" s="7">
        <v>152.0</v>
      </c>
      <c r="H2050" s="7" t="s">
        <v>17</v>
      </c>
      <c r="I2050" s="7" t="s">
        <v>67</v>
      </c>
      <c r="J2050" s="7">
        <f t="shared" si="1"/>
        <v>152</v>
      </c>
    </row>
    <row r="2051" ht="15.75" hidden="1" customHeight="1">
      <c r="A2051" s="5" t="s">
        <v>4291</v>
      </c>
      <c r="B2051" s="6" t="s">
        <v>12</v>
      </c>
      <c r="C2051" s="5" t="s">
        <v>13</v>
      </c>
      <c r="D2051" s="5" t="s">
        <v>60</v>
      </c>
      <c r="E2051" s="5" t="s">
        <v>25</v>
      </c>
      <c r="F2051" s="5" t="s">
        <v>61</v>
      </c>
      <c r="G2051" s="7">
        <v>178.0</v>
      </c>
      <c r="H2051" s="7" t="s">
        <v>17</v>
      </c>
      <c r="I2051" s="7">
        <v>172.0</v>
      </c>
      <c r="J2051" s="7">
        <f t="shared" si="1"/>
        <v>175</v>
      </c>
    </row>
    <row r="2052" ht="15.75" hidden="1" customHeight="1">
      <c r="A2052" s="5" t="s">
        <v>4292</v>
      </c>
      <c r="B2052" s="6" t="s">
        <v>12</v>
      </c>
      <c r="C2052" s="5" t="s">
        <v>23</v>
      </c>
      <c r="D2052" s="5" t="s">
        <v>20</v>
      </c>
      <c r="E2052" s="5" t="s">
        <v>15</v>
      </c>
      <c r="F2052" s="5" t="s">
        <v>181</v>
      </c>
      <c r="G2052" s="7">
        <v>183.0</v>
      </c>
      <c r="H2052" s="7">
        <v>170.0</v>
      </c>
      <c r="I2052" s="7" t="s">
        <v>17</v>
      </c>
      <c r="J2052" s="7">
        <f t="shared" si="1"/>
        <v>176.5</v>
      </c>
    </row>
    <row r="2053" ht="15.75" hidden="1" customHeight="1">
      <c r="A2053" s="5" t="s">
        <v>4293</v>
      </c>
      <c r="B2053" s="6" t="s">
        <v>19</v>
      </c>
      <c r="C2053" s="5" t="s">
        <v>23</v>
      </c>
      <c r="D2053" s="5" t="s">
        <v>46</v>
      </c>
      <c r="E2053" s="5" t="s">
        <v>25</v>
      </c>
      <c r="F2053" s="5" t="s">
        <v>47</v>
      </c>
      <c r="G2053" s="7">
        <v>193.0</v>
      </c>
      <c r="H2053" s="7">
        <v>185.0</v>
      </c>
      <c r="I2053" s="7" t="s">
        <v>17</v>
      </c>
      <c r="J2053" s="7">
        <f t="shared" si="1"/>
        <v>189</v>
      </c>
    </row>
    <row r="2054" ht="15.75" hidden="1" customHeight="1">
      <c r="A2054" s="5" t="s">
        <v>4294</v>
      </c>
      <c r="B2054" s="6" t="s">
        <v>12</v>
      </c>
      <c r="C2054" s="5" t="s">
        <v>13</v>
      </c>
      <c r="D2054" s="5" t="s">
        <v>30</v>
      </c>
      <c r="E2054" s="5" t="s">
        <v>15</v>
      </c>
      <c r="F2054" s="5" t="s">
        <v>66</v>
      </c>
      <c r="G2054" s="7">
        <v>145.0</v>
      </c>
      <c r="H2054" s="7" t="s">
        <v>17</v>
      </c>
      <c r="I2054" s="7">
        <v>168.0</v>
      </c>
      <c r="J2054" s="7">
        <f t="shared" si="1"/>
        <v>156.5</v>
      </c>
    </row>
    <row r="2055" ht="15.75" hidden="1" customHeight="1">
      <c r="A2055" s="5" t="s">
        <v>4295</v>
      </c>
      <c r="B2055" s="6" t="s">
        <v>19</v>
      </c>
      <c r="C2055" s="5" t="s">
        <v>13</v>
      </c>
      <c r="D2055" s="5" t="s">
        <v>14</v>
      </c>
      <c r="E2055" s="5" t="s">
        <v>25</v>
      </c>
      <c r="F2055" s="5" t="s">
        <v>194</v>
      </c>
      <c r="G2055" s="7">
        <v>181.0</v>
      </c>
      <c r="H2055" s="7">
        <v>180.0</v>
      </c>
      <c r="I2055" s="7">
        <v>175.0</v>
      </c>
      <c r="J2055" s="7">
        <f t="shared" si="1"/>
        <v>178.6666667</v>
      </c>
    </row>
    <row r="2056" ht="15.75" hidden="1" customHeight="1">
      <c r="A2056" s="5" t="s">
        <v>4296</v>
      </c>
      <c r="B2056" s="6" t="s">
        <v>12</v>
      </c>
      <c r="C2056" s="5" t="s">
        <v>23</v>
      </c>
      <c r="D2056" s="5" t="s">
        <v>46</v>
      </c>
      <c r="E2056" s="5" t="s">
        <v>15</v>
      </c>
      <c r="F2056" s="5" t="s">
        <v>99</v>
      </c>
      <c r="G2056" s="7">
        <v>184.0</v>
      </c>
      <c r="H2056" s="7">
        <v>187.0</v>
      </c>
      <c r="I2056" s="7" t="s">
        <v>17</v>
      </c>
      <c r="J2056" s="7">
        <f t="shared" si="1"/>
        <v>185.5</v>
      </c>
    </row>
    <row r="2057" ht="15.75" hidden="1" customHeight="1">
      <c r="A2057" s="5" t="s">
        <v>4297</v>
      </c>
      <c r="B2057" s="6" t="s">
        <v>12</v>
      </c>
      <c r="C2057" s="5" t="s">
        <v>23</v>
      </c>
      <c r="D2057" s="5" t="s">
        <v>30</v>
      </c>
      <c r="E2057" s="5" t="s">
        <v>25</v>
      </c>
      <c r="F2057" s="5" t="s">
        <v>188</v>
      </c>
      <c r="G2057" s="7">
        <v>196.0</v>
      </c>
      <c r="H2057" s="7" t="s">
        <v>17</v>
      </c>
      <c r="I2057" s="7">
        <v>192.0</v>
      </c>
      <c r="J2057" s="7">
        <f t="shared" si="1"/>
        <v>194</v>
      </c>
    </row>
    <row r="2058" ht="15.75" hidden="1" customHeight="1">
      <c r="A2058" s="5" t="s">
        <v>4298</v>
      </c>
      <c r="B2058" s="6" t="s">
        <v>19</v>
      </c>
      <c r="C2058" s="5" t="s">
        <v>23</v>
      </c>
      <c r="D2058" s="5" t="s">
        <v>30</v>
      </c>
      <c r="E2058" s="5" t="s">
        <v>25</v>
      </c>
      <c r="F2058" s="5" t="s">
        <v>448</v>
      </c>
      <c r="G2058" s="7">
        <v>104.0</v>
      </c>
      <c r="H2058" s="7" t="s">
        <v>67</v>
      </c>
      <c r="I2058" s="7" t="s">
        <v>17</v>
      </c>
      <c r="J2058" s="7">
        <f t="shared" si="1"/>
        <v>104</v>
      </c>
    </row>
    <row r="2059" ht="15.75" hidden="1" customHeight="1">
      <c r="A2059" s="5" t="s">
        <v>4299</v>
      </c>
      <c r="B2059" s="6" t="s">
        <v>12</v>
      </c>
      <c r="C2059" s="5" t="s">
        <v>23</v>
      </c>
      <c r="D2059" s="5" t="s">
        <v>77</v>
      </c>
      <c r="E2059" s="5" t="s">
        <v>15</v>
      </c>
      <c r="F2059" s="5" t="s">
        <v>78</v>
      </c>
      <c r="G2059" s="7">
        <v>117.0</v>
      </c>
      <c r="H2059" s="7">
        <v>147.0</v>
      </c>
      <c r="I2059" s="7" t="s">
        <v>17</v>
      </c>
      <c r="J2059" s="7">
        <f t="shared" si="1"/>
        <v>132</v>
      </c>
    </row>
    <row r="2060" ht="15.75" hidden="1" customHeight="1">
      <c r="A2060" s="5" t="s">
        <v>4300</v>
      </c>
      <c r="B2060" s="6" t="s">
        <v>12</v>
      </c>
      <c r="C2060" s="5" t="s">
        <v>13</v>
      </c>
      <c r="D2060" s="5" t="s">
        <v>40</v>
      </c>
      <c r="E2060" s="5" t="s">
        <v>15</v>
      </c>
      <c r="F2060" s="5" t="s">
        <v>41</v>
      </c>
      <c r="G2060" s="7">
        <v>157.0</v>
      </c>
      <c r="H2060" s="7" t="s">
        <v>17</v>
      </c>
      <c r="I2060" s="7">
        <v>142.0</v>
      </c>
      <c r="J2060" s="7">
        <f t="shared" si="1"/>
        <v>149.5</v>
      </c>
    </row>
    <row r="2061" ht="15.75" hidden="1" customHeight="1">
      <c r="A2061" s="5" t="s">
        <v>4301</v>
      </c>
      <c r="B2061" s="6" t="s">
        <v>12</v>
      </c>
      <c r="C2061" s="5" t="s">
        <v>23</v>
      </c>
      <c r="D2061" s="5" t="s">
        <v>51</v>
      </c>
      <c r="E2061" s="5" t="s">
        <v>15</v>
      </c>
      <c r="F2061" s="5" t="s">
        <v>16</v>
      </c>
      <c r="G2061" s="7">
        <v>120.0</v>
      </c>
      <c r="H2061" s="7">
        <v>100.0</v>
      </c>
      <c r="I2061" s="7" t="s">
        <v>17</v>
      </c>
      <c r="J2061" s="7">
        <f t="shared" si="1"/>
        <v>110</v>
      </c>
    </row>
    <row r="2062" ht="15.75" hidden="1" customHeight="1">
      <c r="A2062" s="5" t="s">
        <v>4302</v>
      </c>
      <c r="B2062" s="6" t="s">
        <v>12</v>
      </c>
      <c r="C2062" s="5" t="s">
        <v>13</v>
      </c>
      <c r="D2062" s="5" t="s">
        <v>20</v>
      </c>
      <c r="E2062" s="5" t="s">
        <v>15</v>
      </c>
      <c r="F2062" s="5" t="s">
        <v>292</v>
      </c>
      <c r="G2062" s="7">
        <v>138.0</v>
      </c>
      <c r="H2062" s="7">
        <v>140.0</v>
      </c>
      <c r="I2062" s="7" t="s">
        <v>17</v>
      </c>
      <c r="J2062" s="7">
        <f t="shared" si="1"/>
        <v>139</v>
      </c>
    </row>
    <row r="2063" ht="15.75" customHeight="1">
      <c r="A2063" s="5" t="s">
        <v>4303</v>
      </c>
      <c r="B2063" s="6" t="s">
        <v>19</v>
      </c>
      <c r="C2063" s="5" t="s">
        <v>23</v>
      </c>
      <c r="D2063" s="5" t="s">
        <v>14</v>
      </c>
      <c r="E2063" s="5" t="s">
        <v>25</v>
      </c>
      <c r="F2063" s="5" t="s">
        <v>782</v>
      </c>
      <c r="G2063" s="7" t="s">
        <v>67</v>
      </c>
      <c r="H2063" s="7" t="s">
        <v>67</v>
      </c>
      <c r="I2063" s="7" t="s">
        <v>17</v>
      </c>
      <c r="J2063" s="7" t="str">
        <f t="shared" si="1"/>
        <v>#DIV/0!</v>
      </c>
    </row>
    <row r="2064" ht="15.75" hidden="1" customHeight="1">
      <c r="A2064" s="5" t="s">
        <v>4304</v>
      </c>
      <c r="B2064" s="6" t="s">
        <v>19</v>
      </c>
      <c r="C2064" s="5" t="s">
        <v>23</v>
      </c>
      <c r="D2064" s="5" t="s">
        <v>20</v>
      </c>
      <c r="E2064" s="5" t="s">
        <v>15</v>
      </c>
      <c r="F2064" s="5" t="s">
        <v>457</v>
      </c>
      <c r="G2064" s="7">
        <v>186.0</v>
      </c>
      <c r="H2064" s="7">
        <v>158.0</v>
      </c>
      <c r="I2064" s="7" t="s">
        <v>17</v>
      </c>
      <c r="J2064" s="7">
        <f t="shared" si="1"/>
        <v>172</v>
      </c>
    </row>
    <row r="2065" ht="15.75" hidden="1" customHeight="1">
      <c r="A2065" s="5" t="s">
        <v>4305</v>
      </c>
      <c r="B2065" s="6" t="s">
        <v>12</v>
      </c>
      <c r="C2065" s="5" t="s">
        <v>13</v>
      </c>
      <c r="D2065" s="5" t="s">
        <v>109</v>
      </c>
      <c r="E2065" s="5" t="s">
        <v>25</v>
      </c>
      <c r="F2065" s="5" t="s">
        <v>262</v>
      </c>
      <c r="G2065" s="7">
        <v>113.0</v>
      </c>
      <c r="H2065" s="7">
        <v>135.0</v>
      </c>
      <c r="I2065" s="7" t="s">
        <v>17</v>
      </c>
      <c r="J2065" s="7">
        <f t="shared" si="1"/>
        <v>124</v>
      </c>
    </row>
    <row r="2066" ht="15.75" hidden="1" customHeight="1">
      <c r="A2066" s="5" t="s">
        <v>4306</v>
      </c>
      <c r="B2066" s="6" t="s">
        <v>12</v>
      </c>
      <c r="C2066" s="5" t="s">
        <v>23</v>
      </c>
      <c r="D2066" s="5" t="s">
        <v>37</v>
      </c>
      <c r="E2066" s="5" t="s">
        <v>25</v>
      </c>
      <c r="F2066" s="5" t="s">
        <v>361</v>
      </c>
      <c r="G2066" s="7">
        <v>180.0</v>
      </c>
      <c r="H2066" s="7" t="s">
        <v>17</v>
      </c>
      <c r="I2066" s="7">
        <v>180.0</v>
      </c>
      <c r="J2066" s="7">
        <f t="shared" si="1"/>
        <v>180</v>
      </c>
    </row>
    <row r="2067" ht="15.75" hidden="1" customHeight="1">
      <c r="A2067" s="5" t="s">
        <v>4307</v>
      </c>
      <c r="B2067" s="6" t="s">
        <v>19</v>
      </c>
      <c r="C2067" s="5" t="s">
        <v>13</v>
      </c>
      <c r="D2067" s="5" t="s">
        <v>37</v>
      </c>
      <c r="E2067" s="5" t="s">
        <v>15</v>
      </c>
      <c r="F2067" s="5" t="s">
        <v>271</v>
      </c>
      <c r="G2067" s="7">
        <v>192.0</v>
      </c>
      <c r="H2067" s="7" t="s">
        <v>17</v>
      </c>
      <c r="I2067" s="7">
        <v>178.0</v>
      </c>
      <c r="J2067" s="7">
        <f t="shared" si="1"/>
        <v>185</v>
      </c>
    </row>
    <row r="2068" ht="15.75" hidden="1" customHeight="1">
      <c r="A2068" s="5" t="s">
        <v>4308</v>
      </c>
      <c r="B2068" s="6" t="s">
        <v>19</v>
      </c>
      <c r="C2068" s="5" t="s">
        <v>23</v>
      </c>
      <c r="D2068" s="5" t="s">
        <v>43</v>
      </c>
      <c r="E2068" s="5" t="s">
        <v>25</v>
      </c>
      <c r="F2068" s="5" t="s">
        <v>534</v>
      </c>
      <c r="G2068" s="7">
        <v>184.0</v>
      </c>
      <c r="H2068" s="7" t="s">
        <v>17</v>
      </c>
      <c r="I2068" s="7">
        <v>168.0</v>
      </c>
      <c r="J2068" s="7">
        <f t="shared" si="1"/>
        <v>176</v>
      </c>
    </row>
    <row r="2069" ht="15.75" hidden="1" customHeight="1">
      <c r="A2069" s="5" t="s">
        <v>4309</v>
      </c>
      <c r="B2069" s="6" t="s">
        <v>19</v>
      </c>
      <c r="C2069" s="5" t="s">
        <v>23</v>
      </c>
      <c r="D2069" s="5" t="s">
        <v>43</v>
      </c>
      <c r="E2069" s="5" t="s">
        <v>25</v>
      </c>
      <c r="F2069" s="5" t="s">
        <v>63</v>
      </c>
      <c r="G2069" s="7">
        <v>145.0</v>
      </c>
      <c r="H2069" s="7">
        <v>138.0</v>
      </c>
      <c r="I2069" s="7">
        <v>128.0</v>
      </c>
      <c r="J2069" s="7">
        <f t="shared" si="1"/>
        <v>137</v>
      </c>
    </row>
    <row r="2070" ht="15.75" hidden="1" customHeight="1">
      <c r="A2070" s="5" t="s">
        <v>4310</v>
      </c>
      <c r="B2070" s="6" t="s">
        <v>12</v>
      </c>
      <c r="C2070" s="5" t="s">
        <v>13</v>
      </c>
      <c r="D2070" s="5" t="s">
        <v>30</v>
      </c>
      <c r="E2070" s="5" t="s">
        <v>25</v>
      </c>
      <c r="F2070" s="5" t="s">
        <v>462</v>
      </c>
      <c r="G2070" s="7">
        <v>149.0</v>
      </c>
      <c r="H2070" s="7">
        <v>127.0</v>
      </c>
      <c r="I2070" s="7">
        <v>153.0</v>
      </c>
      <c r="J2070" s="7">
        <f t="shared" si="1"/>
        <v>143</v>
      </c>
    </row>
    <row r="2071" ht="15.75" hidden="1" customHeight="1">
      <c r="A2071" s="5" t="s">
        <v>4311</v>
      </c>
      <c r="B2071" s="6" t="s">
        <v>19</v>
      </c>
      <c r="C2071" s="5" t="s">
        <v>23</v>
      </c>
      <c r="D2071" s="5" t="s">
        <v>20</v>
      </c>
      <c r="E2071" s="5" t="s">
        <v>25</v>
      </c>
      <c r="F2071" s="5" t="s">
        <v>410</v>
      </c>
      <c r="G2071" s="7">
        <v>163.0</v>
      </c>
      <c r="H2071" s="7">
        <v>153.0</v>
      </c>
      <c r="I2071" s="7" t="s">
        <v>17</v>
      </c>
      <c r="J2071" s="7">
        <f t="shared" si="1"/>
        <v>158</v>
      </c>
    </row>
    <row r="2072" ht="15.75" hidden="1" customHeight="1">
      <c r="A2072" s="5" t="s">
        <v>4312</v>
      </c>
      <c r="B2072" s="6" t="s">
        <v>12</v>
      </c>
      <c r="C2072" s="5" t="s">
        <v>13</v>
      </c>
      <c r="D2072" s="5" t="s">
        <v>20</v>
      </c>
      <c r="E2072" s="5" t="s">
        <v>15</v>
      </c>
      <c r="F2072" s="5" t="s">
        <v>81</v>
      </c>
      <c r="G2072" s="7">
        <v>126.0</v>
      </c>
      <c r="H2072" s="7">
        <v>115.0</v>
      </c>
      <c r="I2072" s="7">
        <v>114.0</v>
      </c>
      <c r="J2072" s="7">
        <f t="shared" si="1"/>
        <v>118.3333333</v>
      </c>
    </row>
    <row r="2073" ht="15.75" hidden="1" customHeight="1">
      <c r="A2073" s="5" t="s">
        <v>4313</v>
      </c>
      <c r="B2073" s="6" t="s">
        <v>12</v>
      </c>
      <c r="C2073" s="5" t="s">
        <v>23</v>
      </c>
      <c r="D2073" s="5" t="s">
        <v>37</v>
      </c>
      <c r="E2073" s="5" t="s">
        <v>15</v>
      </c>
      <c r="F2073" s="5" t="s">
        <v>38</v>
      </c>
      <c r="G2073" s="7">
        <v>166.0</v>
      </c>
      <c r="H2073" s="7">
        <v>149.0</v>
      </c>
      <c r="I2073" s="7">
        <v>161.0</v>
      </c>
      <c r="J2073" s="7">
        <f t="shared" si="1"/>
        <v>158.6666667</v>
      </c>
    </row>
    <row r="2074" ht="15.75" hidden="1" customHeight="1">
      <c r="A2074" s="5" t="s">
        <v>4314</v>
      </c>
      <c r="B2074" s="6" t="s">
        <v>19</v>
      </c>
      <c r="C2074" s="5" t="s">
        <v>23</v>
      </c>
      <c r="D2074" s="5" t="s">
        <v>20</v>
      </c>
      <c r="E2074" s="5" t="s">
        <v>15</v>
      </c>
      <c r="F2074" s="5" t="s">
        <v>137</v>
      </c>
      <c r="G2074" s="7">
        <v>156.0</v>
      </c>
      <c r="H2074" s="7">
        <v>151.0</v>
      </c>
      <c r="I2074" s="7">
        <v>159.0</v>
      </c>
      <c r="J2074" s="7">
        <f t="shared" si="1"/>
        <v>155.3333333</v>
      </c>
    </row>
    <row r="2075" ht="15.75" hidden="1" customHeight="1">
      <c r="A2075" s="5" t="s">
        <v>4315</v>
      </c>
      <c r="B2075" s="6" t="s">
        <v>19</v>
      </c>
      <c r="C2075" s="5" t="s">
        <v>23</v>
      </c>
      <c r="D2075" s="5" t="s">
        <v>20</v>
      </c>
      <c r="E2075" s="5" t="s">
        <v>25</v>
      </c>
      <c r="F2075" s="5" t="s">
        <v>28</v>
      </c>
      <c r="G2075" s="7">
        <v>178.0</v>
      </c>
      <c r="H2075" s="7" t="s">
        <v>17</v>
      </c>
      <c r="I2075" s="7">
        <v>155.0</v>
      </c>
      <c r="J2075" s="7">
        <f t="shared" si="1"/>
        <v>166.5</v>
      </c>
    </row>
    <row r="2076" ht="15.75" hidden="1" customHeight="1">
      <c r="A2076" s="5" t="s">
        <v>4316</v>
      </c>
      <c r="B2076" s="6" t="s">
        <v>12</v>
      </c>
      <c r="C2076" s="5" t="s">
        <v>13</v>
      </c>
      <c r="D2076" s="5" t="s">
        <v>20</v>
      </c>
      <c r="E2076" s="5" t="s">
        <v>25</v>
      </c>
      <c r="F2076" s="5" t="s">
        <v>440</v>
      </c>
      <c r="G2076" s="7">
        <v>185.0</v>
      </c>
      <c r="H2076" s="7" t="s">
        <v>17</v>
      </c>
      <c r="I2076" s="7">
        <v>192.0</v>
      </c>
      <c r="J2076" s="7">
        <f t="shared" si="1"/>
        <v>188.5</v>
      </c>
    </row>
    <row r="2077" ht="15.75" hidden="1" customHeight="1">
      <c r="A2077" s="5" t="s">
        <v>4317</v>
      </c>
      <c r="B2077" s="6" t="s">
        <v>12</v>
      </c>
      <c r="C2077" s="5" t="s">
        <v>23</v>
      </c>
      <c r="D2077" s="5" t="s">
        <v>43</v>
      </c>
      <c r="E2077" s="5" t="s">
        <v>25</v>
      </c>
      <c r="F2077" s="5" t="s">
        <v>224</v>
      </c>
      <c r="G2077" s="7">
        <v>186.0</v>
      </c>
      <c r="H2077" s="7" t="s">
        <v>17</v>
      </c>
      <c r="I2077" s="7">
        <v>172.0</v>
      </c>
      <c r="J2077" s="7">
        <f t="shared" si="1"/>
        <v>179</v>
      </c>
    </row>
    <row r="2078" ht="15.75" hidden="1" customHeight="1">
      <c r="A2078" s="5" t="s">
        <v>4318</v>
      </c>
      <c r="B2078" s="6" t="s">
        <v>19</v>
      </c>
      <c r="C2078" s="5" t="s">
        <v>23</v>
      </c>
      <c r="D2078" s="5" t="s">
        <v>24</v>
      </c>
      <c r="E2078" s="5" t="s">
        <v>15</v>
      </c>
      <c r="F2078" s="5" t="s">
        <v>1143</v>
      </c>
      <c r="G2078" s="7">
        <v>117.0</v>
      </c>
      <c r="H2078" s="7" t="s">
        <v>64</v>
      </c>
      <c r="I2078" s="7" t="s">
        <v>17</v>
      </c>
      <c r="J2078" s="7">
        <f t="shared" si="1"/>
        <v>117</v>
      </c>
    </row>
    <row r="2079" ht="15.75" hidden="1" customHeight="1">
      <c r="A2079" s="5" t="s">
        <v>4319</v>
      </c>
      <c r="B2079" s="6" t="s">
        <v>12</v>
      </c>
      <c r="C2079" s="5" t="s">
        <v>23</v>
      </c>
      <c r="D2079" s="5" t="s">
        <v>20</v>
      </c>
      <c r="E2079" s="5" t="s">
        <v>25</v>
      </c>
      <c r="F2079" s="5" t="s">
        <v>654</v>
      </c>
      <c r="G2079" s="7">
        <v>127.0</v>
      </c>
      <c r="H2079" s="7">
        <v>132.0</v>
      </c>
      <c r="I2079" s="7" t="s">
        <v>17</v>
      </c>
      <c r="J2079" s="7">
        <f t="shared" si="1"/>
        <v>129.5</v>
      </c>
    </row>
    <row r="2080" ht="15.75" hidden="1" customHeight="1">
      <c r="A2080" s="5" t="s">
        <v>4320</v>
      </c>
      <c r="B2080" s="6" t="s">
        <v>12</v>
      </c>
      <c r="C2080" s="5" t="s">
        <v>13</v>
      </c>
      <c r="D2080" s="5" t="s">
        <v>77</v>
      </c>
      <c r="E2080" s="5" t="s">
        <v>15</v>
      </c>
      <c r="F2080" s="5" t="s">
        <v>198</v>
      </c>
      <c r="G2080" s="7">
        <v>141.0</v>
      </c>
      <c r="H2080" s="7">
        <v>118.0</v>
      </c>
      <c r="I2080" s="7" t="s">
        <v>17</v>
      </c>
      <c r="J2080" s="7">
        <f t="shared" si="1"/>
        <v>129.5</v>
      </c>
    </row>
    <row r="2081" ht="15.75" hidden="1" customHeight="1">
      <c r="A2081" s="5" t="s">
        <v>4321</v>
      </c>
      <c r="B2081" s="6" t="s">
        <v>12</v>
      </c>
      <c r="C2081" s="5" t="s">
        <v>13</v>
      </c>
      <c r="D2081" s="5" t="s">
        <v>30</v>
      </c>
      <c r="E2081" s="5" t="s">
        <v>25</v>
      </c>
      <c r="F2081" s="5" t="s">
        <v>448</v>
      </c>
      <c r="G2081" s="7">
        <v>134.0</v>
      </c>
      <c r="H2081" s="7" t="s">
        <v>17</v>
      </c>
      <c r="I2081" s="7">
        <v>144.0</v>
      </c>
      <c r="J2081" s="7">
        <f t="shared" si="1"/>
        <v>139</v>
      </c>
    </row>
    <row r="2082" ht="15.75" hidden="1" customHeight="1">
      <c r="A2082" s="5" t="s">
        <v>4322</v>
      </c>
      <c r="B2082" s="6" t="s">
        <v>12</v>
      </c>
      <c r="C2082" s="5" t="s">
        <v>13</v>
      </c>
      <c r="D2082" s="5" t="s">
        <v>14</v>
      </c>
      <c r="E2082" s="5" t="s">
        <v>15</v>
      </c>
      <c r="F2082" s="5" t="s">
        <v>127</v>
      </c>
      <c r="G2082" s="7">
        <v>192.0</v>
      </c>
      <c r="H2082" s="7" t="s">
        <v>17</v>
      </c>
      <c r="I2082" s="7">
        <v>198.0</v>
      </c>
      <c r="J2082" s="7">
        <f t="shared" si="1"/>
        <v>195</v>
      </c>
    </row>
    <row r="2083" ht="15.75" hidden="1" customHeight="1">
      <c r="A2083" s="5" t="s">
        <v>4323</v>
      </c>
      <c r="B2083" s="6" t="s">
        <v>19</v>
      </c>
      <c r="C2083" s="5" t="s">
        <v>13</v>
      </c>
      <c r="D2083" s="5" t="s">
        <v>30</v>
      </c>
      <c r="E2083" s="5" t="s">
        <v>15</v>
      </c>
      <c r="F2083" s="5" t="s">
        <v>275</v>
      </c>
      <c r="G2083" s="7">
        <v>120.0</v>
      </c>
      <c r="H2083" s="7" t="s">
        <v>17</v>
      </c>
      <c r="I2083" s="7">
        <v>172.0</v>
      </c>
      <c r="J2083" s="7">
        <f t="shared" si="1"/>
        <v>146</v>
      </c>
    </row>
    <row r="2084" ht="15.75" hidden="1" customHeight="1">
      <c r="A2084" s="5" t="s">
        <v>4324</v>
      </c>
      <c r="B2084" s="6" t="s">
        <v>12</v>
      </c>
      <c r="C2084" s="5" t="s">
        <v>23</v>
      </c>
      <c r="D2084" s="5" t="s">
        <v>30</v>
      </c>
      <c r="E2084" s="5" t="s">
        <v>25</v>
      </c>
      <c r="F2084" s="5" t="s">
        <v>269</v>
      </c>
      <c r="G2084" s="7">
        <v>190.0</v>
      </c>
      <c r="H2084" s="7" t="s">
        <v>17</v>
      </c>
      <c r="I2084" s="7">
        <v>182.0</v>
      </c>
      <c r="J2084" s="7">
        <f t="shared" si="1"/>
        <v>186</v>
      </c>
    </row>
    <row r="2085" ht="15.75" hidden="1" customHeight="1">
      <c r="A2085" s="5" t="s">
        <v>4325</v>
      </c>
      <c r="B2085" s="6" t="s">
        <v>19</v>
      </c>
      <c r="C2085" s="5" t="s">
        <v>23</v>
      </c>
      <c r="D2085" s="5" t="s">
        <v>46</v>
      </c>
      <c r="E2085" s="5" t="s">
        <v>25</v>
      </c>
      <c r="F2085" s="5" t="s">
        <v>47</v>
      </c>
      <c r="G2085" s="7">
        <v>179.0</v>
      </c>
      <c r="H2085" s="7" t="s">
        <v>17</v>
      </c>
      <c r="I2085" s="7">
        <v>146.0</v>
      </c>
      <c r="J2085" s="7">
        <f t="shared" si="1"/>
        <v>162.5</v>
      </c>
    </row>
    <row r="2086" ht="15.75" hidden="1" customHeight="1">
      <c r="A2086" s="5" t="s">
        <v>4326</v>
      </c>
      <c r="B2086" s="6" t="s">
        <v>12</v>
      </c>
      <c r="C2086" s="5" t="s">
        <v>23</v>
      </c>
      <c r="D2086" s="5" t="s">
        <v>20</v>
      </c>
      <c r="E2086" s="5" t="s">
        <v>25</v>
      </c>
      <c r="F2086" s="5" t="s">
        <v>300</v>
      </c>
      <c r="G2086" s="7">
        <v>153.0</v>
      </c>
      <c r="H2086" s="7">
        <v>151.0</v>
      </c>
      <c r="I2086" s="7" t="s">
        <v>17</v>
      </c>
      <c r="J2086" s="7">
        <f t="shared" si="1"/>
        <v>152</v>
      </c>
    </row>
    <row r="2087" ht="15.75" hidden="1" customHeight="1">
      <c r="A2087" s="5" t="s">
        <v>4327</v>
      </c>
      <c r="B2087" s="6" t="s">
        <v>12</v>
      </c>
      <c r="C2087" s="5" t="s">
        <v>13</v>
      </c>
      <c r="D2087" s="5" t="s">
        <v>14</v>
      </c>
      <c r="E2087" s="5" t="s">
        <v>25</v>
      </c>
      <c r="F2087" s="5" t="s">
        <v>56</v>
      </c>
      <c r="G2087" s="7">
        <v>179.0</v>
      </c>
      <c r="H2087" s="7" t="s">
        <v>17</v>
      </c>
      <c r="I2087" s="7">
        <v>182.0</v>
      </c>
      <c r="J2087" s="7">
        <f t="shared" si="1"/>
        <v>180.5</v>
      </c>
    </row>
    <row r="2088" ht="15.75" hidden="1" customHeight="1">
      <c r="A2088" s="5" t="s">
        <v>4328</v>
      </c>
      <c r="B2088" s="6" t="s">
        <v>19</v>
      </c>
      <c r="C2088" s="5" t="s">
        <v>23</v>
      </c>
      <c r="D2088" s="5" t="s">
        <v>30</v>
      </c>
      <c r="E2088" s="5" t="s">
        <v>15</v>
      </c>
      <c r="F2088" s="5" t="s">
        <v>3288</v>
      </c>
      <c r="G2088" s="7">
        <v>176.0</v>
      </c>
      <c r="H2088" s="7">
        <v>165.0</v>
      </c>
      <c r="I2088" s="7" t="s">
        <v>17</v>
      </c>
      <c r="J2088" s="7">
        <f t="shared" si="1"/>
        <v>170.5</v>
      </c>
    </row>
    <row r="2089" ht="15.75" hidden="1" customHeight="1">
      <c r="A2089" s="5" t="s">
        <v>4329</v>
      </c>
      <c r="B2089" s="6" t="s">
        <v>19</v>
      </c>
      <c r="C2089" s="5" t="s">
        <v>23</v>
      </c>
      <c r="D2089" s="5" t="s">
        <v>37</v>
      </c>
      <c r="E2089" s="5" t="s">
        <v>15</v>
      </c>
      <c r="F2089" s="5" t="s">
        <v>190</v>
      </c>
      <c r="G2089" s="7">
        <v>195.0</v>
      </c>
      <c r="H2089" s="7" t="s">
        <v>17</v>
      </c>
      <c r="I2089" s="7">
        <v>199.0</v>
      </c>
      <c r="J2089" s="7">
        <f t="shared" si="1"/>
        <v>197</v>
      </c>
    </row>
    <row r="2090" ht="15.75" hidden="1" customHeight="1">
      <c r="A2090" s="5" t="s">
        <v>4330</v>
      </c>
      <c r="B2090" s="6" t="s">
        <v>19</v>
      </c>
      <c r="C2090" s="5" t="s">
        <v>23</v>
      </c>
      <c r="D2090" s="5" t="s">
        <v>30</v>
      </c>
      <c r="E2090" s="5" t="s">
        <v>25</v>
      </c>
      <c r="F2090" s="5" t="s">
        <v>373</v>
      </c>
      <c r="G2090" s="7">
        <v>100.0</v>
      </c>
      <c r="H2090" s="7">
        <v>105.0</v>
      </c>
      <c r="I2090" s="7" t="s">
        <v>67</v>
      </c>
      <c r="J2090" s="7">
        <f t="shared" si="1"/>
        <v>102.5</v>
      </c>
    </row>
    <row r="2091" ht="15.75" hidden="1" customHeight="1">
      <c r="A2091" s="5" t="s">
        <v>4331</v>
      </c>
      <c r="B2091" s="6" t="s">
        <v>12</v>
      </c>
      <c r="C2091" s="5" t="s">
        <v>23</v>
      </c>
      <c r="D2091" s="5" t="s">
        <v>37</v>
      </c>
      <c r="E2091" s="5" t="s">
        <v>15</v>
      </c>
      <c r="F2091" s="5" t="s">
        <v>38</v>
      </c>
      <c r="G2091" s="7">
        <v>165.0</v>
      </c>
      <c r="H2091" s="7" t="s">
        <v>17</v>
      </c>
      <c r="I2091" s="7">
        <v>135.0</v>
      </c>
      <c r="J2091" s="7">
        <f t="shared" si="1"/>
        <v>150</v>
      </c>
    </row>
    <row r="2092" ht="15.75" hidden="1" customHeight="1">
      <c r="A2092" s="5" t="s">
        <v>4332</v>
      </c>
      <c r="B2092" s="6" t="s">
        <v>12</v>
      </c>
      <c r="C2092" s="5" t="s">
        <v>13</v>
      </c>
      <c r="D2092" s="5" t="s">
        <v>30</v>
      </c>
      <c r="E2092" s="5" t="s">
        <v>15</v>
      </c>
      <c r="F2092" s="5" t="s">
        <v>214</v>
      </c>
      <c r="G2092" s="7">
        <v>145.0</v>
      </c>
      <c r="H2092" s="7">
        <v>124.0</v>
      </c>
      <c r="I2092" s="7" t="s">
        <v>17</v>
      </c>
      <c r="J2092" s="7">
        <f t="shared" si="1"/>
        <v>134.5</v>
      </c>
    </row>
    <row r="2093" ht="15.75" hidden="1" customHeight="1">
      <c r="A2093" s="5" t="s">
        <v>4333</v>
      </c>
      <c r="B2093" s="6" t="s">
        <v>12</v>
      </c>
      <c r="C2093" s="5" t="s">
        <v>23</v>
      </c>
      <c r="D2093" s="5" t="s">
        <v>46</v>
      </c>
      <c r="E2093" s="5" t="s">
        <v>15</v>
      </c>
      <c r="F2093" s="5" t="s">
        <v>99</v>
      </c>
      <c r="G2093" s="7">
        <v>174.0</v>
      </c>
      <c r="H2093" s="7">
        <v>171.0</v>
      </c>
      <c r="I2093" s="7" t="s">
        <v>17</v>
      </c>
      <c r="J2093" s="7">
        <f t="shared" si="1"/>
        <v>172.5</v>
      </c>
    </row>
    <row r="2094" ht="15.75" hidden="1" customHeight="1">
      <c r="A2094" s="5" t="s">
        <v>4334</v>
      </c>
      <c r="B2094" s="6" t="s">
        <v>12</v>
      </c>
      <c r="C2094" s="5" t="s">
        <v>13</v>
      </c>
      <c r="D2094" s="5" t="s">
        <v>20</v>
      </c>
      <c r="E2094" s="5" t="s">
        <v>25</v>
      </c>
      <c r="F2094" s="5" t="s">
        <v>240</v>
      </c>
      <c r="G2094" s="7">
        <v>192.0</v>
      </c>
      <c r="H2094" s="7">
        <v>190.0</v>
      </c>
      <c r="I2094" s="7">
        <v>177.0</v>
      </c>
      <c r="J2094" s="7">
        <f t="shared" si="1"/>
        <v>186.3333333</v>
      </c>
    </row>
    <row r="2095" ht="15.75" hidden="1" customHeight="1">
      <c r="A2095" s="5" t="s">
        <v>4335</v>
      </c>
      <c r="B2095" s="6" t="s">
        <v>19</v>
      </c>
      <c r="C2095" s="5" t="s">
        <v>23</v>
      </c>
      <c r="D2095" s="5" t="s">
        <v>20</v>
      </c>
      <c r="E2095" s="5" t="s">
        <v>15</v>
      </c>
      <c r="F2095" s="5" t="s">
        <v>38</v>
      </c>
      <c r="G2095" s="7">
        <v>193.5</v>
      </c>
      <c r="H2095" s="7">
        <v>186.0</v>
      </c>
      <c r="I2095" s="7" t="s">
        <v>17</v>
      </c>
      <c r="J2095" s="7">
        <f t="shared" si="1"/>
        <v>189.75</v>
      </c>
    </row>
    <row r="2096" ht="15.75" hidden="1" customHeight="1">
      <c r="A2096" s="5" t="s">
        <v>4336</v>
      </c>
      <c r="B2096" s="6" t="s">
        <v>19</v>
      </c>
      <c r="C2096" s="5" t="s">
        <v>23</v>
      </c>
      <c r="D2096" s="5" t="s">
        <v>24</v>
      </c>
      <c r="E2096" s="5" t="s">
        <v>15</v>
      </c>
      <c r="F2096" s="5" t="s">
        <v>170</v>
      </c>
      <c r="G2096" s="7">
        <v>140.0</v>
      </c>
      <c r="H2096" s="7">
        <v>155.0</v>
      </c>
      <c r="I2096" s="7" t="s">
        <v>17</v>
      </c>
      <c r="J2096" s="7">
        <f t="shared" si="1"/>
        <v>147.5</v>
      </c>
    </row>
    <row r="2097" ht="15.75" hidden="1" customHeight="1">
      <c r="A2097" s="5" t="s">
        <v>4337</v>
      </c>
      <c r="B2097" s="6" t="s">
        <v>12</v>
      </c>
      <c r="C2097" s="5" t="s">
        <v>23</v>
      </c>
      <c r="D2097" s="5" t="s">
        <v>51</v>
      </c>
      <c r="E2097" s="5" t="s">
        <v>15</v>
      </c>
      <c r="F2097" s="5" t="s">
        <v>190</v>
      </c>
      <c r="G2097" s="7">
        <v>179.0</v>
      </c>
      <c r="H2097" s="7" t="s">
        <v>17</v>
      </c>
      <c r="I2097" s="7">
        <v>151.0</v>
      </c>
      <c r="J2097" s="7">
        <f t="shared" si="1"/>
        <v>165</v>
      </c>
    </row>
    <row r="2098" ht="15.75" hidden="1" customHeight="1">
      <c r="A2098" s="5" t="s">
        <v>4338</v>
      </c>
      <c r="B2098" s="6" t="s">
        <v>12</v>
      </c>
      <c r="C2098" s="5" t="s">
        <v>13</v>
      </c>
      <c r="D2098" s="5" t="s">
        <v>20</v>
      </c>
      <c r="E2098" s="5" t="s">
        <v>15</v>
      </c>
      <c r="F2098" s="5" t="s">
        <v>312</v>
      </c>
      <c r="G2098" s="7">
        <v>172.0</v>
      </c>
      <c r="H2098" s="7">
        <v>161.0</v>
      </c>
      <c r="I2098" s="7" t="s">
        <v>17</v>
      </c>
      <c r="J2098" s="7">
        <f t="shared" si="1"/>
        <v>166.5</v>
      </c>
    </row>
    <row r="2099" ht="15.75" hidden="1" customHeight="1">
      <c r="A2099" s="5" t="s">
        <v>4339</v>
      </c>
      <c r="B2099" s="6" t="s">
        <v>19</v>
      </c>
      <c r="C2099" s="5" t="s">
        <v>13</v>
      </c>
      <c r="D2099" s="5" t="s">
        <v>37</v>
      </c>
      <c r="E2099" s="5" t="s">
        <v>25</v>
      </c>
      <c r="F2099" s="5" t="s">
        <v>54</v>
      </c>
      <c r="G2099" s="7">
        <v>141.0</v>
      </c>
      <c r="H2099" s="7">
        <v>167.0</v>
      </c>
      <c r="I2099" s="7">
        <v>137.0</v>
      </c>
      <c r="J2099" s="7">
        <f t="shared" si="1"/>
        <v>148.3333333</v>
      </c>
    </row>
    <row r="2100" ht="15.75" hidden="1" customHeight="1">
      <c r="A2100" s="5" t="s">
        <v>4340</v>
      </c>
      <c r="B2100" s="6" t="s">
        <v>12</v>
      </c>
      <c r="C2100" s="5" t="s">
        <v>13</v>
      </c>
      <c r="D2100" s="5" t="s">
        <v>37</v>
      </c>
      <c r="E2100" s="5" t="s">
        <v>25</v>
      </c>
      <c r="F2100" s="5" t="s">
        <v>361</v>
      </c>
      <c r="G2100" s="7">
        <v>193.0</v>
      </c>
      <c r="H2100" s="7" t="s">
        <v>17</v>
      </c>
      <c r="I2100" s="7">
        <v>184.0</v>
      </c>
      <c r="J2100" s="7">
        <f t="shared" si="1"/>
        <v>188.5</v>
      </c>
    </row>
    <row r="2101" ht="15.75" hidden="1" customHeight="1">
      <c r="A2101" s="5" t="s">
        <v>4341</v>
      </c>
      <c r="B2101" s="6" t="s">
        <v>12</v>
      </c>
      <c r="C2101" s="5" t="s">
        <v>13</v>
      </c>
      <c r="D2101" s="5" t="s">
        <v>130</v>
      </c>
      <c r="E2101" s="5" t="s">
        <v>25</v>
      </c>
      <c r="F2101" s="5" t="s">
        <v>1036</v>
      </c>
      <c r="G2101" s="7">
        <v>129.0</v>
      </c>
      <c r="H2101" s="7" t="s">
        <v>17</v>
      </c>
      <c r="I2101" s="7">
        <v>153.0</v>
      </c>
      <c r="J2101" s="7">
        <f t="shared" si="1"/>
        <v>141</v>
      </c>
    </row>
    <row r="2102" ht="15.75" hidden="1" customHeight="1">
      <c r="A2102" s="5" t="s">
        <v>4342</v>
      </c>
      <c r="B2102" s="6" t="s">
        <v>12</v>
      </c>
      <c r="C2102" s="5" t="s">
        <v>23</v>
      </c>
      <c r="D2102" s="5" t="s">
        <v>149</v>
      </c>
      <c r="E2102" s="5" t="s">
        <v>15</v>
      </c>
      <c r="F2102" s="5" t="s">
        <v>150</v>
      </c>
      <c r="G2102" s="7">
        <v>165.0</v>
      </c>
      <c r="H2102" s="7">
        <v>151.0</v>
      </c>
      <c r="I2102" s="7" t="s">
        <v>17</v>
      </c>
      <c r="J2102" s="7">
        <f t="shared" si="1"/>
        <v>158</v>
      </c>
    </row>
    <row r="2103" ht="15.75" hidden="1" customHeight="1">
      <c r="A2103" s="5" t="s">
        <v>4343</v>
      </c>
      <c r="B2103" s="6" t="s">
        <v>12</v>
      </c>
      <c r="C2103" s="5" t="s">
        <v>13</v>
      </c>
      <c r="D2103" s="5" t="s">
        <v>20</v>
      </c>
      <c r="E2103" s="5" t="s">
        <v>15</v>
      </c>
      <c r="F2103" s="5" t="s">
        <v>143</v>
      </c>
      <c r="G2103" s="7">
        <v>138.0</v>
      </c>
      <c r="H2103" s="7">
        <v>127.0</v>
      </c>
      <c r="I2103" s="7">
        <v>107.0</v>
      </c>
      <c r="J2103" s="7">
        <f t="shared" si="1"/>
        <v>124</v>
      </c>
    </row>
    <row r="2104" ht="15.75" hidden="1" customHeight="1">
      <c r="A2104" s="5" t="s">
        <v>4344</v>
      </c>
      <c r="B2104" s="6" t="s">
        <v>12</v>
      </c>
      <c r="C2104" s="5" t="s">
        <v>23</v>
      </c>
      <c r="D2104" s="5" t="s">
        <v>30</v>
      </c>
      <c r="E2104" s="5" t="s">
        <v>25</v>
      </c>
      <c r="F2104" s="5" t="s">
        <v>1350</v>
      </c>
      <c r="G2104" s="7">
        <v>137.0</v>
      </c>
      <c r="H2104" s="7">
        <v>155.0</v>
      </c>
      <c r="I2104" s="7">
        <v>125.0</v>
      </c>
      <c r="J2104" s="7">
        <f t="shared" si="1"/>
        <v>139</v>
      </c>
    </row>
    <row r="2105" ht="15.75" hidden="1" customHeight="1">
      <c r="A2105" s="5" t="s">
        <v>4345</v>
      </c>
      <c r="B2105" s="6" t="s">
        <v>12</v>
      </c>
      <c r="C2105" s="5" t="s">
        <v>23</v>
      </c>
      <c r="D2105" s="5" t="s">
        <v>24</v>
      </c>
      <c r="E2105" s="5" t="s">
        <v>15</v>
      </c>
      <c r="F2105" s="5" t="s">
        <v>350</v>
      </c>
      <c r="G2105" s="7">
        <v>178.0</v>
      </c>
      <c r="H2105" s="7" t="s">
        <v>17</v>
      </c>
      <c r="I2105" s="7">
        <v>186.0</v>
      </c>
      <c r="J2105" s="7">
        <f t="shared" si="1"/>
        <v>182</v>
      </c>
    </row>
    <row r="2106" ht="15.75" hidden="1" customHeight="1">
      <c r="A2106" s="5" t="s">
        <v>4346</v>
      </c>
      <c r="B2106" s="6" t="s">
        <v>12</v>
      </c>
      <c r="C2106" s="5" t="s">
        <v>23</v>
      </c>
      <c r="D2106" s="5" t="s">
        <v>30</v>
      </c>
      <c r="E2106" s="5" t="s">
        <v>15</v>
      </c>
      <c r="F2106" s="5" t="s">
        <v>302</v>
      </c>
      <c r="G2106" s="7">
        <v>144.0</v>
      </c>
      <c r="H2106" s="7">
        <v>151.0</v>
      </c>
      <c r="I2106" s="7" t="s">
        <v>17</v>
      </c>
      <c r="J2106" s="7">
        <f t="shared" si="1"/>
        <v>147.5</v>
      </c>
    </row>
    <row r="2107" ht="15.75" hidden="1" customHeight="1">
      <c r="A2107" s="5" t="s">
        <v>4347</v>
      </c>
      <c r="B2107" s="6" t="s">
        <v>12</v>
      </c>
      <c r="C2107" s="5" t="s">
        <v>13</v>
      </c>
      <c r="D2107" s="5" t="s">
        <v>37</v>
      </c>
      <c r="E2107" s="5" t="s">
        <v>25</v>
      </c>
      <c r="F2107" s="5" t="s">
        <v>174</v>
      </c>
      <c r="G2107" s="7">
        <v>183.0</v>
      </c>
      <c r="H2107" s="7" t="s">
        <v>17</v>
      </c>
      <c r="I2107" s="7">
        <v>173.0</v>
      </c>
      <c r="J2107" s="7">
        <f t="shared" si="1"/>
        <v>178</v>
      </c>
    </row>
    <row r="2108" ht="15.75" hidden="1" customHeight="1">
      <c r="A2108" s="5" t="s">
        <v>4348</v>
      </c>
      <c r="B2108" s="6" t="s">
        <v>19</v>
      </c>
      <c r="C2108" s="5" t="s">
        <v>23</v>
      </c>
      <c r="D2108" s="5" t="s">
        <v>20</v>
      </c>
      <c r="E2108" s="5" t="s">
        <v>15</v>
      </c>
      <c r="F2108" s="5" t="s">
        <v>1366</v>
      </c>
      <c r="G2108" s="7">
        <v>172.0</v>
      </c>
      <c r="H2108" s="7">
        <v>153.0</v>
      </c>
      <c r="I2108" s="7" t="s">
        <v>17</v>
      </c>
      <c r="J2108" s="7">
        <f t="shared" si="1"/>
        <v>162.5</v>
      </c>
    </row>
    <row r="2109" ht="15.75" hidden="1" customHeight="1">
      <c r="A2109" s="5" t="s">
        <v>4349</v>
      </c>
      <c r="B2109" s="6" t="s">
        <v>12</v>
      </c>
      <c r="C2109" s="5" t="s">
        <v>23</v>
      </c>
      <c r="D2109" s="5" t="s">
        <v>30</v>
      </c>
      <c r="E2109" s="5" t="s">
        <v>15</v>
      </c>
      <c r="F2109" s="5" t="s">
        <v>289</v>
      </c>
      <c r="G2109" s="7">
        <v>155.0</v>
      </c>
      <c r="H2109" s="7">
        <v>165.0</v>
      </c>
      <c r="I2109" s="7" t="s">
        <v>17</v>
      </c>
      <c r="J2109" s="7">
        <f t="shared" si="1"/>
        <v>160</v>
      </c>
    </row>
    <row r="2110" ht="15.75" hidden="1" customHeight="1">
      <c r="A2110" s="5" t="s">
        <v>4350</v>
      </c>
      <c r="B2110" s="6" t="s">
        <v>12</v>
      </c>
      <c r="C2110" s="5" t="s">
        <v>23</v>
      </c>
      <c r="D2110" s="5" t="s">
        <v>30</v>
      </c>
      <c r="E2110" s="5" t="s">
        <v>15</v>
      </c>
      <c r="F2110" s="5" t="s">
        <v>214</v>
      </c>
      <c r="G2110" s="7">
        <v>186.0</v>
      </c>
      <c r="H2110" s="7">
        <v>173.0</v>
      </c>
      <c r="I2110" s="7" t="s">
        <v>17</v>
      </c>
      <c r="J2110" s="7">
        <f t="shared" si="1"/>
        <v>179.5</v>
      </c>
    </row>
    <row r="2111" ht="15.75" hidden="1" customHeight="1">
      <c r="A2111" s="5" t="s">
        <v>4351</v>
      </c>
      <c r="B2111" s="6" t="s">
        <v>12</v>
      </c>
      <c r="C2111" s="5" t="s">
        <v>13</v>
      </c>
      <c r="D2111" s="5" t="s">
        <v>20</v>
      </c>
      <c r="E2111" s="5" t="s">
        <v>15</v>
      </c>
      <c r="F2111" s="5" t="s">
        <v>21</v>
      </c>
      <c r="G2111" s="7">
        <v>193.0</v>
      </c>
      <c r="H2111" s="7">
        <v>179.0</v>
      </c>
      <c r="I2111" s="7">
        <v>180.0</v>
      </c>
      <c r="J2111" s="7">
        <f t="shared" si="1"/>
        <v>184</v>
      </c>
    </row>
    <row r="2112" ht="15.75" hidden="1" customHeight="1">
      <c r="A2112" s="5" t="s">
        <v>4352</v>
      </c>
      <c r="B2112" s="6" t="s">
        <v>19</v>
      </c>
      <c r="C2112" s="5" t="s">
        <v>23</v>
      </c>
      <c r="D2112" s="5" t="s">
        <v>130</v>
      </c>
      <c r="E2112" s="5" t="s">
        <v>15</v>
      </c>
      <c r="F2112" s="5" t="s">
        <v>483</v>
      </c>
      <c r="G2112" s="7">
        <v>135.0</v>
      </c>
      <c r="H2112" s="7" t="s">
        <v>17</v>
      </c>
      <c r="I2112" s="7">
        <v>100.0</v>
      </c>
      <c r="J2112" s="7">
        <f t="shared" si="1"/>
        <v>117.5</v>
      </c>
    </row>
    <row r="2113" ht="15.75" hidden="1" customHeight="1">
      <c r="A2113" s="5" t="s">
        <v>4353</v>
      </c>
      <c r="B2113" s="6" t="s">
        <v>12</v>
      </c>
      <c r="C2113" s="5" t="s">
        <v>13</v>
      </c>
      <c r="D2113" s="5" t="s">
        <v>149</v>
      </c>
      <c r="E2113" s="5" t="s">
        <v>15</v>
      </c>
      <c r="F2113" s="5" t="s">
        <v>1101</v>
      </c>
      <c r="G2113" s="7">
        <v>117.0</v>
      </c>
      <c r="H2113" s="7" t="s">
        <v>67</v>
      </c>
      <c r="I2113" s="7" t="s">
        <v>17</v>
      </c>
      <c r="J2113" s="7">
        <f t="shared" si="1"/>
        <v>117</v>
      </c>
    </row>
    <row r="2114" ht="15.75" hidden="1" customHeight="1">
      <c r="A2114" s="5" t="s">
        <v>4354</v>
      </c>
      <c r="B2114" s="6" t="s">
        <v>12</v>
      </c>
      <c r="C2114" s="5" t="s">
        <v>23</v>
      </c>
      <c r="D2114" s="5" t="s">
        <v>24</v>
      </c>
      <c r="E2114" s="5" t="s">
        <v>15</v>
      </c>
      <c r="F2114" s="5" t="s">
        <v>413</v>
      </c>
      <c r="G2114" s="7">
        <v>132.0</v>
      </c>
      <c r="H2114" s="7">
        <v>135.0</v>
      </c>
      <c r="I2114" s="7" t="s">
        <v>17</v>
      </c>
      <c r="J2114" s="7">
        <f t="shared" si="1"/>
        <v>133.5</v>
      </c>
    </row>
    <row r="2115" ht="15.75" hidden="1" customHeight="1">
      <c r="A2115" s="5" t="s">
        <v>4355</v>
      </c>
      <c r="B2115" s="6" t="s">
        <v>12</v>
      </c>
      <c r="C2115" s="5" t="s">
        <v>13</v>
      </c>
      <c r="D2115" s="5" t="s">
        <v>20</v>
      </c>
      <c r="E2115" s="5" t="s">
        <v>15</v>
      </c>
      <c r="F2115" s="5" t="s">
        <v>181</v>
      </c>
      <c r="G2115" s="7">
        <v>171.0</v>
      </c>
      <c r="H2115" s="7" t="s">
        <v>17</v>
      </c>
      <c r="I2115" s="7">
        <v>122.0</v>
      </c>
      <c r="J2115" s="7">
        <f t="shared" si="1"/>
        <v>146.5</v>
      </c>
    </row>
    <row r="2116" ht="15.75" hidden="1" customHeight="1">
      <c r="A2116" s="5" t="s">
        <v>4356</v>
      </c>
      <c r="B2116" s="6" t="s">
        <v>19</v>
      </c>
      <c r="C2116" s="5" t="s">
        <v>23</v>
      </c>
      <c r="D2116" s="5" t="s">
        <v>20</v>
      </c>
      <c r="E2116" s="5" t="s">
        <v>15</v>
      </c>
      <c r="F2116" s="5" t="s">
        <v>143</v>
      </c>
      <c r="G2116" s="7">
        <v>159.0</v>
      </c>
      <c r="H2116" s="7">
        <v>155.0</v>
      </c>
      <c r="I2116" s="7" t="s">
        <v>17</v>
      </c>
      <c r="J2116" s="7">
        <f t="shared" si="1"/>
        <v>157</v>
      </c>
    </row>
    <row r="2117" ht="15.75" hidden="1" customHeight="1">
      <c r="A2117" s="5" t="s">
        <v>4357</v>
      </c>
      <c r="B2117" s="6" t="s">
        <v>12</v>
      </c>
      <c r="C2117" s="5" t="s">
        <v>13</v>
      </c>
      <c r="D2117" s="5" t="s">
        <v>43</v>
      </c>
      <c r="E2117" s="5" t="s">
        <v>25</v>
      </c>
      <c r="F2117" s="5" t="s">
        <v>103</v>
      </c>
      <c r="G2117" s="7">
        <v>176.0</v>
      </c>
      <c r="H2117" s="7" t="s">
        <v>17</v>
      </c>
      <c r="I2117" s="7">
        <v>135.0</v>
      </c>
      <c r="J2117" s="7">
        <f t="shared" si="1"/>
        <v>155.5</v>
      </c>
    </row>
    <row r="2118" ht="15.75" hidden="1" customHeight="1">
      <c r="A2118" s="5" t="s">
        <v>4358</v>
      </c>
      <c r="B2118" s="6" t="s">
        <v>12</v>
      </c>
      <c r="C2118" s="5" t="s">
        <v>13</v>
      </c>
      <c r="D2118" s="5" t="s">
        <v>20</v>
      </c>
      <c r="E2118" s="5" t="s">
        <v>15</v>
      </c>
      <c r="F2118" s="5" t="s">
        <v>38</v>
      </c>
      <c r="G2118" s="7">
        <v>157.0</v>
      </c>
      <c r="H2118" s="7">
        <v>135.0</v>
      </c>
      <c r="I2118" s="7" t="s">
        <v>17</v>
      </c>
      <c r="J2118" s="7">
        <f t="shared" si="1"/>
        <v>146</v>
      </c>
    </row>
    <row r="2119" ht="15.75" hidden="1" customHeight="1">
      <c r="A2119" s="5" t="s">
        <v>4359</v>
      </c>
      <c r="B2119" s="6" t="s">
        <v>12</v>
      </c>
      <c r="C2119" s="5" t="s">
        <v>13</v>
      </c>
      <c r="D2119" s="5" t="s">
        <v>30</v>
      </c>
      <c r="E2119" s="5" t="s">
        <v>15</v>
      </c>
      <c r="F2119" s="5" t="s">
        <v>214</v>
      </c>
      <c r="G2119" s="7">
        <v>160.0</v>
      </c>
      <c r="H2119" s="7">
        <v>180.0</v>
      </c>
      <c r="I2119" s="7">
        <v>140.0</v>
      </c>
      <c r="J2119" s="7">
        <f t="shared" si="1"/>
        <v>160</v>
      </c>
    </row>
    <row r="2120" ht="15.75" hidden="1" customHeight="1">
      <c r="A2120" s="5" t="s">
        <v>4360</v>
      </c>
      <c r="B2120" s="6" t="s">
        <v>12</v>
      </c>
      <c r="C2120" s="5" t="s">
        <v>23</v>
      </c>
      <c r="D2120" s="5" t="s">
        <v>43</v>
      </c>
      <c r="E2120" s="5" t="s">
        <v>15</v>
      </c>
      <c r="F2120" s="5" t="s">
        <v>179</v>
      </c>
      <c r="G2120" s="7">
        <v>157.0</v>
      </c>
      <c r="H2120" s="7">
        <v>140.0</v>
      </c>
      <c r="I2120" s="7" t="s">
        <v>17</v>
      </c>
      <c r="J2120" s="7">
        <f t="shared" si="1"/>
        <v>148.5</v>
      </c>
    </row>
    <row r="2121" ht="15.75" hidden="1" customHeight="1">
      <c r="A2121" s="5" t="s">
        <v>4361</v>
      </c>
      <c r="B2121" s="6" t="s">
        <v>12</v>
      </c>
      <c r="C2121" s="5" t="s">
        <v>13</v>
      </c>
      <c r="D2121" s="5" t="s">
        <v>109</v>
      </c>
      <c r="E2121" s="5" t="s">
        <v>25</v>
      </c>
      <c r="F2121" s="5" t="s">
        <v>73</v>
      </c>
      <c r="G2121" s="7">
        <v>126.0</v>
      </c>
      <c r="H2121" s="7">
        <v>140.0</v>
      </c>
      <c r="I2121" s="7" t="s">
        <v>17</v>
      </c>
      <c r="J2121" s="7">
        <f t="shared" si="1"/>
        <v>133</v>
      </c>
    </row>
    <row r="2122" ht="15.75" hidden="1" customHeight="1">
      <c r="A2122" s="5" t="s">
        <v>4362</v>
      </c>
      <c r="B2122" s="6" t="s">
        <v>19</v>
      </c>
      <c r="C2122" s="5" t="s">
        <v>23</v>
      </c>
      <c r="D2122" s="5" t="s">
        <v>20</v>
      </c>
      <c r="E2122" s="5" t="s">
        <v>15</v>
      </c>
      <c r="F2122" s="5" t="s">
        <v>21</v>
      </c>
      <c r="G2122" s="7">
        <v>159.0</v>
      </c>
      <c r="H2122" s="7">
        <v>145.0</v>
      </c>
      <c r="I2122" s="7" t="s">
        <v>17</v>
      </c>
      <c r="J2122" s="7">
        <f t="shared" si="1"/>
        <v>152</v>
      </c>
    </row>
    <row r="2123" ht="15.75" hidden="1" customHeight="1">
      <c r="A2123" s="5" t="s">
        <v>4363</v>
      </c>
      <c r="B2123" s="6" t="s">
        <v>12</v>
      </c>
      <c r="C2123" s="5" t="s">
        <v>13</v>
      </c>
      <c r="D2123" s="5" t="s">
        <v>40</v>
      </c>
      <c r="E2123" s="5" t="s">
        <v>15</v>
      </c>
      <c r="F2123" s="5" t="s">
        <v>41</v>
      </c>
      <c r="G2123" s="7">
        <v>113.0</v>
      </c>
      <c r="H2123" s="7">
        <v>130.0</v>
      </c>
      <c r="I2123" s="7">
        <v>119.0</v>
      </c>
      <c r="J2123" s="7">
        <f t="shared" si="1"/>
        <v>120.6666667</v>
      </c>
    </row>
    <row r="2124" ht="15.75" hidden="1" customHeight="1">
      <c r="A2124" s="5" t="s">
        <v>4364</v>
      </c>
      <c r="B2124" s="6" t="s">
        <v>12</v>
      </c>
      <c r="C2124" s="5" t="s">
        <v>13</v>
      </c>
      <c r="D2124" s="5" t="s">
        <v>20</v>
      </c>
      <c r="E2124" s="5" t="s">
        <v>15</v>
      </c>
      <c r="F2124" s="5" t="s">
        <v>181</v>
      </c>
      <c r="G2124" s="7">
        <v>135.0</v>
      </c>
      <c r="H2124" s="7">
        <v>121.0</v>
      </c>
      <c r="I2124" s="7" t="s">
        <v>17</v>
      </c>
      <c r="J2124" s="7">
        <f t="shared" si="1"/>
        <v>128</v>
      </c>
    </row>
    <row r="2125" ht="15.75" hidden="1" customHeight="1">
      <c r="A2125" s="5" t="s">
        <v>4365</v>
      </c>
      <c r="B2125" s="6" t="s">
        <v>12</v>
      </c>
      <c r="C2125" s="5" t="s">
        <v>23</v>
      </c>
      <c r="D2125" s="5" t="s">
        <v>43</v>
      </c>
      <c r="E2125" s="5" t="s">
        <v>15</v>
      </c>
      <c r="F2125" s="5" t="s">
        <v>166</v>
      </c>
      <c r="G2125" s="7">
        <v>188.0</v>
      </c>
      <c r="H2125" s="7">
        <v>172.0</v>
      </c>
      <c r="I2125" s="7" t="s">
        <v>17</v>
      </c>
      <c r="J2125" s="7">
        <f t="shared" si="1"/>
        <v>180</v>
      </c>
    </row>
    <row r="2126" ht="15.75" hidden="1" customHeight="1">
      <c r="A2126" s="5" t="s">
        <v>4366</v>
      </c>
      <c r="B2126" s="6" t="s">
        <v>12</v>
      </c>
      <c r="C2126" s="5" t="s">
        <v>23</v>
      </c>
      <c r="D2126" s="5" t="s">
        <v>37</v>
      </c>
      <c r="E2126" s="5" t="s">
        <v>25</v>
      </c>
      <c r="F2126" s="5" t="s">
        <v>54</v>
      </c>
      <c r="G2126" s="7">
        <v>138.0</v>
      </c>
      <c r="H2126" s="7">
        <v>157.0</v>
      </c>
      <c r="I2126" s="7" t="s">
        <v>17</v>
      </c>
      <c r="J2126" s="7">
        <f t="shared" si="1"/>
        <v>147.5</v>
      </c>
    </row>
    <row r="2127" ht="15.75" hidden="1" customHeight="1">
      <c r="A2127" s="5" t="s">
        <v>4367</v>
      </c>
      <c r="B2127" s="6" t="s">
        <v>19</v>
      </c>
      <c r="C2127" s="5" t="s">
        <v>23</v>
      </c>
      <c r="D2127" s="5" t="s">
        <v>51</v>
      </c>
      <c r="E2127" s="5" t="s">
        <v>15</v>
      </c>
      <c r="F2127" s="5" t="s">
        <v>336</v>
      </c>
      <c r="G2127" s="7">
        <v>144.0</v>
      </c>
      <c r="H2127" s="7" t="s">
        <v>17</v>
      </c>
      <c r="I2127" s="7">
        <v>151.0</v>
      </c>
      <c r="J2127" s="7">
        <f t="shared" si="1"/>
        <v>147.5</v>
      </c>
    </row>
    <row r="2128" ht="15.75" hidden="1" customHeight="1">
      <c r="A2128" s="5" t="s">
        <v>4368</v>
      </c>
      <c r="B2128" s="6" t="s">
        <v>12</v>
      </c>
      <c r="C2128" s="5" t="s">
        <v>13</v>
      </c>
      <c r="D2128" s="5" t="s">
        <v>20</v>
      </c>
      <c r="E2128" s="5" t="s">
        <v>15</v>
      </c>
      <c r="F2128" s="5" t="s">
        <v>387</v>
      </c>
      <c r="G2128" s="7">
        <v>147.0</v>
      </c>
      <c r="H2128" s="7">
        <v>184.0</v>
      </c>
      <c r="I2128" s="7" t="s">
        <v>17</v>
      </c>
      <c r="J2128" s="7">
        <f t="shared" si="1"/>
        <v>165.5</v>
      </c>
    </row>
    <row r="2129" ht="15.75" hidden="1" customHeight="1">
      <c r="A2129" s="5" t="s">
        <v>4369</v>
      </c>
      <c r="B2129" s="6" t="s">
        <v>12</v>
      </c>
      <c r="C2129" s="5" t="s">
        <v>13</v>
      </c>
      <c r="D2129" s="5" t="s">
        <v>51</v>
      </c>
      <c r="E2129" s="5" t="s">
        <v>15</v>
      </c>
      <c r="F2129" s="5" t="s">
        <v>330</v>
      </c>
      <c r="G2129" s="7">
        <v>147.0</v>
      </c>
      <c r="H2129" s="7" t="s">
        <v>17</v>
      </c>
      <c r="I2129" s="7">
        <v>140.0</v>
      </c>
      <c r="J2129" s="7">
        <f t="shared" si="1"/>
        <v>143.5</v>
      </c>
    </row>
    <row r="2130" ht="15.75" hidden="1" customHeight="1">
      <c r="A2130" s="5" t="s">
        <v>4370</v>
      </c>
      <c r="B2130" s="6" t="s">
        <v>12</v>
      </c>
      <c r="C2130" s="5" t="s">
        <v>23</v>
      </c>
      <c r="D2130" s="5" t="s">
        <v>30</v>
      </c>
      <c r="E2130" s="5" t="s">
        <v>25</v>
      </c>
      <c r="F2130" s="5" t="s">
        <v>448</v>
      </c>
      <c r="G2130" s="7">
        <v>180.0</v>
      </c>
      <c r="H2130" s="7">
        <v>170.0</v>
      </c>
      <c r="I2130" s="7">
        <v>166.0</v>
      </c>
      <c r="J2130" s="7">
        <f t="shared" si="1"/>
        <v>172</v>
      </c>
    </row>
    <row r="2131" ht="15.75" hidden="1" customHeight="1">
      <c r="A2131" s="5" t="s">
        <v>4371</v>
      </c>
      <c r="B2131" s="6" t="s">
        <v>12</v>
      </c>
      <c r="C2131" s="5" t="s">
        <v>23</v>
      </c>
      <c r="D2131" s="5" t="s">
        <v>20</v>
      </c>
      <c r="E2131" s="5" t="s">
        <v>15</v>
      </c>
      <c r="F2131" s="5" t="s">
        <v>185</v>
      </c>
      <c r="G2131" s="7">
        <v>174.0</v>
      </c>
      <c r="H2131" s="7" t="s">
        <v>17</v>
      </c>
      <c r="I2131" s="7">
        <v>155.0</v>
      </c>
      <c r="J2131" s="7">
        <f t="shared" si="1"/>
        <v>164.5</v>
      </c>
    </row>
    <row r="2132" ht="15.75" hidden="1" customHeight="1">
      <c r="A2132" s="5" t="s">
        <v>4372</v>
      </c>
      <c r="B2132" s="6" t="s">
        <v>19</v>
      </c>
      <c r="C2132" s="5" t="s">
        <v>23</v>
      </c>
      <c r="D2132" s="5" t="s">
        <v>43</v>
      </c>
      <c r="E2132" s="5" t="s">
        <v>25</v>
      </c>
      <c r="F2132" s="5" t="s">
        <v>363</v>
      </c>
      <c r="G2132" s="7">
        <v>176.0</v>
      </c>
      <c r="H2132" s="7" t="s">
        <v>17</v>
      </c>
      <c r="I2132" s="7">
        <v>151.0</v>
      </c>
      <c r="J2132" s="7">
        <f t="shared" si="1"/>
        <v>163.5</v>
      </c>
    </row>
    <row r="2133" ht="15.75" hidden="1" customHeight="1">
      <c r="A2133" s="5" t="s">
        <v>4373</v>
      </c>
      <c r="B2133" s="6" t="s">
        <v>12</v>
      </c>
      <c r="C2133" s="5" t="s">
        <v>13</v>
      </c>
      <c r="D2133" s="5" t="s">
        <v>43</v>
      </c>
      <c r="E2133" s="5" t="s">
        <v>25</v>
      </c>
      <c r="F2133" s="5" t="s">
        <v>868</v>
      </c>
      <c r="G2133" s="7">
        <v>152.0</v>
      </c>
      <c r="H2133" s="7" t="s">
        <v>17</v>
      </c>
      <c r="I2133" s="7">
        <v>114.0</v>
      </c>
      <c r="J2133" s="7">
        <f t="shared" si="1"/>
        <v>133</v>
      </c>
    </row>
    <row r="2134" ht="15.75" hidden="1" customHeight="1">
      <c r="A2134" s="5" t="s">
        <v>4374</v>
      </c>
      <c r="B2134" s="6" t="s">
        <v>12</v>
      </c>
      <c r="C2134" s="5" t="s">
        <v>23</v>
      </c>
      <c r="D2134" s="5" t="s">
        <v>24</v>
      </c>
      <c r="E2134" s="5" t="s">
        <v>25</v>
      </c>
      <c r="F2134" s="5" t="s">
        <v>69</v>
      </c>
      <c r="G2134" s="7">
        <v>144.0</v>
      </c>
      <c r="H2134" s="7">
        <v>127.0</v>
      </c>
      <c r="I2134" s="7" t="s">
        <v>17</v>
      </c>
      <c r="J2134" s="7">
        <f t="shared" si="1"/>
        <v>135.5</v>
      </c>
    </row>
    <row r="2135" ht="15.75" hidden="1" customHeight="1">
      <c r="A2135" s="5" t="s">
        <v>4375</v>
      </c>
      <c r="B2135" s="6" t="s">
        <v>19</v>
      </c>
      <c r="C2135" s="5" t="s">
        <v>13</v>
      </c>
      <c r="D2135" s="5" t="s">
        <v>30</v>
      </c>
      <c r="E2135" s="5" t="s">
        <v>25</v>
      </c>
      <c r="F2135" s="5" t="s">
        <v>446</v>
      </c>
      <c r="G2135" s="7">
        <v>162.0</v>
      </c>
      <c r="H2135" s="7" t="s">
        <v>17</v>
      </c>
      <c r="I2135" s="7" t="s">
        <v>67</v>
      </c>
      <c r="J2135" s="7">
        <f t="shared" si="1"/>
        <v>162</v>
      </c>
    </row>
    <row r="2136" ht="15.75" hidden="1" customHeight="1">
      <c r="A2136" s="5" t="s">
        <v>4376</v>
      </c>
      <c r="B2136" s="6" t="s">
        <v>12</v>
      </c>
      <c r="C2136" s="5" t="s">
        <v>23</v>
      </c>
      <c r="D2136" s="5" t="s">
        <v>37</v>
      </c>
      <c r="E2136" s="5" t="s">
        <v>25</v>
      </c>
      <c r="F2136" s="5" t="s">
        <v>300</v>
      </c>
      <c r="G2136" s="7">
        <v>164.0</v>
      </c>
      <c r="H2136" s="7" t="s">
        <v>17</v>
      </c>
      <c r="I2136" s="7">
        <v>157.0</v>
      </c>
      <c r="J2136" s="7">
        <f t="shared" si="1"/>
        <v>160.5</v>
      </c>
    </row>
    <row r="2137" ht="15.75" hidden="1" customHeight="1">
      <c r="A2137" s="5" t="s">
        <v>4377</v>
      </c>
      <c r="B2137" s="6" t="s">
        <v>19</v>
      </c>
      <c r="C2137" s="5" t="s">
        <v>13</v>
      </c>
      <c r="D2137" s="5" t="s">
        <v>60</v>
      </c>
      <c r="E2137" s="5" t="s">
        <v>15</v>
      </c>
      <c r="F2137" s="5" t="s">
        <v>398</v>
      </c>
      <c r="G2137" s="7">
        <v>155.0</v>
      </c>
      <c r="H2137" s="7" t="s">
        <v>17</v>
      </c>
      <c r="I2137" s="7">
        <v>189.0</v>
      </c>
      <c r="J2137" s="7">
        <f t="shared" si="1"/>
        <v>172</v>
      </c>
    </row>
    <row r="2138" ht="15.75" hidden="1" customHeight="1">
      <c r="A2138" s="5" t="s">
        <v>4378</v>
      </c>
      <c r="B2138" s="6" t="s">
        <v>12</v>
      </c>
      <c r="C2138" s="5" t="s">
        <v>13</v>
      </c>
      <c r="D2138" s="5" t="s">
        <v>37</v>
      </c>
      <c r="E2138" s="5" t="s">
        <v>15</v>
      </c>
      <c r="F2138" s="5" t="s">
        <v>1225</v>
      </c>
      <c r="G2138" s="7">
        <v>190.0</v>
      </c>
      <c r="H2138" s="7" t="s">
        <v>17</v>
      </c>
      <c r="I2138" s="7">
        <v>184.0</v>
      </c>
      <c r="J2138" s="7">
        <f t="shared" si="1"/>
        <v>187</v>
      </c>
    </row>
    <row r="2139" ht="15.75" hidden="1" customHeight="1">
      <c r="A2139" s="5" t="s">
        <v>4379</v>
      </c>
      <c r="B2139" s="6" t="s">
        <v>12</v>
      </c>
      <c r="C2139" s="5" t="s">
        <v>13</v>
      </c>
      <c r="D2139" s="5" t="s">
        <v>43</v>
      </c>
      <c r="E2139" s="5" t="s">
        <v>25</v>
      </c>
      <c r="F2139" s="5" t="s">
        <v>63</v>
      </c>
      <c r="G2139" s="7" t="s">
        <v>67</v>
      </c>
      <c r="H2139" s="7">
        <v>107.0</v>
      </c>
      <c r="I2139" s="7" t="s">
        <v>67</v>
      </c>
      <c r="J2139" s="7">
        <f t="shared" si="1"/>
        <v>107</v>
      </c>
    </row>
    <row r="2140" ht="15.75" hidden="1" customHeight="1">
      <c r="A2140" s="5" t="s">
        <v>4380</v>
      </c>
      <c r="B2140" s="6" t="s">
        <v>12</v>
      </c>
      <c r="C2140" s="5" t="s">
        <v>23</v>
      </c>
      <c r="D2140" s="5" t="s">
        <v>130</v>
      </c>
      <c r="E2140" s="5" t="s">
        <v>25</v>
      </c>
      <c r="F2140" s="5" t="s">
        <v>97</v>
      </c>
      <c r="G2140" s="7">
        <v>152.0</v>
      </c>
      <c r="H2140" s="7" t="s">
        <v>17</v>
      </c>
      <c r="I2140" s="7">
        <v>161.0</v>
      </c>
      <c r="J2140" s="7">
        <f t="shared" si="1"/>
        <v>156.5</v>
      </c>
    </row>
    <row r="2141" ht="15.75" hidden="1" customHeight="1">
      <c r="A2141" s="5" t="s">
        <v>4381</v>
      </c>
      <c r="B2141" s="6" t="s">
        <v>12</v>
      </c>
      <c r="C2141" s="5" t="s">
        <v>13</v>
      </c>
      <c r="D2141" s="5" t="s">
        <v>37</v>
      </c>
      <c r="E2141" s="5" t="s">
        <v>25</v>
      </c>
      <c r="F2141" s="5" t="s">
        <v>97</v>
      </c>
      <c r="G2141" s="7">
        <v>147.0</v>
      </c>
      <c r="H2141" s="7" t="s">
        <v>17</v>
      </c>
      <c r="I2141" s="7">
        <v>144.0</v>
      </c>
      <c r="J2141" s="7">
        <f t="shared" si="1"/>
        <v>145.5</v>
      </c>
    </row>
    <row r="2142" ht="15.75" hidden="1" customHeight="1">
      <c r="A2142" s="5" t="s">
        <v>4382</v>
      </c>
      <c r="B2142" s="6" t="s">
        <v>12</v>
      </c>
      <c r="C2142" s="5" t="s">
        <v>13</v>
      </c>
      <c r="D2142" s="5" t="s">
        <v>37</v>
      </c>
      <c r="E2142" s="5" t="s">
        <v>15</v>
      </c>
      <c r="F2142" s="5" t="s">
        <v>1225</v>
      </c>
      <c r="G2142" s="7">
        <v>172.0</v>
      </c>
      <c r="H2142" s="7" t="s">
        <v>17</v>
      </c>
      <c r="I2142" s="7">
        <v>186.0</v>
      </c>
      <c r="J2142" s="7">
        <f t="shared" si="1"/>
        <v>179</v>
      </c>
    </row>
    <row r="2143" ht="15.75" hidden="1" customHeight="1">
      <c r="A2143" s="5" t="s">
        <v>4383</v>
      </c>
      <c r="B2143" s="6" t="s">
        <v>12</v>
      </c>
      <c r="C2143" s="5" t="s">
        <v>13</v>
      </c>
      <c r="D2143" s="5" t="s">
        <v>24</v>
      </c>
      <c r="E2143" s="5" t="s">
        <v>15</v>
      </c>
      <c r="F2143" s="5" t="s">
        <v>732</v>
      </c>
      <c r="G2143" s="7">
        <v>145.0</v>
      </c>
      <c r="H2143" s="7">
        <v>135.0</v>
      </c>
      <c r="I2143" s="7" t="s">
        <v>17</v>
      </c>
      <c r="J2143" s="7">
        <f t="shared" si="1"/>
        <v>140</v>
      </c>
    </row>
    <row r="2144" ht="15.75" hidden="1" customHeight="1">
      <c r="A2144" s="5" t="s">
        <v>4384</v>
      </c>
      <c r="B2144" s="6" t="s">
        <v>12</v>
      </c>
      <c r="C2144" s="5" t="s">
        <v>23</v>
      </c>
      <c r="D2144" s="5" t="s">
        <v>37</v>
      </c>
      <c r="E2144" s="5" t="s">
        <v>25</v>
      </c>
      <c r="F2144" s="5" t="s">
        <v>576</v>
      </c>
      <c r="G2144" s="7">
        <v>144.0</v>
      </c>
      <c r="H2144" s="7" t="s">
        <v>17</v>
      </c>
      <c r="I2144" s="7">
        <v>122.0</v>
      </c>
      <c r="J2144" s="7">
        <f t="shared" si="1"/>
        <v>133</v>
      </c>
    </row>
    <row r="2145" ht="15.75" hidden="1" customHeight="1">
      <c r="A2145" s="5" t="s">
        <v>4385</v>
      </c>
      <c r="B2145" s="6" t="s">
        <v>1353</v>
      </c>
      <c r="C2145" s="5" t="s">
        <v>23</v>
      </c>
      <c r="D2145" s="5" t="s">
        <v>30</v>
      </c>
      <c r="E2145" s="5" t="s">
        <v>15</v>
      </c>
      <c r="F2145" s="5" t="s">
        <v>4386</v>
      </c>
      <c r="G2145" s="7">
        <v>153.0</v>
      </c>
      <c r="H2145" s="7">
        <v>165.0</v>
      </c>
      <c r="I2145" s="7" t="s">
        <v>17</v>
      </c>
      <c r="J2145" s="7">
        <f t="shared" si="1"/>
        <v>159</v>
      </c>
    </row>
    <row r="2146" ht="15.75" hidden="1" customHeight="1">
      <c r="A2146" s="5" t="s">
        <v>4387</v>
      </c>
      <c r="B2146" s="6" t="s">
        <v>12</v>
      </c>
      <c r="C2146" s="5" t="s">
        <v>13</v>
      </c>
      <c r="D2146" s="5" t="s">
        <v>51</v>
      </c>
      <c r="E2146" s="5" t="s">
        <v>25</v>
      </c>
      <c r="F2146" s="5" t="s">
        <v>639</v>
      </c>
      <c r="G2146" s="7">
        <v>193.5</v>
      </c>
      <c r="H2146" s="7" t="s">
        <v>17</v>
      </c>
      <c r="I2146" s="7">
        <v>180.0</v>
      </c>
      <c r="J2146" s="7">
        <f t="shared" si="1"/>
        <v>186.75</v>
      </c>
    </row>
    <row r="2147" ht="15.75" hidden="1" customHeight="1">
      <c r="A2147" s="5" t="s">
        <v>4388</v>
      </c>
      <c r="B2147" s="6" t="s">
        <v>12</v>
      </c>
      <c r="C2147" s="5" t="s">
        <v>23</v>
      </c>
      <c r="D2147" s="5" t="s">
        <v>77</v>
      </c>
      <c r="E2147" s="5" t="s">
        <v>15</v>
      </c>
      <c r="F2147" s="5" t="s">
        <v>78</v>
      </c>
      <c r="G2147" s="7">
        <v>117.0</v>
      </c>
      <c r="H2147" s="7">
        <v>115.0</v>
      </c>
      <c r="I2147" s="7">
        <v>125.0</v>
      </c>
      <c r="J2147" s="7">
        <f t="shared" si="1"/>
        <v>119</v>
      </c>
    </row>
    <row r="2148" ht="15.75" hidden="1" customHeight="1">
      <c r="A2148" s="5" t="s">
        <v>4389</v>
      </c>
      <c r="B2148" s="6" t="s">
        <v>19</v>
      </c>
      <c r="C2148" s="5" t="s">
        <v>23</v>
      </c>
      <c r="D2148" s="5" t="s">
        <v>20</v>
      </c>
      <c r="E2148" s="5" t="s">
        <v>15</v>
      </c>
      <c r="F2148" s="5" t="s">
        <v>81</v>
      </c>
      <c r="G2148" s="7">
        <v>191.0</v>
      </c>
      <c r="H2148" s="7">
        <v>140.0</v>
      </c>
      <c r="I2148" s="7" t="s">
        <v>17</v>
      </c>
      <c r="J2148" s="7">
        <f t="shared" si="1"/>
        <v>165.5</v>
      </c>
    </row>
    <row r="2149" ht="15.75" hidden="1" customHeight="1">
      <c r="A2149" s="5" t="s">
        <v>4390</v>
      </c>
      <c r="B2149" s="6" t="s">
        <v>19</v>
      </c>
      <c r="C2149" s="5" t="s">
        <v>13</v>
      </c>
      <c r="D2149" s="5" t="s">
        <v>109</v>
      </c>
      <c r="E2149" s="5" t="s">
        <v>25</v>
      </c>
      <c r="F2149" s="5" t="s">
        <v>1677</v>
      </c>
      <c r="G2149" s="7">
        <v>126.0</v>
      </c>
      <c r="H2149" s="7" t="s">
        <v>17</v>
      </c>
      <c r="I2149" s="7">
        <v>122.0</v>
      </c>
      <c r="J2149" s="7">
        <f t="shared" si="1"/>
        <v>124</v>
      </c>
    </row>
    <row r="2150" ht="15.75" hidden="1" customHeight="1">
      <c r="A2150" s="5" t="s">
        <v>4391</v>
      </c>
      <c r="B2150" s="6" t="s">
        <v>12</v>
      </c>
      <c r="C2150" s="5" t="s">
        <v>23</v>
      </c>
      <c r="D2150" s="5" t="s">
        <v>46</v>
      </c>
      <c r="E2150" s="5" t="s">
        <v>25</v>
      </c>
      <c r="F2150" s="5" t="s">
        <v>47</v>
      </c>
      <c r="G2150" s="7">
        <v>117.0</v>
      </c>
      <c r="H2150" s="7">
        <v>124.0</v>
      </c>
      <c r="I2150" s="7" t="s">
        <v>17</v>
      </c>
      <c r="J2150" s="7">
        <f t="shared" si="1"/>
        <v>120.5</v>
      </c>
    </row>
    <row r="2151" ht="15.75" hidden="1" customHeight="1">
      <c r="A2151" s="5" t="s">
        <v>4392</v>
      </c>
      <c r="B2151" s="6" t="s">
        <v>12</v>
      </c>
      <c r="C2151" s="5" t="s">
        <v>23</v>
      </c>
      <c r="D2151" s="5" t="s">
        <v>30</v>
      </c>
      <c r="E2151" s="5" t="s">
        <v>15</v>
      </c>
      <c r="F2151" s="5" t="s">
        <v>214</v>
      </c>
      <c r="G2151" s="7">
        <v>156.0</v>
      </c>
      <c r="H2151" s="7">
        <v>132.0</v>
      </c>
      <c r="I2151" s="7" t="s">
        <v>17</v>
      </c>
      <c r="J2151" s="7">
        <f t="shared" si="1"/>
        <v>144</v>
      </c>
    </row>
    <row r="2152" ht="15.75" hidden="1" customHeight="1">
      <c r="A2152" s="5" t="s">
        <v>4393</v>
      </c>
      <c r="B2152" s="6" t="s">
        <v>19</v>
      </c>
      <c r="C2152" s="5" t="s">
        <v>13</v>
      </c>
      <c r="D2152" s="5" t="s">
        <v>20</v>
      </c>
      <c r="E2152" s="5" t="s">
        <v>15</v>
      </c>
      <c r="F2152" s="5" t="s">
        <v>81</v>
      </c>
      <c r="G2152" s="7" t="s">
        <v>67</v>
      </c>
      <c r="H2152" s="7">
        <v>100.0</v>
      </c>
      <c r="I2152" s="7" t="s">
        <v>17</v>
      </c>
      <c r="J2152" s="7">
        <f t="shared" si="1"/>
        <v>100</v>
      </c>
    </row>
    <row r="2153" ht="15.75" hidden="1" customHeight="1">
      <c r="A2153" s="5" t="s">
        <v>4394</v>
      </c>
      <c r="B2153" s="6" t="s">
        <v>12</v>
      </c>
      <c r="C2153" s="5" t="s">
        <v>13</v>
      </c>
      <c r="D2153" s="5" t="s">
        <v>20</v>
      </c>
      <c r="E2153" s="5" t="s">
        <v>15</v>
      </c>
      <c r="F2153" s="5" t="s">
        <v>181</v>
      </c>
      <c r="G2153" s="7">
        <v>156.0</v>
      </c>
      <c r="H2153" s="7">
        <v>158.0</v>
      </c>
      <c r="I2153" s="7">
        <v>137.0</v>
      </c>
      <c r="J2153" s="7">
        <f t="shared" si="1"/>
        <v>150.3333333</v>
      </c>
    </row>
    <row r="2154" ht="15.75" hidden="1" customHeight="1">
      <c r="A2154" s="5" t="s">
        <v>4395</v>
      </c>
      <c r="B2154" s="6" t="s">
        <v>19</v>
      </c>
      <c r="C2154" s="5" t="s">
        <v>13</v>
      </c>
      <c r="D2154" s="5" t="s">
        <v>51</v>
      </c>
      <c r="E2154" s="5" t="s">
        <v>25</v>
      </c>
      <c r="F2154" s="5" t="s">
        <v>474</v>
      </c>
      <c r="G2154" s="7">
        <v>176.0</v>
      </c>
      <c r="H2154" s="7" t="s">
        <v>17</v>
      </c>
      <c r="I2154" s="7">
        <v>173.0</v>
      </c>
      <c r="J2154" s="7">
        <f t="shared" si="1"/>
        <v>174.5</v>
      </c>
    </row>
    <row r="2155" ht="15.75" hidden="1" customHeight="1">
      <c r="A2155" s="5" t="s">
        <v>4396</v>
      </c>
      <c r="B2155" s="6" t="s">
        <v>12</v>
      </c>
      <c r="C2155" s="5" t="s">
        <v>23</v>
      </c>
      <c r="D2155" s="5" t="s">
        <v>30</v>
      </c>
      <c r="E2155" s="5" t="s">
        <v>25</v>
      </c>
      <c r="F2155" s="5" t="s">
        <v>544</v>
      </c>
      <c r="G2155" s="7">
        <v>138.0</v>
      </c>
      <c r="H2155" s="7">
        <v>149.0</v>
      </c>
      <c r="I2155" s="7">
        <v>117.0</v>
      </c>
      <c r="J2155" s="7">
        <f t="shared" si="1"/>
        <v>134.6666667</v>
      </c>
    </row>
    <row r="2156" ht="15.75" hidden="1" customHeight="1">
      <c r="A2156" s="5" t="s">
        <v>4397</v>
      </c>
      <c r="B2156" s="6" t="s">
        <v>19</v>
      </c>
      <c r="C2156" s="5" t="s">
        <v>13</v>
      </c>
      <c r="D2156" s="5" t="s">
        <v>24</v>
      </c>
      <c r="E2156" s="5" t="s">
        <v>15</v>
      </c>
      <c r="F2156" s="5" t="s">
        <v>332</v>
      </c>
      <c r="G2156" s="7">
        <v>119.0</v>
      </c>
      <c r="H2156" s="7">
        <v>118.0</v>
      </c>
      <c r="I2156" s="7">
        <v>114.0</v>
      </c>
      <c r="J2156" s="7">
        <f t="shared" si="1"/>
        <v>117</v>
      </c>
    </row>
    <row r="2157" ht="15.75" hidden="1" customHeight="1">
      <c r="A2157" s="5" t="s">
        <v>4398</v>
      </c>
      <c r="B2157" s="6" t="s">
        <v>19</v>
      </c>
      <c r="C2157" s="5" t="s">
        <v>23</v>
      </c>
      <c r="D2157" s="5" t="s">
        <v>561</v>
      </c>
      <c r="E2157" s="5" t="s">
        <v>15</v>
      </c>
      <c r="F2157" s="5" t="s">
        <v>562</v>
      </c>
      <c r="G2157" s="7">
        <v>144.0</v>
      </c>
      <c r="H2157" s="7">
        <v>143.0</v>
      </c>
      <c r="I2157" s="7" t="s">
        <v>17</v>
      </c>
      <c r="J2157" s="7">
        <f t="shared" si="1"/>
        <v>143.5</v>
      </c>
    </row>
    <row r="2158" ht="15.75" hidden="1" customHeight="1">
      <c r="A2158" s="5" t="s">
        <v>4399</v>
      </c>
      <c r="B2158" s="6" t="s">
        <v>12</v>
      </c>
      <c r="C2158" s="5" t="s">
        <v>23</v>
      </c>
      <c r="D2158" s="5" t="s">
        <v>14</v>
      </c>
      <c r="E2158" s="5" t="s">
        <v>15</v>
      </c>
      <c r="F2158" s="5" t="s">
        <v>127</v>
      </c>
      <c r="G2158" s="7">
        <v>197.0</v>
      </c>
      <c r="H2158" s="7" t="s">
        <v>17</v>
      </c>
      <c r="I2158" s="7">
        <v>163.0</v>
      </c>
      <c r="J2158" s="7">
        <f t="shared" si="1"/>
        <v>180</v>
      </c>
    </row>
    <row r="2159" ht="15.75" hidden="1" customHeight="1">
      <c r="A2159" s="5" t="s">
        <v>4400</v>
      </c>
      <c r="B2159" s="6" t="s">
        <v>12</v>
      </c>
      <c r="C2159" s="5" t="s">
        <v>23</v>
      </c>
      <c r="D2159" s="5" t="s">
        <v>30</v>
      </c>
      <c r="E2159" s="5" t="s">
        <v>15</v>
      </c>
      <c r="F2159" s="5" t="s">
        <v>394</v>
      </c>
      <c r="G2159" s="7">
        <v>161.0</v>
      </c>
      <c r="H2159" s="7">
        <v>140.0</v>
      </c>
      <c r="I2159" s="7" t="s">
        <v>17</v>
      </c>
      <c r="J2159" s="7">
        <f t="shared" si="1"/>
        <v>150.5</v>
      </c>
    </row>
    <row r="2160" ht="15.75" hidden="1" customHeight="1">
      <c r="A2160" s="5" t="s">
        <v>4401</v>
      </c>
      <c r="B2160" s="6" t="s">
        <v>19</v>
      </c>
      <c r="C2160" s="5" t="s">
        <v>13</v>
      </c>
      <c r="D2160" s="5" t="s">
        <v>60</v>
      </c>
      <c r="E2160" s="5" t="s">
        <v>15</v>
      </c>
      <c r="F2160" s="5" t="s">
        <v>164</v>
      </c>
      <c r="G2160" s="7">
        <v>178.0</v>
      </c>
      <c r="H2160" s="7">
        <v>175.0</v>
      </c>
      <c r="I2160" s="7">
        <v>175.0</v>
      </c>
      <c r="J2160" s="7">
        <f t="shared" si="1"/>
        <v>176</v>
      </c>
    </row>
    <row r="2161" ht="15.75" hidden="1" customHeight="1">
      <c r="A2161" s="5" t="s">
        <v>4402</v>
      </c>
      <c r="B2161" s="6" t="s">
        <v>12</v>
      </c>
      <c r="C2161" s="5" t="s">
        <v>23</v>
      </c>
      <c r="D2161" s="5" t="s">
        <v>51</v>
      </c>
      <c r="E2161" s="5" t="s">
        <v>15</v>
      </c>
      <c r="F2161" s="5" t="s">
        <v>336</v>
      </c>
      <c r="G2161" s="7">
        <v>190.0</v>
      </c>
      <c r="H2161" s="7" t="s">
        <v>17</v>
      </c>
      <c r="I2161" s="7">
        <v>173.0</v>
      </c>
      <c r="J2161" s="7">
        <f t="shared" si="1"/>
        <v>181.5</v>
      </c>
    </row>
    <row r="2162" ht="15.75" hidden="1" customHeight="1">
      <c r="A2162" s="5" t="s">
        <v>4403</v>
      </c>
      <c r="B2162" s="6" t="s">
        <v>12</v>
      </c>
      <c r="C2162" s="5" t="s">
        <v>23</v>
      </c>
      <c r="D2162" s="5" t="s">
        <v>20</v>
      </c>
      <c r="E2162" s="5" t="s">
        <v>25</v>
      </c>
      <c r="F2162" s="5" t="s">
        <v>28</v>
      </c>
      <c r="G2162" s="7">
        <v>179.0</v>
      </c>
      <c r="H2162" s="7">
        <v>167.0</v>
      </c>
      <c r="I2162" s="7" t="s">
        <v>17</v>
      </c>
      <c r="J2162" s="7">
        <f t="shared" si="1"/>
        <v>173</v>
      </c>
    </row>
    <row r="2163" ht="15.75" hidden="1" customHeight="1">
      <c r="A2163" s="5" t="s">
        <v>4404</v>
      </c>
      <c r="B2163" s="6" t="s">
        <v>19</v>
      </c>
      <c r="C2163" s="5" t="s">
        <v>23</v>
      </c>
      <c r="D2163" s="5" t="s">
        <v>30</v>
      </c>
      <c r="E2163" s="5" t="s">
        <v>15</v>
      </c>
      <c r="F2163" s="5" t="s">
        <v>596</v>
      </c>
      <c r="G2163" s="7">
        <v>143.0</v>
      </c>
      <c r="H2163" s="7" t="s">
        <v>17</v>
      </c>
      <c r="I2163" s="7">
        <v>140.0</v>
      </c>
      <c r="J2163" s="7">
        <f t="shared" si="1"/>
        <v>141.5</v>
      </c>
    </row>
    <row r="2164" ht="15.75" hidden="1" customHeight="1">
      <c r="A2164" s="5" t="s">
        <v>4405</v>
      </c>
      <c r="B2164" s="6" t="s">
        <v>19</v>
      </c>
      <c r="C2164" s="5" t="s">
        <v>13</v>
      </c>
      <c r="D2164" s="5" t="s">
        <v>60</v>
      </c>
      <c r="E2164" s="5" t="s">
        <v>25</v>
      </c>
      <c r="F2164" s="5" t="s">
        <v>61</v>
      </c>
      <c r="G2164" s="7">
        <v>189.0</v>
      </c>
      <c r="H2164" s="7" t="s">
        <v>17</v>
      </c>
      <c r="I2164" s="7">
        <v>197.0</v>
      </c>
      <c r="J2164" s="7">
        <f t="shared" si="1"/>
        <v>193</v>
      </c>
    </row>
    <row r="2165" ht="15.75" hidden="1" customHeight="1">
      <c r="A2165" s="5" t="s">
        <v>4406</v>
      </c>
      <c r="B2165" s="6" t="s">
        <v>19</v>
      </c>
      <c r="C2165" s="5" t="s">
        <v>13</v>
      </c>
      <c r="D2165" s="5" t="s">
        <v>30</v>
      </c>
      <c r="E2165" s="5" t="s">
        <v>15</v>
      </c>
      <c r="F2165" s="5" t="s">
        <v>1101</v>
      </c>
      <c r="G2165" s="7">
        <v>187.0</v>
      </c>
      <c r="H2165" s="7" t="s">
        <v>17</v>
      </c>
      <c r="I2165" s="7">
        <v>177.0</v>
      </c>
      <c r="J2165" s="7">
        <f t="shared" si="1"/>
        <v>182</v>
      </c>
    </row>
    <row r="2166" ht="15.75" hidden="1" customHeight="1">
      <c r="A2166" s="5" t="s">
        <v>4407</v>
      </c>
      <c r="B2166" s="6" t="s">
        <v>19</v>
      </c>
      <c r="C2166" s="5" t="s">
        <v>13</v>
      </c>
      <c r="D2166" s="5" t="s">
        <v>20</v>
      </c>
      <c r="E2166" s="5" t="s">
        <v>15</v>
      </c>
      <c r="F2166" s="5" t="s">
        <v>603</v>
      </c>
      <c r="G2166" s="7">
        <v>144.0</v>
      </c>
      <c r="H2166" s="7" t="s">
        <v>17</v>
      </c>
      <c r="I2166" s="7">
        <v>149.0</v>
      </c>
      <c r="J2166" s="7">
        <f t="shared" si="1"/>
        <v>146.5</v>
      </c>
    </row>
    <row r="2167" ht="15.75" hidden="1" customHeight="1">
      <c r="A2167" s="5" t="s">
        <v>4408</v>
      </c>
      <c r="B2167" s="6" t="s">
        <v>19</v>
      </c>
      <c r="C2167" s="5" t="s">
        <v>23</v>
      </c>
      <c r="D2167" s="5" t="s">
        <v>30</v>
      </c>
      <c r="E2167" s="5" t="s">
        <v>15</v>
      </c>
      <c r="F2167" s="5" t="s">
        <v>31</v>
      </c>
      <c r="G2167" s="7">
        <v>187.0</v>
      </c>
      <c r="H2167" s="7">
        <v>175.0</v>
      </c>
      <c r="I2167" s="7">
        <v>166.0</v>
      </c>
      <c r="J2167" s="7">
        <f t="shared" si="1"/>
        <v>176</v>
      </c>
    </row>
    <row r="2168" ht="15.75" hidden="1" customHeight="1">
      <c r="A2168" s="5" t="s">
        <v>4409</v>
      </c>
      <c r="B2168" s="6" t="s">
        <v>12</v>
      </c>
      <c r="C2168" s="5" t="s">
        <v>13</v>
      </c>
      <c r="D2168" s="5" t="s">
        <v>30</v>
      </c>
      <c r="E2168" s="5" t="s">
        <v>15</v>
      </c>
      <c r="F2168" s="5" t="s">
        <v>596</v>
      </c>
      <c r="G2168" s="7">
        <v>109.0</v>
      </c>
      <c r="H2168" s="7">
        <v>127.0</v>
      </c>
      <c r="I2168" s="7" t="s">
        <v>17</v>
      </c>
      <c r="J2168" s="7">
        <f t="shared" si="1"/>
        <v>118</v>
      </c>
    </row>
    <row r="2169" ht="15.75" hidden="1" customHeight="1">
      <c r="A2169" s="5" t="s">
        <v>4410</v>
      </c>
      <c r="B2169" s="6" t="s">
        <v>12</v>
      </c>
      <c r="C2169" s="5" t="s">
        <v>23</v>
      </c>
      <c r="D2169" s="5" t="s">
        <v>20</v>
      </c>
      <c r="E2169" s="5" t="s">
        <v>25</v>
      </c>
      <c r="F2169" s="5" t="s">
        <v>71</v>
      </c>
      <c r="G2169" s="7">
        <v>167.0</v>
      </c>
      <c r="H2169" s="7" t="s">
        <v>17</v>
      </c>
      <c r="I2169" s="7">
        <v>168.0</v>
      </c>
      <c r="J2169" s="7">
        <f t="shared" si="1"/>
        <v>167.5</v>
      </c>
    </row>
    <row r="2170" ht="15.75" hidden="1" customHeight="1">
      <c r="A2170" s="5" t="s">
        <v>4411</v>
      </c>
      <c r="B2170" s="6" t="s">
        <v>12</v>
      </c>
      <c r="C2170" s="5" t="s">
        <v>23</v>
      </c>
      <c r="D2170" s="5" t="s">
        <v>46</v>
      </c>
      <c r="E2170" s="5" t="s">
        <v>15</v>
      </c>
      <c r="F2170" s="5" t="s">
        <v>99</v>
      </c>
      <c r="G2170" s="7">
        <v>159.0</v>
      </c>
      <c r="H2170" s="7">
        <v>158.0</v>
      </c>
      <c r="I2170" s="7">
        <v>140.0</v>
      </c>
      <c r="J2170" s="7">
        <f t="shared" si="1"/>
        <v>152.3333333</v>
      </c>
    </row>
    <row r="2171" ht="15.75" hidden="1" customHeight="1">
      <c r="A2171" s="5" t="s">
        <v>4412</v>
      </c>
      <c r="B2171" s="6" t="s">
        <v>12</v>
      </c>
      <c r="C2171" s="5" t="s">
        <v>23</v>
      </c>
      <c r="D2171" s="5" t="s">
        <v>24</v>
      </c>
      <c r="E2171" s="5" t="s">
        <v>15</v>
      </c>
      <c r="F2171" s="5" t="s">
        <v>92</v>
      </c>
      <c r="G2171" s="7">
        <v>166.0</v>
      </c>
      <c r="H2171" s="7">
        <v>140.0</v>
      </c>
      <c r="I2171" s="7" t="s">
        <v>17</v>
      </c>
      <c r="J2171" s="7">
        <f t="shared" si="1"/>
        <v>153</v>
      </c>
    </row>
    <row r="2172" ht="15.75" hidden="1" customHeight="1">
      <c r="A2172" s="5" t="s">
        <v>4413</v>
      </c>
      <c r="B2172" s="6" t="s">
        <v>12</v>
      </c>
      <c r="C2172" s="5" t="s">
        <v>23</v>
      </c>
      <c r="D2172" s="5" t="s">
        <v>20</v>
      </c>
      <c r="E2172" s="5" t="s">
        <v>15</v>
      </c>
      <c r="F2172" s="5" t="s">
        <v>264</v>
      </c>
      <c r="G2172" s="7">
        <v>124.0</v>
      </c>
      <c r="H2172" s="7">
        <v>121.0</v>
      </c>
      <c r="I2172" s="7" t="s">
        <v>17</v>
      </c>
      <c r="J2172" s="7">
        <f t="shared" si="1"/>
        <v>122.5</v>
      </c>
    </row>
    <row r="2173" ht="15.75" hidden="1" customHeight="1">
      <c r="A2173" s="5" t="s">
        <v>4414</v>
      </c>
      <c r="B2173" s="6" t="s">
        <v>12</v>
      </c>
      <c r="C2173" s="5" t="s">
        <v>13</v>
      </c>
      <c r="D2173" s="5" t="s">
        <v>43</v>
      </c>
      <c r="E2173" s="5" t="s">
        <v>15</v>
      </c>
      <c r="F2173" s="5" t="s">
        <v>166</v>
      </c>
      <c r="G2173" s="7">
        <v>170.0</v>
      </c>
      <c r="H2173" s="7" t="s">
        <v>17</v>
      </c>
      <c r="I2173" s="7">
        <v>133.0</v>
      </c>
      <c r="J2173" s="7">
        <f t="shared" si="1"/>
        <v>151.5</v>
      </c>
    </row>
    <row r="2174" ht="15.75" hidden="1" customHeight="1">
      <c r="A2174" s="5" t="s">
        <v>4415</v>
      </c>
      <c r="B2174" s="6" t="s">
        <v>12</v>
      </c>
      <c r="C2174" s="5" t="s">
        <v>13</v>
      </c>
      <c r="D2174" s="5" t="s">
        <v>20</v>
      </c>
      <c r="E2174" s="5" t="s">
        <v>15</v>
      </c>
      <c r="F2174" s="5" t="s">
        <v>2360</v>
      </c>
      <c r="G2174" s="7">
        <v>144.0</v>
      </c>
      <c r="H2174" s="7">
        <v>140.0</v>
      </c>
      <c r="I2174" s="7">
        <v>128.0</v>
      </c>
      <c r="J2174" s="7">
        <f t="shared" si="1"/>
        <v>137.3333333</v>
      </c>
    </row>
    <row r="2175" ht="15.75" hidden="1" customHeight="1">
      <c r="A2175" s="5" t="s">
        <v>4416</v>
      </c>
      <c r="B2175" s="6" t="s">
        <v>19</v>
      </c>
      <c r="C2175" s="5" t="s">
        <v>23</v>
      </c>
      <c r="D2175" s="5" t="s">
        <v>30</v>
      </c>
      <c r="E2175" s="5" t="s">
        <v>15</v>
      </c>
      <c r="F2175" s="5" t="s">
        <v>214</v>
      </c>
      <c r="G2175" s="7">
        <v>181.0</v>
      </c>
      <c r="H2175" s="7">
        <v>170.0</v>
      </c>
      <c r="I2175" s="7" t="s">
        <v>17</v>
      </c>
      <c r="J2175" s="7">
        <f t="shared" si="1"/>
        <v>175.5</v>
      </c>
    </row>
    <row r="2176" ht="15.75" hidden="1" customHeight="1">
      <c r="A2176" s="5" t="s">
        <v>4417</v>
      </c>
      <c r="B2176" s="6" t="s">
        <v>12</v>
      </c>
      <c r="C2176" s="5" t="s">
        <v>23</v>
      </c>
      <c r="D2176" s="5" t="s">
        <v>30</v>
      </c>
      <c r="E2176" s="5" t="s">
        <v>25</v>
      </c>
      <c r="F2176" s="5" t="s">
        <v>188</v>
      </c>
      <c r="G2176" s="7">
        <v>145.0</v>
      </c>
      <c r="H2176" s="7" t="s">
        <v>17</v>
      </c>
      <c r="I2176" s="7">
        <v>104.0</v>
      </c>
      <c r="J2176" s="7">
        <f t="shared" si="1"/>
        <v>124.5</v>
      </c>
    </row>
    <row r="2177" ht="15.75" hidden="1" customHeight="1">
      <c r="A2177" s="5" t="s">
        <v>4418</v>
      </c>
      <c r="B2177" s="6" t="s">
        <v>19</v>
      </c>
      <c r="C2177" s="5" t="s">
        <v>23</v>
      </c>
      <c r="D2177" s="5" t="s">
        <v>20</v>
      </c>
      <c r="E2177" s="5" t="s">
        <v>15</v>
      </c>
      <c r="F2177" s="5" t="s">
        <v>354</v>
      </c>
      <c r="G2177" s="7">
        <v>176.0</v>
      </c>
      <c r="H2177" s="7" t="s">
        <v>17</v>
      </c>
      <c r="I2177" s="7">
        <v>153.0</v>
      </c>
      <c r="J2177" s="7">
        <f t="shared" si="1"/>
        <v>164.5</v>
      </c>
    </row>
    <row r="2178" ht="15.75" hidden="1" customHeight="1">
      <c r="A2178" s="5" t="s">
        <v>4419</v>
      </c>
      <c r="B2178" s="6" t="s">
        <v>19</v>
      </c>
      <c r="C2178" s="5" t="s">
        <v>23</v>
      </c>
      <c r="D2178" s="5" t="s">
        <v>20</v>
      </c>
      <c r="E2178" s="5" t="s">
        <v>25</v>
      </c>
      <c r="F2178" s="5" t="s">
        <v>440</v>
      </c>
      <c r="G2178" s="7">
        <v>191.0</v>
      </c>
      <c r="H2178" s="7" t="s">
        <v>17</v>
      </c>
      <c r="I2178" s="7">
        <v>186.0</v>
      </c>
      <c r="J2178" s="7">
        <f t="shared" si="1"/>
        <v>188.5</v>
      </c>
    </row>
    <row r="2179" ht="15.75" hidden="1" customHeight="1">
      <c r="A2179" s="5" t="s">
        <v>4420</v>
      </c>
      <c r="B2179" s="6" t="s">
        <v>12</v>
      </c>
      <c r="C2179" s="5" t="s">
        <v>13</v>
      </c>
      <c r="D2179" s="5" t="s">
        <v>20</v>
      </c>
      <c r="E2179" s="5" t="s">
        <v>15</v>
      </c>
      <c r="F2179" s="5" t="s">
        <v>161</v>
      </c>
      <c r="G2179" s="7">
        <v>147.0</v>
      </c>
      <c r="H2179" s="7" t="s">
        <v>17</v>
      </c>
      <c r="I2179" s="7">
        <v>161.0</v>
      </c>
      <c r="J2179" s="7">
        <f t="shared" si="1"/>
        <v>154</v>
      </c>
    </row>
    <row r="2180" ht="15.75" hidden="1" customHeight="1">
      <c r="A2180" s="5" t="s">
        <v>4421</v>
      </c>
      <c r="B2180" s="6" t="s">
        <v>12</v>
      </c>
      <c r="C2180" s="5" t="s">
        <v>13</v>
      </c>
      <c r="D2180" s="5" t="s">
        <v>130</v>
      </c>
      <c r="E2180" s="5" t="s">
        <v>15</v>
      </c>
      <c r="F2180" s="5" t="s">
        <v>483</v>
      </c>
      <c r="G2180" s="7">
        <v>149.0</v>
      </c>
      <c r="H2180" s="7">
        <v>161.0</v>
      </c>
      <c r="I2180" s="7">
        <v>140.0</v>
      </c>
      <c r="J2180" s="7">
        <f t="shared" si="1"/>
        <v>150</v>
      </c>
    </row>
    <row r="2181" ht="15.75" hidden="1" customHeight="1">
      <c r="A2181" s="5" t="s">
        <v>4422</v>
      </c>
      <c r="B2181" s="6" t="s">
        <v>12</v>
      </c>
      <c r="C2181" s="5" t="s">
        <v>23</v>
      </c>
      <c r="D2181" s="5" t="s">
        <v>20</v>
      </c>
      <c r="E2181" s="5" t="s">
        <v>25</v>
      </c>
      <c r="F2181" s="5" t="s">
        <v>71</v>
      </c>
      <c r="G2181" s="7">
        <v>195.0</v>
      </c>
      <c r="H2181" s="7">
        <v>188.0</v>
      </c>
      <c r="I2181" s="7" t="s">
        <v>17</v>
      </c>
      <c r="J2181" s="7">
        <f t="shared" si="1"/>
        <v>191.5</v>
      </c>
    </row>
    <row r="2182" ht="15.75" hidden="1" customHeight="1">
      <c r="A2182" s="5" t="s">
        <v>4423</v>
      </c>
      <c r="B2182" s="6" t="s">
        <v>12</v>
      </c>
      <c r="C2182" s="5" t="s">
        <v>23</v>
      </c>
      <c r="D2182" s="5" t="s">
        <v>20</v>
      </c>
      <c r="E2182" s="5" t="s">
        <v>25</v>
      </c>
      <c r="F2182" s="5" t="s">
        <v>654</v>
      </c>
      <c r="G2182" s="7">
        <v>126.0</v>
      </c>
      <c r="H2182" s="7">
        <v>127.0</v>
      </c>
      <c r="I2182" s="7" t="s">
        <v>17</v>
      </c>
      <c r="J2182" s="7">
        <f t="shared" si="1"/>
        <v>126.5</v>
      </c>
    </row>
    <row r="2183" ht="15.75" hidden="1" customHeight="1">
      <c r="A2183" s="5" t="s">
        <v>4424</v>
      </c>
      <c r="B2183" s="6" t="s">
        <v>19</v>
      </c>
      <c r="C2183" s="5" t="s">
        <v>13</v>
      </c>
      <c r="D2183" s="5" t="s">
        <v>43</v>
      </c>
      <c r="E2183" s="5" t="s">
        <v>15</v>
      </c>
      <c r="F2183" s="5" t="s">
        <v>550</v>
      </c>
      <c r="G2183" s="7">
        <v>156.0</v>
      </c>
      <c r="H2183" s="7">
        <v>160.0</v>
      </c>
      <c r="I2183" s="7">
        <v>128.0</v>
      </c>
      <c r="J2183" s="7">
        <f t="shared" si="1"/>
        <v>148</v>
      </c>
    </row>
    <row r="2184" ht="15.75" hidden="1" customHeight="1">
      <c r="A2184" s="5" t="s">
        <v>4425</v>
      </c>
      <c r="B2184" s="6" t="s">
        <v>12</v>
      </c>
      <c r="C2184" s="5" t="s">
        <v>13</v>
      </c>
      <c r="D2184" s="5" t="s">
        <v>149</v>
      </c>
      <c r="E2184" s="5" t="s">
        <v>15</v>
      </c>
      <c r="F2184" s="5" t="s">
        <v>150</v>
      </c>
      <c r="G2184" s="7">
        <v>126.0</v>
      </c>
      <c r="H2184" s="7">
        <v>115.0</v>
      </c>
      <c r="I2184" s="7">
        <v>117.0</v>
      </c>
      <c r="J2184" s="7">
        <f t="shared" si="1"/>
        <v>119.3333333</v>
      </c>
    </row>
    <row r="2185" ht="15.75" hidden="1" customHeight="1">
      <c r="A2185" s="5" t="s">
        <v>4426</v>
      </c>
      <c r="B2185" s="6" t="s">
        <v>12</v>
      </c>
      <c r="C2185" s="5" t="s">
        <v>13</v>
      </c>
      <c r="D2185" s="5" t="s">
        <v>60</v>
      </c>
      <c r="E2185" s="5" t="s">
        <v>15</v>
      </c>
      <c r="F2185" s="5" t="s">
        <v>73</v>
      </c>
      <c r="G2185" s="7" t="s">
        <v>67</v>
      </c>
      <c r="H2185" s="7">
        <v>118.0</v>
      </c>
      <c r="I2185" s="7">
        <v>130.0</v>
      </c>
      <c r="J2185" s="7">
        <f t="shared" si="1"/>
        <v>124</v>
      </c>
    </row>
    <row r="2186" ht="15.75" hidden="1" customHeight="1">
      <c r="A2186" s="5" t="s">
        <v>4427</v>
      </c>
      <c r="B2186" s="6" t="s">
        <v>12</v>
      </c>
      <c r="C2186" s="5" t="s">
        <v>13</v>
      </c>
      <c r="D2186" s="5" t="s">
        <v>37</v>
      </c>
      <c r="E2186" s="5" t="s">
        <v>15</v>
      </c>
      <c r="F2186" s="5" t="s">
        <v>312</v>
      </c>
      <c r="G2186" s="7">
        <v>161.0</v>
      </c>
      <c r="H2186" s="7" t="s">
        <v>17</v>
      </c>
      <c r="I2186" s="7">
        <v>189.0</v>
      </c>
      <c r="J2186" s="7">
        <f t="shared" si="1"/>
        <v>175</v>
      </c>
    </row>
    <row r="2187" ht="15.75" hidden="1" customHeight="1">
      <c r="A2187" s="5" t="s">
        <v>4428</v>
      </c>
      <c r="B2187" s="6" t="s">
        <v>12</v>
      </c>
      <c r="C2187" s="5" t="s">
        <v>13</v>
      </c>
      <c r="D2187" s="5" t="s">
        <v>24</v>
      </c>
      <c r="E2187" s="5" t="s">
        <v>15</v>
      </c>
      <c r="F2187" s="5" t="s">
        <v>35</v>
      </c>
      <c r="G2187" s="7">
        <v>141.0</v>
      </c>
      <c r="H2187" s="7" t="s">
        <v>17</v>
      </c>
      <c r="I2187" s="7">
        <v>133.0</v>
      </c>
      <c r="J2187" s="7">
        <f t="shared" si="1"/>
        <v>137</v>
      </c>
    </row>
    <row r="2188" ht="15.75" hidden="1" customHeight="1">
      <c r="A2188" s="5" t="s">
        <v>4429</v>
      </c>
      <c r="B2188" s="6" t="s">
        <v>19</v>
      </c>
      <c r="C2188" s="5" t="s">
        <v>13</v>
      </c>
      <c r="D2188" s="5" t="s">
        <v>40</v>
      </c>
      <c r="E2188" s="5" t="s">
        <v>15</v>
      </c>
      <c r="F2188" s="5" t="s">
        <v>41</v>
      </c>
      <c r="G2188" s="7">
        <v>107.0</v>
      </c>
      <c r="H2188" s="7">
        <v>158.0</v>
      </c>
      <c r="I2188" s="7">
        <v>114.0</v>
      </c>
      <c r="J2188" s="7">
        <f t="shared" si="1"/>
        <v>126.3333333</v>
      </c>
    </row>
    <row r="2189" ht="15.75" hidden="1" customHeight="1">
      <c r="A2189" s="5" t="s">
        <v>4430</v>
      </c>
      <c r="B2189" s="6" t="s">
        <v>19</v>
      </c>
      <c r="C2189" s="5" t="s">
        <v>23</v>
      </c>
      <c r="D2189" s="5" t="s">
        <v>37</v>
      </c>
      <c r="E2189" s="5" t="s">
        <v>15</v>
      </c>
      <c r="F2189" s="5" t="s">
        <v>326</v>
      </c>
      <c r="G2189" s="7">
        <v>185.0</v>
      </c>
      <c r="H2189" s="7" t="s">
        <v>17</v>
      </c>
      <c r="I2189" s="7">
        <v>165.0</v>
      </c>
      <c r="J2189" s="7">
        <f t="shared" si="1"/>
        <v>175</v>
      </c>
    </row>
    <row r="2190" ht="15.75" hidden="1" customHeight="1">
      <c r="A2190" s="5" t="s">
        <v>4431</v>
      </c>
      <c r="B2190" s="6" t="s">
        <v>12</v>
      </c>
      <c r="C2190" s="5" t="s">
        <v>13</v>
      </c>
      <c r="D2190" s="5" t="s">
        <v>30</v>
      </c>
      <c r="E2190" s="5" t="s">
        <v>25</v>
      </c>
      <c r="F2190" s="5" t="s">
        <v>1094</v>
      </c>
      <c r="G2190" s="7">
        <v>140.0</v>
      </c>
      <c r="H2190" s="7">
        <v>149.0</v>
      </c>
      <c r="I2190" s="7" t="s">
        <v>17</v>
      </c>
      <c r="J2190" s="7">
        <f t="shared" si="1"/>
        <v>144.5</v>
      </c>
    </row>
    <row r="2191" ht="15.75" hidden="1" customHeight="1">
      <c r="A2191" s="5" t="s">
        <v>4432</v>
      </c>
      <c r="B2191" s="6" t="s">
        <v>19</v>
      </c>
      <c r="C2191" s="5" t="s">
        <v>23</v>
      </c>
      <c r="D2191" s="5" t="s">
        <v>14</v>
      </c>
      <c r="E2191" s="5" t="s">
        <v>25</v>
      </c>
      <c r="F2191" s="5" t="s">
        <v>782</v>
      </c>
      <c r="G2191" s="7">
        <v>176.0</v>
      </c>
      <c r="H2191" s="7">
        <v>173.0</v>
      </c>
      <c r="I2191" s="7" t="s">
        <v>17</v>
      </c>
      <c r="J2191" s="7">
        <f t="shared" si="1"/>
        <v>174.5</v>
      </c>
    </row>
    <row r="2192" ht="15.75" hidden="1" customHeight="1">
      <c r="A2192" s="5" t="s">
        <v>4433</v>
      </c>
      <c r="B2192" s="6" t="s">
        <v>12</v>
      </c>
      <c r="C2192" s="5" t="s">
        <v>13</v>
      </c>
      <c r="D2192" s="5" t="s">
        <v>40</v>
      </c>
      <c r="E2192" s="5" t="s">
        <v>15</v>
      </c>
      <c r="F2192" s="5" t="s">
        <v>41</v>
      </c>
      <c r="G2192" s="7">
        <v>150.0</v>
      </c>
      <c r="H2192" s="7">
        <v>157.0</v>
      </c>
      <c r="I2192" s="7">
        <v>122.0</v>
      </c>
      <c r="J2192" s="7">
        <f t="shared" si="1"/>
        <v>143</v>
      </c>
    </row>
    <row r="2193" ht="15.75" hidden="1" customHeight="1">
      <c r="A2193" s="5" t="s">
        <v>4434</v>
      </c>
      <c r="B2193" s="6" t="s">
        <v>12</v>
      </c>
      <c r="C2193" s="5" t="s">
        <v>13</v>
      </c>
      <c r="D2193" s="5" t="s">
        <v>20</v>
      </c>
      <c r="E2193" s="5" t="s">
        <v>15</v>
      </c>
      <c r="F2193" s="5" t="s">
        <v>2360</v>
      </c>
      <c r="G2193" s="7">
        <v>174.0</v>
      </c>
      <c r="H2193" s="7">
        <v>176.0</v>
      </c>
      <c r="I2193" s="7" t="s">
        <v>67</v>
      </c>
      <c r="J2193" s="7">
        <f t="shared" si="1"/>
        <v>175</v>
      </c>
    </row>
    <row r="2194" ht="15.75" hidden="1" customHeight="1">
      <c r="A2194" s="5" t="s">
        <v>4435</v>
      </c>
      <c r="B2194" s="6" t="s">
        <v>12</v>
      </c>
      <c r="C2194" s="5" t="s">
        <v>23</v>
      </c>
      <c r="D2194" s="5" t="s">
        <v>43</v>
      </c>
      <c r="E2194" s="5" t="s">
        <v>25</v>
      </c>
      <c r="F2194" s="5" t="s">
        <v>363</v>
      </c>
      <c r="G2194" s="7">
        <v>160.0</v>
      </c>
      <c r="H2194" s="7" t="s">
        <v>17</v>
      </c>
      <c r="I2194" s="7">
        <v>151.0</v>
      </c>
      <c r="J2194" s="7">
        <f t="shared" si="1"/>
        <v>155.5</v>
      </c>
    </row>
    <row r="2195" ht="15.75" hidden="1" customHeight="1">
      <c r="A2195" s="5" t="s">
        <v>4436</v>
      </c>
      <c r="B2195" s="6" t="s">
        <v>12</v>
      </c>
      <c r="C2195" s="5" t="s">
        <v>23</v>
      </c>
      <c r="D2195" s="5" t="s">
        <v>30</v>
      </c>
      <c r="E2195" s="5" t="s">
        <v>25</v>
      </c>
      <c r="F2195" s="5" t="s">
        <v>1307</v>
      </c>
      <c r="G2195" s="7">
        <v>155.0</v>
      </c>
      <c r="H2195" s="7" t="s">
        <v>17</v>
      </c>
      <c r="I2195" s="7">
        <v>104.0</v>
      </c>
      <c r="J2195" s="7">
        <f t="shared" si="1"/>
        <v>129.5</v>
      </c>
    </row>
    <row r="2196" ht="15.75" hidden="1" customHeight="1">
      <c r="A2196" s="5" t="s">
        <v>4437</v>
      </c>
      <c r="B2196" s="6" t="s">
        <v>12</v>
      </c>
      <c r="C2196" s="5" t="s">
        <v>23</v>
      </c>
      <c r="D2196" s="5" t="s">
        <v>20</v>
      </c>
      <c r="E2196" s="5" t="s">
        <v>25</v>
      </c>
      <c r="F2196" s="5" t="s">
        <v>1343</v>
      </c>
      <c r="G2196" s="7">
        <v>154.0</v>
      </c>
      <c r="H2196" s="7">
        <v>157.0</v>
      </c>
      <c r="I2196" s="7">
        <v>114.0</v>
      </c>
      <c r="J2196" s="7">
        <f t="shared" si="1"/>
        <v>141.6666667</v>
      </c>
    </row>
    <row r="2197" ht="15.75" hidden="1" customHeight="1">
      <c r="A2197" s="5" t="s">
        <v>4438</v>
      </c>
      <c r="B2197" s="6" t="s">
        <v>19</v>
      </c>
      <c r="C2197" s="5" t="s">
        <v>23</v>
      </c>
      <c r="D2197" s="5" t="s">
        <v>60</v>
      </c>
      <c r="E2197" s="5" t="s">
        <v>25</v>
      </c>
      <c r="F2197" s="5" t="s">
        <v>61</v>
      </c>
      <c r="G2197" s="7">
        <v>193.0</v>
      </c>
      <c r="H2197" s="7" t="s">
        <v>17</v>
      </c>
      <c r="I2197" s="7">
        <v>192.0</v>
      </c>
      <c r="J2197" s="7">
        <f t="shared" si="1"/>
        <v>192.5</v>
      </c>
    </row>
    <row r="2198" ht="15.75" hidden="1" customHeight="1">
      <c r="A2198" s="5" t="s">
        <v>4439</v>
      </c>
      <c r="B2198" s="6" t="s">
        <v>12</v>
      </c>
      <c r="C2198" s="5" t="s">
        <v>23</v>
      </c>
      <c r="D2198" s="5" t="s">
        <v>37</v>
      </c>
      <c r="E2198" s="5" t="s">
        <v>15</v>
      </c>
      <c r="F2198" s="5" t="s">
        <v>312</v>
      </c>
      <c r="G2198" s="7">
        <v>163.0</v>
      </c>
      <c r="H2198" s="7" t="s">
        <v>17</v>
      </c>
      <c r="I2198" s="7">
        <v>186.0</v>
      </c>
      <c r="J2198" s="7">
        <f t="shared" si="1"/>
        <v>174.5</v>
      </c>
    </row>
    <row r="2199" ht="15.75" hidden="1" customHeight="1">
      <c r="A2199" s="5" t="s">
        <v>4440</v>
      </c>
      <c r="B2199" s="6" t="s">
        <v>12</v>
      </c>
      <c r="C2199" s="5" t="s">
        <v>23</v>
      </c>
      <c r="D2199" s="5" t="s">
        <v>20</v>
      </c>
      <c r="E2199" s="5" t="s">
        <v>15</v>
      </c>
      <c r="F2199" s="5" t="s">
        <v>676</v>
      </c>
      <c r="G2199" s="7">
        <v>127.0</v>
      </c>
      <c r="H2199" s="7">
        <v>149.0</v>
      </c>
      <c r="I2199" s="7" t="s">
        <v>17</v>
      </c>
      <c r="J2199" s="7">
        <f t="shared" si="1"/>
        <v>138</v>
      </c>
    </row>
    <row r="2200" ht="15.75" hidden="1" customHeight="1">
      <c r="A2200" s="5" t="s">
        <v>4441</v>
      </c>
      <c r="B2200" s="6" t="s">
        <v>12</v>
      </c>
      <c r="C2200" s="5" t="s">
        <v>23</v>
      </c>
      <c r="D2200" s="5" t="s">
        <v>43</v>
      </c>
      <c r="E2200" s="5" t="s">
        <v>15</v>
      </c>
      <c r="F2200" s="5" t="s">
        <v>92</v>
      </c>
      <c r="G2200" s="7">
        <v>145.0</v>
      </c>
      <c r="H2200" s="7" t="s">
        <v>17</v>
      </c>
      <c r="I2200" s="7">
        <v>128.0</v>
      </c>
      <c r="J2200" s="7">
        <f t="shared" si="1"/>
        <v>136.5</v>
      </c>
    </row>
    <row r="2201" ht="15.75" hidden="1" customHeight="1">
      <c r="A2201" s="5" t="s">
        <v>4442</v>
      </c>
      <c r="B2201" s="6" t="s">
        <v>12</v>
      </c>
      <c r="C2201" s="5" t="s">
        <v>23</v>
      </c>
      <c r="D2201" s="5" t="s">
        <v>30</v>
      </c>
      <c r="E2201" s="5" t="s">
        <v>15</v>
      </c>
      <c r="F2201" s="5" t="s">
        <v>134</v>
      </c>
      <c r="G2201" s="7">
        <v>145.0</v>
      </c>
      <c r="H2201" s="7">
        <v>112.0</v>
      </c>
      <c r="I2201" s="7">
        <v>107.0</v>
      </c>
      <c r="J2201" s="7">
        <f t="shared" si="1"/>
        <v>121.3333333</v>
      </c>
    </row>
    <row r="2202" ht="15.75" hidden="1" customHeight="1">
      <c r="A2202" s="5" t="s">
        <v>4443</v>
      </c>
      <c r="B2202" s="6" t="s">
        <v>12</v>
      </c>
      <c r="C2202" s="5" t="s">
        <v>13</v>
      </c>
      <c r="D2202" s="5" t="s">
        <v>30</v>
      </c>
      <c r="E2202" s="5" t="s">
        <v>15</v>
      </c>
      <c r="F2202" s="5" t="s">
        <v>394</v>
      </c>
      <c r="G2202" s="7">
        <v>141.0</v>
      </c>
      <c r="H2202" s="7" t="s">
        <v>17</v>
      </c>
      <c r="I2202" s="7">
        <v>128.0</v>
      </c>
      <c r="J2202" s="7">
        <f t="shared" si="1"/>
        <v>134.5</v>
      </c>
    </row>
    <row r="2203" ht="15.75" hidden="1" customHeight="1">
      <c r="A2203" s="5" t="s">
        <v>4444</v>
      </c>
      <c r="B2203" s="6" t="s">
        <v>12</v>
      </c>
      <c r="C2203" s="5" t="s">
        <v>23</v>
      </c>
      <c r="D2203" s="5" t="s">
        <v>20</v>
      </c>
      <c r="E2203" s="5" t="s">
        <v>15</v>
      </c>
      <c r="F2203" s="5" t="s">
        <v>742</v>
      </c>
      <c r="G2203" s="7">
        <v>175.0</v>
      </c>
      <c r="H2203" s="7">
        <v>162.0</v>
      </c>
      <c r="I2203" s="7" t="s">
        <v>17</v>
      </c>
      <c r="J2203" s="7">
        <f t="shared" si="1"/>
        <v>168.5</v>
      </c>
    </row>
    <row r="2204" ht="15.75" hidden="1" customHeight="1">
      <c r="A2204" s="5" t="s">
        <v>4445</v>
      </c>
      <c r="B2204" s="6" t="s">
        <v>12</v>
      </c>
      <c r="C2204" s="5" t="s">
        <v>23</v>
      </c>
      <c r="D2204" s="5" t="s">
        <v>20</v>
      </c>
      <c r="E2204" s="5" t="s">
        <v>15</v>
      </c>
      <c r="F2204" s="5" t="s">
        <v>28</v>
      </c>
      <c r="G2204" s="7">
        <v>155.0</v>
      </c>
      <c r="H2204" s="7">
        <v>164.0</v>
      </c>
      <c r="I2204" s="7" t="s">
        <v>17</v>
      </c>
      <c r="J2204" s="7">
        <f t="shared" si="1"/>
        <v>159.5</v>
      </c>
    </row>
    <row r="2205" ht="15.75" hidden="1" customHeight="1">
      <c r="A2205" s="5" t="s">
        <v>4446</v>
      </c>
      <c r="B2205" s="6" t="s">
        <v>19</v>
      </c>
      <c r="C2205" s="5" t="s">
        <v>13</v>
      </c>
      <c r="D2205" s="5" t="s">
        <v>30</v>
      </c>
      <c r="E2205" s="5" t="s">
        <v>25</v>
      </c>
      <c r="F2205" s="5" t="s">
        <v>446</v>
      </c>
      <c r="G2205" s="7">
        <v>177.0</v>
      </c>
      <c r="H2205" s="7" t="s">
        <v>17</v>
      </c>
      <c r="I2205" s="7">
        <v>173.0</v>
      </c>
      <c r="J2205" s="7">
        <f t="shared" si="1"/>
        <v>175</v>
      </c>
    </row>
    <row r="2206" ht="15.75" hidden="1" customHeight="1">
      <c r="A2206" s="5" t="s">
        <v>4447</v>
      </c>
      <c r="B2206" s="6" t="s">
        <v>12</v>
      </c>
      <c r="C2206" s="5" t="s">
        <v>13</v>
      </c>
      <c r="D2206" s="5" t="s">
        <v>20</v>
      </c>
      <c r="E2206" s="5" t="s">
        <v>15</v>
      </c>
      <c r="F2206" s="5" t="s">
        <v>2360</v>
      </c>
      <c r="G2206" s="7">
        <v>176.0</v>
      </c>
      <c r="H2206" s="7">
        <v>186.0</v>
      </c>
      <c r="I2206" s="7">
        <v>170.0</v>
      </c>
      <c r="J2206" s="7">
        <f t="shared" si="1"/>
        <v>177.3333333</v>
      </c>
    </row>
    <row r="2207" ht="15.75" hidden="1" customHeight="1">
      <c r="A2207" s="5" t="s">
        <v>4448</v>
      </c>
      <c r="B2207" s="6" t="s">
        <v>12</v>
      </c>
      <c r="C2207" s="5" t="s">
        <v>13</v>
      </c>
      <c r="D2207" s="5" t="s">
        <v>109</v>
      </c>
      <c r="E2207" s="5" t="s">
        <v>25</v>
      </c>
      <c r="F2207" s="5" t="s">
        <v>155</v>
      </c>
      <c r="G2207" s="7">
        <v>100.0</v>
      </c>
      <c r="H2207" s="7">
        <v>121.0</v>
      </c>
      <c r="I2207" s="7">
        <v>110.0</v>
      </c>
      <c r="J2207" s="7">
        <f t="shared" si="1"/>
        <v>110.3333333</v>
      </c>
    </row>
    <row r="2208" ht="15.75" hidden="1" customHeight="1">
      <c r="A2208" s="5" t="s">
        <v>4449</v>
      </c>
      <c r="B2208" s="6" t="s">
        <v>12</v>
      </c>
      <c r="C2208" s="5" t="s">
        <v>23</v>
      </c>
      <c r="D2208" s="5" t="s">
        <v>20</v>
      </c>
      <c r="E2208" s="5" t="s">
        <v>25</v>
      </c>
      <c r="F2208" s="5" t="s">
        <v>28</v>
      </c>
      <c r="G2208" s="7">
        <v>143.0</v>
      </c>
      <c r="H2208" s="7">
        <v>143.0</v>
      </c>
      <c r="I2208" s="7" t="s">
        <v>17</v>
      </c>
      <c r="J2208" s="7">
        <f t="shared" si="1"/>
        <v>143</v>
      </c>
    </row>
    <row r="2209" ht="15.75" hidden="1" customHeight="1">
      <c r="A2209" s="5" t="s">
        <v>4450</v>
      </c>
      <c r="B2209" s="6" t="s">
        <v>12</v>
      </c>
      <c r="C2209" s="5" t="s">
        <v>13</v>
      </c>
      <c r="D2209" s="5" t="s">
        <v>149</v>
      </c>
      <c r="E2209" s="5" t="s">
        <v>15</v>
      </c>
      <c r="F2209" s="5" t="s">
        <v>150</v>
      </c>
      <c r="G2209" s="7">
        <v>138.0</v>
      </c>
      <c r="H2209" s="7">
        <v>135.0</v>
      </c>
      <c r="I2209" s="7" t="s">
        <v>17</v>
      </c>
      <c r="J2209" s="7">
        <f t="shared" si="1"/>
        <v>136.5</v>
      </c>
    </row>
    <row r="2210" ht="15.75" hidden="1" customHeight="1">
      <c r="A2210" s="5" t="s">
        <v>4451</v>
      </c>
      <c r="B2210" s="6" t="s">
        <v>19</v>
      </c>
      <c r="C2210" s="5" t="s">
        <v>13</v>
      </c>
      <c r="D2210" s="5" t="s">
        <v>30</v>
      </c>
      <c r="E2210" s="5" t="s">
        <v>25</v>
      </c>
      <c r="F2210" s="5" t="s">
        <v>75</v>
      </c>
      <c r="G2210" s="7">
        <v>126.0</v>
      </c>
      <c r="H2210" s="7">
        <v>151.0</v>
      </c>
      <c r="I2210" s="7" t="s">
        <v>17</v>
      </c>
      <c r="J2210" s="7">
        <f t="shared" si="1"/>
        <v>138.5</v>
      </c>
    </row>
    <row r="2211" ht="15.75" hidden="1" customHeight="1">
      <c r="A2211" s="5" t="s">
        <v>4452</v>
      </c>
      <c r="B2211" s="6" t="s">
        <v>12</v>
      </c>
      <c r="C2211" s="5" t="s">
        <v>23</v>
      </c>
      <c r="D2211" s="5" t="s">
        <v>30</v>
      </c>
      <c r="E2211" s="5" t="s">
        <v>25</v>
      </c>
      <c r="F2211" s="5" t="s">
        <v>1094</v>
      </c>
      <c r="G2211" s="7">
        <v>106.0</v>
      </c>
      <c r="H2211" s="7">
        <v>115.0</v>
      </c>
      <c r="I2211" s="7" t="s">
        <v>17</v>
      </c>
      <c r="J2211" s="7">
        <f t="shared" si="1"/>
        <v>110.5</v>
      </c>
    </row>
    <row r="2212" ht="15.75" hidden="1" customHeight="1">
      <c r="A2212" s="5" t="s">
        <v>4453</v>
      </c>
      <c r="B2212" s="6" t="s">
        <v>19</v>
      </c>
      <c r="C2212" s="5" t="s">
        <v>13</v>
      </c>
      <c r="D2212" s="5" t="s">
        <v>40</v>
      </c>
      <c r="E2212" s="5" t="s">
        <v>15</v>
      </c>
      <c r="F2212" s="5" t="s">
        <v>41</v>
      </c>
      <c r="G2212" s="7">
        <v>167.0</v>
      </c>
      <c r="H2212" s="7">
        <v>164.0</v>
      </c>
      <c r="I2212" s="7" t="s">
        <v>17</v>
      </c>
      <c r="J2212" s="7">
        <f t="shared" si="1"/>
        <v>165.5</v>
      </c>
    </row>
    <row r="2213" ht="15.75" hidden="1" customHeight="1">
      <c r="A2213" s="5" t="s">
        <v>4454</v>
      </c>
      <c r="B2213" s="6" t="s">
        <v>12</v>
      </c>
      <c r="C2213" s="5" t="s">
        <v>23</v>
      </c>
      <c r="D2213" s="5" t="s">
        <v>109</v>
      </c>
      <c r="E2213" s="5" t="s">
        <v>25</v>
      </c>
      <c r="F2213" s="5" t="s">
        <v>110</v>
      </c>
      <c r="G2213" s="7">
        <v>127.0</v>
      </c>
      <c r="H2213" s="7" t="s">
        <v>17</v>
      </c>
      <c r="I2213" s="7">
        <v>159.0</v>
      </c>
      <c r="J2213" s="7">
        <f t="shared" si="1"/>
        <v>143</v>
      </c>
    </row>
    <row r="2214" ht="15.75" hidden="1" customHeight="1">
      <c r="A2214" s="5" t="s">
        <v>4455</v>
      </c>
      <c r="B2214" s="6" t="s">
        <v>19</v>
      </c>
      <c r="C2214" s="5" t="s">
        <v>23</v>
      </c>
      <c r="D2214" s="5" t="s">
        <v>51</v>
      </c>
      <c r="E2214" s="5" t="s">
        <v>15</v>
      </c>
      <c r="F2214" s="5" t="s">
        <v>330</v>
      </c>
      <c r="G2214" s="7">
        <v>109.0</v>
      </c>
      <c r="H2214" s="7">
        <v>118.0</v>
      </c>
      <c r="I2214" s="7">
        <v>125.0</v>
      </c>
      <c r="J2214" s="7">
        <f t="shared" si="1"/>
        <v>117.3333333</v>
      </c>
    </row>
    <row r="2215" ht="15.75" hidden="1" customHeight="1">
      <c r="A2215" s="5" t="s">
        <v>4456</v>
      </c>
      <c r="B2215" s="6" t="s">
        <v>19</v>
      </c>
      <c r="C2215" s="5" t="s">
        <v>13</v>
      </c>
      <c r="D2215" s="5" t="s">
        <v>51</v>
      </c>
      <c r="E2215" s="5" t="s">
        <v>25</v>
      </c>
      <c r="F2215" s="5" t="s">
        <v>474</v>
      </c>
      <c r="G2215" s="7">
        <v>143.0</v>
      </c>
      <c r="H2215" s="7">
        <v>132.0</v>
      </c>
      <c r="I2215" s="7" t="s">
        <v>17</v>
      </c>
      <c r="J2215" s="7">
        <f t="shared" si="1"/>
        <v>137.5</v>
      </c>
    </row>
    <row r="2216" ht="15.75" hidden="1" customHeight="1">
      <c r="A2216" s="5" t="s">
        <v>4457</v>
      </c>
      <c r="B2216" s="6" t="s">
        <v>12</v>
      </c>
      <c r="C2216" s="5" t="s">
        <v>13</v>
      </c>
      <c r="D2216" s="5" t="s">
        <v>30</v>
      </c>
      <c r="E2216" s="5" t="s">
        <v>25</v>
      </c>
      <c r="F2216" s="5" t="s">
        <v>1307</v>
      </c>
      <c r="G2216" s="7">
        <v>144.0</v>
      </c>
      <c r="H2216" s="7" t="s">
        <v>17</v>
      </c>
      <c r="I2216" s="7">
        <v>128.0</v>
      </c>
      <c r="J2216" s="7">
        <f t="shared" si="1"/>
        <v>136</v>
      </c>
    </row>
    <row r="2217" ht="15.75" hidden="1" customHeight="1">
      <c r="A2217" s="5" t="s">
        <v>4458</v>
      </c>
      <c r="B2217" s="6" t="s">
        <v>12</v>
      </c>
      <c r="C2217" s="5" t="s">
        <v>23</v>
      </c>
      <c r="D2217" s="5" t="s">
        <v>24</v>
      </c>
      <c r="E2217" s="5" t="s">
        <v>25</v>
      </c>
      <c r="F2217" s="5" t="s">
        <v>54</v>
      </c>
      <c r="G2217" s="7">
        <v>188.0</v>
      </c>
      <c r="H2217" s="7">
        <v>170.0</v>
      </c>
      <c r="I2217" s="7" t="s">
        <v>17</v>
      </c>
      <c r="J2217" s="7">
        <f t="shared" si="1"/>
        <v>179</v>
      </c>
    </row>
    <row r="2218" ht="15.75" hidden="1" customHeight="1">
      <c r="A2218" s="5" t="s">
        <v>4459</v>
      </c>
      <c r="B2218" s="6" t="s">
        <v>12</v>
      </c>
      <c r="C2218" s="5" t="s">
        <v>23</v>
      </c>
      <c r="D2218" s="5" t="s">
        <v>24</v>
      </c>
      <c r="E2218" s="5" t="s">
        <v>15</v>
      </c>
      <c r="F2218" s="5" t="s">
        <v>350</v>
      </c>
      <c r="G2218" s="7">
        <v>180.0</v>
      </c>
      <c r="H2218" s="7">
        <v>166.0</v>
      </c>
      <c r="I2218" s="7" t="s">
        <v>17</v>
      </c>
      <c r="J2218" s="7">
        <f t="shared" si="1"/>
        <v>173</v>
      </c>
    </row>
    <row r="2219" ht="15.75" hidden="1" customHeight="1">
      <c r="A2219" s="5" t="s">
        <v>4460</v>
      </c>
      <c r="B2219" s="6" t="s">
        <v>1353</v>
      </c>
      <c r="C2219" s="5" t="s">
        <v>23</v>
      </c>
      <c r="D2219" s="5" t="s">
        <v>30</v>
      </c>
      <c r="E2219" s="5" t="s">
        <v>25</v>
      </c>
      <c r="F2219" s="5" t="s">
        <v>1209</v>
      </c>
      <c r="G2219" s="7">
        <v>159.0</v>
      </c>
      <c r="H2219" s="7" t="s">
        <v>17</v>
      </c>
      <c r="I2219" s="7">
        <v>130.0</v>
      </c>
      <c r="J2219" s="7">
        <f t="shared" si="1"/>
        <v>144.5</v>
      </c>
    </row>
    <row r="2220" ht="15.75" hidden="1" customHeight="1">
      <c r="A2220" s="5" t="s">
        <v>4461</v>
      </c>
      <c r="B2220" s="6" t="s">
        <v>19</v>
      </c>
      <c r="C2220" s="5" t="s">
        <v>13</v>
      </c>
      <c r="D2220" s="5" t="s">
        <v>30</v>
      </c>
      <c r="E2220" s="5" t="s">
        <v>15</v>
      </c>
      <c r="F2220" s="5" t="s">
        <v>2691</v>
      </c>
      <c r="G2220" s="7">
        <v>135.0</v>
      </c>
      <c r="H2220" s="7">
        <v>127.0</v>
      </c>
      <c r="I2220" s="7" t="s">
        <v>67</v>
      </c>
      <c r="J2220" s="7">
        <f t="shared" si="1"/>
        <v>131</v>
      </c>
    </row>
    <row r="2221" ht="15.75" hidden="1" customHeight="1">
      <c r="A2221" s="5" t="s">
        <v>4462</v>
      </c>
      <c r="B2221" s="6" t="s">
        <v>12</v>
      </c>
      <c r="C2221" s="5" t="s">
        <v>13</v>
      </c>
      <c r="D2221" s="5" t="s">
        <v>51</v>
      </c>
      <c r="E2221" s="5" t="s">
        <v>25</v>
      </c>
      <c r="F2221" s="5" t="s">
        <v>52</v>
      </c>
      <c r="G2221" s="7">
        <v>171.0</v>
      </c>
      <c r="H2221" s="7" t="s">
        <v>17</v>
      </c>
      <c r="I2221" s="7">
        <v>182.0</v>
      </c>
      <c r="J2221" s="7">
        <f t="shared" si="1"/>
        <v>176.5</v>
      </c>
    </row>
    <row r="2222" ht="15.75" hidden="1" customHeight="1">
      <c r="A2222" s="5" t="s">
        <v>4463</v>
      </c>
      <c r="B2222" s="6" t="s">
        <v>12</v>
      </c>
      <c r="C2222" s="5" t="s">
        <v>13</v>
      </c>
      <c r="D2222" s="5" t="s">
        <v>109</v>
      </c>
      <c r="E2222" s="5" t="s">
        <v>15</v>
      </c>
      <c r="F2222" s="5" t="s">
        <v>52</v>
      </c>
      <c r="G2222" s="7">
        <v>177.0</v>
      </c>
      <c r="H2222" s="7" t="s">
        <v>17</v>
      </c>
      <c r="I2222" s="7">
        <v>170.0</v>
      </c>
      <c r="J2222" s="7">
        <f t="shared" si="1"/>
        <v>173.5</v>
      </c>
    </row>
    <row r="2223" ht="15.75" hidden="1" customHeight="1">
      <c r="A2223" s="5" t="s">
        <v>4464</v>
      </c>
      <c r="B2223" s="6" t="s">
        <v>19</v>
      </c>
      <c r="C2223" s="5" t="s">
        <v>13</v>
      </c>
      <c r="D2223" s="5" t="s">
        <v>43</v>
      </c>
      <c r="E2223" s="5" t="s">
        <v>15</v>
      </c>
      <c r="F2223" s="5" t="s">
        <v>174</v>
      </c>
      <c r="G2223" s="7">
        <v>140.0</v>
      </c>
      <c r="H2223" s="7" t="s">
        <v>17</v>
      </c>
      <c r="I2223" s="7">
        <v>142.0</v>
      </c>
      <c r="J2223" s="7">
        <f t="shared" si="1"/>
        <v>141</v>
      </c>
    </row>
    <row r="2224" ht="15.75" hidden="1" customHeight="1">
      <c r="A2224" s="5" t="s">
        <v>4465</v>
      </c>
      <c r="B2224" s="6" t="s">
        <v>12</v>
      </c>
      <c r="C2224" s="5" t="s">
        <v>23</v>
      </c>
      <c r="D2224" s="5" t="s">
        <v>24</v>
      </c>
      <c r="E2224" s="5" t="s">
        <v>15</v>
      </c>
      <c r="F2224" s="5" t="s">
        <v>35</v>
      </c>
      <c r="G2224" s="7">
        <v>175.0</v>
      </c>
      <c r="H2224" s="7" t="s">
        <v>17</v>
      </c>
      <c r="I2224" s="7">
        <v>166.0</v>
      </c>
      <c r="J2224" s="7">
        <f t="shared" si="1"/>
        <v>170.5</v>
      </c>
    </row>
    <row r="2225" ht="15.75" hidden="1" customHeight="1">
      <c r="A2225" s="5" t="s">
        <v>4466</v>
      </c>
      <c r="B2225" s="6" t="s">
        <v>12</v>
      </c>
      <c r="C2225" s="5" t="s">
        <v>23</v>
      </c>
      <c r="D2225" s="5" t="s">
        <v>24</v>
      </c>
      <c r="E2225" s="5" t="s">
        <v>15</v>
      </c>
      <c r="F2225" s="5" t="s">
        <v>170</v>
      </c>
      <c r="G2225" s="7">
        <v>159.0</v>
      </c>
      <c r="H2225" s="7" t="s">
        <v>17</v>
      </c>
      <c r="I2225" s="7">
        <v>125.0</v>
      </c>
      <c r="J2225" s="7">
        <f t="shared" si="1"/>
        <v>142</v>
      </c>
    </row>
    <row r="2226" ht="15.75" hidden="1" customHeight="1">
      <c r="A2226" s="5" t="s">
        <v>4467</v>
      </c>
      <c r="B2226" s="6" t="s">
        <v>19</v>
      </c>
      <c r="C2226" s="5" t="s">
        <v>13</v>
      </c>
      <c r="D2226" s="5" t="s">
        <v>24</v>
      </c>
      <c r="E2226" s="5" t="s">
        <v>15</v>
      </c>
      <c r="F2226" s="5" t="s">
        <v>170</v>
      </c>
      <c r="G2226" s="7">
        <v>186.0</v>
      </c>
      <c r="H2226" s="7" t="s">
        <v>17</v>
      </c>
      <c r="I2226" s="7">
        <v>190.0</v>
      </c>
      <c r="J2226" s="7">
        <f t="shared" si="1"/>
        <v>188</v>
      </c>
    </row>
    <row r="2227" ht="15.75" hidden="1" customHeight="1">
      <c r="A2227" s="5" t="s">
        <v>4468</v>
      </c>
      <c r="B2227" s="6" t="s">
        <v>19</v>
      </c>
      <c r="C2227" s="5" t="s">
        <v>13</v>
      </c>
      <c r="D2227" s="5" t="s">
        <v>20</v>
      </c>
      <c r="E2227" s="5" t="s">
        <v>15</v>
      </c>
      <c r="F2227" s="5" t="s">
        <v>1946</v>
      </c>
      <c r="G2227" s="7">
        <v>162.0</v>
      </c>
      <c r="H2227" s="7">
        <v>143.0</v>
      </c>
      <c r="I2227" s="7">
        <v>146.0</v>
      </c>
      <c r="J2227" s="7">
        <f t="shared" si="1"/>
        <v>150.3333333</v>
      </c>
    </row>
    <row r="2228" ht="15.75" hidden="1" customHeight="1">
      <c r="A2228" s="5" t="s">
        <v>4469</v>
      </c>
      <c r="B2228" s="6" t="s">
        <v>19</v>
      </c>
      <c r="C2228" s="5" t="s">
        <v>23</v>
      </c>
      <c r="D2228" s="5" t="s">
        <v>30</v>
      </c>
      <c r="E2228" s="5" t="s">
        <v>25</v>
      </c>
      <c r="F2228" s="5" t="s">
        <v>269</v>
      </c>
      <c r="G2228" s="7">
        <v>172.0</v>
      </c>
      <c r="H2228" s="7" t="s">
        <v>17</v>
      </c>
      <c r="I2228" s="7">
        <v>146.0</v>
      </c>
      <c r="J2228" s="7">
        <f t="shared" si="1"/>
        <v>159</v>
      </c>
    </row>
    <row r="2229" ht="15.75" hidden="1" customHeight="1">
      <c r="A2229" s="5" t="s">
        <v>4470</v>
      </c>
      <c r="B2229" s="6" t="s">
        <v>12</v>
      </c>
      <c r="C2229" s="5" t="s">
        <v>23</v>
      </c>
      <c r="D2229" s="5" t="s">
        <v>109</v>
      </c>
      <c r="E2229" s="5" t="s">
        <v>25</v>
      </c>
      <c r="F2229" s="5" t="s">
        <v>192</v>
      </c>
      <c r="G2229" s="7">
        <v>189.0</v>
      </c>
      <c r="H2229" s="7" t="s">
        <v>17</v>
      </c>
      <c r="I2229" s="7">
        <v>190.0</v>
      </c>
      <c r="J2229" s="7">
        <f t="shared" si="1"/>
        <v>189.5</v>
      </c>
    </row>
    <row r="2230" ht="15.75" hidden="1" customHeight="1">
      <c r="A2230" s="5" t="s">
        <v>4471</v>
      </c>
      <c r="B2230" s="6" t="s">
        <v>12</v>
      </c>
      <c r="C2230" s="5" t="s">
        <v>13</v>
      </c>
      <c r="D2230" s="5" t="s">
        <v>473</v>
      </c>
      <c r="E2230" s="5" t="s">
        <v>25</v>
      </c>
      <c r="F2230" s="5" t="s">
        <v>474</v>
      </c>
      <c r="G2230" s="7">
        <v>144.0</v>
      </c>
      <c r="H2230" s="7">
        <v>162.0</v>
      </c>
      <c r="I2230" s="7" t="s">
        <v>17</v>
      </c>
      <c r="J2230" s="7">
        <f t="shared" si="1"/>
        <v>153</v>
      </c>
    </row>
    <row r="2231" ht="15.75" hidden="1" customHeight="1">
      <c r="A2231" s="5" t="s">
        <v>4472</v>
      </c>
      <c r="B2231" s="6" t="s">
        <v>12</v>
      </c>
      <c r="C2231" s="5" t="s">
        <v>13</v>
      </c>
      <c r="D2231" s="5" t="s">
        <v>20</v>
      </c>
      <c r="E2231" s="5" t="s">
        <v>15</v>
      </c>
      <c r="F2231" s="5" t="s">
        <v>137</v>
      </c>
      <c r="G2231" s="7">
        <v>145.0</v>
      </c>
      <c r="H2231" s="7">
        <v>140.0</v>
      </c>
      <c r="I2231" s="7" t="s">
        <v>17</v>
      </c>
      <c r="J2231" s="7">
        <f t="shared" si="1"/>
        <v>142.5</v>
      </c>
    </row>
    <row r="2232" ht="15.75" hidden="1" customHeight="1">
      <c r="A2232" s="5" t="s">
        <v>4473</v>
      </c>
      <c r="B2232" s="6" t="s">
        <v>12</v>
      </c>
      <c r="C2232" s="5" t="s">
        <v>23</v>
      </c>
      <c r="D2232" s="5" t="s">
        <v>24</v>
      </c>
      <c r="E2232" s="5" t="s">
        <v>25</v>
      </c>
      <c r="F2232" s="5" t="s">
        <v>26</v>
      </c>
      <c r="G2232" s="7">
        <v>164.0</v>
      </c>
      <c r="H2232" s="7" t="s">
        <v>17</v>
      </c>
      <c r="I2232" s="7">
        <v>153.0</v>
      </c>
      <c r="J2232" s="7">
        <f t="shared" si="1"/>
        <v>158.5</v>
      </c>
    </row>
    <row r="2233" ht="15.75" hidden="1" customHeight="1">
      <c r="A2233" s="5" t="s">
        <v>4474</v>
      </c>
      <c r="B2233" s="6" t="s">
        <v>12</v>
      </c>
      <c r="C2233" s="5" t="s">
        <v>23</v>
      </c>
      <c r="D2233" s="5" t="s">
        <v>149</v>
      </c>
      <c r="E2233" s="5" t="s">
        <v>15</v>
      </c>
      <c r="F2233" s="5" t="s">
        <v>150</v>
      </c>
      <c r="G2233" s="7">
        <v>127.0</v>
      </c>
      <c r="H2233" s="7" t="s">
        <v>17</v>
      </c>
      <c r="I2233" s="7">
        <v>119.0</v>
      </c>
      <c r="J2233" s="7">
        <f t="shared" si="1"/>
        <v>123</v>
      </c>
    </row>
    <row r="2234" ht="15.75" hidden="1" customHeight="1">
      <c r="A2234" s="5" t="s">
        <v>4475</v>
      </c>
      <c r="B2234" s="6" t="s">
        <v>12</v>
      </c>
      <c r="C2234" s="5" t="s">
        <v>23</v>
      </c>
      <c r="D2234" s="5" t="s">
        <v>30</v>
      </c>
      <c r="E2234" s="5" t="s">
        <v>15</v>
      </c>
      <c r="F2234" s="5" t="s">
        <v>971</v>
      </c>
      <c r="G2234" s="7">
        <v>194.0</v>
      </c>
      <c r="H2234" s="7" t="s">
        <v>17</v>
      </c>
      <c r="I2234" s="7">
        <v>165.0</v>
      </c>
      <c r="J2234" s="7">
        <f t="shared" si="1"/>
        <v>179.5</v>
      </c>
    </row>
    <row r="2235" ht="15.75" hidden="1" customHeight="1">
      <c r="A2235" s="5" t="s">
        <v>4476</v>
      </c>
      <c r="B2235" s="6" t="s">
        <v>19</v>
      </c>
      <c r="C2235" s="5" t="s">
        <v>23</v>
      </c>
      <c r="D2235" s="5" t="s">
        <v>130</v>
      </c>
      <c r="E2235" s="5" t="s">
        <v>15</v>
      </c>
      <c r="F2235" s="5" t="s">
        <v>483</v>
      </c>
      <c r="G2235" s="7">
        <v>140.0</v>
      </c>
      <c r="H2235" s="7" t="s">
        <v>17</v>
      </c>
      <c r="I2235" s="7">
        <v>142.0</v>
      </c>
      <c r="J2235" s="7">
        <f t="shared" si="1"/>
        <v>141</v>
      </c>
    </row>
    <row r="2236" ht="15.75" hidden="1" customHeight="1">
      <c r="A2236" s="5" t="s">
        <v>4477</v>
      </c>
      <c r="B2236" s="6" t="s">
        <v>12</v>
      </c>
      <c r="C2236" s="5" t="s">
        <v>13</v>
      </c>
      <c r="D2236" s="5" t="s">
        <v>46</v>
      </c>
      <c r="E2236" s="5" t="s">
        <v>15</v>
      </c>
      <c r="F2236" s="5" t="s">
        <v>90</v>
      </c>
      <c r="G2236" s="7">
        <v>179.0</v>
      </c>
      <c r="H2236" s="7">
        <v>196.0</v>
      </c>
      <c r="I2236" s="7" t="s">
        <v>17</v>
      </c>
      <c r="J2236" s="7">
        <f t="shared" si="1"/>
        <v>187.5</v>
      </c>
    </row>
    <row r="2237" ht="15.75" hidden="1" customHeight="1">
      <c r="A2237" s="5" t="s">
        <v>4478</v>
      </c>
      <c r="B2237" s="6" t="s">
        <v>12</v>
      </c>
      <c r="C2237" s="5" t="s">
        <v>23</v>
      </c>
      <c r="D2237" s="5" t="s">
        <v>14</v>
      </c>
      <c r="E2237" s="5" t="s">
        <v>15</v>
      </c>
      <c r="F2237" s="5" t="s">
        <v>205</v>
      </c>
      <c r="G2237" s="7">
        <v>192.0</v>
      </c>
      <c r="H2237" s="7">
        <v>176.0</v>
      </c>
      <c r="I2237" s="7" t="s">
        <v>17</v>
      </c>
      <c r="J2237" s="7">
        <f t="shared" si="1"/>
        <v>184</v>
      </c>
    </row>
    <row r="2238" ht="15.75" hidden="1" customHeight="1">
      <c r="A2238" s="5" t="s">
        <v>4479</v>
      </c>
      <c r="B2238" s="6" t="s">
        <v>19</v>
      </c>
      <c r="C2238" s="5" t="s">
        <v>13</v>
      </c>
      <c r="D2238" s="5" t="s">
        <v>20</v>
      </c>
      <c r="E2238" s="5" t="s">
        <v>15</v>
      </c>
      <c r="F2238" s="5" t="s">
        <v>387</v>
      </c>
      <c r="G2238" s="7">
        <v>154.0</v>
      </c>
      <c r="H2238" s="7">
        <v>173.0</v>
      </c>
      <c r="I2238" s="7" t="s">
        <v>17</v>
      </c>
      <c r="J2238" s="7">
        <f t="shared" si="1"/>
        <v>163.5</v>
      </c>
    </row>
    <row r="2239" ht="15.75" hidden="1" customHeight="1">
      <c r="A2239" s="5" t="s">
        <v>4480</v>
      </c>
      <c r="B2239" s="6" t="s">
        <v>12</v>
      </c>
      <c r="C2239" s="5" t="s">
        <v>23</v>
      </c>
      <c r="D2239" s="5" t="s">
        <v>14</v>
      </c>
      <c r="E2239" s="5" t="s">
        <v>25</v>
      </c>
      <c r="F2239" s="5" t="s">
        <v>94</v>
      </c>
      <c r="G2239" s="7">
        <v>175.0</v>
      </c>
      <c r="H2239" s="7" t="s">
        <v>17</v>
      </c>
      <c r="I2239" s="7">
        <v>163.0</v>
      </c>
      <c r="J2239" s="7">
        <f t="shared" si="1"/>
        <v>169</v>
      </c>
    </row>
    <row r="2240" ht="15.75" customHeight="1">
      <c r="A2240" s="5" t="s">
        <v>4481</v>
      </c>
      <c r="B2240" s="6" t="s">
        <v>12</v>
      </c>
      <c r="C2240" s="5" t="s">
        <v>13</v>
      </c>
      <c r="D2240" s="5" t="s">
        <v>109</v>
      </c>
      <c r="E2240" s="5" t="s">
        <v>25</v>
      </c>
      <c r="F2240" s="5" t="s">
        <v>262</v>
      </c>
      <c r="G2240" s="7" t="s">
        <v>67</v>
      </c>
      <c r="H2240" s="7" t="s">
        <v>67</v>
      </c>
      <c r="I2240" s="7" t="s">
        <v>17</v>
      </c>
      <c r="J2240" s="7" t="str">
        <f t="shared" si="1"/>
        <v>#DIV/0!</v>
      </c>
    </row>
    <row r="2241" ht="15.75" hidden="1" customHeight="1">
      <c r="A2241" s="5" t="s">
        <v>4482</v>
      </c>
      <c r="B2241" s="6" t="s">
        <v>19</v>
      </c>
      <c r="C2241" s="5" t="s">
        <v>23</v>
      </c>
      <c r="D2241" s="5" t="s">
        <v>30</v>
      </c>
      <c r="E2241" s="5" t="s">
        <v>15</v>
      </c>
      <c r="F2241" s="5" t="s">
        <v>183</v>
      </c>
      <c r="G2241" s="7">
        <v>132.0</v>
      </c>
      <c r="H2241" s="7" t="s">
        <v>17</v>
      </c>
      <c r="I2241" s="7">
        <v>140.0</v>
      </c>
      <c r="J2241" s="7">
        <f t="shared" si="1"/>
        <v>136</v>
      </c>
    </row>
    <row r="2242" ht="15.75" hidden="1" customHeight="1">
      <c r="A2242" s="5" t="s">
        <v>4483</v>
      </c>
      <c r="B2242" s="6" t="s">
        <v>12</v>
      </c>
      <c r="C2242" s="5" t="s">
        <v>23</v>
      </c>
      <c r="D2242" s="5" t="s">
        <v>37</v>
      </c>
      <c r="E2242" s="5" t="s">
        <v>25</v>
      </c>
      <c r="F2242" s="5" t="s">
        <v>97</v>
      </c>
      <c r="G2242" s="7">
        <v>161.0</v>
      </c>
      <c r="H2242" s="7">
        <v>172.0</v>
      </c>
      <c r="I2242" s="7" t="s">
        <v>17</v>
      </c>
      <c r="J2242" s="7">
        <f t="shared" si="1"/>
        <v>166.5</v>
      </c>
    </row>
    <row r="2243" ht="15.75" hidden="1" customHeight="1">
      <c r="A2243" s="5" t="s">
        <v>4484</v>
      </c>
      <c r="B2243" s="6" t="s">
        <v>12</v>
      </c>
      <c r="C2243" s="5" t="s">
        <v>23</v>
      </c>
      <c r="D2243" s="5" t="s">
        <v>109</v>
      </c>
      <c r="E2243" s="5" t="s">
        <v>25</v>
      </c>
      <c r="F2243" s="5" t="s">
        <v>192</v>
      </c>
      <c r="G2243" s="7">
        <v>113.0</v>
      </c>
      <c r="H2243" s="7">
        <v>124.0</v>
      </c>
      <c r="I2243" s="7" t="s">
        <v>17</v>
      </c>
      <c r="J2243" s="7">
        <f t="shared" si="1"/>
        <v>118.5</v>
      </c>
    </row>
    <row r="2244" ht="15.75" hidden="1" customHeight="1">
      <c r="A2244" s="5" t="s">
        <v>4485</v>
      </c>
      <c r="B2244" s="6" t="s">
        <v>12</v>
      </c>
      <c r="C2244" s="5" t="s">
        <v>23</v>
      </c>
      <c r="D2244" s="5" t="s">
        <v>30</v>
      </c>
      <c r="E2244" s="5" t="s">
        <v>25</v>
      </c>
      <c r="F2244" s="5" t="s">
        <v>446</v>
      </c>
      <c r="G2244" s="7">
        <v>193.5</v>
      </c>
      <c r="H2244" s="7" t="s">
        <v>17</v>
      </c>
      <c r="I2244" s="7">
        <v>190.0</v>
      </c>
      <c r="J2244" s="7">
        <f t="shared" si="1"/>
        <v>191.75</v>
      </c>
    </row>
    <row r="2245" ht="15.75" hidden="1" customHeight="1">
      <c r="A2245" s="5" t="s">
        <v>4486</v>
      </c>
      <c r="B2245" s="6" t="s">
        <v>12</v>
      </c>
      <c r="C2245" s="5" t="s">
        <v>23</v>
      </c>
      <c r="D2245" s="5" t="s">
        <v>20</v>
      </c>
      <c r="E2245" s="5" t="s">
        <v>15</v>
      </c>
      <c r="F2245" s="5" t="s">
        <v>161</v>
      </c>
      <c r="G2245" s="7">
        <v>179.0</v>
      </c>
      <c r="H2245" s="7">
        <v>175.0</v>
      </c>
      <c r="I2245" s="7" t="s">
        <v>17</v>
      </c>
      <c r="J2245" s="7">
        <f t="shared" si="1"/>
        <v>177</v>
      </c>
    </row>
    <row r="2246" ht="15.75" hidden="1" customHeight="1">
      <c r="A2246" s="5" t="s">
        <v>4487</v>
      </c>
      <c r="B2246" s="6" t="s">
        <v>12</v>
      </c>
      <c r="C2246" s="5" t="s">
        <v>13</v>
      </c>
      <c r="D2246" s="5" t="s">
        <v>20</v>
      </c>
      <c r="E2246" s="5" t="s">
        <v>25</v>
      </c>
      <c r="F2246" s="5" t="s">
        <v>240</v>
      </c>
      <c r="G2246" s="7">
        <v>145.0</v>
      </c>
      <c r="H2246" s="7">
        <v>145.0</v>
      </c>
      <c r="I2246" s="7" t="s">
        <v>17</v>
      </c>
      <c r="J2246" s="7">
        <f t="shared" si="1"/>
        <v>145</v>
      </c>
    </row>
    <row r="2247" ht="15.75" hidden="1" customHeight="1">
      <c r="A2247" s="5" t="s">
        <v>4488</v>
      </c>
      <c r="B2247" s="6" t="s">
        <v>12</v>
      </c>
      <c r="C2247" s="5" t="s">
        <v>13</v>
      </c>
      <c r="D2247" s="5" t="s">
        <v>14</v>
      </c>
      <c r="E2247" s="5" t="s">
        <v>25</v>
      </c>
      <c r="F2247" s="5" t="s">
        <v>259</v>
      </c>
      <c r="G2247" s="7">
        <v>174.0</v>
      </c>
      <c r="H2247" s="7" t="s">
        <v>17</v>
      </c>
      <c r="I2247" s="7">
        <v>170.0</v>
      </c>
      <c r="J2247" s="7">
        <f t="shared" si="1"/>
        <v>172</v>
      </c>
    </row>
    <row r="2248" ht="15.75" hidden="1" customHeight="1">
      <c r="A2248" s="5" t="s">
        <v>4489</v>
      </c>
      <c r="B2248" s="6" t="s">
        <v>12</v>
      </c>
      <c r="C2248" s="5" t="s">
        <v>23</v>
      </c>
      <c r="D2248" s="5" t="s">
        <v>20</v>
      </c>
      <c r="E2248" s="5" t="s">
        <v>15</v>
      </c>
      <c r="F2248" s="5" t="s">
        <v>181</v>
      </c>
      <c r="G2248" s="7">
        <v>159.0</v>
      </c>
      <c r="H2248" s="7" t="s">
        <v>17</v>
      </c>
      <c r="I2248" s="7">
        <v>117.0</v>
      </c>
      <c r="J2248" s="7">
        <f t="shared" si="1"/>
        <v>138</v>
      </c>
    </row>
    <row r="2249" ht="15.75" hidden="1" customHeight="1">
      <c r="A2249" s="5" t="s">
        <v>4490</v>
      </c>
      <c r="B2249" s="6" t="s">
        <v>12</v>
      </c>
      <c r="C2249" s="5" t="s">
        <v>13</v>
      </c>
      <c r="D2249" s="5" t="s">
        <v>30</v>
      </c>
      <c r="E2249" s="5" t="s">
        <v>25</v>
      </c>
      <c r="F2249" s="5" t="s">
        <v>526</v>
      </c>
      <c r="G2249" s="7">
        <v>137.0</v>
      </c>
      <c r="H2249" s="7" t="s">
        <v>17</v>
      </c>
      <c r="I2249" s="7">
        <v>125.0</v>
      </c>
      <c r="J2249" s="7">
        <f t="shared" si="1"/>
        <v>131</v>
      </c>
    </row>
    <row r="2250" ht="15.75" hidden="1" customHeight="1">
      <c r="A2250" s="5" t="s">
        <v>4491</v>
      </c>
      <c r="B2250" s="6" t="s">
        <v>19</v>
      </c>
      <c r="C2250" s="5" t="s">
        <v>23</v>
      </c>
      <c r="D2250" s="5" t="s">
        <v>37</v>
      </c>
      <c r="E2250" s="5" t="s">
        <v>15</v>
      </c>
      <c r="F2250" s="5" t="s">
        <v>205</v>
      </c>
      <c r="G2250" s="7">
        <v>176.0</v>
      </c>
      <c r="H2250" s="7">
        <v>174.0</v>
      </c>
      <c r="I2250" s="7" t="s">
        <v>17</v>
      </c>
      <c r="J2250" s="7">
        <f t="shared" si="1"/>
        <v>175</v>
      </c>
    </row>
    <row r="2251" ht="15.75" hidden="1" customHeight="1">
      <c r="A2251" s="5" t="s">
        <v>4492</v>
      </c>
      <c r="B2251" s="6" t="s">
        <v>12</v>
      </c>
      <c r="C2251" s="5" t="s">
        <v>23</v>
      </c>
      <c r="D2251" s="5" t="s">
        <v>51</v>
      </c>
      <c r="E2251" s="5" t="s">
        <v>15</v>
      </c>
      <c r="F2251" s="5" t="s">
        <v>358</v>
      </c>
      <c r="G2251" s="7">
        <v>134.0</v>
      </c>
      <c r="H2251" s="7" t="s">
        <v>17</v>
      </c>
      <c r="I2251" s="7">
        <v>122.0</v>
      </c>
      <c r="J2251" s="7">
        <f t="shared" si="1"/>
        <v>128</v>
      </c>
    </row>
    <row r="2252" ht="15.75" hidden="1" customHeight="1">
      <c r="A2252" s="5" t="s">
        <v>4493</v>
      </c>
      <c r="B2252" s="6" t="s">
        <v>19</v>
      </c>
      <c r="C2252" s="5" t="s">
        <v>23</v>
      </c>
      <c r="D2252" s="5" t="s">
        <v>24</v>
      </c>
      <c r="E2252" s="5" t="s">
        <v>15</v>
      </c>
      <c r="F2252" s="5" t="s">
        <v>3920</v>
      </c>
      <c r="G2252" s="7">
        <v>126.0</v>
      </c>
      <c r="H2252" s="7" t="s">
        <v>67</v>
      </c>
      <c r="I2252" s="7">
        <v>110.0</v>
      </c>
      <c r="J2252" s="7">
        <f t="shared" si="1"/>
        <v>118</v>
      </c>
    </row>
    <row r="2253" ht="15.75" hidden="1" customHeight="1">
      <c r="A2253" s="5" t="s">
        <v>4494</v>
      </c>
      <c r="B2253" s="6" t="s">
        <v>19</v>
      </c>
      <c r="C2253" s="5" t="s">
        <v>13</v>
      </c>
      <c r="D2253" s="5" t="s">
        <v>30</v>
      </c>
      <c r="E2253" s="5" t="s">
        <v>15</v>
      </c>
      <c r="F2253" s="5" t="s">
        <v>465</v>
      </c>
      <c r="G2253" s="7">
        <v>131.0</v>
      </c>
      <c r="H2253" s="7">
        <v>143.0</v>
      </c>
      <c r="I2253" s="7" t="s">
        <v>17</v>
      </c>
      <c r="J2253" s="7">
        <f t="shared" si="1"/>
        <v>137</v>
      </c>
    </row>
    <row r="2254" ht="15.75" hidden="1" customHeight="1">
      <c r="A2254" s="5" t="s">
        <v>4495</v>
      </c>
      <c r="B2254" s="6" t="s">
        <v>12</v>
      </c>
      <c r="C2254" s="5" t="s">
        <v>23</v>
      </c>
      <c r="D2254" s="5" t="s">
        <v>30</v>
      </c>
      <c r="E2254" s="5" t="s">
        <v>15</v>
      </c>
      <c r="F2254" s="5" t="s">
        <v>596</v>
      </c>
      <c r="G2254" s="7" t="s">
        <v>67</v>
      </c>
      <c r="H2254" s="7">
        <v>115.0</v>
      </c>
      <c r="I2254" s="7">
        <v>104.0</v>
      </c>
      <c r="J2254" s="7">
        <f t="shared" si="1"/>
        <v>109.5</v>
      </c>
    </row>
    <row r="2255" ht="15.75" hidden="1" customHeight="1">
      <c r="A2255" s="5" t="s">
        <v>4496</v>
      </c>
      <c r="B2255" s="6" t="s">
        <v>12</v>
      </c>
      <c r="C2255" s="5" t="s">
        <v>13</v>
      </c>
      <c r="D2255" s="5" t="s">
        <v>30</v>
      </c>
      <c r="E2255" s="5" t="s">
        <v>25</v>
      </c>
      <c r="F2255" s="5" t="s">
        <v>83</v>
      </c>
      <c r="G2255" s="7">
        <v>106.0</v>
      </c>
      <c r="H2255" s="7" t="s">
        <v>17</v>
      </c>
      <c r="I2255" s="7" t="s">
        <v>67</v>
      </c>
      <c r="J2255" s="7">
        <f t="shared" si="1"/>
        <v>106</v>
      </c>
    </row>
    <row r="2256" ht="15.75" hidden="1" customHeight="1">
      <c r="A2256" s="5" t="s">
        <v>4497</v>
      </c>
      <c r="B2256" s="6" t="s">
        <v>1069</v>
      </c>
      <c r="C2256" s="5" t="s">
        <v>23</v>
      </c>
      <c r="D2256" s="5" t="s">
        <v>20</v>
      </c>
      <c r="E2256" s="5" t="s">
        <v>25</v>
      </c>
      <c r="F2256" s="5" t="s">
        <v>440</v>
      </c>
      <c r="G2256" s="7">
        <v>193.5</v>
      </c>
      <c r="H2256" s="7" t="s">
        <v>17</v>
      </c>
      <c r="I2256" s="7">
        <v>163.0</v>
      </c>
      <c r="J2256" s="7">
        <f t="shared" si="1"/>
        <v>178.25</v>
      </c>
    </row>
    <row r="2257" ht="15.75" hidden="1" customHeight="1">
      <c r="A2257" s="5" t="s">
        <v>4498</v>
      </c>
      <c r="B2257" s="6" t="s">
        <v>19</v>
      </c>
      <c r="C2257" s="5" t="s">
        <v>13</v>
      </c>
      <c r="D2257" s="5" t="s">
        <v>30</v>
      </c>
      <c r="E2257" s="5" t="s">
        <v>25</v>
      </c>
      <c r="F2257" s="5" t="s">
        <v>1172</v>
      </c>
      <c r="G2257" s="7">
        <v>179.0</v>
      </c>
      <c r="H2257" s="7">
        <v>127.0</v>
      </c>
      <c r="I2257" s="7" t="s">
        <v>17</v>
      </c>
      <c r="J2257" s="7">
        <f t="shared" si="1"/>
        <v>153</v>
      </c>
    </row>
    <row r="2258" ht="15.75" hidden="1" customHeight="1">
      <c r="A2258" s="5" t="s">
        <v>4499</v>
      </c>
      <c r="B2258" s="6" t="s">
        <v>12</v>
      </c>
      <c r="C2258" s="5" t="s">
        <v>23</v>
      </c>
      <c r="D2258" s="5" t="s">
        <v>20</v>
      </c>
      <c r="E2258" s="5" t="s">
        <v>15</v>
      </c>
      <c r="F2258" s="5" t="s">
        <v>387</v>
      </c>
      <c r="G2258" s="7">
        <v>175.0</v>
      </c>
      <c r="H2258" s="7">
        <v>153.0</v>
      </c>
      <c r="I2258" s="7" t="s">
        <v>17</v>
      </c>
      <c r="J2258" s="7">
        <f t="shared" si="1"/>
        <v>164</v>
      </c>
    </row>
    <row r="2259" ht="15.75" hidden="1" customHeight="1">
      <c r="A2259" s="5" t="s">
        <v>4500</v>
      </c>
      <c r="B2259" s="6" t="s">
        <v>12</v>
      </c>
      <c r="C2259" s="5" t="s">
        <v>13</v>
      </c>
      <c r="D2259" s="5" t="s">
        <v>24</v>
      </c>
      <c r="E2259" s="5" t="s">
        <v>15</v>
      </c>
      <c r="F2259" s="5" t="s">
        <v>1410</v>
      </c>
      <c r="G2259" s="7">
        <v>134.0</v>
      </c>
      <c r="H2259" s="7">
        <v>112.0</v>
      </c>
      <c r="I2259" s="7" t="s">
        <v>17</v>
      </c>
      <c r="J2259" s="7">
        <f t="shared" si="1"/>
        <v>123</v>
      </c>
    </row>
    <row r="2260" ht="15.75" hidden="1" customHeight="1">
      <c r="A2260" s="5" t="s">
        <v>4501</v>
      </c>
      <c r="B2260" s="6" t="s">
        <v>19</v>
      </c>
      <c r="C2260" s="5" t="s">
        <v>23</v>
      </c>
      <c r="D2260" s="5" t="s">
        <v>43</v>
      </c>
      <c r="E2260" s="5" t="s">
        <v>25</v>
      </c>
      <c r="F2260" s="5" t="s">
        <v>224</v>
      </c>
      <c r="G2260" s="7">
        <v>188.0</v>
      </c>
      <c r="H2260" s="7" t="s">
        <v>17</v>
      </c>
      <c r="I2260" s="7">
        <v>177.0</v>
      </c>
      <c r="J2260" s="7">
        <f t="shared" si="1"/>
        <v>182.5</v>
      </c>
    </row>
    <row r="2261" ht="15.75" hidden="1" customHeight="1">
      <c r="A2261" s="5" t="s">
        <v>4502</v>
      </c>
      <c r="B2261" s="6" t="s">
        <v>12</v>
      </c>
      <c r="C2261" s="5" t="s">
        <v>13</v>
      </c>
      <c r="D2261" s="5" t="s">
        <v>149</v>
      </c>
      <c r="E2261" s="5" t="s">
        <v>15</v>
      </c>
      <c r="F2261" s="5" t="s">
        <v>150</v>
      </c>
      <c r="G2261" s="7">
        <v>141.0</v>
      </c>
      <c r="H2261" s="7">
        <v>110.0</v>
      </c>
      <c r="I2261" s="7">
        <v>153.0</v>
      </c>
      <c r="J2261" s="7">
        <f t="shared" si="1"/>
        <v>134.6666667</v>
      </c>
    </row>
    <row r="2262" ht="15.75" hidden="1" customHeight="1">
      <c r="A2262" s="5" t="s">
        <v>4503</v>
      </c>
      <c r="B2262" s="6" t="s">
        <v>12</v>
      </c>
      <c r="C2262" s="5" t="s">
        <v>23</v>
      </c>
      <c r="D2262" s="5" t="s">
        <v>37</v>
      </c>
      <c r="E2262" s="5" t="s">
        <v>15</v>
      </c>
      <c r="F2262" s="5" t="s">
        <v>101</v>
      </c>
      <c r="G2262" s="7">
        <v>165.0</v>
      </c>
      <c r="H2262" s="7">
        <v>140.0</v>
      </c>
      <c r="I2262" s="7">
        <v>153.0</v>
      </c>
      <c r="J2262" s="7">
        <f t="shared" si="1"/>
        <v>152.6666667</v>
      </c>
    </row>
    <row r="2263" ht="15.75" hidden="1" customHeight="1">
      <c r="A2263" s="5" t="s">
        <v>4504</v>
      </c>
      <c r="B2263" s="6" t="s">
        <v>12</v>
      </c>
      <c r="C2263" s="5" t="s">
        <v>13</v>
      </c>
      <c r="D2263" s="5" t="s">
        <v>20</v>
      </c>
      <c r="E2263" s="5" t="s">
        <v>15</v>
      </c>
      <c r="F2263" s="5" t="s">
        <v>161</v>
      </c>
      <c r="G2263" s="7">
        <v>166.0</v>
      </c>
      <c r="H2263" s="7" t="s">
        <v>17</v>
      </c>
      <c r="I2263" s="7">
        <v>142.0</v>
      </c>
      <c r="J2263" s="7">
        <f t="shared" si="1"/>
        <v>154</v>
      </c>
    </row>
    <row r="2264" ht="15.75" hidden="1" customHeight="1">
      <c r="A2264" s="5" t="s">
        <v>4505</v>
      </c>
      <c r="B2264" s="6" t="s">
        <v>19</v>
      </c>
      <c r="C2264" s="5" t="s">
        <v>13</v>
      </c>
      <c r="D2264" s="5" t="s">
        <v>20</v>
      </c>
      <c r="E2264" s="5" t="s">
        <v>25</v>
      </c>
      <c r="F2264" s="5" t="s">
        <v>534</v>
      </c>
      <c r="G2264" s="7">
        <v>137.0</v>
      </c>
      <c r="H2264" s="7">
        <v>147.0</v>
      </c>
      <c r="I2264" s="7" t="s">
        <v>17</v>
      </c>
      <c r="J2264" s="7">
        <f t="shared" si="1"/>
        <v>142</v>
      </c>
    </row>
    <row r="2265" ht="15.75" hidden="1" customHeight="1">
      <c r="A2265" s="5" t="s">
        <v>4506</v>
      </c>
      <c r="B2265" s="6" t="s">
        <v>12</v>
      </c>
      <c r="C2265" s="5" t="s">
        <v>13</v>
      </c>
      <c r="D2265" s="5" t="s">
        <v>40</v>
      </c>
      <c r="E2265" s="5" t="s">
        <v>15</v>
      </c>
      <c r="F2265" s="5" t="s">
        <v>41</v>
      </c>
      <c r="G2265" s="7">
        <v>155.0</v>
      </c>
      <c r="H2265" s="7">
        <v>138.0</v>
      </c>
      <c r="I2265" s="7" t="s">
        <v>17</v>
      </c>
      <c r="J2265" s="7">
        <f t="shared" si="1"/>
        <v>146.5</v>
      </c>
    </row>
    <row r="2266" ht="15.75" hidden="1" customHeight="1">
      <c r="A2266" s="5" t="s">
        <v>4507</v>
      </c>
      <c r="B2266" s="6" t="s">
        <v>19</v>
      </c>
      <c r="C2266" s="5" t="s">
        <v>13</v>
      </c>
      <c r="D2266" s="5" t="s">
        <v>46</v>
      </c>
      <c r="E2266" s="5" t="s">
        <v>15</v>
      </c>
      <c r="F2266" s="5" t="s">
        <v>99</v>
      </c>
      <c r="G2266" s="7">
        <v>167.0</v>
      </c>
      <c r="H2266" s="7">
        <v>145.0</v>
      </c>
      <c r="I2266" s="7" t="s">
        <v>17</v>
      </c>
      <c r="J2266" s="7">
        <f t="shared" si="1"/>
        <v>156</v>
      </c>
    </row>
    <row r="2267" ht="15.75" hidden="1" customHeight="1">
      <c r="A2267" s="5" t="s">
        <v>4508</v>
      </c>
      <c r="B2267" s="6" t="s">
        <v>19</v>
      </c>
      <c r="C2267" s="5" t="s">
        <v>13</v>
      </c>
      <c r="D2267" s="5" t="s">
        <v>30</v>
      </c>
      <c r="E2267" s="5" t="s">
        <v>15</v>
      </c>
      <c r="F2267" s="5" t="s">
        <v>660</v>
      </c>
      <c r="G2267" s="7">
        <v>132.0</v>
      </c>
      <c r="H2267" s="7" t="s">
        <v>17</v>
      </c>
      <c r="I2267" s="7">
        <v>117.0</v>
      </c>
      <c r="J2267" s="7">
        <f t="shared" si="1"/>
        <v>124.5</v>
      </c>
    </row>
    <row r="2268" ht="15.75" hidden="1" customHeight="1">
      <c r="A2268" s="5" t="s">
        <v>4509</v>
      </c>
      <c r="B2268" s="6" t="s">
        <v>1353</v>
      </c>
      <c r="C2268" s="5" t="s">
        <v>23</v>
      </c>
      <c r="D2268" s="5" t="s">
        <v>43</v>
      </c>
      <c r="E2268" s="5" t="s">
        <v>15</v>
      </c>
      <c r="F2268" s="5" t="s">
        <v>224</v>
      </c>
      <c r="G2268" s="7">
        <v>150.0</v>
      </c>
      <c r="H2268" s="7">
        <v>138.0</v>
      </c>
      <c r="I2268" s="7" t="s">
        <v>17</v>
      </c>
      <c r="J2268" s="7">
        <f t="shared" si="1"/>
        <v>144</v>
      </c>
    </row>
    <row r="2269" ht="15.75" hidden="1" customHeight="1">
      <c r="A2269" s="5" t="s">
        <v>4510</v>
      </c>
      <c r="B2269" s="6" t="s">
        <v>12</v>
      </c>
      <c r="C2269" s="5" t="s">
        <v>13</v>
      </c>
      <c r="D2269" s="5" t="s">
        <v>43</v>
      </c>
      <c r="E2269" s="5" t="s">
        <v>25</v>
      </c>
      <c r="F2269" s="5" t="s">
        <v>63</v>
      </c>
      <c r="G2269" s="7">
        <v>141.0</v>
      </c>
      <c r="H2269" s="7" t="s">
        <v>17</v>
      </c>
      <c r="I2269" s="7">
        <v>159.0</v>
      </c>
      <c r="J2269" s="7">
        <f t="shared" si="1"/>
        <v>150</v>
      </c>
    </row>
    <row r="2270" ht="15.75" hidden="1" customHeight="1">
      <c r="A2270" s="5" t="s">
        <v>4511</v>
      </c>
      <c r="B2270" s="6" t="s">
        <v>12</v>
      </c>
      <c r="C2270" s="5" t="s">
        <v>23</v>
      </c>
      <c r="D2270" s="5" t="s">
        <v>46</v>
      </c>
      <c r="E2270" s="5" t="s">
        <v>15</v>
      </c>
      <c r="F2270" s="5" t="s">
        <v>90</v>
      </c>
      <c r="G2270" s="7">
        <v>172.0</v>
      </c>
      <c r="H2270" s="7">
        <v>158.0</v>
      </c>
      <c r="I2270" s="7" t="s">
        <v>17</v>
      </c>
      <c r="J2270" s="7">
        <f t="shared" si="1"/>
        <v>165</v>
      </c>
    </row>
    <row r="2271" ht="15.75" hidden="1" customHeight="1">
      <c r="A2271" s="5" t="s">
        <v>4512</v>
      </c>
      <c r="B2271" s="6" t="s">
        <v>12</v>
      </c>
      <c r="C2271" s="5" t="s">
        <v>23</v>
      </c>
      <c r="D2271" s="5" t="s">
        <v>37</v>
      </c>
      <c r="E2271" s="5" t="s">
        <v>15</v>
      </c>
      <c r="F2271" s="5" t="s">
        <v>271</v>
      </c>
      <c r="G2271" s="7">
        <v>156.0</v>
      </c>
      <c r="H2271" s="7">
        <v>140.0</v>
      </c>
      <c r="I2271" s="7">
        <v>175.0</v>
      </c>
      <c r="J2271" s="7">
        <f t="shared" si="1"/>
        <v>157</v>
      </c>
    </row>
    <row r="2272" ht="15.75" hidden="1" customHeight="1">
      <c r="A2272" s="5" t="s">
        <v>4513</v>
      </c>
      <c r="B2272" s="6" t="s">
        <v>12</v>
      </c>
      <c r="C2272" s="5" t="s">
        <v>13</v>
      </c>
      <c r="D2272" s="5" t="s">
        <v>37</v>
      </c>
      <c r="E2272" s="5" t="s">
        <v>15</v>
      </c>
      <c r="F2272" s="5" t="s">
        <v>312</v>
      </c>
      <c r="G2272" s="7">
        <v>164.0</v>
      </c>
      <c r="H2272" s="7" t="s">
        <v>17</v>
      </c>
      <c r="I2272" s="7">
        <v>153.0</v>
      </c>
      <c r="J2272" s="7">
        <f t="shared" si="1"/>
        <v>158.5</v>
      </c>
    </row>
    <row r="2273" ht="15.75" hidden="1" customHeight="1">
      <c r="A2273" s="5" t="s">
        <v>4514</v>
      </c>
      <c r="B2273" s="6" t="s">
        <v>12</v>
      </c>
      <c r="C2273" s="5" t="s">
        <v>23</v>
      </c>
      <c r="D2273" s="5" t="s">
        <v>20</v>
      </c>
      <c r="E2273" s="5" t="s">
        <v>15</v>
      </c>
      <c r="F2273" s="5" t="s">
        <v>457</v>
      </c>
      <c r="G2273" s="7">
        <v>176.0</v>
      </c>
      <c r="H2273" s="7">
        <v>145.0</v>
      </c>
      <c r="I2273" s="7" t="s">
        <v>17</v>
      </c>
      <c r="J2273" s="7">
        <f t="shared" si="1"/>
        <v>160.5</v>
      </c>
    </row>
    <row r="2274" ht="15.75" hidden="1" customHeight="1">
      <c r="A2274" s="5" t="s">
        <v>4515</v>
      </c>
      <c r="B2274" s="6" t="s">
        <v>12</v>
      </c>
      <c r="C2274" s="5" t="s">
        <v>13</v>
      </c>
      <c r="D2274" s="5" t="s">
        <v>109</v>
      </c>
      <c r="E2274" s="5" t="s">
        <v>15</v>
      </c>
      <c r="F2274" s="5" t="s">
        <v>172</v>
      </c>
      <c r="G2274" s="7">
        <v>178.0</v>
      </c>
      <c r="H2274" s="7">
        <v>169.0</v>
      </c>
      <c r="I2274" s="7" t="s">
        <v>17</v>
      </c>
      <c r="J2274" s="7">
        <f t="shared" si="1"/>
        <v>173.5</v>
      </c>
    </row>
    <row r="2275" ht="15.75" hidden="1" customHeight="1">
      <c r="A2275" s="5" t="s">
        <v>4516</v>
      </c>
      <c r="B2275" s="6" t="s">
        <v>12</v>
      </c>
      <c r="C2275" s="5" t="s">
        <v>13</v>
      </c>
      <c r="D2275" s="5" t="s">
        <v>77</v>
      </c>
      <c r="E2275" s="5" t="s">
        <v>15</v>
      </c>
      <c r="F2275" s="5" t="s">
        <v>198</v>
      </c>
      <c r="G2275" s="7">
        <v>131.0</v>
      </c>
      <c r="H2275" s="7" t="s">
        <v>17</v>
      </c>
      <c r="I2275" s="7">
        <v>107.0</v>
      </c>
      <c r="J2275" s="7">
        <f t="shared" si="1"/>
        <v>119</v>
      </c>
    </row>
    <row r="2276" ht="15.75" hidden="1" customHeight="1">
      <c r="A2276" s="5" t="s">
        <v>4517</v>
      </c>
      <c r="B2276" s="6" t="s">
        <v>12</v>
      </c>
      <c r="C2276" s="5" t="s">
        <v>13</v>
      </c>
      <c r="D2276" s="5" t="s">
        <v>20</v>
      </c>
      <c r="E2276" s="5" t="s">
        <v>15</v>
      </c>
      <c r="F2276" s="5" t="s">
        <v>387</v>
      </c>
      <c r="G2276" s="7">
        <v>188.0</v>
      </c>
      <c r="H2276" s="7" t="s">
        <v>17</v>
      </c>
      <c r="I2276" s="7">
        <v>172.0</v>
      </c>
      <c r="J2276" s="7">
        <f t="shared" si="1"/>
        <v>180</v>
      </c>
    </row>
    <row r="2277" ht="15.75" hidden="1" customHeight="1">
      <c r="A2277" s="5" t="s">
        <v>4518</v>
      </c>
      <c r="B2277" s="6" t="s">
        <v>12</v>
      </c>
      <c r="C2277" s="5" t="s">
        <v>13</v>
      </c>
      <c r="D2277" s="5" t="s">
        <v>149</v>
      </c>
      <c r="E2277" s="5" t="s">
        <v>15</v>
      </c>
      <c r="F2277" s="5" t="s">
        <v>1101</v>
      </c>
      <c r="G2277" s="7">
        <v>135.0</v>
      </c>
      <c r="H2277" s="7">
        <v>153.0</v>
      </c>
      <c r="I2277" s="7" t="s">
        <v>17</v>
      </c>
      <c r="J2277" s="7">
        <f t="shared" si="1"/>
        <v>144</v>
      </c>
    </row>
    <row r="2278" ht="15.75" hidden="1" customHeight="1">
      <c r="A2278" s="5" t="s">
        <v>4519</v>
      </c>
      <c r="B2278" s="6" t="s">
        <v>12</v>
      </c>
      <c r="C2278" s="5" t="s">
        <v>23</v>
      </c>
      <c r="D2278" s="5" t="s">
        <v>20</v>
      </c>
      <c r="E2278" s="5" t="s">
        <v>25</v>
      </c>
      <c r="F2278" s="5" t="s">
        <v>44</v>
      </c>
      <c r="G2278" s="7">
        <v>175.0</v>
      </c>
      <c r="H2278" s="7">
        <v>145.0</v>
      </c>
      <c r="I2278" s="7" t="s">
        <v>17</v>
      </c>
      <c r="J2278" s="7">
        <f t="shared" si="1"/>
        <v>160</v>
      </c>
    </row>
    <row r="2279" ht="15.75" hidden="1" customHeight="1">
      <c r="A2279" s="5" t="s">
        <v>4520</v>
      </c>
      <c r="B2279" s="6" t="s">
        <v>12</v>
      </c>
      <c r="C2279" s="5" t="s">
        <v>23</v>
      </c>
      <c r="D2279" s="5" t="s">
        <v>43</v>
      </c>
      <c r="E2279" s="5" t="s">
        <v>25</v>
      </c>
      <c r="F2279" s="5" t="s">
        <v>103</v>
      </c>
      <c r="G2279" s="7">
        <v>137.0</v>
      </c>
      <c r="H2279" s="7">
        <v>121.0</v>
      </c>
      <c r="I2279" s="7">
        <v>100.0</v>
      </c>
      <c r="J2279" s="7">
        <f t="shared" si="1"/>
        <v>119.3333333</v>
      </c>
    </row>
    <row r="2280" ht="15.75" hidden="1" customHeight="1">
      <c r="A2280" s="5" t="s">
        <v>4521</v>
      </c>
      <c r="B2280" s="6" t="s">
        <v>12</v>
      </c>
      <c r="C2280" s="5" t="s">
        <v>13</v>
      </c>
      <c r="D2280" s="5" t="s">
        <v>40</v>
      </c>
      <c r="E2280" s="5" t="s">
        <v>15</v>
      </c>
      <c r="F2280" s="5" t="s">
        <v>41</v>
      </c>
      <c r="G2280" s="7">
        <v>172.0</v>
      </c>
      <c r="H2280" s="7">
        <v>180.0</v>
      </c>
      <c r="I2280" s="7">
        <v>151.0</v>
      </c>
      <c r="J2280" s="7">
        <f t="shared" si="1"/>
        <v>167.6666667</v>
      </c>
    </row>
    <row r="2281" ht="15.75" hidden="1" customHeight="1">
      <c r="A2281" s="5" t="s">
        <v>4522</v>
      </c>
      <c r="B2281" s="6" t="s">
        <v>12</v>
      </c>
      <c r="C2281" s="5" t="s">
        <v>13</v>
      </c>
      <c r="D2281" s="5" t="s">
        <v>109</v>
      </c>
      <c r="E2281" s="5" t="s">
        <v>15</v>
      </c>
      <c r="F2281" s="5" t="s">
        <v>172</v>
      </c>
      <c r="G2281" s="7">
        <v>171.0</v>
      </c>
      <c r="H2281" s="7">
        <v>173.0</v>
      </c>
      <c r="I2281" s="7">
        <v>146.0</v>
      </c>
      <c r="J2281" s="7">
        <f t="shared" si="1"/>
        <v>163.3333333</v>
      </c>
    </row>
    <row r="2282" ht="15.75" hidden="1" customHeight="1">
      <c r="A2282" s="5" t="s">
        <v>4523</v>
      </c>
      <c r="B2282" s="6" t="s">
        <v>12</v>
      </c>
      <c r="C2282" s="5" t="s">
        <v>23</v>
      </c>
      <c r="D2282" s="5" t="s">
        <v>20</v>
      </c>
      <c r="E2282" s="5" t="s">
        <v>15</v>
      </c>
      <c r="F2282" s="5" t="s">
        <v>28</v>
      </c>
      <c r="G2282" s="7">
        <v>131.0</v>
      </c>
      <c r="H2282" s="7">
        <v>127.0</v>
      </c>
      <c r="I2282" s="7" t="s">
        <v>67</v>
      </c>
      <c r="J2282" s="7">
        <f t="shared" si="1"/>
        <v>129</v>
      </c>
    </row>
    <row r="2283" ht="15.75" hidden="1" customHeight="1">
      <c r="A2283" s="5" t="s">
        <v>4524</v>
      </c>
      <c r="B2283" s="6" t="s">
        <v>12</v>
      </c>
      <c r="C2283" s="5" t="s">
        <v>23</v>
      </c>
      <c r="D2283" s="5" t="s">
        <v>51</v>
      </c>
      <c r="E2283" s="5" t="s">
        <v>15</v>
      </c>
      <c r="F2283" s="5" t="s">
        <v>330</v>
      </c>
      <c r="G2283" s="7">
        <v>170.0</v>
      </c>
      <c r="H2283" s="7">
        <v>118.0</v>
      </c>
      <c r="I2283" s="7" t="s">
        <v>17</v>
      </c>
      <c r="J2283" s="7">
        <f t="shared" si="1"/>
        <v>144</v>
      </c>
    </row>
    <row r="2284" ht="15.75" hidden="1" customHeight="1">
      <c r="A2284" s="5" t="s">
        <v>4525</v>
      </c>
      <c r="B2284" s="6" t="s">
        <v>12</v>
      </c>
      <c r="C2284" s="5" t="s">
        <v>13</v>
      </c>
      <c r="D2284" s="5" t="s">
        <v>30</v>
      </c>
      <c r="E2284" s="5" t="s">
        <v>25</v>
      </c>
      <c r="F2284" s="5" t="s">
        <v>446</v>
      </c>
      <c r="G2284" s="7">
        <v>183.0</v>
      </c>
      <c r="H2284" s="7" t="s">
        <v>17</v>
      </c>
      <c r="I2284" s="7">
        <v>170.0</v>
      </c>
      <c r="J2284" s="7">
        <f t="shared" si="1"/>
        <v>176.5</v>
      </c>
    </row>
    <row r="2285" ht="15.75" customHeight="1">
      <c r="A2285" s="5" t="s">
        <v>4526</v>
      </c>
      <c r="B2285" s="6" t="s">
        <v>12</v>
      </c>
      <c r="C2285" s="5" t="s">
        <v>23</v>
      </c>
      <c r="D2285" s="5" t="s">
        <v>130</v>
      </c>
      <c r="E2285" s="5" t="s">
        <v>25</v>
      </c>
      <c r="F2285" s="5" t="s">
        <v>616</v>
      </c>
      <c r="G2285" s="7" t="s">
        <v>67</v>
      </c>
      <c r="H2285" s="7" t="s">
        <v>17</v>
      </c>
      <c r="I2285" s="7" t="s">
        <v>67</v>
      </c>
      <c r="J2285" s="7" t="str">
        <f t="shared" si="1"/>
        <v>#DIV/0!</v>
      </c>
    </row>
    <row r="2286" ht="15.75" hidden="1" customHeight="1">
      <c r="A2286" s="5" t="s">
        <v>4527</v>
      </c>
      <c r="B2286" s="6" t="s">
        <v>19</v>
      </c>
      <c r="C2286" s="5" t="s">
        <v>23</v>
      </c>
      <c r="D2286" s="5" t="s">
        <v>43</v>
      </c>
      <c r="E2286" s="5" t="s">
        <v>25</v>
      </c>
      <c r="F2286" s="5" t="s">
        <v>103</v>
      </c>
      <c r="G2286" s="7">
        <v>173.0</v>
      </c>
      <c r="H2286" s="7">
        <v>170.0</v>
      </c>
      <c r="I2286" s="7" t="s">
        <v>17</v>
      </c>
      <c r="J2286" s="7">
        <f t="shared" si="1"/>
        <v>171.5</v>
      </c>
    </row>
    <row r="2287" ht="15.75" hidden="1" customHeight="1">
      <c r="A2287" s="5" t="s">
        <v>4528</v>
      </c>
      <c r="B2287" s="6" t="s">
        <v>19</v>
      </c>
      <c r="C2287" s="5" t="s">
        <v>23</v>
      </c>
      <c r="D2287" s="5" t="s">
        <v>60</v>
      </c>
      <c r="E2287" s="5" t="s">
        <v>15</v>
      </c>
      <c r="F2287" s="5" t="s">
        <v>112</v>
      </c>
      <c r="G2287" s="7">
        <v>191.0</v>
      </c>
      <c r="H2287" s="7" t="s">
        <v>17</v>
      </c>
      <c r="I2287" s="7">
        <v>197.0</v>
      </c>
      <c r="J2287" s="7">
        <f t="shared" si="1"/>
        <v>194</v>
      </c>
    </row>
    <row r="2288" ht="15.75" hidden="1" customHeight="1">
      <c r="A2288" s="5" t="s">
        <v>4529</v>
      </c>
      <c r="B2288" s="6" t="s">
        <v>19</v>
      </c>
      <c r="C2288" s="5" t="s">
        <v>23</v>
      </c>
      <c r="D2288" s="5" t="s">
        <v>30</v>
      </c>
      <c r="E2288" s="5" t="s">
        <v>25</v>
      </c>
      <c r="F2288" s="5" t="s">
        <v>1766</v>
      </c>
      <c r="G2288" s="7">
        <v>150.0</v>
      </c>
      <c r="H2288" s="7" t="s">
        <v>17</v>
      </c>
      <c r="I2288" s="7">
        <v>114.0</v>
      </c>
      <c r="J2288" s="7">
        <f t="shared" si="1"/>
        <v>132</v>
      </c>
    </row>
    <row r="2289" ht="15.75" hidden="1" customHeight="1">
      <c r="A2289" s="5" t="s">
        <v>4530</v>
      </c>
      <c r="B2289" s="6" t="s">
        <v>19</v>
      </c>
      <c r="C2289" s="5" t="s">
        <v>23</v>
      </c>
      <c r="D2289" s="5" t="s">
        <v>60</v>
      </c>
      <c r="E2289" s="5" t="s">
        <v>25</v>
      </c>
      <c r="F2289" s="5" t="s">
        <v>278</v>
      </c>
      <c r="G2289" s="7">
        <v>193.0</v>
      </c>
      <c r="H2289" s="7" t="s">
        <v>17</v>
      </c>
      <c r="I2289" s="7">
        <v>184.0</v>
      </c>
      <c r="J2289" s="7">
        <f t="shared" si="1"/>
        <v>188.5</v>
      </c>
    </row>
    <row r="2290" ht="15.75" hidden="1" customHeight="1">
      <c r="A2290" s="5" t="s">
        <v>4531</v>
      </c>
      <c r="B2290" s="6" t="s">
        <v>19</v>
      </c>
      <c r="C2290" s="5" t="s">
        <v>23</v>
      </c>
      <c r="D2290" s="5" t="s">
        <v>130</v>
      </c>
      <c r="E2290" s="5" t="s">
        <v>25</v>
      </c>
      <c r="F2290" s="5" t="s">
        <v>58</v>
      </c>
      <c r="G2290" s="7">
        <v>106.0</v>
      </c>
      <c r="H2290" s="7">
        <v>102.0</v>
      </c>
      <c r="I2290" s="7" t="s">
        <v>17</v>
      </c>
      <c r="J2290" s="7">
        <f t="shared" si="1"/>
        <v>104</v>
      </c>
    </row>
    <row r="2291" ht="15.75" hidden="1" customHeight="1">
      <c r="A2291" s="5" t="s">
        <v>4532</v>
      </c>
      <c r="B2291" s="6" t="s">
        <v>12</v>
      </c>
      <c r="C2291" s="5" t="s">
        <v>13</v>
      </c>
      <c r="D2291" s="5" t="s">
        <v>20</v>
      </c>
      <c r="E2291" s="5" t="s">
        <v>15</v>
      </c>
      <c r="F2291" s="5" t="s">
        <v>603</v>
      </c>
      <c r="G2291" s="7">
        <v>117.0</v>
      </c>
      <c r="H2291" s="7">
        <v>147.0</v>
      </c>
      <c r="I2291" s="7" t="s">
        <v>17</v>
      </c>
      <c r="J2291" s="7">
        <f t="shared" si="1"/>
        <v>132</v>
      </c>
    </row>
    <row r="2292" ht="15.75" hidden="1" customHeight="1">
      <c r="A2292" s="5" t="s">
        <v>4533</v>
      </c>
      <c r="B2292" s="6" t="s">
        <v>19</v>
      </c>
      <c r="C2292" s="5" t="s">
        <v>13</v>
      </c>
      <c r="D2292" s="5" t="s">
        <v>37</v>
      </c>
      <c r="E2292" s="5" t="s">
        <v>15</v>
      </c>
      <c r="F2292" s="5" t="s">
        <v>114</v>
      </c>
      <c r="G2292" s="7">
        <v>190.0</v>
      </c>
      <c r="H2292" s="7" t="s">
        <v>17</v>
      </c>
      <c r="I2292" s="7">
        <v>186.0</v>
      </c>
      <c r="J2292" s="7">
        <f t="shared" si="1"/>
        <v>188</v>
      </c>
    </row>
    <row r="2293" ht="15.75" hidden="1" customHeight="1">
      <c r="A2293" s="5" t="s">
        <v>4534</v>
      </c>
      <c r="B2293" s="6" t="s">
        <v>12</v>
      </c>
      <c r="C2293" s="5" t="s">
        <v>13</v>
      </c>
      <c r="D2293" s="5" t="s">
        <v>30</v>
      </c>
      <c r="E2293" s="5" t="s">
        <v>15</v>
      </c>
      <c r="F2293" s="5" t="s">
        <v>1258</v>
      </c>
      <c r="G2293" s="7">
        <v>135.0</v>
      </c>
      <c r="H2293" s="7">
        <v>145.0</v>
      </c>
      <c r="I2293" s="7" t="s">
        <v>17</v>
      </c>
      <c r="J2293" s="7">
        <f t="shared" si="1"/>
        <v>140</v>
      </c>
    </row>
    <row r="2294" ht="15.75" hidden="1" customHeight="1">
      <c r="A2294" s="5" t="s">
        <v>4535</v>
      </c>
      <c r="B2294" s="6" t="s">
        <v>12</v>
      </c>
      <c r="C2294" s="5" t="s">
        <v>13</v>
      </c>
      <c r="D2294" s="5" t="s">
        <v>561</v>
      </c>
      <c r="E2294" s="5" t="s">
        <v>15</v>
      </c>
      <c r="F2294" s="5" t="s">
        <v>1826</v>
      </c>
      <c r="G2294" s="7">
        <v>134.0</v>
      </c>
      <c r="H2294" s="7" t="s">
        <v>17</v>
      </c>
      <c r="I2294" s="7">
        <v>110.0</v>
      </c>
      <c r="J2294" s="7">
        <f t="shared" si="1"/>
        <v>122</v>
      </c>
    </row>
    <row r="2295" ht="15.75" hidden="1" customHeight="1">
      <c r="A2295" s="5" t="s">
        <v>4536</v>
      </c>
      <c r="B2295" s="6" t="s">
        <v>19</v>
      </c>
      <c r="C2295" s="5" t="s">
        <v>23</v>
      </c>
      <c r="D2295" s="5" t="s">
        <v>30</v>
      </c>
      <c r="E2295" s="5" t="s">
        <v>25</v>
      </c>
      <c r="F2295" s="5" t="s">
        <v>526</v>
      </c>
      <c r="G2295" s="7">
        <v>150.0</v>
      </c>
      <c r="H2295" s="7">
        <v>132.0</v>
      </c>
      <c r="I2295" s="7" t="s">
        <v>17</v>
      </c>
      <c r="J2295" s="7">
        <f t="shared" si="1"/>
        <v>141</v>
      </c>
    </row>
    <row r="2296" ht="15.75" hidden="1" customHeight="1">
      <c r="A2296" s="5" t="s">
        <v>4537</v>
      </c>
      <c r="B2296" s="6" t="s">
        <v>19</v>
      </c>
      <c r="C2296" s="5" t="s">
        <v>23</v>
      </c>
      <c r="D2296" s="5" t="s">
        <v>20</v>
      </c>
      <c r="E2296" s="5" t="s">
        <v>15</v>
      </c>
      <c r="F2296" s="5" t="s">
        <v>383</v>
      </c>
      <c r="G2296" s="7">
        <v>178.0</v>
      </c>
      <c r="H2296" s="7">
        <v>194.0</v>
      </c>
      <c r="I2296" s="7" t="s">
        <v>17</v>
      </c>
      <c r="J2296" s="7">
        <f t="shared" si="1"/>
        <v>186</v>
      </c>
    </row>
    <row r="2297" ht="15.75" hidden="1" customHeight="1">
      <c r="A2297" s="5" t="s">
        <v>4538</v>
      </c>
      <c r="B2297" s="6" t="s">
        <v>1353</v>
      </c>
      <c r="C2297" s="5" t="s">
        <v>13</v>
      </c>
      <c r="D2297" s="5" t="s">
        <v>30</v>
      </c>
      <c r="E2297" s="5" t="s">
        <v>25</v>
      </c>
      <c r="F2297" s="5" t="s">
        <v>1094</v>
      </c>
      <c r="G2297" s="7">
        <v>119.0</v>
      </c>
      <c r="H2297" s="7">
        <v>138.0</v>
      </c>
      <c r="I2297" s="7" t="s">
        <v>17</v>
      </c>
      <c r="J2297" s="7">
        <f t="shared" si="1"/>
        <v>128.5</v>
      </c>
    </row>
    <row r="2298" ht="15.75" hidden="1" customHeight="1">
      <c r="A2298" s="5" t="s">
        <v>4539</v>
      </c>
      <c r="B2298" s="6" t="s">
        <v>12</v>
      </c>
      <c r="C2298" s="5" t="s">
        <v>13</v>
      </c>
      <c r="D2298" s="5" t="s">
        <v>24</v>
      </c>
      <c r="E2298" s="5" t="s">
        <v>15</v>
      </c>
      <c r="F2298" s="5" t="s">
        <v>350</v>
      </c>
      <c r="G2298" s="7">
        <v>152.0</v>
      </c>
      <c r="H2298" s="7">
        <v>124.0</v>
      </c>
      <c r="I2298" s="7">
        <v>130.0</v>
      </c>
      <c r="J2298" s="7">
        <f t="shared" si="1"/>
        <v>135.3333333</v>
      </c>
    </row>
    <row r="2299" ht="15.75" hidden="1" customHeight="1">
      <c r="A2299" s="5" t="s">
        <v>4540</v>
      </c>
      <c r="B2299" s="6" t="s">
        <v>19</v>
      </c>
      <c r="C2299" s="5" t="s">
        <v>13</v>
      </c>
      <c r="D2299" s="5" t="s">
        <v>20</v>
      </c>
      <c r="E2299" s="5" t="s">
        <v>15</v>
      </c>
      <c r="F2299" s="5" t="s">
        <v>742</v>
      </c>
      <c r="G2299" s="7">
        <v>193.0</v>
      </c>
      <c r="H2299" s="7" t="s">
        <v>17</v>
      </c>
      <c r="I2299" s="7">
        <v>178.0</v>
      </c>
      <c r="J2299" s="7">
        <f t="shared" si="1"/>
        <v>185.5</v>
      </c>
    </row>
    <row r="2300" ht="15.75" hidden="1" customHeight="1">
      <c r="A2300" s="5" t="s">
        <v>4541</v>
      </c>
      <c r="B2300" s="6" t="s">
        <v>12</v>
      </c>
      <c r="C2300" s="5" t="s">
        <v>13</v>
      </c>
      <c r="D2300" s="5" t="s">
        <v>109</v>
      </c>
      <c r="E2300" s="5" t="s">
        <v>25</v>
      </c>
      <c r="F2300" s="5" t="s">
        <v>192</v>
      </c>
      <c r="G2300" s="7">
        <v>102.0</v>
      </c>
      <c r="H2300" s="7">
        <v>140.0</v>
      </c>
      <c r="I2300" s="7">
        <v>117.0</v>
      </c>
      <c r="J2300" s="7">
        <f t="shared" si="1"/>
        <v>119.6666667</v>
      </c>
    </row>
    <row r="2301" ht="15.75" hidden="1" customHeight="1">
      <c r="A2301" s="5" t="s">
        <v>4542</v>
      </c>
      <c r="B2301" s="6" t="s">
        <v>19</v>
      </c>
      <c r="C2301" s="5" t="s">
        <v>23</v>
      </c>
      <c r="D2301" s="5" t="s">
        <v>561</v>
      </c>
      <c r="E2301" s="5" t="s">
        <v>15</v>
      </c>
      <c r="F2301" s="5" t="s">
        <v>1826</v>
      </c>
      <c r="G2301" s="7">
        <v>160.0</v>
      </c>
      <c r="H2301" s="7">
        <v>140.0</v>
      </c>
      <c r="I2301" s="7" t="s">
        <v>17</v>
      </c>
      <c r="J2301" s="7">
        <f t="shared" si="1"/>
        <v>150</v>
      </c>
    </row>
    <row r="2302" ht="15.75" hidden="1" customHeight="1">
      <c r="A2302" s="5" t="s">
        <v>4543</v>
      </c>
      <c r="B2302" s="6" t="s">
        <v>12</v>
      </c>
      <c r="C2302" s="5" t="s">
        <v>13</v>
      </c>
      <c r="D2302" s="5" t="s">
        <v>43</v>
      </c>
      <c r="E2302" s="5" t="s">
        <v>15</v>
      </c>
      <c r="F2302" s="5" t="s">
        <v>550</v>
      </c>
      <c r="G2302" s="7">
        <v>122.0</v>
      </c>
      <c r="H2302" s="7" t="s">
        <v>17</v>
      </c>
      <c r="I2302" s="7">
        <v>135.0</v>
      </c>
      <c r="J2302" s="7">
        <f t="shared" si="1"/>
        <v>128.5</v>
      </c>
    </row>
    <row r="2303" ht="15.75" hidden="1" customHeight="1">
      <c r="A2303" s="5" t="s">
        <v>4544</v>
      </c>
      <c r="B2303" s="6" t="s">
        <v>19</v>
      </c>
      <c r="C2303" s="5" t="s">
        <v>13</v>
      </c>
      <c r="D2303" s="5" t="s">
        <v>30</v>
      </c>
      <c r="E2303" s="5" t="s">
        <v>15</v>
      </c>
      <c r="F2303" s="5" t="s">
        <v>134</v>
      </c>
      <c r="G2303" s="7">
        <v>137.0</v>
      </c>
      <c r="H2303" s="7" t="s">
        <v>17</v>
      </c>
      <c r="I2303" s="7">
        <v>177.0</v>
      </c>
      <c r="J2303" s="7">
        <f t="shared" si="1"/>
        <v>157</v>
      </c>
    </row>
    <row r="2304" ht="15.75" hidden="1" customHeight="1">
      <c r="A2304" s="5" t="s">
        <v>4545</v>
      </c>
      <c r="B2304" s="6" t="s">
        <v>12</v>
      </c>
      <c r="C2304" s="5" t="s">
        <v>23</v>
      </c>
      <c r="D2304" s="5" t="s">
        <v>14</v>
      </c>
      <c r="E2304" s="5" t="s">
        <v>25</v>
      </c>
      <c r="F2304" s="5" t="s">
        <v>194</v>
      </c>
      <c r="G2304" s="7">
        <v>159.0</v>
      </c>
      <c r="H2304" s="7" t="s">
        <v>17</v>
      </c>
      <c r="I2304" s="7">
        <v>146.0</v>
      </c>
      <c r="J2304" s="7">
        <f t="shared" si="1"/>
        <v>152.5</v>
      </c>
    </row>
    <row r="2305" ht="15.75" hidden="1" customHeight="1">
      <c r="A2305" s="5" t="s">
        <v>4546</v>
      </c>
      <c r="B2305" s="6" t="s">
        <v>12</v>
      </c>
      <c r="C2305" s="5" t="s">
        <v>23</v>
      </c>
      <c r="D2305" s="5" t="s">
        <v>30</v>
      </c>
      <c r="E2305" s="5" t="s">
        <v>25</v>
      </c>
      <c r="F2305" s="5" t="s">
        <v>526</v>
      </c>
      <c r="G2305" s="7">
        <v>153.0</v>
      </c>
      <c r="H2305" s="7">
        <v>127.0</v>
      </c>
      <c r="I2305" s="7">
        <v>133.0</v>
      </c>
      <c r="J2305" s="7">
        <f t="shared" si="1"/>
        <v>137.6666667</v>
      </c>
    </row>
    <row r="2306" ht="15.75" hidden="1" customHeight="1">
      <c r="A2306" s="5" t="s">
        <v>4547</v>
      </c>
      <c r="B2306" s="6" t="s">
        <v>19</v>
      </c>
      <c r="C2306" s="5" t="s">
        <v>13</v>
      </c>
      <c r="D2306" s="5" t="s">
        <v>40</v>
      </c>
      <c r="E2306" s="5" t="s">
        <v>15</v>
      </c>
      <c r="F2306" s="5" t="s">
        <v>41</v>
      </c>
      <c r="G2306" s="7">
        <v>161.0</v>
      </c>
      <c r="H2306" s="7">
        <v>149.0</v>
      </c>
      <c r="I2306" s="7">
        <v>122.0</v>
      </c>
      <c r="J2306" s="7">
        <f t="shared" si="1"/>
        <v>144</v>
      </c>
    </row>
    <row r="2307" ht="15.75" hidden="1" customHeight="1">
      <c r="A2307" s="5" t="s">
        <v>4548</v>
      </c>
      <c r="B2307" s="6" t="s">
        <v>19</v>
      </c>
      <c r="C2307" s="5" t="s">
        <v>13</v>
      </c>
      <c r="D2307" s="5" t="s">
        <v>20</v>
      </c>
      <c r="E2307" s="5" t="s">
        <v>15</v>
      </c>
      <c r="F2307" s="5" t="s">
        <v>504</v>
      </c>
      <c r="G2307" s="7">
        <v>141.0</v>
      </c>
      <c r="H2307" s="7">
        <v>145.0</v>
      </c>
      <c r="I2307" s="7" t="s">
        <v>17</v>
      </c>
      <c r="J2307" s="7">
        <f t="shared" si="1"/>
        <v>143</v>
      </c>
    </row>
    <row r="2308" ht="15.75" hidden="1" customHeight="1">
      <c r="A2308" s="5" t="s">
        <v>4549</v>
      </c>
      <c r="B2308" s="6" t="s">
        <v>12</v>
      </c>
      <c r="C2308" s="5" t="s">
        <v>23</v>
      </c>
      <c r="D2308" s="5" t="s">
        <v>30</v>
      </c>
      <c r="E2308" s="5" t="s">
        <v>15</v>
      </c>
      <c r="F2308" s="5" t="s">
        <v>1408</v>
      </c>
      <c r="G2308" s="7">
        <v>169.0</v>
      </c>
      <c r="H2308" s="7">
        <v>161.0</v>
      </c>
      <c r="I2308" s="7">
        <v>146.0</v>
      </c>
      <c r="J2308" s="7">
        <f t="shared" si="1"/>
        <v>158.6666667</v>
      </c>
    </row>
    <row r="2309" ht="15.75" hidden="1" customHeight="1">
      <c r="A2309" s="5" t="s">
        <v>4550</v>
      </c>
      <c r="B2309" s="6" t="s">
        <v>19</v>
      </c>
      <c r="C2309" s="5" t="s">
        <v>13</v>
      </c>
      <c r="D2309" s="5" t="s">
        <v>20</v>
      </c>
      <c r="E2309" s="5" t="s">
        <v>15</v>
      </c>
      <c r="F2309" s="5" t="s">
        <v>137</v>
      </c>
      <c r="G2309" s="7">
        <v>115.0</v>
      </c>
      <c r="H2309" s="7" t="s">
        <v>17</v>
      </c>
      <c r="I2309" s="7">
        <v>133.0</v>
      </c>
      <c r="J2309" s="7">
        <f t="shared" si="1"/>
        <v>124</v>
      </c>
    </row>
    <row r="2310" ht="15.75" hidden="1" customHeight="1">
      <c r="A2310" s="5" t="s">
        <v>4551</v>
      </c>
      <c r="B2310" s="6" t="s">
        <v>12</v>
      </c>
      <c r="C2310" s="5" t="s">
        <v>13</v>
      </c>
      <c r="D2310" s="5" t="s">
        <v>14</v>
      </c>
      <c r="E2310" s="5" t="s">
        <v>25</v>
      </c>
      <c r="F2310" s="5" t="s">
        <v>269</v>
      </c>
      <c r="G2310" s="7">
        <v>154.0</v>
      </c>
      <c r="H2310" s="7" t="s">
        <v>17</v>
      </c>
      <c r="I2310" s="7">
        <v>155.0</v>
      </c>
      <c r="J2310" s="7">
        <f t="shared" si="1"/>
        <v>154.5</v>
      </c>
    </row>
    <row r="2311" ht="15.75" hidden="1" customHeight="1">
      <c r="A2311" s="5" t="s">
        <v>4552</v>
      </c>
      <c r="B2311" s="6" t="s">
        <v>12</v>
      </c>
      <c r="C2311" s="5" t="s">
        <v>23</v>
      </c>
      <c r="D2311" s="5" t="s">
        <v>20</v>
      </c>
      <c r="E2311" s="5" t="s">
        <v>15</v>
      </c>
      <c r="F2311" s="5" t="s">
        <v>312</v>
      </c>
      <c r="G2311" s="7">
        <v>178.0</v>
      </c>
      <c r="H2311" s="7">
        <v>162.0</v>
      </c>
      <c r="I2311" s="7" t="s">
        <v>17</v>
      </c>
      <c r="J2311" s="7">
        <f t="shared" si="1"/>
        <v>170</v>
      </c>
    </row>
    <row r="2312" ht="15.75" hidden="1" customHeight="1">
      <c r="A2312" s="5" t="s">
        <v>4553</v>
      </c>
      <c r="B2312" s="6" t="s">
        <v>12</v>
      </c>
      <c r="C2312" s="5" t="s">
        <v>13</v>
      </c>
      <c r="D2312" s="5" t="s">
        <v>60</v>
      </c>
      <c r="E2312" s="5" t="s">
        <v>15</v>
      </c>
      <c r="F2312" s="5" t="s">
        <v>112</v>
      </c>
      <c r="G2312" s="7">
        <v>179.0</v>
      </c>
      <c r="H2312" s="7" t="s">
        <v>17</v>
      </c>
      <c r="I2312" s="7">
        <v>178.0</v>
      </c>
      <c r="J2312" s="7">
        <f t="shared" si="1"/>
        <v>178.5</v>
      </c>
    </row>
    <row r="2313" ht="15.75" hidden="1" customHeight="1">
      <c r="A2313" s="5" t="s">
        <v>4554</v>
      </c>
      <c r="B2313" s="6" t="s">
        <v>12</v>
      </c>
      <c r="C2313" s="5" t="s">
        <v>23</v>
      </c>
      <c r="D2313" s="5" t="s">
        <v>37</v>
      </c>
      <c r="E2313" s="5" t="s">
        <v>25</v>
      </c>
      <c r="F2313" s="5" t="s">
        <v>54</v>
      </c>
      <c r="G2313" s="7">
        <v>170.0</v>
      </c>
      <c r="H2313" s="7">
        <v>162.0</v>
      </c>
      <c r="I2313" s="7" t="s">
        <v>17</v>
      </c>
      <c r="J2313" s="7">
        <f t="shared" si="1"/>
        <v>166</v>
      </c>
    </row>
    <row r="2314" ht="15.75" hidden="1" customHeight="1">
      <c r="A2314" s="5" t="s">
        <v>4555</v>
      </c>
      <c r="B2314" s="6" t="s">
        <v>12</v>
      </c>
      <c r="C2314" s="5" t="s">
        <v>13</v>
      </c>
      <c r="D2314" s="5" t="s">
        <v>20</v>
      </c>
      <c r="E2314" s="5" t="s">
        <v>25</v>
      </c>
      <c r="F2314" s="5" t="s">
        <v>410</v>
      </c>
      <c r="G2314" s="7">
        <v>183.0</v>
      </c>
      <c r="H2314" s="7" t="s">
        <v>17</v>
      </c>
      <c r="I2314" s="7">
        <v>163.0</v>
      </c>
      <c r="J2314" s="7">
        <f t="shared" si="1"/>
        <v>173</v>
      </c>
    </row>
    <row r="2315" ht="15.75" hidden="1" customHeight="1">
      <c r="A2315" s="5" t="s">
        <v>4556</v>
      </c>
      <c r="B2315" s="6" t="s">
        <v>12</v>
      </c>
      <c r="C2315" s="5" t="s">
        <v>23</v>
      </c>
      <c r="D2315" s="5" t="s">
        <v>149</v>
      </c>
      <c r="E2315" s="5" t="s">
        <v>15</v>
      </c>
      <c r="F2315" s="5" t="s">
        <v>150</v>
      </c>
      <c r="G2315" s="7">
        <v>135.0</v>
      </c>
      <c r="H2315" s="7">
        <v>110.0</v>
      </c>
      <c r="I2315" s="7" t="s">
        <v>17</v>
      </c>
      <c r="J2315" s="7">
        <f t="shared" si="1"/>
        <v>122.5</v>
      </c>
    </row>
    <row r="2316" ht="15.75" hidden="1" customHeight="1">
      <c r="A2316" s="5" t="s">
        <v>4557</v>
      </c>
      <c r="B2316" s="6" t="s">
        <v>12</v>
      </c>
      <c r="C2316" s="5" t="s">
        <v>23</v>
      </c>
      <c r="D2316" s="5" t="s">
        <v>37</v>
      </c>
      <c r="E2316" s="5" t="s">
        <v>25</v>
      </c>
      <c r="F2316" s="5" t="s">
        <v>240</v>
      </c>
      <c r="G2316" s="7">
        <v>134.0</v>
      </c>
      <c r="H2316" s="7" t="s">
        <v>17</v>
      </c>
      <c r="I2316" s="7">
        <v>142.0</v>
      </c>
      <c r="J2316" s="7">
        <f t="shared" si="1"/>
        <v>138</v>
      </c>
    </row>
    <row r="2317" ht="15.75" hidden="1" customHeight="1">
      <c r="A2317" s="5" t="s">
        <v>4558</v>
      </c>
      <c r="B2317" s="6" t="s">
        <v>12</v>
      </c>
      <c r="C2317" s="5" t="s">
        <v>23</v>
      </c>
      <c r="D2317" s="5" t="s">
        <v>37</v>
      </c>
      <c r="E2317" s="5" t="s">
        <v>25</v>
      </c>
      <c r="F2317" s="5" t="s">
        <v>576</v>
      </c>
      <c r="G2317" s="7">
        <v>162.0</v>
      </c>
      <c r="H2317" s="7">
        <v>166.0</v>
      </c>
      <c r="I2317" s="7">
        <v>100.0</v>
      </c>
      <c r="J2317" s="7">
        <f t="shared" si="1"/>
        <v>142.6666667</v>
      </c>
    </row>
    <row r="2318" ht="15.75" hidden="1" customHeight="1">
      <c r="A2318" s="5" t="s">
        <v>4559</v>
      </c>
      <c r="B2318" s="6" t="s">
        <v>19</v>
      </c>
      <c r="C2318" s="5" t="s">
        <v>13</v>
      </c>
      <c r="D2318" s="5" t="s">
        <v>43</v>
      </c>
      <c r="E2318" s="5" t="s">
        <v>25</v>
      </c>
      <c r="F2318" s="5" t="s">
        <v>224</v>
      </c>
      <c r="G2318" s="7">
        <v>134.0</v>
      </c>
      <c r="H2318" s="7" t="s">
        <v>17</v>
      </c>
      <c r="I2318" s="7">
        <v>114.0</v>
      </c>
      <c r="J2318" s="7">
        <f t="shared" si="1"/>
        <v>124</v>
      </c>
    </row>
    <row r="2319" ht="15.75" hidden="1" customHeight="1">
      <c r="A2319" s="5" t="s">
        <v>4560</v>
      </c>
      <c r="B2319" s="6" t="s">
        <v>12</v>
      </c>
      <c r="C2319" s="5" t="s">
        <v>13</v>
      </c>
      <c r="D2319" s="5" t="s">
        <v>43</v>
      </c>
      <c r="E2319" s="5" t="s">
        <v>25</v>
      </c>
      <c r="F2319" s="5" t="s">
        <v>259</v>
      </c>
      <c r="G2319" s="7">
        <v>138.0</v>
      </c>
      <c r="H2319" s="7">
        <v>100.0</v>
      </c>
      <c r="I2319" s="7" t="s">
        <v>17</v>
      </c>
      <c r="J2319" s="7">
        <f t="shared" si="1"/>
        <v>119</v>
      </c>
    </row>
    <row r="2320" ht="15.75" hidden="1" customHeight="1">
      <c r="A2320" s="5" t="s">
        <v>4561</v>
      </c>
      <c r="B2320" s="6" t="s">
        <v>12</v>
      </c>
      <c r="C2320" s="5" t="s">
        <v>23</v>
      </c>
      <c r="D2320" s="5" t="s">
        <v>130</v>
      </c>
      <c r="E2320" s="5" t="s">
        <v>25</v>
      </c>
      <c r="F2320" s="5" t="s">
        <v>58</v>
      </c>
      <c r="G2320" s="7">
        <v>127.0</v>
      </c>
      <c r="H2320" s="7">
        <v>115.0</v>
      </c>
      <c r="I2320" s="7" t="s">
        <v>67</v>
      </c>
      <c r="J2320" s="7">
        <f t="shared" si="1"/>
        <v>121</v>
      </c>
    </row>
    <row r="2321" ht="15.75" hidden="1" customHeight="1">
      <c r="A2321" s="5" t="s">
        <v>4562</v>
      </c>
      <c r="B2321" s="6" t="s">
        <v>19</v>
      </c>
      <c r="C2321" s="5" t="s">
        <v>23</v>
      </c>
      <c r="D2321" s="5" t="s">
        <v>43</v>
      </c>
      <c r="E2321" s="5" t="s">
        <v>25</v>
      </c>
      <c r="F2321" s="5" t="s">
        <v>63</v>
      </c>
      <c r="G2321" s="7">
        <v>175.0</v>
      </c>
      <c r="H2321" s="7">
        <v>166.0</v>
      </c>
      <c r="I2321" s="7" t="s">
        <v>17</v>
      </c>
      <c r="J2321" s="7">
        <f t="shared" si="1"/>
        <v>170.5</v>
      </c>
    </row>
    <row r="2322" ht="15.75" hidden="1" customHeight="1">
      <c r="A2322" s="5" t="s">
        <v>4563</v>
      </c>
      <c r="B2322" s="6" t="s">
        <v>12</v>
      </c>
      <c r="C2322" s="5" t="s">
        <v>23</v>
      </c>
      <c r="D2322" s="5" t="s">
        <v>37</v>
      </c>
      <c r="E2322" s="5" t="s">
        <v>25</v>
      </c>
      <c r="F2322" s="5" t="s">
        <v>58</v>
      </c>
      <c r="G2322" s="7">
        <v>196.0</v>
      </c>
      <c r="H2322" s="7">
        <v>185.0</v>
      </c>
      <c r="I2322" s="7" t="s">
        <v>17</v>
      </c>
      <c r="J2322" s="7">
        <f t="shared" si="1"/>
        <v>190.5</v>
      </c>
    </row>
    <row r="2323" ht="15.75" hidden="1" customHeight="1">
      <c r="A2323" s="5" t="s">
        <v>4564</v>
      </c>
      <c r="B2323" s="6" t="s">
        <v>19</v>
      </c>
      <c r="C2323" s="5" t="s">
        <v>13</v>
      </c>
      <c r="D2323" s="5" t="s">
        <v>109</v>
      </c>
      <c r="E2323" s="5" t="s">
        <v>25</v>
      </c>
      <c r="F2323" s="5" t="s">
        <v>110</v>
      </c>
      <c r="G2323" s="7">
        <v>126.0</v>
      </c>
      <c r="H2323" s="7" t="s">
        <v>17</v>
      </c>
      <c r="I2323" s="7">
        <v>107.0</v>
      </c>
      <c r="J2323" s="7">
        <f t="shared" si="1"/>
        <v>116.5</v>
      </c>
    </row>
    <row r="2324" ht="15.75" hidden="1" customHeight="1">
      <c r="A2324" s="5" t="s">
        <v>4565</v>
      </c>
      <c r="B2324" s="6" t="s">
        <v>19</v>
      </c>
      <c r="C2324" s="5" t="s">
        <v>23</v>
      </c>
      <c r="D2324" s="5" t="s">
        <v>37</v>
      </c>
      <c r="E2324" s="5" t="s">
        <v>15</v>
      </c>
      <c r="F2324" s="5" t="s">
        <v>117</v>
      </c>
      <c r="G2324" s="7">
        <v>163.0</v>
      </c>
      <c r="H2324" s="7" t="s">
        <v>17</v>
      </c>
      <c r="I2324" s="7">
        <v>165.0</v>
      </c>
      <c r="J2324" s="7">
        <f t="shared" si="1"/>
        <v>164</v>
      </c>
    </row>
    <row r="2325" ht="15.75" hidden="1" customHeight="1">
      <c r="A2325" s="5" t="s">
        <v>4566</v>
      </c>
      <c r="B2325" s="6" t="s">
        <v>12</v>
      </c>
      <c r="C2325" s="5" t="s">
        <v>13</v>
      </c>
      <c r="D2325" s="5" t="s">
        <v>40</v>
      </c>
      <c r="E2325" s="5" t="s">
        <v>15</v>
      </c>
      <c r="F2325" s="5" t="s">
        <v>41</v>
      </c>
      <c r="G2325" s="7">
        <v>157.0</v>
      </c>
      <c r="H2325" s="7">
        <v>175.0</v>
      </c>
      <c r="I2325" s="7" t="s">
        <v>17</v>
      </c>
      <c r="J2325" s="7">
        <f t="shared" si="1"/>
        <v>166</v>
      </c>
    </row>
    <row r="2326" ht="15.75" hidden="1" customHeight="1">
      <c r="A2326" s="5" t="s">
        <v>4567</v>
      </c>
      <c r="B2326" s="6" t="s">
        <v>19</v>
      </c>
      <c r="C2326" s="5" t="s">
        <v>23</v>
      </c>
      <c r="D2326" s="5" t="s">
        <v>20</v>
      </c>
      <c r="E2326" s="5" t="s">
        <v>15</v>
      </c>
      <c r="F2326" s="5" t="s">
        <v>38</v>
      </c>
      <c r="G2326" s="7">
        <v>141.0</v>
      </c>
      <c r="H2326" s="7">
        <v>121.0</v>
      </c>
      <c r="I2326" s="7" t="s">
        <v>17</v>
      </c>
      <c r="J2326" s="7">
        <f t="shared" si="1"/>
        <v>131</v>
      </c>
    </row>
    <row r="2327" ht="15.75" hidden="1" customHeight="1">
      <c r="A2327" s="5" t="s">
        <v>4568</v>
      </c>
      <c r="B2327" s="6" t="s">
        <v>12</v>
      </c>
      <c r="C2327" s="5" t="s">
        <v>23</v>
      </c>
      <c r="D2327" s="5" t="s">
        <v>30</v>
      </c>
      <c r="E2327" s="5" t="s">
        <v>15</v>
      </c>
      <c r="F2327" s="5" t="s">
        <v>201</v>
      </c>
      <c r="G2327" s="7">
        <v>170.0</v>
      </c>
      <c r="H2327" s="7">
        <v>160.0</v>
      </c>
      <c r="I2327" s="7">
        <v>133.0</v>
      </c>
      <c r="J2327" s="7">
        <f t="shared" si="1"/>
        <v>154.3333333</v>
      </c>
    </row>
    <row r="2328" ht="15.75" hidden="1" customHeight="1">
      <c r="A2328" s="5" t="s">
        <v>4569</v>
      </c>
      <c r="B2328" s="6" t="s">
        <v>12</v>
      </c>
      <c r="C2328" s="5" t="s">
        <v>23</v>
      </c>
      <c r="D2328" s="5" t="s">
        <v>30</v>
      </c>
      <c r="E2328" s="5" t="s">
        <v>25</v>
      </c>
      <c r="F2328" s="5" t="s">
        <v>448</v>
      </c>
      <c r="G2328" s="7">
        <v>134.0</v>
      </c>
      <c r="H2328" s="7">
        <v>124.0</v>
      </c>
      <c r="I2328" s="7" t="s">
        <v>17</v>
      </c>
      <c r="J2328" s="7">
        <f t="shared" si="1"/>
        <v>129</v>
      </c>
    </row>
    <row r="2329" ht="15.75" hidden="1" customHeight="1">
      <c r="A2329" s="5" t="s">
        <v>4570</v>
      </c>
      <c r="B2329" s="6" t="s">
        <v>12</v>
      </c>
      <c r="C2329" s="5" t="s">
        <v>13</v>
      </c>
      <c r="D2329" s="5" t="s">
        <v>37</v>
      </c>
      <c r="E2329" s="5" t="s">
        <v>15</v>
      </c>
      <c r="F2329" s="5" t="s">
        <v>38</v>
      </c>
      <c r="G2329" s="7">
        <v>181.0</v>
      </c>
      <c r="H2329" s="7" t="s">
        <v>17</v>
      </c>
      <c r="I2329" s="7">
        <v>180.0</v>
      </c>
      <c r="J2329" s="7">
        <f t="shared" si="1"/>
        <v>180.5</v>
      </c>
    </row>
    <row r="2330" ht="15.75" hidden="1" customHeight="1">
      <c r="A2330" s="5" t="s">
        <v>4571</v>
      </c>
      <c r="B2330" s="6" t="s">
        <v>12</v>
      </c>
      <c r="C2330" s="5" t="s">
        <v>13</v>
      </c>
      <c r="D2330" s="5" t="s">
        <v>20</v>
      </c>
      <c r="E2330" s="5" t="s">
        <v>25</v>
      </c>
      <c r="F2330" s="5" t="s">
        <v>300</v>
      </c>
      <c r="G2330" s="7">
        <v>159.0</v>
      </c>
      <c r="H2330" s="7">
        <v>153.0</v>
      </c>
      <c r="I2330" s="7" t="s">
        <v>17</v>
      </c>
      <c r="J2330" s="7">
        <f t="shared" si="1"/>
        <v>156</v>
      </c>
    </row>
    <row r="2331" ht="15.75" hidden="1" customHeight="1">
      <c r="A2331" s="5" t="s">
        <v>4572</v>
      </c>
      <c r="B2331" s="6" t="s">
        <v>12</v>
      </c>
      <c r="C2331" s="5" t="s">
        <v>23</v>
      </c>
      <c r="D2331" s="5" t="s">
        <v>60</v>
      </c>
      <c r="E2331" s="5" t="s">
        <v>25</v>
      </c>
      <c r="F2331" s="5" t="s">
        <v>534</v>
      </c>
      <c r="G2331" s="7">
        <v>190.0</v>
      </c>
      <c r="H2331" s="7" t="s">
        <v>17</v>
      </c>
      <c r="I2331" s="7">
        <v>187.0</v>
      </c>
      <c r="J2331" s="7">
        <f t="shared" si="1"/>
        <v>188.5</v>
      </c>
    </row>
    <row r="2332" ht="15.75" hidden="1" customHeight="1">
      <c r="A2332" s="5" t="s">
        <v>4573</v>
      </c>
      <c r="B2332" s="6" t="s">
        <v>19</v>
      </c>
      <c r="C2332" s="5" t="s">
        <v>23</v>
      </c>
      <c r="D2332" s="5" t="s">
        <v>43</v>
      </c>
      <c r="E2332" s="5" t="s">
        <v>15</v>
      </c>
      <c r="F2332" s="5" t="s">
        <v>179</v>
      </c>
      <c r="G2332" s="7">
        <v>171.0</v>
      </c>
      <c r="H2332" s="7">
        <v>162.0</v>
      </c>
      <c r="I2332" s="7" t="s">
        <v>17</v>
      </c>
      <c r="J2332" s="7">
        <f t="shared" si="1"/>
        <v>166.5</v>
      </c>
    </row>
    <row r="2333" ht="15.75" hidden="1" customHeight="1">
      <c r="A2333" s="5" t="s">
        <v>4574</v>
      </c>
      <c r="B2333" s="6" t="s">
        <v>12</v>
      </c>
      <c r="C2333" s="5" t="s">
        <v>13</v>
      </c>
      <c r="D2333" s="5" t="s">
        <v>43</v>
      </c>
      <c r="E2333" s="5" t="s">
        <v>15</v>
      </c>
      <c r="F2333" s="5" t="s">
        <v>166</v>
      </c>
      <c r="G2333" s="7">
        <v>120.0</v>
      </c>
      <c r="H2333" s="7" t="s">
        <v>17</v>
      </c>
      <c r="I2333" s="7">
        <v>142.0</v>
      </c>
      <c r="J2333" s="7">
        <f t="shared" si="1"/>
        <v>131</v>
      </c>
    </row>
    <row r="2334" ht="15.75" hidden="1" customHeight="1">
      <c r="A2334" s="5" t="s">
        <v>4575</v>
      </c>
      <c r="B2334" s="6" t="s">
        <v>12</v>
      </c>
      <c r="C2334" s="5" t="s">
        <v>13</v>
      </c>
      <c r="D2334" s="5" t="s">
        <v>40</v>
      </c>
      <c r="E2334" s="5" t="s">
        <v>15</v>
      </c>
      <c r="F2334" s="5" t="s">
        <v>41</v>
      </c>
      <c r="G2334" s="7">
        <v>120.0</v>
      </c>
      <c r="H2334" s="7">
        <v>107.0</v>
      </c>
      <c r="I2334" s="7" t="s">
        <v>17</v>
      </c>
      <c r="J2334" s="7">
        <f t="shared" si="1"/>
        <v>113.5</v>
      </c>
    </row>
    <row r="2335" ht="15.75" hidden="1" customHeight="1">
      <c r="A2335" s="5" t="s">
        <v>4576</v>
      </c>
      <c r="B2335" s="6" t="s">
        <v>12</v>
      </c>
      <c r="C2335" s="5" t="s">
        <v>23</v>
      </c>
      <c r="D2335" s="5" t="s">
        <v>37</v>
      </c>
      <c r="E2335" s="5" t="s">
        <v>15</v>
      </c>
      <c r="F2335" s="5" t="s">
        <v>190</v>
      </c>
      <c r="G2335" s="7">
        <v>197.0</v>
      </c>
      <c r="H2335" s="7" t="s">
        <v>17</v>
      </c>
      <c r="I2335" s="7">
        <v>194.0</v>
      </c>
      <c r="J2335" s="7">
        <f t="shared" si="1"/>
        <v>195.5</v>
      </c>
    </row>
    <row r="2336" ht="15.75" hidden="1" customHeight="1">
      <c r="A2336" s="5" t="s">
        <v>4577</v>
      </c>
      <c r="B2336" s="6" t="s">
        <v>12</v>
      </c>
      <c r="C2336" s="5" t="s">
        <v>23</v>
      </c>
      <c r="D2336" s="5" t="s">
        <v>24</v>
      </c>
      <c r="E2336" s="5" t="s">
        <v>25</v>
      </c>
      <c r="F2336" s="5" t="s">
        <v>54</v>
      </c>
      <c r="G2336" s="7">
        <v>120.0</v>
      </c>
      <c r="H2336" s="7">
        <v>151.0</v>
      </c>
      <c r="I2336" s="7" t="s">
        <v>17</v>
      </c>
      <c r="J2336" s="7">
        <f t="shared" si="1"/>
        <v>135.5</v>
      </c>
    </row>
    <row r="2337" ht="15.75" hidden="1" customHeight="1">
      <c r="A2337" s="5" t="s">
        <v>4578</v>
      </c>
      <c r="B2337" s="6" t="s">
        <v>19</v>
      </c>
      <c r="C2337" s="5" t="s">
        <v>23</v>
      </c>
      <c r="D2337" s="5" t="s">
        <v>20</v>
      </c>
      <c r="E2337" s="5" t="s">
        <v>15</v>
      </c>
      <c r="F2337" s="5" t="s">
        <v>81</v>
      </c>
      <c r="G2337" s="7">
        <v>191.0</v>
      </c>
      <c r="H2337" s="7" t="s">
        <v>17</v>
      </c>
      <c r="I2337" s="7">
        <v>137.0</v>
      </c>
      <c r="J2337" s="7">
        <f t="shared" si="1"/>
        <v>164</v>
      </c>
    </row>
    <row r="2338" ht="15.75" hidden="1" customHeight="1">
      <c r="A2338" s="5" t="s">
        <v>4579</v>
      </c>
      <c r="B2338" s="6" t="s">
        <v>12</v>
      </c>
      <c r="C2338" s="5" t="s">
        <v>23</v>
      </c>
      <c r="D2338" s="5" t="s">
        <v>20</v>
      </c>
      <c r="E2338" s="5" t="s">
        <v>15</v>
      </c>
      <c r="F2338" s="5" t="s">
        <v>3542</v>
      </c>
      <c r="G2338" s="7">
        <v>115.0</v>
      </c>
      <c r="H2338" s="7" t="s">
        <v>17</v>
      </c>
      <c r="I2338" s="7">
        <v>110.0</v>
      </c>
      <c r="J2338" s="7">
        <f t="shared" si="1"/>
        <v>112.5</v>
      </c>
    </row>
    <row r="2339" ht="15.75" hidden="1" customHeight="1">
      <c r="A2339" s="5" t="s">
        <v>4580</v>
      </c>
      <c r="B2339" s="6" t="s">
        <v>19</v>
      </c>
      <c r="C2339" s="5" t="s">
        <v>23</v>
      </c>
      <c r="D2339" s="5" t="s">
        <v>130</v>
      </c>
      <c r="E2339" s="5" t="s">
        <v>15</v>
      </c>
      <c r="F2339" s="5" t="s">
        <v>196</v>
      </c>
      <c r="G2339" s="7">
        <v>131.0</v>
      </c>
      <c r="H2339" s="7">
        <v>135.0</v>
      </c>
      <c r="I2339" s="7" t="s">
        <v>17</v>
      </c>
      <c r="J2339" s="7">
        <f t="shared" si="1"/>
        <v>133</v>
      </c>
    </row>
    <row r="2340" ht="15.75" hidden="1" customHeight="1">
      <c r="A2340" s="5" t="s">
        <v>4581</v>
      </c>
      <c r="B2340" s="6" t="s">
        <v>12</v>
      </c>
      <c r="C2340" s="5" t="s">
        <v>13</v>
      </c>
      <c r="D2340" s="5" t="s">
        <v>43</v>
      </c>
      <c r="E2340" s="5" t="s">
        <v>15</v>
      </c>
      <c r="F2340" s="5" t="s">
        <v>92</v>
      </c>
      <c r="G2340" s="7">
        <v>167.0</v>
      </c>
      <c r="H2340" s="7" t="s">
        <v>17</v>
      </c>
      <c r="I2340" s="7">
        <v>172.0</v>
      </c>
      <c r="J2340" s="7">
        <f t="shared" si="1"/>
        <v>169.5</v>
      </c>
    </row>
    <row r="2341" ht="15.75" hidden="1" customHeight="1">
      <c r="A2341" s="5" t="s">
        <v>4582</v>
      </c>
      <c r="B2341" s="6" t="s">
        <v>12</v>
      </c>
      <c r="C2341" s="5" t="s">
        <v>23</v>
      </c>
      <c r="D2341" s="5" t="s">
        <v>109</v>
      </c>
      <c r="E2341" s="5" t="s">
        <v>25</v>
      </c>
      <c r="F2341" s="5" t="s">
        <v>110</v>
      </c>
      <c r="G2341" s="7">
        <v>134.0</v>
      </c>
      <c r="H2341" s="7">
        <v>140.0</v>
      </c>
      <c r="I2341" s="7" t="s">
        <v>17</v>
      </c>
      <c r="J2341" s="7">
        <f t="shared" si="1"/>
        <v>137</v>
      </c>
    </row>
    <row r="2342" ht="15.75" hidden="1" customHeight="1">
      <c r="A2342" s="5" t="s">
        <v>4583</v>
      </c>
      <c r="B2342" s="6" t="s">
        <v>12</v>
      </c>
      <c r="C2342" s="5" t="s">
        <v>23</v>
      </c>
      <c r="D2342" s="5" t="s">
        <v>20</v>
      </c>
      <c r="E2342" s="5" t="s">
        <v>25</v>
      </c>
      <c r="F2342" s="5" t="s">
        <v>824</v>
      </c>
      <c r="G2342" s="7">
        <v>122.0</v>
      </c>
      <c r="H2342" s="7">
        <v>110.0</v>
      </c>
      <c r="I2342" s="7">
        <v>133.0</v>
      </c>
      <c r="J2342" s="7">
        <f t="shared" si="1"/>
        <v>121.6666667</v>
      </c>
    </row>
    <row r="2343" ht="15.75" hidden="1" customHeight="1">
      <c r="A2343" s="5" t="s">
        <v>4584</v>
      </c>
      <c r="B2343" s="6" t="s">
        <v>19</v>
      </c>
      <c r="C2343" s="5" t="s">
        <v>13</v>
      </c>
      <c r="D2343" s="5" t="s">
        <v>14</v>
      </c>
      <c r="E2343" s="5" t="s">
        <v>25</v>
      </c>
      <c r="F2343" s="5" t="s">
        <v>489</v>
      </c>
      <c r="G2343" s="7">
        <v>176.0</v>
      </c>
      <c r="H2343" s="7">
        <v>184.0</v>
      </c>
      <c r="I2343" s="7" t="s">
        <v>17</v>
      </c>
      <c r="J2343" s="7">
        <f t="shared" si="1"/>
        <v>180</v>
      </c>
    </row>
    <row r="2344" ht="15.75" hidden="1" customHeight="1">
      <c r="A2344" s="5" t="s">
        <v>4585</v>
      </c>
      <c r="B2344" s="6" t="s">
        <v>12</v>
      </c>
      <c r="C2344" s="5" t="s">
        <v>13</v>
      </c>
      <c r="D2344" s="5" t="s">
        <v>20</v>
      </c>
      <c r="E2344" s="5" t="s">
        <v>25</v>
      </c>
      <c r="F2344" s="5" t="s">
        <v>654</v>
      </c>
      <c r="G2344" s="7">
        <v>152.0</v>
      </c>
      <c r="H2344" s="7" t="s">
        <v>17</v>
      </c>
      <c r="I2344" s="7" t="s">
        <v>67</v>
      </c>
      <c r="J2344" s="7">
        <f t="shared" si="1"/>
        <v>152</v>
      </c>
    </row>
    <row r="2345" ht="15.75" hidden="1" customHeight="1">
      <c r="A2345" s="5" t="s">
        <v>4586</v>
      </c>
      <c r="B2345" s="6" t="s">
        <v>12</v>
      </c>
      <c r="C2345" s="5" t="s">
        <v>23</v>
      </c>
      <c r="D2345" s="5" t="s">
        <v>20</v>
      </c>
      <c r="E2345" s="5" t="s">
        <v>15</v>
      </c>
      <c r="F2345" s="5" t="s">
        <v>742</v>
      </c>
      <c r="G2345" s="7">
        <v>191.0</v>
      </c>
      <c r="H2345" s="7">
        <v>185.5</v>
      </c>
      <c r="I2345" s="7" t="s">
        <v>17</v>
      </c>
      <c r="J2345" s="7">
        <f t="shared" si="1"/>
        <v>188.25</v>
      </c>
    </row>
    <row r="2346" ht="15.75" hidden="1" customHeight="1">
      <c r="A2346" s="5" t="s">
        <v>4587</v>
      </c>
      <c r="B2346" s="6" t="s">
        <v>19</v>
      </c>
      <c r="C2346" s="5" t="s">
        <v>23</v>
      </c>
      <c r="D2346" s="5" t="s">
        <v>60</v>
      </c>
      <c r="E2346" s="5" t="s">
        <v>15</v>
      </c>
      <c r="F2346" s="5" t="s">
        <v>164</v>
      </c>
      <c r="G2346" s="7">
        <v>135.0</v>
      </c>
      <c r="H2346" s="7" t="s">
        <v>17</v>
      </c>
      <c r="I2346" s="7">
        <v>114.0</v>
      </c>
      <c r="J2346" s="7">
        <f t="shared" si="1"/>
        <v>124.5</v>
      </c>
    </row>
    <row r="2347" ht="15.75" hidden="1" customHeight="1">
      <c r="A2347" s="5" t="s">
        <v>4588</v>
      </c>
      <c r="B2347" s="6" t="s">
        <v>19</v>
      </c>
      <c r="C2347" s="5" t="s">
        <v>13</v>
      </c>
      <c r="D2347" s="5" t="s">
        <v>30</v>
      </c>
      <c r="E2347" s="5" t="s">
        <v>25</v>
      </c>
      <c r="F2347" s="5" t="s">
        <v>1307</v>
      </c>
      <c r="G2347" s="7">
        <v>127.0</v>
      </c>
      <c r="H2347" s="7" t="s">
        <v>17</v>
      </c>
      <c r="I2347" s="7">
        <v>107.0</v>
      </c>
      <c r="J2347" s="7">
        <f t="shared" si="1"/>
        <v>117</v>
      </c>
    </row>
    <row r="2348" ht="15.75" hidden="1" customHeight="1">
      <c r="A2348" s="5" t="s">
        <v>4589</v>
      </c>
      <c r="B2348" s="6" t="s">
        <v>19</v>
      </c>
      <c r="C2348" s="5" t="s">
        <v>23</v>
      </c>
      <c r="D2348" s="5" t="s">
        <v>30</v>
      </c>
      <c r="E2348" s="5" t="s">
        <v>15</v>
      </c>
      <c r="F2348" s="5" t="s">
        <v>275</v>
      </c>
      <c r="G2348" s="7">
        <v>156.0</v>
      </c>
      <c r="H2348" s="7">
        <v>145.0</v>
      </c>
      <c r="I2348" s="7" t="s">
        <v>17</v>
      </c>
      <c r="J2348" s="7">
        <f t="shared" si="1"/>
        <v>150.5</v>
      </c>
    </row>
    <row r="2349" ht="15.75" hidden="1" customHeight="1">
      <c r="A2349" s="5" t="s">
        <v>4590</v>
      </c>
      <c r="B2349" s="6" t="s">
        <v>12</v>
      </c>
      <c r="C2349" s="5" t="s">
        <v>23</v>
      </c>
      <c r="D2349" s="5" t="s">
        <v>20</v>
      </c>
      <c r="E2349" s="5" t="s">
        <v>25</v>
      </c>
      <c r="F2349" s="5" t="s">
        <v>654</v>
      </c>
      <c r="G2349" s="7">
        <v>173.0</v>
      </c>
      <c r="H2349" s="7">
        <v>155.0</v>
      </c>
      <c r="I2349" s="7" t="s">
        <v>17</v>
      </c>
      <c r="J2349" s="7">
        <f t="shared" si="1"/>
        <v>164</v>
      </c>
    </row>
    <row r="2350" ht="15.75" hidden="1" customHeight="1">
      <c r="A2350" s="5" t="s">
        <v>4591</v>
      </c>
      <c r="B2350" s="6" t="s">
        <v>19</v>
      </c>
      <c r="C2350" s="5" t="s">
        <v>13</v>
      </c>
      <c r="D2350" s="5" t="s">
        <v>37</v>
      </c>
      <c r="E2350" s="5" t="s">
        <v>25</v>
      </c>
      <c r="F2350" s="5" t="s">
        <v>97</v>
      </c>
      <c r="G2350" s="7">
        <v>156.0</v>
      </c>
      <c r="H2350" s="7" t="s">
        <v>17</v>
      </c>
      <c r="I2350" s="7">
        <v>170.0</v>
      </c>
      <c r="J2350" s="7">
        <f t="shared" si="1"/>
        <v>163</v>
      </c>
    </row>
    <row r="2351" ht="15.75" hidden="1" customHeight="1">
      <c r="A2351" s="5" t="s">
        <v>4592</v>
      </c>
      <c r="B2351" s="6" t="s">
        <v>12</v>
      </c>
      <c r="C2351" s="5" t="s">
        <v>13</v>
      </c>
      <c r="D2351" s="5" t="s">
        <v>40</v>
      </c>
      <c r="E2351" s="5" t="s">
        <v>15</v>
      </c>
      <c r="F2351" s="5" t="s">
        <v>41</v>
      </c>
      <c r="G2351" s="7">
        <v>135.0</v>
      </c>
      <c r="H2351" s="7">
        <v>153.0</v>
      </c>
      <c r="I2351" s="7">
        <v>128.0</v>
      </c>
      <c r="J2351" s="7">
        <f t="shared" si="1"/>
        <v>138.6666667</v>
      </c>
    </row>
    <row r="2352" ht="15.75" hidden="1" customHeight="1">
      <c r="A2352" s="5" t="s">
        <v>4593</v>
      </c>
      <c r="B2352" s="6" t="s">
        <v>19</v>
      </c>
      <c r="C2352" s="5" t="s">
        <v>13</v>
      </c>
      <c r="D2352" s="5" t="s">
        <v>37</v>
      </c>
      <c r="E2352" s="5" t="s">
        <v>15</v>
      </c>
      <c r="F2352" s="5" t="s">
        <v>1577</v>
      </c>
      <c r="G2352" s="7">
        <v>148.0</v>
      </c>
      <c r="H2352" s="7">
        <v>147.0</v>
      </c>
      <c r="I2352" s="7" t="s">
        <v>17</v>
      </c>
      <c r="J2352" s="7">
        <f t="shared" si="1"/>
        <v>147.5</v>
      </c>
    </row>
    <row r="2353" ht="15.75" hidden="1" customHeight="1">
      <c r="A2353" s="5" t="s">
        <v>4594</v>
      </c>
      <c r="B2353" s="6" t="s">
        <v>19</v>
      </c>
      <c r="C2353" s="5" t="s">
        <v>13</v>
      </c>
      <c r="D2353" s="5" t="s">
        <v>14</v>
      </c>
      <c r="E2353" s="5" t="s">
        <v>15</v>
      </c>
      <c r="F2353" s="5" t="s">
        <v>205</v>
      </c>
      <c r="G2353" s="7">
        <v>148.0</v>
      </c>
      <c r="H2353" s="7">
        <v>164.0</v>
      </c>
      <c r="I2353" s="7" t="s">
        <v>17</v>
      </c>
      <c r="J2353" s="7">
        <f t="shared" si="1"/>
        <v>156</v>
      </c>
    </row>
    <row r="2354" ht="15.75" hidden="1" customHeight="1">
      <c r="A2354" s="5" t="s">
        <v>4595</v>
      </c>
      <c r="B2354" s="6" t="s">
        <v>19</v>
      </c>
      <c r="C2354" s="5" t="s">
        <v>13</v>
      </c>
      <c r="D2354" s="5" t="s">
        <v>30</v>
      </c>
      <c r="E2354" s="5" t="s">
        <v>15</v>
      </c>
      <c r="F2354" s="5" t="s">
        <v>31</v>
      </c>
      <c r="G2354" s="7">
        <v>147.0</v>
      </c>
      <c r="H2354" s="7">
        <v>162.0</v>
      </c>
      <c r="I2354" s="7">
        <v>155.0</v>
      </c>
      <c r="J2354" s="7">
        <f t="shared" si="1"/>
        <v>154.6666667</v>
      </c>
    </row>
    <row r="2355" ht="15.75" hidden="1" customHeight="1">
      <c r="A2355" s="5" t="s">
        <v>4596</v>
      </c>
      <c r="B2355" s="6" t="s">
        <v>12</v>
      </c>
      <c r="C2355" s="5" t="s">
        <v>23</v>
      </c>
      <c r="D2355" s="5" t="s">
        <v>46</v>
      </c>
      <c r="E2355" s="5" t="s">
        <v>25</v>
      </c>
      <c r="F2355" s="5" t="s">
        <v>47</v>
      </c>
      <c r="G2355" s="7">
        <v>162.0</v>
      </c>
      <c r="H2355" s="7">
        <v>147.0</v>
      </c>
      <c r="I2355" s="7" t="s">
        <v>17</v>
      </c>
      <c r="J2355" s="7">
        <f t="shared" si="1"/>
        <v>154.5</v>
      </c>
    </row>
    <row r="2356" ht="15.75" hidden="1" customHeight="1">
      <c r="A2356" s="5" t="s">
        <v>4597</v>
      </c>
      <c r="B2356" s="6" t="s">
        <v>12</v>
      </c>
      <c r="C2356" s="5" t="s">
        <v>23</v>
      </c>
      <c r="D2356" s="5" t="s">
        <v>24</v>
      </c>
      <c r="E2356" s="5" t="s">
        <v>15</v>
      </c>
      <c r="F2356" s="5" t="s">
        <v>244</v>
      </c>
      <c r="G2356" s="7">
        <v>150.0</v>
      </c>
      <c r="H2356" s="7">
        <v>149.0</v>
      </c>
      <c r="I2356" s="7" t="s">
        <v>17</v>
      </c>
      <c r="J2356" s="7">
        <f t="shared" si="1"/>
        <v>149.5</v>
      </c>
    </row>
    <row r="2357" ht="15.75" hidden="1" customHeight="1">
      <c r="A2357" s="5" t="s">
        <v>4598</v>
      </c>
      <c r="B2357" s="6" t="s">
        <v>12</v>
      </c>
      <c r="C2357" s="5" t="s">
        <v>13</v>
      </c>
      <c r="D2357" s="5" t="s">
        <v>30</v>
      </c>
      <c r="E2357" s="5" t="s">
        <v>15</v>
      </c>
      <c r="F2357" s="5" t="s">
        <v>319</v>
      </c>
      <c r="G2357" s="7">
        <v>107.0</v>
      </c>
      <c r="H2357" s="7">
        <v>118.0</v>
      </c>
      <c r="I2357" s="7">
        <v>119.0</v>
      </c>
      <c r="J2357" s="7">
        <f t="shared" si="1"/>
        <v>114.6666667</v>
      </c>
    </row>
    <row r="2358" ht="15.75" hidden="1" customHeight="1">
      <c r="A2358" s="5" t="s">
        <v>4599</v>
      </c>
      <c r="B2358" s="6" t="s">
        <v>12</v>
      </c>
      <c r="C2358" s="5" t="s">
        <v>23</v>
      </c>
      <c r="D2358" s="5" t="s">
        <v>24</v>
      </c>
      <c r="E2358" s="5" t="s">
        <v>25</v>
      </c>
      <c r="F2358" s="5" t="s">
        <v>54</v>
      </c>
      <c r="G2358" s="7">
        <v>184.0</v>
      </c>
      <c r="H2358" s="7">
        <v>167.0</v>
      </c>
      <c r="I2358" s="7" t="s">
        <v>17</v>
      </c>
      <c r="J2358" s="7">
        <f t="shared" si="1"/>
        <v>175.5</v>
      </c>
    </row>
    <row r="2359" ht="15.75" hidden="1" customHeight="1">
      <c r="A2359" s="5" t="s">
        <v>4600</v>
      </c>
      <c r="B2359" s="6" t="s">
        <v>12</v>
      </c>
      <c r="C2359" s="5" t="s">
        <v>23</v>
      </c>
      <c r="D2359" s="5" t="s">
        <v>24</v>
      </c>
      <c r="E2359" s="5" t="s">
        <v>15</v>
      </c>
      <c r="F2359" s="5" t="s">
        <v>413</v>
      </c>
      <c r="G2359" s="7" t="s">
        <v>67</v>
      </c>
      <c r="H2359" s="7">
        <v>118.0</v>
      </c>
      <c r="I2359" s="7" t="s">
        <v>17</v>
      </c>
      <c r="J2359" s="7">
        <f t="shared" si="1"/>
        <v>118</v>
      </c>
    </row>
    <row r="2360" ht="15.75" hidden="1" customHeight="1">
      <c r="A2360" s="5" t="s">
        <v>4601</v>
      </c>
      <c r="B2360" s="6" t="s">
        <v>12</v>
      </c>
      <c r="C2360" s="5" t="s">
        <v>13</v>
      </c>
      <c r="D2360" s="5" t="s">
        <v>20</v>
      </c>
      <c r="E2360" s="5" t="s">
        <v>15</v>
      </c>
      <c r="F2360" s="5" t="s">
        <v>383</v>
      </c>
      <c r="G2360" s="7" t="s">
        <v>67</v>
      </c>
      <c r="H2360" s="7">
        <v>127.0</v>
      </c>
      <c r="I2360" s="7" t="s">
        <v>17</v>
      </c>
      <c r="J2360" s="7">
        <f t="shared" si="1"/>
        <v>127</v>
      </c>
    </row>
    <row r="2361" ht="15.75" hidden="1" customHeight="1">
      <c r="A2361" s="5" t="s">
        <v>4602</v>
      </c>
      <c r="B2361" s="6" t="s">
        <v>12</v>
      </c>
      <c r="C2361" s="5" t="s">
        <v>23</v>
      </c>
      <c r="D2361" s="5" t="s">
        <v>20</v>
      </c>
      <c r="E2361" s="5" t="s">
        <v>25</v>
      </c>
      <c r="F2361" s="5" t="s">
        <v>654</v>
      </c>
      <c r="G2361" s="7">
        <v>183.0</v>
      </c>
      <c r="H2361" s="7" t="s">
        <v>17</v>
      </c>
      <c r="I2361" s="7">
        <v>165.0</v>
      </c>
      <c r="J2361" s="7">
        <f t="shared" si="1"/>
        <v>174</v>
      </c>
    </row>
    <row r="2362" ht="15.75" hidden="1" customHeight="1">
      <c r="A2362" s="5" t="s">
        <v>4603</v>
      </c>
      <c r="B2362" s="6" t="s">
        <v>12</v>
      </c>
      <c r="C2362" s="5" t="s">
        <v>23</v>
      </c>
      <c r="D2362" s="5" t="s">
        <v>30</v>
      </c>
      <c r="E2362" s="5" t="s">
        <v>15</v>
      </c>
      <c r="F2362" s="5" t="s">
        <v>702</v>
      </c>
      <c r="G2362" s="7">
        <v>163.0</v>
      </c>
      <c r="H2362" s="7">
        <v>124.0</v>
      </c>
      <c r="I2362" s="7" t="s">
        <v>17</v>
      </c>
      <c r="J2362" s="7">
        <f t="shared" si="1"/>
        <v>143.5</v>
      </c>
    </row>
    <row r="2363" ht="15.75" hidden="1" customHeight="1">
      <c r="A2363" s="5" t="s">
        <v>4604</v>
      </c>
      <c r="B2363" s="6" t="s">
        <v>12</v>
      </c>
      <c r="C2363" s="5" t="s">
        <v>23</v>
      </c>
      <c r="D2363" s="5" t="s">
        <v>109</v>
      </c>
      <c r="E2363" s="5" t="s">
        <v>15</v>
      </c>
      <c r="F2363" s="5" t="s">
        <v>123</v>
      </c>
      <c r="G2363" s="7">
        <v>104.0</v>
      </c>
      <c r="H2363" s="7">
        <v>121.0</v>
      </c>
      <c r="I2363" s="7" t="s">
        <v>17</v>
      </c>
      <c r="J2363" s="7">
        <f t="shared" si="1"/>
        <v>112.5</v>
      </c>
    </row>
    <row r="2364" ht="15.75" hidden="1" customHeight="1">
      <c r="A2364" s="5" t="s">
        <v>4605</v>
      </c>
      <c r="B2364" s="6" t="s">
        <v>12</v>
      </c>
      <c r="C2364" s="5" t="s">
        <v>23</v>
      </c>
      <c r="D2364" s="5" t="s">
        <v>24</v>
      </c>
      <c r="E2364" s="5" t="s">
        <v>15</v>
      </c>
      <c r="F2364" s="5" t="s">
        <v>146</v>
      </c>
      <c r="G2364" s="7">
        <v>154.0</v>
      </c>
      <c r="H2364" s="7">
        <v>145.0</v>
      </c>
      <c r="I2364" s="7" t="s">
        <v>17</v>
      </c>
      <c r="J2364" s="7">
        <f t="shared" si="1"/>
        <v>149.5</v>
      </c>
    </row>
    <row r="2365" ht="15.75" hidden="1" customHeight="1">
      <c r="A2365" s="5" t="s">
        <v>4606</v>
      </c>
      <c r="B2365" s="6" t="s">
        <v>12</v>
      </c>
      <c r="C2365" s="5" t="s">
        <v>23</v>
      </c>
      <c r="D2365" s="5" t="s">
        <v>20</v>
      </c>
      <c r="E2365" s="5" t="s">
        <v>25</v>
      </c>
      <c r="F2365" s="5" t="s">
        <v>440</v>
      </c>
      <c r="G2365" s="7">
        <v>159.0</v>
      </c>
      <c r="H2365" s="7">
        <v>147.0</v>
      </c>
      <c r="I2365" s="7" t="s">
        <v>17</v>
      </c>
      <c r="J2365" s="7">
        <f t="shared" si="1"/>
        <v>153</v>
      </c>
    </row>
    <row r="2366" ht="15.75" hidden="1" customHeight="1">
      <c r="A2366" s="5" t="s">
        <v>4607</v>
      </c>
      <c r="B2366" s="6" t="s">
        <v>19</v>
      </c>
      <c r="C2366" s="5" t="s">
        <v>23</v>
      </c>
      <c r="D2366" s="5" t="s">
        <v>51</v>
      </c>
      <c r="E2366" s="5" t="s">
        <v>15</v>
      </c>
      <c r="F2366" s="5" t="s">
        <v>330</v>
      </c>
      <c r="G2366" s="7">
        <v>165.0</v>
      </c>
      <c r="H2366" s="7" t="s">
        <v>17</v>
      </c>
      <c r="I2366" s="7">
        <v>168.0</v>
      </c>
      <c r="J2366" s="7">
        <f t="shared" si="1"/>
        <v>166.5</v>
      </c>
    </row>
    <row r="2367" ht="15.75" hidden="1" customHeight="1">
      <c r="A2367" s="5" t="s">
        <v>4608</v>
      </c>
      <c r="B2367" s="6" t="s">
        <v>12</v>
      </c>
      <c r="C2367" s="5" t="s">
        <v>13</v>
      </c>
      <c r="D2367" s="5" t="s">
        <v>51</v>
      </c>
      <c r="E2367" s="5" t="s">
        <v>15</v>
      </c>
      <c r="F2367" s="5" t="s">
        <v>312</v>
      </c>
      <c r="G2367" s="7">
        <v>162.0</v>
      </c>
      <c r="H2367" s="7">
        <v>174.0</v>
      </c>
      <c r="I2367" s="7" t="s">
        <v>17</v>
      </c>
      <c r="J2367" s="7">
        <f t="shared" si="1"/>
        <v>168</v>
      </c>
    </row>
    <row r="2368" ht="15.75" hidden="1" customHeight="1">
      <c r="A2368" s="5" t="s">
        <v>4609</v>
      </c>
      <c r="B2368" s="6" t="s">
        <v>19</v>
      </c>
      <c r="C2368" s="5" t="s">
        <v>13</v>
      </c>
      <c r="D2368" s="5" t="s">
        <v>43</v>
      </c>
      <c r="E2368" s="5" t="s">
        <v>15</v>
      </c>
      <c r="F2368" s="5" t="s">
        <v>92</v>
      </c>
      <c r="G2368" s="7">
        <v>157.0</v>
      </c>
      <c r="H2368" s="7">
        <v>145.0</v>
      </c>
      <c r="I2368" s="7" t="s">
        <v>17</v>
      </c>
      <c r="J2368" s="7">
        <f t="shared" si="1"/>
        <v>151</v>
      </c>
    </row>
    <row r="2369" ht="15.75" customHeight="1">
      <c r="A2369" s="5" t="s">
        <v>4610</v>
      </c>
      <c r="B2369" s="6" t="s">
        <v>12</v>
      </c>
      <c r="C2369" s="5" t="s">
        <v>13</v>
      </c>
      <c r="D2369" s="5" t="s">
        <v>30</v>
      </c>
      <c r="E2369" s="5" t="s">
        <v>25</v>
      </c>
      <c r="F2369" s="5" t="s">
        <v>275</v>
      </c>
      <c r="G2369" s="7" t="s">
        <v>17</v>
      </c>
      <c r="H2369" s="7" t="s">
        <v>17</v>
      </c>
      <c r="I2369" s="7" t="s">
        <v>17</v>
      </c>
      <c r="J2369" s="7" t="str">
        <f t="shared" si="1"/>
        <v>#DIV/0!</v>
      </c>
    </row>
    <row r="2370" ht="15.75" hidden="1" customHeight="1">
      <c r="A2370" s="5" t="s">
        <v>4611</v>
      </c>
      <c r="B2370" s="6" t="s">
        <v>4612</v>
      </c>
      <c r="C2370" s="5" t="s">
        <v>13</v>
      </c>
      <c r="D2370" s="5" t="s">
        <v>30</v>
      </c>
      <c r="E2370" s="5" t="s">
        <v>15</v>
      </c>
      <c r="F2370" s="5" t="s">
        <v>66</v>
      </c>
      <c r="G2370" s="7">
        <v>131.0</v>
      </c>
      <c r="H2370" s="7">
        <v>149.0</v>
      </c>
      <c r="I2370" s="7" t="s">
        <v>17</v>
      </c>
      <c r="J2370" s="7">
        <f t="shared" si="1"/>
        <v>140</v>
      </c>
    </row>
    <row r="2371" ht="15.75" hidden="1" customHeight="1">
      <c r="A2371" s="5" t="s">
        <v>4613</v>
      </c>
      <c r="B2371" s="6" t="s">
        <v>12</v>
      </c>
      <c r="C2371" s="5" t="s">
        <v>23</v>
      </c>
      <c r="D2371" s="5" t="s">
        <v>24</v>
      </c>
      <c r="E2371" s="5" t="s">
        <v>15</v>
      </c>
      <c r="F2371" s="5" t="s">
        <v>350</v>
      </c>
      <c r="G2371" s="7">
        <v>145.0</v>
      </c>
      <c r="H2371" s="7" t="s">
        <v>17</v>
      </c>
      <c r="I2371" s="7">
        <v>130.0</v>
      </c>
      <c r="J2371" s="7">
        <f t="shared" si="1"/>
        <v>137.5</v>
      </c>
    </row>
    <row r="2372" ht="15.75" hidden="1" customHeight="1">
      <c r="A2372" s="5" t="s">
        <v>4614</v>
      </c>
      <c r="B2372" s="6" t="s">
        <v>12</v>
      </c>
      <c r="C2372" s="5" t="s">
        <v>23</v>
      </c>
      <c r="D2372" s="5" t="s">
        <v>43</v>
      </c>
      <c r="E2372" s="5" t="s">
        <v>15</v>
      </c>
      <c r="F2372" s="5" t="s">
        <v>174</v>
      </c>
      <c r="G2372" s="7">
        <v>175.0</v>
      </c>
      <c r="H2372" s="7" t="s">
        <v>17</v>
      </c>
      <c r="I2372" s="7">
        <v>135.0</v>
      </c>
      <c r="J2372" s="7">
        <f t="shared" si="1"/>
        <v>155</v>
      </c>
    </row>
    <row r="2373" ht="15.75" hidden="1" customHeight="1">
      <c r="A2373" s="5" t="s">
        <v>4615</v>
      </c>
      <c r="B2373" s="6" t="s">
        <v>19</v>
      </c>
      <c r="C2373" s="5" t="s">
        <v>23</v>
      </c>
      <c r="D2373" s="5" t="s">
        <v>149</v>
      </c>
      <c r="E2373" s="5" t="s">
        <v>15</v>
      </c>
      <c r="F2373" s="5" t="s">
        <v>496</v>
      </c>
      <c r="G2373" s="7">
        <v>162.0</v>
      </c>
      <c r="H2373" s="7">
        <v>155.0</v>
      </c>
      <c r="I2373" s="7" t="s">
        <v>17</v>
      </c>
      <c r="J2373" s="7">
        <f t="shared" si="1"/>
        <v>158.5</v>
      </c>
    </row>
    <row r="2374" ht="15.75" hidden="1" customHeight="1">
      <c r="A2374" s="5" t="s">
        <v>4616</v>
      </c>
      <c r="B2374" s="6" t="s">
        <v>12</v>
      </c>
      <c r="C2374" s="5" t="s">
        <v>13</v>
      </c>
      <c r="D2374" s="5" t="s">
        <v>30</v>
      </c>
      <c r="E2374" s="5" t="s">
        <v>15</v>
      </c>
      <c r="F2374" s="5" t="s">
        <v>596</v>
      </c>
      <c r="G2374" s="7">
        <v>113.0</v>
      </c>
      <c r="H2374" s="7">
        <v>102.0</v>
      </c>
      <c r="I2374" s="7" t="s">
        <v>17</v>
      </c>
      <c r="J2374" s="7">
        <f t="shared" si="1"/>
        <v>107.5</v>
      </c>
    </row>
    <row r="2375" ht="15.75" hidden="1" customHeight="1">
      <c r="A2375" s="5" t="s">
        <v>4617</v>
      </c>
      <c r="B2375" s="6" t="s">
        <v>12</v>
      </c>
      <c r="C2375" s="5" t="s">
        <v>23</v>
      </c>
      <c r="D2375" s="5" t="s">
        <v>46</v>
      </c>
      <c r="E2375" s="5" t="s">
        <v>25</v>
      </c>
      <c r="F2375" s="5" t="s">
        <v>47</v>
      </c>
      <c r="G2375" s="7">
        <v>155.0</v>
      </c>
      <c r="H2375" s="7" t="s">
        <v>17</v>
      </c>
      <c r="I2375" s="7">
        <v>100.0</v>
      </c>
      <c r="J2375" s="7">
        <f t="shared" si="1"/>
        <v>127.5</v>
      </c>
    </row>
    <row r="2376" ht="15.75" hidden="1" customHeight="1">
      <c r="A2376" s="5" t="s">
        <v>4618</v>
      </c>
      <c r="B2376" s="6" t="s">
        <v>19</v>
      </c>
      <c r="C2376" s="5" t="s">
        <v>13</v>
      </c>
      <c r="D2376" s="5" t="s">
        <v>20</v>
      </c>
      <c r="E2376" s="5" t="s">
        <v>25</v>
      </c>
      <c r="F2376" s="5" t="s">
        <v>772</v>
      </c>
      <c r="G2376" s="7">
        <v>184.0</v>
      </c>
      <c r="H2376" s="7">
        <v>182.0</v>
      </c>
      <c r="I2376" s="7" t="s">
        <v>17</v>
      </c>
      <c r="J2376" s="7">
        <f t="shared" si="1"/>
        <v>183</v>
      </c>
    </row>
    <row r="2377" ht="15.75" hidden="1" customHeight="1">
      <c r="A2377" s="5" t="s">
        <v>4619</v>
      </c>
      <c r="B2377" s="6" t="s">
        <v>12</v>
      </c>
      <c r="C2377" s="5" t="s">
        <v>13</v>
      </c>
      <c r="D2377" s="5" t="s">
        <v>109</v>
      </c>
      <c r="E2377" s="5" t="s">
        <v>25</v>
      </c>
      <c r="F2377" s="5" t="s">
        <v>262</v>
      </c>
      <c r="G2377" s="7">
        <v>143.0</v>
      </c>
      <c r="H2377" s="7" t="s">
        <v>17</v>
      </c>
      <c r="I2377" s="7">
        <v>128.0</v>
      </c>
      <c r="J2377" s="7">
        <f t="shared" si="1"/>
        <v>135.5</v>
      </c>
    </row>
    <row r="2378" ht="15.75" hidden="1" customHeight="1">
      <c r="A2378" s="5" t="s">
        <v>4620</v>
      </c>
      <c r="B2378" s="6" t="s">
        <v>12</v>
      </c>
      <c r="C2378" s="5" t="s">
        <v>23</v>
      </c>
      <c r="D2378" s="5" t="s">
        <v>37</v>
      </c>
      <c r="E2378" s="5" t="s">
        <v>15</v>
      </c>
      <c r="F2378" s="5" t="s">
        <v>271</v>
      </c>
      <c r="G2378" s="7">
        <v>145.0</v>
      </c>
      <c r="H2378" s="7" t="s">
        <v>17</v>
      </c>
      <c r="I2378" s="7">
        <v>172.0</v>
      </c>
      <c r="J2378" s="7">
        <f t="shared" si="1"/>
        <v>158.5</v>
      </c>
    </row>
    <row r="2379" ht="15.75" hidden="1" customHeight="1">
      <c r="A2379" s="5" t="s">
        <v>4621</v>
      </c>
      <c r="B2379" s="6" t="s">
        <v>12</v>
      </c>
      <c r="C2379" s="5" t="s">
        <v>23</v>
      </c>
      <c r="D2379" s="5" t="s">
        <v>77</v>
      </c>
      <c r="E2379" s="5" t="s">
        <v>15</v>
      </c>
      <c r="F2379" s="5" t="s">
        <v>198</v>
      </c>
      <c r="G2379" s="7">
        <v>138.0</v>
      </c>
      <c r="H2379" s="7">
        <v>149.0</v>
      </c>
      <c r="I2379" s="7" t="s">
        <v>17</v>
      </c>
      <c r="J2379" s="7">
        <f t="shared" si="1"/>
        <v>143.5</v>
      </c>
    </row>
    <row r="2380" ht="15.75" hidden="1" customHeight="1">
      <c r="A2380" s="5" t="s">
        <v>4622</v>
      </c>
      <c r="B2380" s="6" t="s">
        <v>12</v>
      </c>
      <c r="C2380" s="5" t="s">
        <v>13</v>
      </c>
      <c r="D2380" s="5" t="s">
        <v>77</v>
      </c>
      <c r="E2380" s="5" t="s">
        <v>15</v>
      </c>
      <c r="F2380" s="5" t="s">
        <v>78</v>
      </c>
      <c r="G2380" s="7">
        <v>141.0</v>
      </c>
      <c r="H2380" s="7" t="s">
        <v>17</v>
      </c>
      <c r="I2380" s="7">
        <v>142.0</v>
      </c>
      <c r="J2380" s="7">
        <f t="shared" si="1"/>
        <v>141.5</v>
      </c>
    </row>
    <row r="2381" ht="15.75" hidden="1" customHeight="1">
      <c r="A2381" s="5" t="s">
        <v>4623</v>
      </c>
      <c r="B2381" s="6" t="s">
        <v>12</v>
      </c>
      <c r="C2381" s="5" t="s">
        <v>23</v>
      </c>
      <c r="D2381" s="5" t="s">
        <v>37</v>
      </c>
      <c r="E2381" s="5" t="s">
        <v>15</v>
      </c>
      <c r="F2381" s="5" t="s">
        <v>86</v>
      </c>
      <c r="G2381" s="7">
        <v>161.0</v>
      </c>
      <c r="H2381" s="7">
        <v>145.0</v>
      </c>
      <c r="I2381" s="7">
        <v>122.0</v>
      </c>
      <c r="J2381" s="7">
        <f t="shared" si="1"/>
        <v>142.6666667</v>
      </c>
    </row>
    <row r="2382" ht="15.75" hidden="1" customHeight="1">
      <c r="A2382" s="5" t="s">
        <v>4624</v>
      </c>
      <c r="B2382" s="6" t="s">
        <v>12</v>
      </c>
      <c r="C2382" s="5" t="s">
        <v>13</v>
      </c>
      <c r="D2382" s="5" t="s">
        <v>14</v>
      </c>
      <c r="E2382" s="5" t="s">
        <v>25</v>
      </c>
      <c r="F2382" s="5" t="s">
        <v>259</v>
      </c>
      <c r="G2382" s="7">
        <v>183.0</v>
      </c>
      <c r="H2382" s="7" t="s">
        <v>17</v>
      </c>
      <c r="I2382" s="7">
        <v>178.0</v>
      </c>
      <c r="J2382" s="7">
        <f t="shared" si="1"/>
        <v>180.5</v>
      </c>
    </row>
    <row r="2383" ht="15.75" hidden="1" customHeight="1">
      <c r="A2383" s="5" t="s">
        <v>4625</v>
      </c>
      <c r="B2383" s="6" t="s">
        <v>12</v>
      </c>
      <c r="C2383" s="5" t="s">
        <v>23</v>
      </c>
      <c r="D2383" s="5" t="s">
        <v>24</v>
      </c>
      <c r="E2383" s="5" t="s">
        <v>15</v>
      </c>
      <c r="F2383" s="5" t="s">
        <v>1410</v>
      </c>
      <c r="G2383" s="7">
        <v>153.0</v>
      </c>
      <c r="H2383" s="7">
        <v>124.0</v>
      </c>
      <c r="I2383" s="7" t="s">
        <v>17</v>
      </c>
      <c r="J2383" s="7">
        <f t="shared" si="1"/>
        <v>138.5</v>
      </c>
    </row>
    <row r="2384" ht="15.75" hidden="1" customHeight="1">
      <c r="A2384" s="5" t="s">
        <v>4626</v>
      </c>
      <c r="B2384" s="6" t="s">
        <v>19</v>
      </c>
      <c r="C2384" s="5" t="s">
        <v>23</v>
      </c>
      <c r="D2384" s="5" t="s">
        <v>14</v>
      </c>
      <c r="E2384" s="5" t="s">
        <v>25</v>
      </c>
      <c r="F2384" s="5" t="s">
        <v>259</v>
      </c>
      <c r="G2384" s="7">
        <v>185.0</v>
      </c>
      <c r="H2384" s="7" t="s">
        <v>17</v>
      </c>
      <c r="I2384" s="7">
        <v>135.0</v>
      </c>
      <c r="J2384" s="7">
        <f t="shared" si="1"/>
        <v>160</v>
      </c>
    </row>
    <row r="2385" ht="15.75" hidden="1" customHeight="1">
      <c r="A2385" s="5" t="s">
        <v>4627</v>
      </c>
      <c r="B2385" s="6" t="s">
        <v>19</v>
      </c>
      <c r="C2385" s="5" t="s">
        <v>13</v>
      </c>
      <c r="D2385" s="5" t="s">
        <v>51</v>
      </c>
      <c r="E2385" s="5" t="s">
        <v>25</v>
      </c>
      <c r="F2385" s="5" t="s">
        <v>361</v>
      </c>
      <c r="G2385" s="7">
        <v>155.0</v>
      </c>
      <c r="H2385" s="7" t="s">
        <v>17</v>
      </c>
      <c r="I2385" s="7">
        <v>168.0</v>
      </c>
      <c r="J2385" s="7">
        <f t="shared" si="1"/>
        <v>161.5</v>
      </c>
    </row>
    <row r="2386" ht="15.75" hidden="1" customHeight="1">
      <c r="A2386" s="5" t="s">
        <v>4628</v>
      </c>
      <c r="B2386" s="6" t="s">
        <v>12</v>
      </c>
      <c r="C2386" s="5" t="s">
        <v>13</v>
      </c>
      <c r="D2386" s="5" t="s">
        <v>20</v>
      </c>
      <c r="E2386" s="5" t="s">
        <v>15</v>
      </c>
      <c r="F2386" s="5" t="s">
        <v>450</v>
      </c>
      <c r="G2386" s="7">
        <v>182.0</v>
      </c>
      <c r="H2386" s="7" t="s">
        <v>17</v>
      </c>
      <c r="I2386" s="7">
        <v>172.0</v>
      </c>
      <c r="J2386" s="7">
        <f t="shared" si="1"/>
        <v>177</v>
      </c>
    </row>
    <row r="2387" ht="15.75" hidden="1" customHeight="1">
      <c r="A2387" s="5" t="s">
        <v>4629</v>
      </c>
      <c r="B2387" s="6" t="s">
        <v>19</v>
      </c>
      <c r="C2387" s="5" t="s">
        <v>23</v>
      </c>
      <c r="D2387" s="5" t="s">
        <v>30</v>
      </c>
      <c r="E2387" s="5" t="s">
        <v>25</v>
      </c>
      <c r="F2387" s="5" t="s">
        <v>188</v>
      </c>
      <c r="G2387" s="7">
        <v>126.0</v>
      </c>
      <c r="H2387" s="7">
        <v>110.0</v>
      </c>
      <c r="I2387" s="7">
        <v>100.0</v>
      </c>
      <c r="J2387" s="7">
        <f t="shared" si="1"/>
        <v>112</v>
      </c>
    </row>
    <row r="2388" ht="15.75" hidden="1" customHeight="1">
      <c r="A2388" s="5" t="s">
        <v>4630</v>
      </c>
      <c r="B2388" s="6" t="s">
        <v>19</v>
      </c>
      <c r="C2388" s="5" t="s">
        <v>23</v>
      </c>
      <c r="D2388" s="5" t="s">
        <v>20</v>
      </c>
      <c r="E2388" s="5" t="s">
        <v>15</v>
      </c>
      <c r="F2388" s="5" t="s">
        <v>2360</v>
      </c>
      <c r="G2388" s="7">
        <v>111.0</v>
      </c>
      <c r="H2388" s="7">
        <v>110.0</v>
      </c>
      <c r="I2388" s="7" t="s">
        <v>17</v>
      </c>
      <c r="J2388" s="7">
        <f t="shared" si="1"/>
        <v>110.5</v>
      </c>
    </row>
    <row r="2389" ht="15.75" hidden="1" customHeight="1">
      <c r="A2389" s="5" t="s">
        <v>4631</v>
      </c>
      <c r="B2389" s="6" t="s">
        <v>12</v>
      </c>
      <c r="C2389" s="5" t="s">
        <v>13</v>
      </c>
      <c r="D2389" s="5" t="s">
        <v>60</v>
      </c>
      <c r="E2389" s="5" t="s">
        <v>25</v>
      </c>
      <c r="F2389" s="5" t="s">
        <v>73</v>
      </c>
      <c r="G2389" s="7">
        <v>149.0</v>
      </c>
      <c r="H2389" s="7" t="s">
        <v>17</v>
      </c>
      <c r="I2389" s="7">
        <v>153.0</v>
      </c>
      <c r="J2389" s="7">
        <f t="shared" si="1"/>
        <v>151</v>
      </c>
    </row>
    <row r="2390" ht="15.75" hidden="1" customHeight="1">
      <c r="A2390" s="5" t="s">
        <v>4632</v>
      </c>
      <c r="B2390" s="6" t="s">
        <v>12</v>
      </c>
      <c r="C2390" s="5" t="s">
        <v>13</v>
      </c>
      <c r="D2390" s="5" t="s">
        <v>40</v>
      </c>
      <c r="E2390" s="5" t="s">
        <v>15</v>
      </c>
      <c r="F2390" s="5" t="s">
        <v>41</v>
      </c>
      <c r="G2390" s="7">
        <v>163.0</v>
      </c>
      <c r="H2390" s="7">
        <v>166.0</v>
      </c>
      <c r="I2390" s="7">
        <v>142.0</v>
      </c>
      <c r="J2390" s="7">
        <f t="shared" si="1"/>
        <v>157</v>
      </c>
    </row>
    <row r="2391" ht="15.75" hidden="1" customHeight="1">
      <c r="A2391" s="5" t="s">
        <v>4633</v>
      </c>
      <c r="B2391" s="6" t="s">
        <v>12</v>
      </c>
      <c r="C2391" s="5" t="s">
        <v>23</v>
      </c>
      <c r="D2391" s="5" t="s">
        <v>37</v>
      </c>
      <c r="E2391" s="5" t="s">
        <v>15</v>
      </c>
      <c r="F2391" s="5" t="s">
        <v>114</v>
      </c>
      <c r="G2391" s="7">
        <v>137.0</v>
      </c>
      <c r="H2391" s="7" t="s">
        <v>17</v>
      </c>
      <c r="I2391" s="7">
        <v>125.0</v>
      </c>
      <c r="J2391" s="7">
        <f t="shared" si="1"/>
        <v>131</v>
      </c>
    </row>
    <row r="2392" ht="15.75" hidden="1" customHeight="1">
      <c r="A2392" s="5" t="s">
        <v>4634</v>
      </c>
      <c r="B2392" s="6" t="s">
        <v>19</v>
      </c>
      <c r="C2392" s="5" t="s">
        <v>13</v>
      </c>
      <c r="D2392" s="5" t="s">
        <v>37</v>
      </c>
      <c r="E2392" s="5" t="s">
        <v>15</v>
      </c>
      <c r="F2392" s="5" t="s">
        <v>38</v>
      </c>
      <c r="G2392" s="7">
        <v>134.0</v>
      </c>
      <c r="H2392" s="7" t="s">
        <v>17</v>
      </c>
      <c r="I2392" s="7">
        <v>155.0</v>
      </c>
      <c r="J2392" s="7">
        <f t="shared" si="1"/>
        <v>144.5</v>
      </c>
    </row>
    <row r="2393" ht="15.75" hidden="1" customHeight="1">
      <c r="A2393" s="5" t="s">
        <v>4635</v>
      </c>
      <c r="B2393" s="6" t="s">
        <v>12</v>
      </c>
      <c r="C2393" s="5" t="s">
        <v>23</v>
      </c>
      <c r="D2393" s="5" t="s">
        <v>24</v>
      </c>
      <c r="E2393" s="5" t="s">
        <v>15</v>
      </c>
      <c r="F2393" s="5" t="s">
        <v>35</v>
      </c>
      <c r="G2393" s="7">
        <v>175.0</v>
      </c>
      <c r="H2393" s="7">
        <v>153.0</v>
      </c>
      <c r="I2393" s="7" t="s">
        <v>17</v>
      </c>
      <c r="J2393" s="7">
        <f t="shared" si="1"/>
        <v>164</v>
      </c>
    </row>
    <row r="2394" ht="15.75" hidden="1" customHeight="1">
      <c r="A2394" s="5" t="s">
        <v>4636</v>
      </c>
      <c r="B2394" s="6" t="s">
        <v>12</v>
      </c>
      <c r="C2394" s="5" t="s">
        <v>13</v>
      </c>
      <c r="D2394" s="5" t="s">
        <v>14</v>
      </c>
      <c r="E2394" s="5" t="s">
        <v>15</v>
      </c>
      <c r="F2394" s="5" t="s">
        <v>16</v>
      </c>
      <c r="G2394" s="7">
        <v>149.0</v>
      </c>
      <c r="H2394" s="7" t="s">
        <v>17</v>
      </c>
      <c r="I2394" s="7">
        <v>157.0</v>
      </c>
      <c r="J2394" s="7">
        <f t="shared" si="1"/>
        <v>153</v>
      </c>
    </row>
    <row r="2395" ht="15.75" hidden="1" customHeight="1">
      <c r="A2395" s="5" t="s">
        <v>4637</v>
      </c>
      <c r="B2395" s="6" t="s">
        <v>19</v>
      </c>
      <c r="C2395" s="5" t="s">
        <v>13</v>
      </c>
      <c r="D2395" s="5" t="s">
        <v>20</v>
      </c>
      <c r="E2395" s="5" t="s">
        <v>15</v>
      </c>
      <c r="F2395" s="5" t="s">
        <v>181</v>
      </c>
      <c r="G2395" s="7">
        <v>143.0</v>
      </c>
      <c r="H2395" s="7" t="s">
        <v>17</v>
      </c>
      <c r="I2395" s="7">
        <v>119.0</v>
      </c>
      <c r="J2395" s="7">
        <f t="shared" si="1"/>
        <v>131</v>
      </c>
    </row>
    <row r="2396" ht="15.75" hidden="1" customHeight="1">
      <c r="A2396" s="5" t="s">
        <v>4638</v>
      </c>
      <c r="B2396" s="6" t="s">
        <v>12</v>
      </c>
      <c r="C2396" s="5" t="s">
        <v>13</v>
      </c>
      <c r="D2396" s="5" t="s">
        <v>149</v>
      </c>
      <c r="E2396" s="5" t="s">
        <v>15</v>
      </c>
      <c r="F2396" s="5" t="s">
        <v>150</v>
      </c>
      <c r="G2396" s="7">
        <v>134.0</v>
      </c>
      <c r="H2396" s="7">
        <v>138.0</v>
      </c>
      <c r="I2396" s="7" t="s">
        <v>17</v>
      </c>
      <c r="J2396" s="7">
        <f t="shared" si="1"/>
        <v>136</v>
      </c>
    </row>
    <row r="2397" ht="15.75" hidden="1" customHeight="1">
      <c r="A2397" s="5" t="s">
        <v>4639</v>
      </c>
      <c r="B2397" s="6" t="s">
        <v>12</v>
      </c>
      <c r="C2397" s="5" t="s">
        <v>23</v>
      </c>
      <c r="D2397" s="5" t="s">
        <v>1019</v>
      </c>
      <c r="E2397" s="5" t="s">
        <v>15</v>
      </c>
      <c r="F2397" s="5" t="s">
        <v>35</v>
      </c>
      <c r="G2397" s="7">
        <v>145.0</v>
      </c>
      <c r="H2397" s="7" t="s">
        <v>17</v>
      </c>
      <c r="I2397" s="7">
        <v>104.0</v>
      </c>
      <c r="J2397" s="7">
        <f t="shared" si="1"/>
        <v>124.5</v>
      </c>
    </row>
    <row r="2398" ht="15.75" hidden="1" customHeight="1">
      <c r="A2398" s="5" t="s">
        <v>4640</v>
      </c>
      <c r="B2398" s="6" t="s">
        <v>19</v>
      </c>
      <c r="C2398" s="5" t="s">
        <v>13</v>
      </c>
      <c r="D2398" s="5" t="s">
        <v>43</v>
      </c>
      <c r="E2398" s="5" t="s">
        <v>25</v>
      </c>
      <c r="F2398" s="5" t="s">
        <v>44</v>
      </c>
      <c r="G2398" s="7">
        <v>152.0</v>
      </c>
      <c r="H2398" s="7">
        <v>118.0</v>
      </c>
      <c r="I2398" s="7">
        <v>133.0</v>
      </c>
      <c r="J2398" s="7">
        <f t="shared" si="1"/>
        <v>134.3333333</v>
      </c>
    </row>
    <row r="2399" ht="15.75" hidden="1" customHeight="1">
      <c r="A2399" s="5" t="s">
        <v>4641</v>
      </c>
      <c r="B2399" s="6" t="s">
        <v>12</v>
      </c>
      <c r="C2399" s="5" t="s">
        <v>23</v>
      </c>
      <c r="D2399" s="5" t="s">
        <v>37</v>
      </c>
      <c r="E2399" s="5" t="s">
        <v>15</v>
      </c>
      <c r="F2399" s="5" t="s">
        <v>312</v>
      </c>
      <c r="G2399" s="7">
        <v>179.0</v>
      </c>
      <c r="H2399" s="7" t="s">
        <v>17</v>
      </c>
      <c r="I2399" s="7">
        <v>177.0</v>
      </c>
      <c r="J2399" s="7">
        <f t="shared" si="1"/>
        <v>178</v>
      </c>
    </row>
    <row r="2400" ht="15.75" hidden="1" customHeight="1">
      <c r="A2400" s="5" t="s">
        <v>4642</v>
      </c>
      <c r="B2400" s="6" t="s">
        <v>12</v>
      </c>
      <c r="C2400" s="5" t="s">
        <v>23</v>
      </c>
      <c r="D2400" s="5" t="s">
        <v>24</v>
      </c>
      <c r="E2400" s="5" t="s">
        <v>15</v>
      </c>
      <c r="F2400" s="5" t="s">
        <v>336</v>
      </c>
      <c r="G2400" s="7">
        <v>186.0</v>
      </c>
      <c r="H2400" s="7" t="s">
        <v>17</v>
      </c>
      <c r="I2400" s="7">
        <v>161.0</v>
      </c>
      <c r="J2400" s="7">
        <f t="shared" si="1"/>
        <v>173.5</v>
      </c>
    </row>
    <row r="2401" ht="15.75" hidden="1" customHeight="1">
      <c r="A2401" s="5" t="s">
        <v>4643</v>
      </c>
      <c r="B2401" s="6" t="s">
        <v>12</v>
      </c>
      <c r="C2401" s="5" t="s">
        <v>13</v>
      </c>
      <c r="D2401" s="5" t="s">
        <v>30</v>
      </c>
      <c r="E2401" s="5" t="s">
        <v>25</v>
      </c>
      <c r="F2401" s="5" t="s">
        <v>446</v>
      </c>
      <c r="G2401" s="7">
        <v>178.0</v>
      </c>
      <c r="H2401" s="7">
        <v>178.0</v>
      </c>
      <c r="I2401" s="7" t="s">
        <v>17</v>
      </c>
      <c r="J2401" s="7">
        <f t="shared" si="1"/>
        <v>178</v>
      </c>
    </row>
    <row r="2402" ht="15.75" hidden="1" customHeight="1">
      <c r="A2402" s="5" t="s">
        <v>4644</v>
      </c>
      <c r="B2402" s="6" t="s">
        <v>19</v>
      </c>
      <c r="C2402" s="5" t="s">
        <v>13</v>
      </c>
      <c r="D2402" s="5" t="s">
        <v>43</v>
      </c>
      <c r="E2402" s="5" t="s">
        <v>25</v>
      </c>
      <c r="F2402" s="5" t="s">
        <v>868</v>
      </c>
      <c r="G2402" s="7">
        <v>159.0</v>
      </c>
      <c r="H2402" s="7" t="s">
        <v>17</v>
      </c>
      <c r="I2402" s="7">
        <v>149.0</v>
      </c>
      <c r="J2402" s="7">
        <f t="shared" si="1"/>
        <v>154</v>
      </c>
    </row>
    <row r="2403" ht="15.75" hidden="1" customHeight="1">
      <c r="A2403" s="5" t="s">
        <v>4645</v>
      </c>
      <c r="B2403" s="6" t="s">
        <v>19</v>
      </c>
      <c r="C2403" s="5" t="s">
        <v>23</v>
      </c>
      <c r="D2403" s="5" t="s">
        <v>24</v>
      </c>
      <c r="E2403" s="5" t="s">
        <v>15</v>
      </c>
      <c r="F2403" s="5" t="s">
        <v>1143</v>
      </c>
      <c r="G2403" s="7">
        <v>120.0</v>
      </c>
      <c r="H2403" s="7">
        <v>138.0</v>
      </c>
      <c r="I2403" s="7" t="s">
        <v>17</v>
      </c>
      <c r="J2403" s="7">
        <f t="shared" si="1"/>
        <v>129</v>
      </c>
    </row>
    <row r="2404" ht="15.75" hidden="1" customHeight="1">
      <c r="A2404" s="5" t="s">
        <v>4646</v>
      </c>
      <c r="B2404" s="6" t="s">
        <v>12</v>
      </c>
      <c r="C2404" s="5" t="s">
        <v>23</v>
      </c>
      <c r="D2404" s="5" t="s">
        <v>51</v>
      </c>
      <c r="E2404" s="5" t="s">
        <v>15</v>
      </c>
      <c r="F2404" s="5" t="s">
        <v>86</v>
      </c>
      <c r="G2404" s="7">
        <v>163.0</v>
      </c>
      <c r="H2404" s="7" t="s">
        <v>17</v>
      </c>
      <c r="I2404" s="7">
        <v>163.0</v>
      </c>
      <c r="J2404" s="7">
        <f t="shared" si="1"/>
        <v>163</v>
      </c>
    </row>
    <row r="2405" ht="15.75" hidden="1" customHeight="1">
      <c r="A2405" s="5" t="s">
        <v>4647</v>
      </c>
      <c r="B2405" s="6" t="s">
        <v>12</v>
      </c>
      <c r="C2405" s="5" t="s">
        <v>23</v>
      </c>
      <c r="D2405" s="5" t="s">
        <v>14</v>
      </c>
      <c r="E2405" s="5" t="s">
        <v>25</v>
      </c>
      <c r="F2405" s="5" t="s">
        <v>421</v>
      </c>
      <c r="G2405" s="7">
        <v>111.0</v>
      </c>
      <c r="H2405" s="7">
        <v>127.0</v>
      </c>
      <c r="I2405" s="7" t="s">
        <v>17</v>
      </c>
      <c r="J2405" s="7">
        <f t="shared" si="1"/>
        <v>119</v>
      </c>
    </row>
    <row r="2406" ht="15.75" hidden="1" customHeight="1">
      <c r="A2406" s="5" t="s">
        <v>4648</v>
      </c>
      <c r="B2406" s="6" t="s">
        <v>12</v>
      </c>
      <c r="C2406" s="5" t="s">
        <v>23</v>
      </c>
      <c r="D2406" s="5" t="s">
        <v>24</v>
      </c>
      <c r="E2406" s="5" t="s">
        <v>15</v>
      </c>
      <c r="F2406" s="5" t="s">
        <v>722</v>
      </c>
      <c r="G2406" s="7">
        <v>182.0</v>
      </c>
      <c r="H2406" s="7">
        <v>143.0</v>
      </c>
      <c r="I2406" s="7" t="s">
        <v>17</v>
      </c>
      <c r="J2406" s="7">
        <f t="shared" si="1"/>
        <v>162.5</v>
      </c>
    </row>
    <row r="2407" ht="15.75" hidden="1" customHeight="1">
      <c r="A2407" s="5" t="s">
        <v>4649</v>
      </c>
      <c r="B2407" s="6" t="s">
        <v>12</v>
      </c>
      <c r="C2407" s="5" t="s">
        <v>13</v>
      </c>
      <c r="D2407" s="5" t="s">
        <v>20</v>
      </c>
      <c r="E2407" s="5" t="s">
        <v>25</v>
      </c>
      <c r="F2407" s="5" t="s">
        <v>410</v>
      </c>
      <c r="G2407" s="7">
        <v>163.0</v>
      </c>
      <c r="H2407" s="7" t="s">
        <v>17</v>
      </c>
      <c r="I2407" s="7">
        <v>153.0</v>
      </c>
      <c r="J2407" s="7">
        <f t="shared" si="1"/>
        <v>158</v>
      </c>
    </row>
    <row r="2408" ht="15.75" hidden="1" customHeight="1">
      <c r="A2408" s="5" t="s">
        <v>4650</v>
      </c>
      <c r="B2408" s="6" t="s">
        <v>19</v>
      </c>
      <c r="C2408" s="5" t="s">
        <v>13</v>
      </c>
      <c r="D2408" s="5" t="s">
        <v>139</v>
      </c>
      <c r="E2408" s="5" t="s">
        <v>15</v>
      </c>
      <c r="F2408" s="5" t="s">
        <v>140</v>
      </c>
      <c r="G2408" s="7">
        <v>135.0</v>
      </c>
      <c r="H2408" s="7">
        <v>135.0</v>
      </c>
      <c r="I2408" s="7">
        <v>114.0</v>
      </c>
      <c r="J2408" s="7">
        <f t="shared" si="1"/>
        <v>128</v>
      </c>
    </row>
    <row r="2409" ht="15.75" hidden="1" customHeight="1">
      <c r="A2409" s="5" t="s">
        <v>4651</v>
      </c>
      <c r="B2409" s="6" t="s">
        <v>12</v>
      </c>
      <c r="C2409" s="5" t="s">
        <v>23</v>
      </c>
      <c r="D2409" s="5" t="s">
        <v>20</v>
      </c>
      <c r="E2409" s="5" t="s">
        <v>25</v>
      </c>
      <c r="F2409" s="5" t="s">
        <v>410</v>
      </c>
      <c r="G2409" s="7">
        <v>184.0</v>
      </c>
      <c r="H2409" s="7" t="s">
        <v>17</v>
      </c>
      <c r="I2409" s="7">
        <v>166.0</v>
      </c>
      <c r="J2409" s="7">
        <f t="shared" si="1"/>
        <v>175</v>
      </c>
    </row>
    <row r="2410" ht="15.75" hidden="1" customHeight="1">
      <c r="A2410" s="5" t="s">
        <v>4652</v>
      </c>
      <c r="B2410" s="6" t="s">
        <v>19</v>
      </c>
      <c r="C2410" s="5" t="s">
        <v>23</v>
      </c>
      <c r="D2410" s="5" t="s">
        <v>30</v>
      </c>
      <c r="E2410" s="5" t="s">
        <v>15</v>
      </c>
      <c r="F2410" s="5" t="s">
        <v>803</v>
      </c>
      <c r="G2410" s="7">
        <v>154.0</v>
      </c>
      <c r="H2410" s="7">
        <v>132.0</v>
      </c>
      <c r="I2410" s="7" t="s">
        <v>17</v>
      </c>
      <c r="J2410" s="7">
        <f t="shared" si="1"/>
        <v>143</v>
      </c>
    </row>
    <row r="2411" ht="15.75" hidden="1" customHeight="1">
      <c r="A2411" s="5" t="s">
        <v>4653</v>
      </c>
      <c r="B2411" s="6" t="s">
        <v>19</v>
      </c>
      <c r="C2411" s="5" t="s">
        <v>13</v>
      </c>
      <c r="D2411" s="5" t="s">
        <v>37</v>
      </c>
      <c r="E2411" s="5" t="s">
        <v>15</v>
      </c>
      <c r="F2411" s="5" t="s">
        <v>271</v>
      </c>
      <c r="G2411" s="7">
        <v>175.0</v>
      </c>
      <c r="H2411" s="7" t="s">
        <v>17</v>
      </c>
      <c r="I2411" s="7">
        <v>190.0</v>
      </c>
      <c r="J2411" s="7">
        <f t="shared" si="1"/>
        <v>182.5</v>
      </c>
    </row>
    <row r="2412" ht="15.75" hidden="1" customHeight="1">
      <c r="A2412" s="5" t="s">
        <v>4654</v>
      </c>
      <c r="B2412" s="6" t="s">
        <v>19</v>
      </c>
      <c r="C2412" s="5" t="s">
        <v>13</v>
      </c>
      <c r="D2412" s="5" t="s">
        <v>60</v>
      </c>
      <c r="E2412" s="5" t="s">
        <v>15</v>
      </c>
      <c r="F2412" s="5" t="s">
        <v>398</v>
      </c>
      <c r="G2412" s="7">
        <v>153.0</v>
      </c>
      <c r="H2412" s="7" t="s">
        <v>17</v>
      </c>
      <c r="I2412" s="7">
        <v>184.0</v>
      </c>
      <c r="J2412" s="7">
        <f t="shared" si="1"/>
        <v>168.5</v>
      </c>
    </row>
    <row r="2413" ht="15.75" hidden="1" customHeight="1">
      <c r="A2413" s="5" t="s">
        <v>4655</v>
      </c>
      <c r="B2413" s="6" t="s">
        <v>19</v>
      </c>
      <c r="C2413" s="5" t="s">
        <v>23</v>
      </c>
      <c r="D2413" s="5" t="s">
        <v>37</v>
      </c>
      <c r="E2413" s="5" t="s">
        <v>15</v>
      </c>
      <c r="F2413" s="5" t="s">
        <v>86</v>
      </c>
      <c r="G2413" s="7">
        <v>190.0</v>
      </c>
      <c r="H2413" s="7" t="s">
        <v>17</v>
      </c>
      <c r="I2413" s="7">
        <v>173.0</v>
      </c>
      <c r="J2413" s="7">
        <f t="shared" si="1"/>
        <v>181.5</v>
      </c>
    </row>
    <row r="2414" ht="15.75" hidden="1" customHeight="1">
      <c r="A2414" s="5" t="s">
        <v>4656</v>
      </c>
      <c r="B2414" s="6" t="s">
        <v>12</v>
      </c>
      <c r="C2414" s="5" t="s">
        <v>13</v>
      </c>
      <c r="D2414" s="5" t="s">
        <v>139</v>
      </c>
      <c r="E2414" s="5" t="s">
        <v>15</v>
      </c>
      <c r="F2414" s="5" t="s">
        <v>140</v>
      </c>
      <c r="G2414" s="7">
        <v>185.0</v>
      </c>
      <c r="H2414" s="7">
        <v>178.0</v>
      </c>
      <c r="I2414" s="7" t="s">
        <v>17</v>
      </c>
      <c r="J2414" s="7">
        <f t="shared" si="1"/>
        <v>181.5</v>
      </c>
    </row>
    <row r="2415" ht="15.75" hidden="1" customHeight="1">
      <c r="A2415" s="5" t="s">
        <v>4657</v>
      </c>
      <c r="B2415" s="6" t="s">
        <v>12</v>
      </c>
      <c r="C2415" s="5" t="s">
        <v>23</v>
      </c>
      <c r="D2415" s="5" t="s">
        <v>37</v>
      </c>
      <c r="E2415" s="5" t="s">
        <v>25</v>
      </c>
      <c r="F2415" s="5" t="s">
        <v>117</v>
      </c>
      <c r="G2415" s="7">
        <v>170.0</v>
      </c>
      <c r="H2415" s="7" t="s">
        <v>17</v>
      </c>
      <c r="I2415" s="7">
        <v>168.0</v>
      </c>
      <c r="J2415" s="7">
        <f t="shared" si="1"/>
        <v>169</v>
      </c>
    </row>
    <row r="2416" ht="15.75" hidden="1" customHeight="1">
      <c r="A2416" s="5" t="s">
        <v>4658</v>
      </c>
      <c r="B2416" s="6" t="s">
        <v>12</v>
      </c>
      <c r="C2416" s="5" t="s">
        <v>23</v>
      </c>
      <c r="D2416" s="5" t="s">
        <v>37</v>
      </c>
      <c r="E2416" s="5" t="s">
        <v>25</v>
      </c>
      <c r="F2416" s="5" t="s">
        <v>454</v>
      </c>
      <c r="G2416" s="7">
        <v>141.0</v>
      </c>
      <c r="H2416" s="7">
        <v>130.0</v>
      </c>
      <c r="I2416" s="7" t="s">
        <v>17</v>
      </c>
      <c r="J2416" s="7">
        <f t="shared" si="1"/>
        <v>135.5</v>
      </c>
    </row>
    <row r="2417" ht="15.75" hidden="1" customHeight="1">
      <c r="A2417" s="5" t="s">
        <v>4659</v>
      </c>
      <c r="B2417" s="6" t="s">
        <v>19</v>
      </c>
      <c r="C2417" s="5" t="s">
        <v>23</v>
      </c>
      <c r="D2417" s="5" t="s">
        <v>109</v>
      </c>
      <c r="E2417" s="5" t="s">
        <v>25</v>
      </c>
      <c r="F2417" s="5" t="s">
        <v>192</v>
      </c>
      <c r="G2417" s="7">
        <v>170.0</v>
      </c>
      <c r="H2417" s="7">
        <v>140.0</v>
      </c>
      <c r="I2417" s="7" t="s">
        <v>17</v>
      </c>
      <c r="J2417" s="7">
        <f t="shared" si="1"/>
        <v>155</v>
      </c>
    </row>
    <row r="2418" ht="15.75" hidden="1" customHeight="1">
      <c r="A2418" s="5" t="s">
        <v>4660</v>
      </c>
      <c r="B2418" s="6" t="s">
        <v>12</v>
      </c>
      <c r="C2418" s="5" t="s">
        <v>13</v>
      </c>
      <c r="D2418" s="5" t="s">
        <v>30</v>
      </c>
      <c r="E2418" s="5" t="s">
        <v>25</v>
      </c>
      <c r="F2418" s="5" t="s">
        <v>510</v>
      </c>
      <c r="G2418" s="7">
        <v>190.0</v>
      </c>
      <c r="H2418" s="7" t="s">
        <v>17</v>
      </c>
      <c r="I2418" s="7">
        <v>186.0</v>
      </c>
      <c r="J2418" s="7">
        <f t="shared" si="1"/>
        <v>188</v>
      </c>
    </row>
    <row r="2419" ht="15.75" hidden="1" customHeight="1">
      <c r="A2419" s="5" t="s">
        <v>4661</v>
      </c>
      <c r="B2419" s="6" t="s">
        <v>19</v>
      </c>
      <c r="C2419" s="5" t="s">
        <v>13</v>
      </c>
      <c r="D2419" s="5" t="s">
        <v>37</v>
      </c>
      <c r="E2419" s="5" t="s">
        <v>15</v>
      </c>
      <c r="F2419" s="5" t="s">
        <v>101</v>
      </c>
      <c r="G2419" s="7">
        <v>143.0</v>
      </c>
      <c r="H2419" s="7" t="s">
        <v>17</v>
      </c>
      <c r="I2419" s="7">
        <v>140.0</v>
      </c>
      <c r="J2419" s="7">
        <f t="shared" si="1"/>
        <v>141.5</v>
      </c>
    </row>
    <row r="2420" ht="15.75" hidden="1" customHeight="1">
      <c r="A2420" s="5" t="s">
        <v>4662</v>
      </c>
      <c r="B2420" s="6" t="s">
        <v>12</v>
      </c>
      <c r="C2420" s="5" t="s">
        <v>13</v>
      </c>
      <c r="D2420" s="5" t="s">
        <v>109</v>
      </c>
      <c r="E2420" s="5" t="s">
        <v>25</v>
      </c>
      <c r="F2420" s="5" t="s">
        <v>1118</v>
      </c>
      <c r="G2420" s="7">
        <v>161.0</v>
      </c>
      <c r="H2420" s="7" t="s">
        <v>17</v>
      </c>
      <c r="I2420" s="7">
        <v>122.0</v>
      </c>
      <c r="J2420" s="7">
        <f t="shared" si="1"/>
        <v>141.5</v>
      </c>
    </row>
    <row r="2421" ht="15.75" hidden="1" customHeight="1">
      <c r="A2421" s="5" t="s">
        <v>4663</v>
      </c>
      <c r="B2421" s="6" t="s">
        <v>12</v>
      </c>
      <c r="C2421" s="5" t="s">
        <v>23</v>
      </c>
      <c r="D2421" s="5" t="s">
        <v>46</v>
      </c>
      <c r="E2421" s="5" t="s">
        <v>15</v>
      </c>
      <c r="F2421" s="5" t="s">
        <v>492</v>
      </c>
      <c r="G2421" s="7">
        <v>154.0</v>
      </c>
      <c r="H2421" s="7">
        <v>140.0</v>
      </c>
      <c r="I2421" s="7" t="s">
        <v>17</v>
      </c>
      <c r="J2421" s="7">
        <f t="shared" si="1"/>
        <v>147</v>
      </c>
    </row>
    <row r="2422" ht="15.75" hidden="1" customHeight="1">
      <c r="A2422" s="5" t="s">
        <v>4664</v>
      </c>
      <c r="B2422" s="6" t="s">
        <v>12</v>
      </c>
      <c r="C2422" s="5" t="s">
        <v>13</v>
      </c>
      <c r="D2422" s="5" t="s">
        <v>109</v>
      </c>
      <c r="E2422" s="5" t="s">
        <v>15</v>
      </c>
      <c r="F2422" s="5" t="s">
        <v>172</v>
      </c>
      <c r="G2422" s="7">
        <v>144.0</v>
      </c>
      <c r="H2422" s="7">
        <v>166.0</v>
      </c>
      <c r="I2422" s="7">
        <v>125.0</v>
      </c>
      <c r="J2422" s="7">
        <f t="shared" si="1"/>
        <v>145</v>
      </c>
    </row>
    <row r="2423" ht="15.75" hidden="1" customHeight="1">
      <c r="A2423" s="5" t="s">
        <v>4665</v>
      </c>
      <c r="B2423" s="6" t="s">
        <v>12</v>
      </c>
      <c r="C2423" s="5" t="s">
        <v>23</v>
      </c>
      <c r="D2423" s="5" t="s">
        <v>149</v>
      </c>
      <c r="E2423" s="5" t="s">
        <v>15</v>
      </c>
      <c r="F2423" s="5" t="s">
        <v>150</v>
      </c>
      <c r="G2423" s="7">
        <v>138.0</v>
      </c>
      <c r="H2423" s="7">
        <v>118.0</v>
      </c>
      <c r="I2423" s="7" t="s">
        <v>17</v>
      </c>
      <c r="J2423" s="7">
        <f t="shared" si="1"/>
        <v>128</v>
      </c>
    </row>
    <row r="2424" ht="15.75" hidden="1" customHeight="1">
      <c r="A2424" s="5" t="s">
        <v>4666</v>
      </c>
      <c r="B2424" s="6" t="s">
        <v>12</v>
      </c>
      <c r="C2424" s="5" t="s">
        <v>13</v>
      </c>
      <c r="D2424" s="5" t="s">
        <v>109</v>
      </c>
      <c r="E2424" s="5" t="s">
        <v>25</v>
      </c>
      <c r="F2424" s="5" t="s">
        <v>679</v>
      </c>
      <c r="G2424" s="7">
        <v>111.0</v>
      </c>
      <c r="H2424" s="7">
        <v>135.0</v>
      </c>
      <c r="I2424" s="7" t="s">
        <v>17</v>
      </c>
      <c r="J2424" s="7">
        <f t="shared" si="1"/>
        <v>123</v>
      </c>
    </row>
    <row r="2425" ht="15.75" hidden="1" customHeight="1">
      <c r="A2425" s="5" t="s">
        <v>4667</v>
      </c>
      <c r="B2425" s="6" t="s">
        <v>12</v>
      </c>
      <c r="C2425" s="5" t="s">
        <v>13</v>
      </c>
      <c r="D2425" s="5" t="s">
        <v>20</v>
      </c>
      <c r="E2425" s="5" t="s">
        <v>15</v>
      </c>
      <c r="F2425" s="5" t="s">
        <v>354</v>
      </c>
      <c r="G2425" s="7">
        <v>184.0</v>
      </c>
      <c r="H2425" s="7">
        <v>191.0</v>
      </c>
      <c r="I2425" s="7" t="s">
        <v>17</v>
      </c>
      <c r="J2425" s="7">
        <f t="shared" si="1"/>
        <v>187.5</v>
      </c>
    </row>
    <row r="2426" ht="15.75" hidden="1" customHeight="1">
      <c r="A2426" s="5" t="s">
        <v>4668</v>
      </c>
      <c r="B2426" s="6" t="s">
        <v>12</v>
      </c>
      <c r="C2426" s="5" t="s">
        <v>13</v>
      </c>
      <c r="D2426" s="5" t="s">
        <v>20</v>
      </c>
      <c r="E2426" s="5" t="s">
        <v>15</v>
      </c>
      <c r="F2426" s="5" t="s">
        <v>292</v>
      </c>
      <c r="G2426" s="7">
        <v>166.0</v>
      </c>
      <c r="H2426" s="7" t="s">
        <v>17</v>
      </c>
      <c r="I2426" s="7">
        <v>168.0</v>
      </c>
      <c r="J2426" s="7">
        <f t="shared" si="1"/>
        <v>167</v>
      </c>
    </row>
    <row r="2427" ht="15.75" hidden="1" customHeight="1">
      <c r="A2427" s="5" t="s">
        <v>4669</v>
      </c>
      <c r="B2427" s="6" t="s">
        <v>12</v>
      </c>
      <c r="C2427" s="5" t="s">
        <v>23</v>
      </c>
      <c r="D2427" s="5" t="s">
        <v>37</v>
      </c>
      <c r="E2427" s="5" t="s">
        <v>25</v>
      </c>
      <c r="F2427" s="5" t="s">
        <v>240</v>
      </c>
      <c r="G2427" s="7">
        <v>197.5</v>
      </c>
      <c r="H2427" s="7">
        <v>198.0</v>
      </c>
      <c r="I2427" s="7" t="s">
        <v>17</v>
      </c>
      <c r="J2427" s="7">
        <f t="shared" si="1"/>
        <v>197.75</v>
      </c>
    </row>
    <row r="2428" ht="15.75" hidden="1" customHeight="1">
      <c r="A2428" s="5" t="s">
        <v>4670</v>
      </c>
      <c r="B2428" s="6" t="s">
        <v>19</v>
      </c>
      <c r="C2428" s="5" t="s">
        <v>13</v>
      </c>
      <c r="D2428" s="5" t="s">
        <v>24</v>
      </c>
      <c r="E2428" s="5" t="s">
        <v>25</v>
      </c>
      <c r="F2428" s="5" t="s">
        <v>341</v>
      </c>
      <c r="G2428" s="7">
        <v>177.0</v>
      </c>
      <c r="H2428" s="7" t="s">
        <v>17</v>
      </c>
      <c r="I2428" s="7">
        <v>173.0</v>
      </c>
      <c r="J2428" s="7">
        <f t="shared" si="1"/>
        <v>175</v>
      </c>
    </row>
    <row r="2429" ht="15.75" hidden="1" customHeight="1">
      <c r="A2429" s="5" t="s">
        <v>4671</v>
      </c>
      <c r="B2429" s="6" t="s">
        <v>12</v>
      </c>
      <c r="C2429" s="5" t="s">
        <v>13</v>
      </c>
      <c r="D2429" s="5" t="s">
        <v>20</v>
      </c>
      <c r="E2429" s="5" t="s">
        <v>15</v>
      </c>
      <c r="F2429" s="5" t="s">
        <v>387</v>
      </c>
      <c r="G2429" s="7">
        <v>162.0</v>
      </c>
      <c r="H2429" s="7">
        <v>151.0</v>
      </c>
      <c r="I2429" s="7">
        <v>163.0</v>
      </c>
      <c r="J2429" s="7">
        <f t="shared" si="1"/>
        <v>158.6666667</v>
      </c>
    </row>
    <row r="2430" ht="15.75" hidden="1" customHeight="1">
      <c r="A2430" s="5" t="s">
        <v>4672</v>
      </c>
      <c r="B2430" s="6" t="s">
        <v>12</v>
      </c>
      <c r="C2430" s="5" t="s">
        <v>23</v>
      </c>
      <c r="D2430" s="5" t="s">
        <v>24</v>
      </c>
      <c r="E2430" s="5" t="s">
        <v>25</v>
      </c>
      <c r="F2430" s="5" t="s">
        <v>105</v>
      </c>
      <c r="G2430" s="7">
        <v>183.0</v>
      </c>
      <c r="H2430" s="7">
        <v>145.0</v>
      </c>
      <c r="I2430" s="7" t="s">
        <v>17</v>
      </c>
      <c r="J2430" s="7">
        <f t="shared" si="1"/>
        <v>164</v>
      </c>
    </row>
    <row r="2431" ht="15.75" hidden="1" customHeight="1">
      <c r="A2431" s="5" t="s">
        <v>4673</v>
      </c>
      <c r="B2431" s="6" t="s">
        <v>12</v>
      </c>
      <c r="C2431" s="5" t="s">
        <v>13</v>
      </c>
      <c r="D2431" s="5" t="s">
        <v>60</v>
      </c>
      <c r="E2431" s="5" t="s">
        <v>15</v>
      </c>
      <c r="F2431" s="5" t="s">
        <v>31</v>
      </c>
      <c r="G2431" s="7">
        <v>154.0</v>
      </c>
      <c r="H2431" s="7" t="s">
        <v>17</v>
      </c>
      <c r="I2431" s="7">
        <v>149.0</v>
      </c>
      <c r="J2431" s="7">
        <f t="shared" si="1"/>
        <v>151.5</v>
      </c>
    </row>
    <row r="2432" ht="15.75" hidden="1" customHeight="1">
      <c r="A2432" s="5" t="s">
        <v>4674</v>
      </c>
      <c r="B2432" s="6" t="s">
        <v>12</v>
      </c>
      <c r="C2432" s="5" t="s">
        <v>13</v>
      </c>
      <c r="D2432" s="5" t="s">
        <v>24</v>
      </c>
      <c r="E2432" s="5" t="s">
        <v>25</v>
      </c>
      <c r="F2432" s="5" t="s">
        <v>341</v>
      </c>
      <c r="G2432" s="7">
        <v>137.0</v>
      </c>
      <c r="H2432" s="7">
        <v>118.0</v>
      </c>
      <c r="I2432" s="7" t="s">
        <v>17</v>
      </c>
      <c r="J2432" s="7">
        <f t="shared" si="1"/>
        <v>127.5</v>
      </c>
    </row>
    <row r="2433" ht="15.75" hidden="1" customHeight="1">
      <c r="A2433" s="5" t="s">
        <v>4675</v>
      </c>
      <c r="B2433" s="6" t="s">
        <v>12</v>
      </c>
      <c r="C2433" s="5" t="s">
        <v>23</v>
      </c>
      <c r="D2433" s="5" t="s">
        <v>20</v>
      </c>
      <c r="E2433" s="5" t="s">
        <v>15</v>
      </c>
      <c r="F2433" s="5" t="s">
        <v>383</v>
      </c>
      <c r="G2433" s="7">
        <v>163.0</v>
      </c>
      <c r="H2433" s="7" t="s">
        <v>17</v>
      </c>
      <c r="I2433" s="7">
        <v>163.0</v>
      </c>
      <c r="J2433" s="7">
        <f t="shared" si="1"/>
        <v>163</v>
      </c>
    </row>
    <row r="2434" ht="15.75" hidden="1" customHeight="1">
      <c r="A2434" s="5" t="s">
        <v>4676</v>
      </c>
      <c r="B2434" s="6" t="s">
        <v>12</v>
      </c>
      <c r="C2434" s="5" t="s">
        <v>13</v>
      </c>
      <c r="D2434" s="5" t="s">
        <v>20</v>
      </c>
      <c r="E2434" s="5" t="s">
        <v>15</v>
      </c>
      <c r="F2434" s="5" t="s">
        <v>107</v>
      </c>
      <c r="G2434" s="7">
        <v>162.0</v>
      </c>
      <c r="H2434" s="7" t="s">
        <v>17</v>
      </c>
      <c r="I2434" s="7" t="s">
        <v>67</v>
      </c>
      <c r="J2434" s="7">
        <f t="shared" si="1"/>
        <v>162</v>
      </c>
    </row>
    <row r="2435" ht="15.75" hidden="1" customHeight="1">
      <c r="A2435" s="5" t="s">
        <v>4677</v>
      </c>
      <c r="B2435" s="6" t="s">
        <v>12</v>
      </c>
      <c r="C2435" s="5" t="s">
        <v>13</v>
      </c>
      <c r="D2435" s="5" t="s">
        <v>37</v>
      </c>
      <c r="E2435" s="5" t="s">
        <v>15</v>
      </c>
      <c r="F2435" s="5" t="s">
        <v>196</v>
      </c>
      <c r="G2435" s="7">
        <v>124.0</v>
      </c>
      <c r="H2435" s="7" t="s">
        <v>17</v>
      </c>
      <c r="I2435" s="7">
        <v>157.0</v>
      </c>
      <c r="J2435" s="7">
        <f t="shared" si="1"/>
        <v>140.5</v>
      </c>
    </row>
    <row r="2436" ht="15.75" hidden="1" customHeight="1">
      <c r="A2436" s="5" t="s">
        <v>4678</v>
      </c>
      <c r="B2436" s="6" t="s">
        <v>12</v>
      </c>
      <c r="C2436" s="5" t="s">
        <v>23</v>
      </c>
      <c r="D2436" s="5" t="s">
        <v>43</v>
      </c>
      <c r="E2436" s="5" t="s">
        <v>25</v>
      </c>
      <c r="F2436" s="5" t="s">
        <v>63</v>
      </c>
      <c r="G2436" s="7">
        <v>150.0</v>
      </c>
      <c r="H2436" s="7">
        <v>121.0</v>
      </c>
      <c r="I2436" s="7">
        <v>130.0</v>
      </c>
      <c r="J2436" s="7">
        <f t="shared" si="1"/>
        <v>133.6666667</v>
      </c>
    </row>
    <row r="2437" ht="15.75" hidden="1" customHeight="1">
      <c r="A2437" s="5" t="s">
        <v>4679</v>
      </c>
      <c r="B2437" s="6" t="s">
        <v>19</v>
      </c>
      <c r="C2437" s="5" t="s">
        <v>23</v>
      </c>
      <c r="D2437" s="5" t="s">
        <v>30</v>
      </c>
      <c r="E2437" s="5" t="s">
        <v>25</v>
      </c>
      <c r="F2437" s="5" t="s">
        <v>1350</v>
      </c>
      <c r="G2437" s="7">
        <v>153.0</v>
      </c>
      <c r="H2437" s="7">
        <v>153.0</v>
      </c>
      <c r="I2437" s="7" t="s">
        <v>17</v>
      </c>
      <c r="J2437" s="7">
        <f t="shared" si="1"/>
        <v>153</v>
      </c>
    </row>
    <row r="2438" ht="15.75" hidden="1" customHeight="1">
      <c r="A2438" s="5" t="s">
        <v>4680</v>
      </c>
      <c r="B2438" s="6" t="s">
        <v>12</v>
      </c>
      <c r="C2438" s="5" t="s">
        <v>23</v>
      </c>
      <c r="D2438" s="5" t="s">
        <v>14</v>
      </c>
      <c r="E2438" s="5" t="s">
        <v>25</v>
      </c>
      <c r="F2438" s="5" t="s">
        <v>56</v>
      </c>
      <c r="G2438" s="7">
        <v>137.0</v>
      </c>
      <c r="H2438" s="7" t="s">
        <v>17</v>
      </c>
      <c r="I2438" s="7">
        <v>114.0</v>
      </c>
      <c r="J2438" s="7">
        <f t="shared" si="1"/>
        <v>125.5</v>
      </c>
    </row>
    <row r="2439" ht="15.75" hidden="1" customHeight="1">
      <c r="A2439" s="5" t="s">
        <v>4681</v>
      </c>
      <c r="B2439" s="6" t="s">
        <v>12</v>
      </c>
      <c r="C2439" s="5" t="s">
        <v>13</v>
      </c>
      <c r="D2439" s="5" t="s">
        <v>109</v>
      </c>
      <c r="E2439" s="5" t="s">
        <v>15</v>
      </c>
      <c r="F2439" s="5" t="s">
        <v>868</v>
      </c>
      <c r="G2439" s="7">
        <v>153.0</v>
      </c>
      <c r="H2439" s="7" t="s">
        <v>17</v>
      </c>
      <c r="I2439" s="7">
        <v>177.0</v>
      </c>
      <c r="J2439" s="7">
        <f t="shared" si="1"/>
        <v>165</v>
      </c>
    </row>
    <row r="2440" ht="15.75" hidden="1" customHeight="1">
      <c r="A2440" s="5" t="s">
        <v>4682</v>
      </c>
      <c r="B2440" s="6" t="s">
        <v>12</v>
      </c>
      <c r="C2440" s="5" t="s">
        <v>23</v>
      </c>
      <c r="D2440" s="5" t="s">
        <v>30</v>
      </c>
      <c r="E2440" s="5" t="s">
        <v>15</v>
      </c>
      <c r="F2440" s="5" t="s">
        <v>1408</v>
      </c>
      <c r="G2440" s="7">
        <v>188.0</v>
      </c>
      <c r="H2440" s="7">
        <v>175.0</v>
      </c>
      <c r="I2440" s="7">
        <v>155.0</v>
      </c>
      <c r="J2440" s="7">
        <f t="shared" si="1"/>
        <v>172.6666667</v>
      </c>
    </row>
    <row r="2441" ht="15.75" hidden="1" customHeight="1">
      <c r="A2441" s="5" t="s">
        <v>4683</v>
      </c>
      <c r="B2441" s="6" t="s">
        <v>19</v>
      </c>
      <c r="C2441" s="5" t="s">
        <v>13</v>
      </c>
      <c r="D2441" s="5" t="s">
        <v>24</v>
      </c>
      <c r="E2441" s="5" t="s">
        <v>15</v>
      </c>
      <c r="F2441" s="5" t="s">
        <v>732</v>
      </c>
      <c r="G2441" s="7">
        <v>141.0</v>
      </c>
      <c r="H2441" s="7" t="s">
        <v>17</v>
      </c>
      <c r="I2441" s="7">
        <v>128.0</v>
      </c>
      <c r="J2441" s="7">
        <f t="shared" si="1"/>
        <v>134.5</v>
      </c>
    </row>
    <row r="2442" ht="15.75" hidden="1" customHeight="1">
      <c r="A2442" s="5" t="s">
        <v>4684</v>
      </c>
      <c r="B2442" s="6" t="s">
        <v>19</v>
      </c>
      <c r="C2442" s="5" t="s">
        <v>13</v>
      </c>
      <c r="D2442" s="5" t="s">
        <v>40</v>
      </c>
      <c r="E2442" s="5" t="s">
        <v>15</v>
      </c>
      <c r="F2442" s="5" t="s">
        <v>41</v>
      </c>
      <c r="G2442" s="7">
        <v>135.0</v>
      </c>
      <c r="H2442" s="7">
        <v>151.0</v>
      </c>
      <c r="I2442" s="7">
        <v>114.0</v>
      </c>
      <c r="J2442" s="7">
        <f t="shared" si="1"/>
        <v>133.3333333</v>
      </c>
    </row>
    <row r="2443" ht="15.75" hidden="1" customHeight="1">
      <c r="A2443" s="5" t="s">
        <v>4685</v>
      </c>
      <c r="B2443" s="6" t="s">
        <v>19</v>
      </c>
      <c r="C2443" s="5" t="s">
        <v>13</v>
      </c>
      <c r="D2443" s="5" t="s">
        <v>24</v>
      </c>
      <c r="E2443" s="5" t="s">
        <v>15</v>
      </c>
      <c r="F2443" s="5" t="s">
        <v>554</v>
      </c>
      <c r="G2443" s="7">
        <v>145.0</v>
      </c>
      <c r="H2443" s="7">
        <v>153.0</v>
      </c>
      <c r="I2443" s="7" t="s">
        <v>17</v>
      </c>
      <c r="J2443" s="7">
        <f t="shared" si="1"/>
        <v>149</v>
      </c>
    </row>
    <row r="2444" ht="15.75" hidden="1" customHeight="1">
      <c r="A2444" s="5" t="s">
        <v>4686</v>
      </c>
      <c r="B2444" s="6" t="s">
        <v>12</v>
      </c>
      <c r="C2444" s="5" t="s">
        <v>13</v>
      </c>
      <c r="D2444" s="5" t="s">
        <v>37</v>
      </c>
      <c r="E2444" s="5" t="s">
        <v>25</v>
      </c>
      <c r="F2444" s="5" t="s">
        <v>117</v>
      </c>
      <c r="G2444" s="7">
        <v>187.0</v>
      </c>
      <c r="H2444" s="7" t="s">
        <v>17</v>
      </c>
      <c r="I2444" s="7">
        <v>183.0</v>
      </c>
      <c r="J2444" s="7">
        <f t="shared" si="1"/>
        <v>185</v>
      </c>
    </row>
    <row r="2445" ht="15.75" hidden="1" customHeight="1">
      <c r="A2445" s="5" t="s">
        <v>4687</v>
      </c>
      <c r="B2445" s="6" t="s">
        <v>12</v>
      </c>
      <c r="C2445" s="5" t="s">
        <v>23</v>
      </c>
      <c r="D2445" s="5" t="s">
        <v>37</v>
      </c>
      <c r="E2445" s="5" t="s">
        <v>25</v>
      </c>
      <c r="F2445" s="5" t="s">
        <v>174</v>
      </c>
      <c r="G2445" s="7">
        <v>164.0</v>
      </c>
      <c r="H2445" s="7">
        <v>179.0</v>
      </c>
      <c r="I2445" s="7">
        <v>166.0</v>
      </c>
      <c r="J2445" s="7">
        <f t="shared" si="1"/>
        <v>169.6666667</v>
      </c>
    </row>
    <row r="2446" ht="15.75" hidden="1" customHeight="1">
      <c r="A2446" s="5" t="s">
        <v>4688</v>
      </c>
      <c r="B2446" s="6" t="s">
        <v>12</v>
      </c>
      <c r="C2446" s="5" t="s">
        <v>23</v>
      </c>
      <c r="D2446" s="5" t="s">
        <v>30</v>
      </c>
      <c r="E2446" s="5" t="s">
        <v>15</v>
      </c>
      <c r="F2446" s="5" t="s">
        <v>302</v>
      </c>
      <c r="G2446" s="7">
        <v>134.0</v>
      </c>
      <c r="H2446" s="7" t="s">
        <v>17</v>
      </c>
      <c r="I2446" s="7" t="s">
        <v>67</v>
      </c>
      <c r="J2446" s="7">
        <f t="shared" si="1"/>
        <v>134</v>
      </c>
    </row>
    <row r="2447" ht="15.75" hidden="1" customHeight="1">
      <c r="A2447" s="5" t="s">
        <v>4689</v>
      </c>
      <c r="B2447" s="6" t="s">
        <v>12</v>
      </c>
      <c r="C2447" s="5" t="s">
        <v>13</v>
      </c>
      <c r="D2447" s="5" t="s">
        <v>30</v>
      </c>
      <c r="E2447" s="5" t="s">
        <v>15</v>
      </c>
      <c r="F2447" s="5" t="s">
        <v>289</v>
      </c>
      <c r="G2447" s="7">
        <v>157.0</v>
      </c>
      <c r="H2447" s="7" t="s">
        <v>17</v>
      </c>
      <c r="I2447" s="7">
        <v>157.0</v>
      </c>
      <c r="J2447" s="7">
        <f t="shared" si="1"/>
        <v>157</v>
      </c>
    </row>
    <row r="2448" ht="15.75" hidden="1" customHeight="1">
      <c r="A2448" s="5" t="s">
        <v>4690</v>
      </c>
      <c r="B2448" s="6" t="s">
        <v>12</v>
      </c>
      <c r="C2448" s="5" t="s">
        <v>13</v>
      </c>
      <c r="D2448" s="5" t="s">
        <v>24</v>
      </c>
      <c r="E2448" s="5" t="s">
        <v>15</v>
      </c>
      <c r="F2448" s="5" t="s">
        <v>413</v>
      </c>
      <c r="G2448" s="7" t="s">
        <v>67</v>
      </c>
      <c r="H2448" s="7">
        <v>105.0</v>
      </c>
      <c r="I2448" s="7" t="s">
        <v>17</v>
      </c>
      <c r="J2448" s="7">
        <f t="shared" si="1"/>
        <v>105</v>
      </c>
    </row>
    <row r="2449" ht="15.75" hidden="1" customHeight="1">
      <c r="A2449" s="5" t="s">
        <v>4691</v>
      </c>
      <c r="B2449" s="6" t="s">
        <v>12</v>
      </c>
      <c r="C2449" s="5" t="s">
        <v>13</v>
      </c>
      <c r="D2449" s="5" t="s">
        <v>30</v>
      </c>
      <c r="E2449" s="5" t="s">
        <v>25</v>
      </c>
      <c r="F2449" s="5" t="s">
        <v>448</v>
      </c>
      <c r="G2449" s="7">
        <v>107.0</v>
      </c>
      <c r="H2449" s="7">
        <v>135.0</v>
      </c>
      <c r="I2449" s="7" t="s">
        <v>17</v>
      </c>
      <c r="J2449" s="7">
        <f t="shared" si="1"/>
        <v>121</v>
      </c>
    </row>
    <row r="2450" ht="15.75" hidden="1" customHeight="1">
      <c r="A2450" s="5" t="s">
        <v>4692</v>
      </c>
      <c r="B2450" s="6" t="s">
        <v>12</v>
      </c>
      <c r="C2450" s="5" t="s">
        <v>23</v>
      </c>
      <c r="D2450" s="5" t="s">
        <v>43</v>
      </c>
      <c r="E2450" s="5" t="s">
        <v>15</v>
      </c>
      <c r="F2450" s="5" t="s">
        <v>179</v>
      </c>
      <c r="G2450" s="7">
        <v>131.0</v>
      </c>
      <c r="H2450" s="7">
        <v>118.0</v>
      </c>
      <c r="I2450" s="7" t="s">
        <v>17</v>
      </c>
      <c r="J2450" s="7">
        <f t="shared" si="1"/>
        <v>124.5</v>
      </c>
    </row>
    <row r="2451" ht="15.75" hidden="1" customHeight="1">
      <c r="A2451" s="5" t="s">
        <v>4693</v>
      </c>
      <c r="B2451" s="6" t="s">
        <v>1069</v>
      </c>
      <c r="C2451" s="5" t="s">
        <v>13</v>
      </c>
      <c r="D2451" s="5" t="s">
        <v>109</v>
      </c>
      <c r="E2451" s="5" t="s">
        <v>25</v>
      </c>
      <c r="F2451" s="5" t="s">
        <v>73</v>
      </c>
      <c r="G2451" s="7">
        <v>154.0</v>
      </c>
      <c r="H2451" s="7" t="s">
        <v>17</v>
      </c>
      <c r="I2451" s="7">
        <v>130.0</v>
      </c>
      <c r="J2451" s="7">
        <f t="shared" si="1"/>
        <v>142</v>
      </c>
    </row>
    <row r="2452" ht="15.75" hidden="1" customHeight="1">
      <c r="A2452" s="5" t="s">
        <v>4694</v>
      </c>
      <c r="B2452" s="6" t="s">
        <v>12</v>
      </c>
      <c r="C2452" s="5" t="s">
        <v>23</v>
      </c>
      <c r="D2452" s="5" t="s">
        <v>24</v>
      </c>
      <c r="E2452" s="5" t="s">
        <v>15</v>
      </c>
      <c r="F2452" s="5" t="s">
        <v>332</v>
      </c>
      <c r="G2452" s="7">
        <v>159.0</v>
      </c>
      <c r="H2452" s="7">
        <v>155.0</v>
      </c>
      <c r="I2452" s="7" t="s">
        <v>17</v>
      </c>
      <c r="J2452" s="7">
        <f t="shared" si="1"/>
        <v>157</v>
      </c>
    </row>
    <row r="2453" ht="15.75" hidden="1" customHeight="1">
      <c r="A2453" s="5" t="s">
        <v>4695</v>
      </c>
      <c r="B2453" s="6" t="s">
        <v>12</v>
      </c>
      <c r="C2453" s="5" t="s">
        <v>23</v>
      </c>
      <c r="D2453" s="5" t="s">
        <v>20</v>
      </c>
      <c r="E2453" s="5" t="s">
        <v>25</v>
      </c>
      <c r="F2453" s="5" t="s">
        <v>534</v>
      </c>
      <c r="G2453" s="7">
        <v>174.0</v>
      </c>
      <c r="H2453" s="7" t="s">
        <v>17</v>
      </c>
      <c r="I2453" s="7">
        <v>186.0</v>
      </c>
      <c r="J2453" s="7">
        <f t="shared" si="1"/>
        <v>180</v>
      </c>
    </row>
    <row r="2454" ht="15.75" hidden="1" customHeight="1">
      <c r="A2454" s="5" t="s">
        <v>4696</v>
      </c>
      <c r="B2454" s="6" t="s">
        <v>12</v>
      </c>
      <c r="C2454" s="5" t="s">
        <v>23</v>
      </c>
      <c r="D2454" s="5" t="s">
        <v>30</v>
      </c>
      <c r="E2454" s="5" t="s">
        <v>15</v>
      </c>
      <c r="F2454" s="5" t="s">
        <v>1408</v>
      </c>
      <c r="G2454" s="7">
        <v>184.0</v>
      </c>
      <c r="H2454" s="7">
        <v>161.0</v>
      </c>
      <c r="I2454" s="7">
        <v>149.0</v>
      </c>
      <c r="J2454" s="7">
        <f t="shared" si="1"/>
        <v>164.6666667</v>
      </c>
    </row>
    <row r="2455" ht="15.75" customHeight="1">
      <c r="A2455" s="5" t="s">
        <v>4697</v>
      </c>
      <c r="B2455" s="6" t="s">
        <v>12</v>
      </c>
      <c r="C2455" s="5" t="s">
        <v>23</v>
      </c>
      <c r="D2455" s="5" t="s">
        <v>30</v>
      </c>
      <c r="E2455" s="5" t="s">
        <v>25</v>
      </c>
      <c r="F2455" s="5" t="s">
        <v>965</v>
      </c>
      <c r="G2455" s="7" t="s">
        <v>67</v>
      </c>
      <c r="H2455" s="7" t="s">
        <v>64</v>
      </c>
      <c r="I2455" s="7" t="s">
        <v>17</v>
      </c>
      <c r="J2455" s="7" t="str">
        <f t="shared" si="1"/>
        <v>#DIV/0!</v>
      </c>
    </row>
    <row r="2456" ht="15.75" hidden="1" customHeight="1">
      <c r="A2456" s="5" t="s">
        <v>4698</v>
      </c>
      <c r="B2456" s="6" t="s">
        <v>19</v>
      </c>
      <c r="C2456" s="5" t="s">
        <v>23</v>
      </c>
      <c r="D2456" s="5" t="s">
        <v>30</v>
      </c>
      <c r="E2456" s="5" t="s">
        <v>15</v>
      </c>
      <c r="F2456" s="5" t="s">
        <v>66</v>
      </c>
      <c r="G2456" s="7">
        <v>134.0</v>
      </c>
      <c r="H2456" s="7">
        <v>132.0</v>
      </c>
      <c r="I2456" s="7" t="s">
        <v>17</v>
      </c>
      <c r="J2456" s="7">
        <f t="shared" si="1"/>
        <v>133</v>
      </c>
    </row>
    <row r="2457" ht="15.75" hidden="1" customHeight="1">
      <c r="A2457" s="5" t="s">
        <v>4699</v>
      </c>
      <c r="B2457" s="6" t="s">
        <v>12</v>
      </c>
      <c r="C2457" s="5" t="s">
        <v>23</v>
      </c>
      <c r="D2457" s="5" t="s">
        <v>20</v>
      </c>
      <c r="E2457" s="5" t="s">
        <v>15</v>
      </c>
      <c r="F2457" s="5" t="s">
        <v>161</v>
      </c>
      <c r="G2457" s="7">
        <v>181.0</v>
      </c>
      <c r="H2457" s="7">
        <v>153.0</v>
      </c>
      <c r="I2457" s="7" t="s">
        <v>17</v>
      </c>
      <c r="J2457" s="7">
        <f t="shared" si="1"/>
        <v>167</v>
      </c>
    </row>
    <row r="2458" ht="15.75" hidden="1" customHeight="1">
      <c r="A2458" s="5" t="s">
        <v>4700</v>
      </c>
      <c r="B2458" s="6" t="s">
        <v>12</v>
      </c>
      <c r="C2458" s="5" t="s">
        <v>13</v>
      </c>
      <c r="D2458" s="5" t="s">
        <v>43</v>
      </c>
      <c r="E2458" s="5" t="s">
        <v>15</v>
      </c>
      <c r="F2458" s="5" t="s">
        <v>224</v>
      </c>
      <c r="G2458" s="7">
        <v>127.0</v>
      </c>
      <c r="H2458" s="7">
        <v>102.0</v>
      </c>
      <c r="I2458" s="7" t="s">
        <v>17</v>
      </c>
      <c r="J2458" s="7">
        <f t="shared" si="1"/>
        <v>114.5</v>
      </c>
    </row>
    <row r="2459" ht="15.75" hidden="1" customHeight="1">
      <c r="A2459" s="5" t="s">
        <v>4701</v>
      </c>
      <c r="B2459" s="6" t="s">
        <v>19</v>
      </c>
      <c r="C2459" s="5" t="s">
        <v>23</v>
      </c>
      <c r="D2459" s="5" t="s">
        <v>30</v>
      </c>
      <c r="E2459" s="5" t="s">
        <v>15</v>
      </c>
      <c r="F2459" s="5" t="s">
        <v>660</v>
      </c>
      <c r="G2459" s="7">
        <v>111.0</v>
      </c>
      <c r="H2459" s="7">
        <v>118.0</v>
      </c>
      <c r="I2459" s="7" t="s">
        <v>17</v>
      </c>
      <c r="J2459" s="7">
        <f t="shared" si="1"/>
        <v>114.5</v>
      </c>
    </row>
    <row r="2460" ht="15.75" hidden="1" customHeight="1">
      <c r="A2460" s="5" t="s">
        <v>4702</v>
      </c>
      <c r="B2460" s="6" t="s">
        <v>12</v>
      </c>
      <c r="C2460" s="5" t="s">
        <v>23</v>
      </c>
      <c r="D2460" s="5" t="s">
        <v>30</v>
      </c>
      <c r="E2460" s="5" t="s">
        <v>25</v>
      </c>
      <c r="F2460" s="5" t="s">
        <v>544</v>
      </c>
      <c r="G2460" s="7">
        <v>127.0</v>
      </c>
      <c r="H2460" s="7" t="s">
        <v>67</v>
      </c>
      <c r="I2460" s="7" t="s">
        <v>17</v>
      </c>
      <c r="J2460" s="7">
        <f t="shared" si="1"/>
        <v>127</v>
      </c>
    </row>
    <row r="2461" ht="15.75" hidden="1" customHeight="1">
      <c r="A2461" s="5" t="s">
        <v>4703</v>
      </c>
      <c r="B2461" s="6" t="s">
        <v>19</v>
      </c>
      <c r="C2461" s="5" t="s">
        <v>13</v>
      </c>
      <c r="D2461" s="5" t="s">
        <v>109</v>
      </c>
      <c r="E2461" s="5" t="s">
        <v>15</v>
      </c>
      <c r="F2461" s="5" t="s">
        <v>172</v>
      </c>
      <c r="G2461" s="7" t="s">
        <v>67</v>
      </c>
      <c r="H2461" s="7">
        <v>138.0</v>
      </c>
      <c r="I2461" s="7" t="s">
        <v>17</v>
      </c>
      <c r="J2461" s="7">
        <f t="shared" si="1"/>
        <v>138</v>
      </c>
    </row>
    <row r="2462" ht="15.75" hidden="1" customHeight="1">
      <c r="A2462" s="5" t="s">
        <v>4704</v>
      </c>
      <c r="B2462" s="6" t="s">
        <v>12</v>
      </c>
      <c r="C2462" s="5" t="s">
        <v>23</v>
      </c>
      <c r="D2462" s="5" t="s">
        <v>43</v>
      </c>
      <c r="E2462" s="5" t="s">
        <v>25</v>
      </c>
      <c r="F2462" s="5" t="s">
        <v>224</v>
      </c>
      <c r="G2462" s="7">
        <v>169.0</v>
      </c>
      <c r="H2462" s="7" t="s">
        <v>17</v>
      </c>
      <c r="I2462" s="7">
        <v>168.0</v>
      </c>
      <c r="J2462" s="7">
        <f t="shared" si="1"/>
        <v>168.5</v>
      </c>
    </row>
    <row r="2463" ht="15.75" hidden="1" customHeight="1">
      <c r="A2463" s="5" t="s">
        <v>4705</v>
      </c>
      <c r="B2463" s="6" t="s">
        <v>19</v>
      </c>
      <c r="C2463" s="5" t="s">
        <v>23</v>
      </c>
      <c r="D2463" s="5" t="s">
        <v>37</v>
      </c>
      <c r="E2463" s="5" t="s">
        <v>15</v>
      </c>
      <c r="F2463" s="5" t="s">
        <v>271</v>
      </c>
      <c r="G2463" s="7">
        <v>153.0</v>
      </c>
      <c r="H2463" s="7">
        <v>138.0</v>
      </c>
      <c r="I2463" s="7" t="s">
        <v>17</v>
      </c>
      <c r="J2463" s="7">
        <f t="shared" si="1"/>
        <v>145.5</v>
      </c>
    </row>
    <row r="2464" ht="15.75" hidden="1" customHeight="1">
      <c r="A2464" s="5" t="s">
        <v>4706</v>
      </c>
      <c r="B2464" s="6" t="s">
        <v>12</v>
      </c>
      <c r="C2464" s="5" t="s">
        <v>23</v>
      </c>
      <c r="D2464" s="5" t="s">
        <v>43</v>
      </c>
      <c r="E2464" s="5" t="s">
        <v>25</v>
      </c>
      <c r="F2464" s="5" t="s">
        <v>170</v>
      </c>
      <c r="G2464" s="7">
        <v>185.0</v>
      </c>
      <c r="H2464" s="7" t="s">
        <v>17</v>
      </c>
      <c r="I2464" s="7">
        <v>165.0</v>
      </c>
      <c r="J2464" s="7">
        <f t="shared" si="1"/>
        <v>175</v>
      </c>
    </row>
    <row r="2465" ht="15.75" hidden="1" customHeight="1">
      <c r="A2465" s="5" t="s">
        <v>4707</v>
      </c>
      <c r="B2465" s="6" t="s">
        <v>19</v>
      </c>
      <c r="C2465" s="5" t="s">
        <v>13</v>
      </c>
      <c r="D2465" s="5" t="s">
        <v>20</v>
      </c>
      <c r="E2465" s="5" t="s">
        <v>15</v>
      </c>
      <c r="F2465" s="5" t="s">
        <v>742</v>
      </c>
      <c r="G2465" s="7">
        <v>175.0</v>
      </c>
      <c r="H2465" s="7" t="s">
        <v>17</v>
      </c>
      <c r="I2465" s="7">
        <v>161.0</v>
      </c>
      <c r="J2465" s="7">
        <f t="shared" si="1"/>
        <v>168</v>
      </c>
    </row>
    <row r="2466" ht="15.75" hidden="1" customHeight="1">
      <c r="A2466" s="5" t="s">
        <v>4708</v>
      </c>
      <c r="B2466" s="6" t="s">
        <v>12</v>
      </c>
      <c r="C2466" s="5" t="s">
        <v>23</v>
      </c>
      <c r="D2466" s="5" t="s">
        <v>30</v>
      </c>
      <c r="E2466" s="5" t="s">
        <v>15</v>
      </c>
      <c r="F2466" s="5" t="s">
        <v>971</v>
      </c>
      <c r="G2466" s="7">
        <v>192.0</v>
      </c>
      <c r="H2466" s="7" t="s">
        <v>17</v>
      </c>
      <c r="I2466" s="7">
        <v>192.0</v>
      </c>
      <c r="J2466" s="7">
        <f t="shared" si="1"/>
        <v>192</v>
      </c>
    </row>
    <row r="2467" ht="15.75" hidden="1" customHeight="1">
      <c r="A2467" s="5" t="s">
        <v>4709</v>
      </c>
      <c r="B2467" s="6" t="s">
        <v>12</v>
      </c>
      <c r="C2467" s="5" t="s">
        <v>23</v>
      </c>
      <c r="D2467" s="5" t="s">
        <v>43</v>
      </c>
      <c r="E2467" s="5" t="s">
        <v>15</v>
      </c>
      <c r="F2467" s="5" t="s">
        <v>179</v>
      </c>
      <c r="G2467" s="7">
        <v>140.0</v>
      </c>
      <c r="H2467" s="7">
        <v>147.0</v>
      </c>
      <c r="I2467" s="7" t="s">
        <v>17</v>
      </c>
      <c r="J2467" s="7">
        <f t="shared" si="1"/>
        <v>143.5</v>
      </c>
    </row>
    <row r="2468" ht="15.75" hidden="1" customHeight="1">
      <c r="A2468" s="5" t="s">
        <v>4710</v>
      </c>
      <c r="B2468" s="6" t="s">
        <v>19</v>
      </c>
      <c r="C2468" s="5" t="s">
        <v>23</v>
      </c>
      <c r="D2468" s="5" t="s">
        <v>60</v>
      </c>
      <c r="E2468" s="5" t="s">
        <v>25</v>
      </c>
      <c r="F2468" s="5" t="s">
        <v>61</v>
      </c>
      <c r="G2468" s="7">
        <v>193.5</v>
      </c>
      <c r="H2468" s="7">
        <v>194.0</v>
      </c>
      <c r="I2468" s="7">
        <v>187.0</v>
      </c>
      <c r="J2468" s="7">
        <f t="shared" si="1"/>
        <v>191.5</v>
      </c>
    </row>
    <row r="2469" ht="15.75" hidden="1" customHeight="1">
      <c r="A2469" s="5" t="s">
        <v>4711</v>
      </c>
      <c r="B2469" s="6" t="s">
        <v>19</v>
      </c>
      <c r="C2469" s="5" t="s">
        <v>23</v>
      </c>
      <c r="D2469" s="5" t="s">
        <v>30</v>
      </c>
      <c r="E2469" s="5" t="s">
        <v>15</v>
      </c>
      <c r="F2469" s="5" t="s">
        <v>702</v>
      </c>
      <c r="G2469" s="7">
        <v>140.0</v>
      </c>
      <c r="H2469" s="7">
        <v>135.0</v>
      </c>
      <c r="I2469" s="7" t="s">
        <v>17</v>
      </c>
      <c r="J2469" s="7">
        <f t="shared" si="1"/>
        <v>137.5</v>
      </c>
    </row>
    <row r="2470" ht="15.75" hidden="1" customHeight="1">
      <c r="A2470" s="5" t="s">
        <v>4712</v>
      </c>
      <c r="B2470" s="6" t="s">
        <v>12</v>
      </c>
      <c r="C2470" s="5" t="s">
        <v>23</v>
      </c>
      <c r="D2470" s="5" t="s">
        <v>109</v>
      </c>
      <c r="E2470" s="5" t="s">
        <v>15</v>
      </c>
      <c r="F2470" s="5" t="s">
        <v>123</v>
      </c>
      <c r="G2470" s="7">
        <v>174.0</v>
      </c>
      <c r="H2470" s="7">
        <v>165.0</v>
      </c>
      <c r="I2470" s="7" t="s">
        <v>17</v>
      </c>
      <c r="J2470" s="7">
        <f t="shared" si="1"/>
        <v>169.5</v>
      </c>
    </row>
    <row r="2471" ht="15.75" hidden="1" customHeight="1">
      <c r="A2471" s="5" t="s">
        <v>4713</v>
      </c>
      <c r="B2471" s="6" t="s">
        <v>12</v>
      </c>
      <c r="C2471" s="5" t="s">
        <v>23</v>
      </c>
      <c r="D2471" s="5" t="s">
        <v>24</v>
      </c>
      <c r="E2471" s="5" t="s">
        <v>15</v>
      </c>
      <c r="F2471" s="5" t="s">
        <v>92</v>
      </c>
      <c r="G2471" s="7">
        <v>153.0</v>
      </c>
      <c r="H2471" s="7">
        <v>158.0</v>
      </c>
      <c r="I2471" s="7" t="s">
        <v>17</v>
      </c>
      <c r="J2471" s="7">
        <f t="shared" si="1"/>
        <v>155.5</v>
      </c>
    </row>
    <row r="2472" ht="15.75" hidden="1" customHeight="1">
      <c r="A2472" s="5" t="s">
        <v>4714</v>
      </c>
      <c r="B2472" s="6" t="s">
        <v>12</v>
      </c>
      <c r="C2472" s="5" t="s">
        <v>13</v>
      </c>
      <c r="D2472" s="5" t="s">
        <v>20</v>
      </c>
      <c r="E2472" s="5" t="s">
        <v>25</v>
      </c>
      <c r="F2472" s="5" t="s">
        <v>440</v>
      </c>
      <c r="G2472" s="7">
        <v>193.0</v>
      </c>
      <c r="H2472" s="7" t="s">
        <v>17</v>
      </c>
      <c r="I2472" s="7">
        <v>186.0</v>
      </c>
      <c r="J2472" s="7">
        <f t="shared" si="1"/>
        <v>189.5</v>
      </c>
    </row>
    <row r="2473" ht="15.75" hidden="1" customHeight="1">
      <c r="A2473" s="5" t="s">
        <v>4715</v>
      </c>
      <c r="B2473" s="6" t="s">
        <v>12</v>
      </c>
      <c r="C2473" s="5" t="s">
        <v>23</v>
      </c>
      <c r="D2473" s="5" t="s">
        <v>43</v>
      </c>
      <c r="E2473" s="5" t="s">
        <v>15</v>
      </c>
      <c r="F2473" s="5" t="s">
        <v>550</v>
      </c>
      <c r="G2473" s="7">
        <v>197.5</v>
      </c>
      <c r="H2473" s="7">
        <v>187.0</v>
      </c>
      <c r="I2473" s="7">
        <v>166.0</v>
      </c>
      <c r="J2473" s="7">
        <f t="shared" si="1"/>
        <v>183.5</v>
      </c>
    </row>
    <row r="2474" ht="15.75" hidden="1" customHeight="1">
      <c r="A2474" s="5" t="s">
        <v>4716</v>
      </c>
      <c r="B2474" s="6" t="s">
        <v>12</v>
      </c>
      <c r="C2474" s="5" t="s">
        <v>23</v>
      </c>
      <c r="D2474" s="5" t="s">
        <v>24</v>
      </c>
      <c r="E2474" s="5" t="s">
        <v>25</v>
      </c>
      <c r="F2474" s="5" t="s">
        <v>26</v>
      </c>
      <c r="G2474" s="7">
        <v>169.0</v>
      </c>
      <c r="H2474" s="7" t="s">
        <v>17</v>
      </c>
      <c r="I2474" s="7">
        <v>137.0</v>
      </c>
      <c r="J2474" s="7">
        <f t="shared" si="1"/>
        <v>153</v>
      </c>
    </row>
    <row r="2475" ht="15.75" hidden="1" customHeight="1">
      <c r="A2475" s="5" t="s">
        <v>4717</v>
      </c>
      <c r="B2475" s="6" t="s">
        <v>12</v>
      </c>
      <c r="C2475" s="5" t="s">
        <v>13</v>
      </c>
      <c r="D2475" s="5" t="s">
        <v>46</v>
      </c>
      <c r="E2475" s="5" t="s">
        <v>15</v>
      </c>
      <c r="F2475" s="5" t="s">
        <v>90</v>
      </c>
      <c r="G2475" s="7">
        <v>160.0</v>
      </c>
      <c r="H2475" s="7">
        <v>138.0</v>
      </c>
      <c r="I2475" s="7" t="s">
        <v>17</v>
      </c>
      <c r="J2475" s="7">
        <f t="shared" si="1"/>
        <v>149</v>
      </c>
    </row>
    <row r="2476" ht="15.75" hidden="1" customHeight="1">
      <c r="A2476" s="5" t="s">
        <v>4718</v>
      </c>
      <c r="B2476" s="6" t="s">
        <v>12</v>
      </c>
      <c r="C2476" s="5" t="s">
        <v>23</v>
      </c>
      <c r="D2476" s="5" t="s">
        <v>20</v>
      </c>
      <c r="E2476" s="5" t="s">
        <v>25</v>
      </c>
      <c r="F2476" s="5" t="s">
        <v>28</v>
      </c>
      <c r="G2476" s="7">
        <v>138.0</v>
      </c>
      <c r="H2476" s="7">
        <v>127.0</v>
      </c>
      <c r="I2476" s="7" t="s">
        <v>17</v>
      </c>
      <c r="J2476" s="7">
        <f t="shared" si="1"/>
        <v>132.5</v>
      </c>
    </row>
    <row r="2477" ht="15.75" hidden="1" customHeight="1">
      <c r="A2477" s="5" t="s">
        <v>4719</v>
      </c>
      <c r="B2477" s="6" t="s">
        <v>12</v>
      </c>
      <c r="C2477" s="5" t="s">
        <v>13</v>
      </c>
      <c r="D2477" s="5" t="s">
        <v>20</v>
      </c>
      <c r="E2477" s="5" t="s">
        <v>15</v>
      </c>
      <c r="F2477" s="5" t="s">
        <v>603</v>
      </c>
      <c r="G2477" s="7">
        <v>122.0</v>
      </c>
      <c r="H2477" s="7">
        <v>174.0</v>
      </c>
      <c r="I2477" s="7" t="s">
        <v>67</v>
      </c>
      <c r="J2477" s="7">
        <f t="shared" si="1"/>
        <v>148</v>
      </c>
    </row>
    <row r="2478" ht="15.75" hidden="1" customHeight="1">
      <c r="A2478" s="5" t="s">
        <v>4720</v>
      </c>
      <c r="B2478" s="6" t="s">
        <v>19</v>
      </c>
      <c r="C2478" s="5" t="s">
        <v>23</v>
      </c>
      <c r="D2478" s="5" t="s">
        <v>30</v>
      </c>
      <c r="E2478" s="5" t="s">
        <v>25</v>
      </c>
      <c r="F2478" s="5" t="s">
        <v>177</v>
      </c>
      <c r="G2478" s="7">
        <v>193.0</v>
      </c>
      <c r="H2478" s="7">
        <v>171.0</v>
      </c>
      <c r="I2478" s="7" t="s">
        <v>17</v>
      </c>
      <c r="J2478" s="7">
        <f t="shared" si="1"/>
        <v>182</v>
      </c>
    </row>
    <row r="2479" ht="15.75" hidden="1" customHeight="1">
      <c r="A2479" s="5" t="s">
        <v>4721</v>
      </c>
      <c r="B2479" s="6" t="s">
        <v>19</v>
      </c>
      <c r="C2479" s="5" t="s">
        <v>13</v>
      </c>
      <c r="D2479" s="5" t="s">
        <v>37</v>
      </c>
      <c r="E2479" s="5" t="s">
        <v>25</v>
      </c>
      <c r="F2479" s="5" t="s">
        <v>300</v>
      </c>
      <c r="G2479" s="7">
        <v>172.0</v>
      </c>
      <c r="H2479" s="7" t="s">
        <v>17</v>
      </c>
      <c r="I2479" s="7">
        <v>190.0</v>
      </c>
      <c r="J2479" s="7">
        <f t="shared" si="1"/>
        <v>181</v>
      </c>
    </row>
    <row r="2480" ht="15.75" hidden="1" customHeight="1">
      <c r="A2480" s="5" t="s">
        <v>4722</v>
      </c>
      <c r="B2480" s="6" t="s">
        <v>12</v>
      </c>
      <c r="C2480" s="5" t="s">
        <v>13</v>
      </c>
      <c r="D2480" s="5" t="s">
        <v>24</v>
      </c>
      <c r="E2480" s="5" t="s">
        <v>15</v>
      </c>
      <c r="F2480" s="5" t="s">
        <v>481</v>
      </c>
      <c r="G2480" s="7">
        <v>166.0</v>
      </c>
      <c r="H2480" s="7" t="s">
        <v>17</v>
      </c>
      <c r="I2480" s="7">
        <v>159.0</v>
      </c>
      <c r="J2480" s="7">
        <f t="shared" si="1"/>
        <v>162.5</v>
      </c>
    </row>
    <row r="2481" ht="15.75" hidden="1" customHeight="1">
      <c r="A2481" s="5" t="s">
        <v>4723</v>
      </c>
      <c r="B2481" s="6" t="s">
        <v>12</v>
      </c>
      <c r="C2481" s="5" t="s">
        <v>23</v>
      </c>
      <c r="D2481" s="5" t="s">
        <v>37</v>
      </c>
      <c r="E2481" s="5" t="s">
        <v>15</v>
      </c>
      <c r="F2481" s="5" t="s">
        <v>271</v>
      </c>
      <c r="G2481" s="7">
        <v>175.0</v>
      </c>
      <c r="H2481" s="7" t="s">
        <v>17</v>
      </c>
      <c r="I2481" s="7">
        <v>183.0</v>
      </c>
      <c r="J2481" s="7">
        <f t="shared" si="1"/>
        <v>179</v>
      </c>
    </row>
    <row r="2482" ht="15.75" hidden="1" customHeight="1">
      <c r="A2482" s="5" t="s">
        <v>4724</v>
      </c>
      <c r="B2482" s="6" t="s">
        <v>19</v>
      </c>
      <c r="C2482" s="5" t="s">
        <v>13</v>
      </c>
      <c r="D2482" s="5" t="s">
        <v>60</v>
      </c>
      <c r="E2482" s="5" t="s">
        <v>25</v>
      </c>
      <c r="F2482" s="5" t="s">
        <v>73</v>
      </c>
      <c r="G2482" s="7">
        <v>119.0</v>
      </c>
      <c r="H2482" s="7" t="s">
        <v>17</v>
      </c>
      <c r="I2482" s="7">
        <v>100.0</v>
      </c>
      <c r="J2482" s="7">
        <f t="shared" si="1"/>
        <v>109.5</v>
      </c>
    </row>
    <row r="2483" ht="15.75" hidden="1" customHeight="1">
      <c r="A2483" s="5" t="s">
        <v>4725</v>
      </c>
      <c r="B2483" s="6" t="s">
        <v>19</v>
      </c>
      <c r="C2483" s="5" t="s">
        <v>23</v>
      </c>
      <c r="D2483" s="5" t="s">
        <v>51</v>
      </c>
      <c r="E2483" s="5" t="s">
        <v>15</v>
      </c>
      <c r="F2483" s="5" t="s">
        <v>752</v>
      </c>
      <c r="G2483" s="7">
        <v>154.0</v>
      </c>
      <c r="H2483" s="7">
        <v>149.0</v>
      </c>
      <c r="I2483" s="7" t="s">
        <v>17</v>
      </c>
      <c r="J2483" s="7">
        <f t="shared" si="1"/>
        <v>151.5</v>
      </c>
    </row>
    <row r="2484" ht="15.75" hidden="1" customHeight="1">
      <c r="A2484" s="5" t="s">
        <v>4726</v>
      </c>
      <c r="B2484" s="6" t="s">
        <v>12</v>
      </c>
      <c r="C2484" s="5" t="s">
        <v>23</v>
      </c>
      <c r="D2484" s="5" t="s">
        <v>20</v>
      </c>
      <c r="E2484" s="5" t="s">
        <v>25</v>
      </c>
      <c r="F2484" s="5" t="s">
        <v>498</v>
      </c>
      <c r="G2484" s="7">
        <v>187.0</v>
      </c>
      <c r="H2484" s="7" t="s">
        <v>17</v>
      </c>
      <c r="I2484" s="7">
        <v>151.0</v>
      </c>
      <c r="J2484" s="7">
        <f t="shared" si="1"/>
        <v>169</v>
      </c>
    </row>
    <row r="2485" ht="15.75" hidden="1" customHeight="1">
      <c r="A2485" s="5" t="s">
        <v>4727</v>
      </c>
      <c r="B2485" s="6" t="s">
        <v>12</v>
      </c>
      <c r="C2485" s="5" t="s">
        <v>13</v>
      </c>
      <c r="D2485" s="5" t="s">
        <v>130</v>
      </c>
      <c r="E2485" s="5" t="s">
        <v>15</v>
      </c>
      <c r="F2485" s="5" t="s">
        <v>483</v>
      </c>
      <c r="G2485" s="7">
        <v>174.0</v>
      </c>
      <c r="H2485" s="7">
        <v>160.0</v>
      </c>
      <c r="I2485" s="7">
        <v>119.0</v>
      </c>
      <c r="J2485" s="7">
        <f t="shared" si="1"/>
        <v>151</v>
      </c>
    </row>
    <row r="2486" ht="15.75" hidden="1" customHeight="1">
      <c r="A2486" s="5" t="s">
        <v>4728</v>
      </c>
      <c r="B2486" s="6" t="s">
        <v>19</v>
      </c>
      <c r="C2486" s="5" t="s">
        <v>23</v>
      </c>
      <c r="D2486" s="5" t="s">
        <v>30</v>
      </c>
      <c r="E2486" s="5" t="s">
        <v>15</v>
      </c>
      <c r="F2486" s="5" t="s">
        <v>214</v>
      </c>
      <c r="G2486" s="7">
        <v>184.0</v>
      </c>
      <c r="H2486" s="7">
        <v>189.0</v>
      </c>
      <c r="I2486" s="7" t="s">
        <v>17</v>
      </c>
      <c r="J2486" s="7">
        <f t="shared" si="1"/>
        <v>186.5</v>
      </c>
    </row>
    <row r="2487" ht="15.75" hidden="1" customHeight="1">
      <c r="A2487" s="5" t="s">
        <v>4729</v>
      </c>
      <c r="B2487" s="6" t="s">
        <v>19</v>
      </c>
      <c r="C2487" s="5" t="s">
        <v>23</v>
      </c>
      <c r="D2487" s="5" t="s">
        <v>130</v>
      </c>
      <c r="E2487" s="5" t="s">
        <v>25</v>
      </c>
      <c r="F2487" s="5" t="s">
        <v>58</v>
      </c>
      <c r="G2487" s="7">
        <v>167.0</v>
      </c>
      <c r="H2487" s="7">
        <v>155.0</v>
      </c>
      <c r="I2487" s="7" t="s">
        <v>17</v>
      </c>
      <c r="J2487" s="7">
        <f t="shared" si="1"/>
        <v>161</v>
      </c>
    </row>
    <row r="2488" ht="15.75" hidden="1" customHeight="1">
      <c r="A2488" s="5" t="s">
        <v>4730</v>
      </c>
      <c r="B2488" s="6" t="s">
        <v>12</v>
      </c>
      <c r="C2488" s="5" t="s">
        <v>13</v>
      </c>
      <c r="D2488" s="5" t="s">
        <v>30</v>
      </c>
      <c r="E2488" s="5" t="s">
        <v>25</v>
      </c>
      <c r="F2488" s="5" t="s">
        <v>269</v>
      </c>
      <c r="G2488" s="7">
        <v>144.0</v>
      </c>
      <c r="H2488" s="7">
        <v>135.0</v>
      </c>
      <c r="I2488" s="7" t="s">
        <v>17</v>
      </c>
      <c r="J2488" s="7">
        <f t="shared" si="1"/>
        <v>139.5</v>
      </c>
    </row>
    <row r="2489" ht="15.75" hidden="1" customHeight="1">
      <c r="A2489" s="5" t="s">
        <v>4731</v>
      </c>
      <c r="B2489" s="6" t="s">
        <v>19</v>
      </c>
      <c r="C2489" s="5" t="s">
        <v>23</v>
      </c>
      <c r="D2489" s="5" t="s">
        <v>37</v>
      </c>
      <c r="E2489" s="5" t="s">
        <v>15</v>
      </c>
      <c r="F2489" s="5" t="s">
        <v>196</v>
      </c>
      <c r="G2489" s="7">
        <v>190.0</v>
      </c>
      <c r="H2489" s="7" t="s">
        <v>17</v>
      </c>
      <c r="I2489" s="7">
        <v>195.0</v>
      </c>
      <c r="J2489" s="7">
        <f t="shared" si="1"/>
        <v>192.5</v>
      </c>
    </row>
    <row r="2490" ht="15.75" hidden="1" customHeight="1">
      <c r="A2490" s="5" t="s">
        <v>4732</v>
      </c>
      <c r="B2490" s="6" t="s">
        <v>19</v>
      </c>
      <c r="C2490" s="5" t="s">
        <v>23</v>
      </c>
      <c r="D2490" s="5" t="s">
        <v>43</v>
      </c>
      <c r="E2490" s="5" t="s">
        <v>25</v>
      </c>
      <c r="F2490" s="5" t="s">
        <v>363</v>
      </c>
      <c r="G2490" s="7">
        <v>193.0</v>
      </c>
      <c r="H2490" s="7" t="s">
        <v>17</v>
      </c>
      <c r="I2490" s="7">
        <v>172.0</v>
      </c>
      <c r="J2490" s="7">
        <f t="shared" si="1"/>
        <v>182.5</v>
      </c>
    </row>
    <row r="2491" ht="15.75" hidden="1" customHeight="1">
      <c r="A2491" s="5" t="s">
        <v>4733</v>
      </c>
      <c r="B2491" s="6" t="s">
        <v>12</v>
      </c>
      <c r="C2491" s="5" t="s">
        <v>23</v>
      </c>
      <c r="D2491" s="5" t="s">
        <v>30</v>
      </c>
      <c r="E2491" s="5" t="s">
        <v>15</v>
      </c>
      <c r="F2491" s="5" t="s">
        <v>66</v>
      </c>
      <c r="G2491" s="7">
        <v>129.0</v>
      </c>
      <c r="H2491" s="7">
        <v>115.0</v>
      </c>
      <c r="I2491" s="7" t="s">
        <v>17</v>
      </c>
      <c r="J2491" s="7">
        <f t="shared" si="1"/>
        <v>122</v>
      </c>
    </row>
    <row r="2492" ht="15.75" hidden="1" customHeight="1">
      <c r="A2492" s="5" t="s">
        <v>4734</v>
      </c>
      <c r="B2492" s="6" t="s">
        <v>12</v>
      </c>
      <c r="C2492" s="5" t="s">
        <v>13</v>
      </c>
      <c r="D2492" s="5" t="s">
        <v>30</v>
      </c>
      <c r="E2492" s="5" t="s">
        <v>25</v>
      </c>
      <c r="F2492" s="5" t="s">
        <v>446</v>
      </c>
      <c r="G2492" s="7">
        <v>127.0</v>
      </c>
      <c r="H2492" s="7">
        <v>166.0</v>
      </c>
      <c r="I2492" s="7" t="s">
        <v>17</v>
      </c>
      <c r="J2492" s="7">
        <f t="shared" si="1"/>
        <v>146.5</v>
      </c>
    </row>
    <row r="2493" ht="15.75" hidden="1" customHeight="1">
      <c r="A2493" s="5" t="s">
        <v>4735</v>
      </c>
      <c r="B2493" s="6" t="s">
        <v>12</v>
      </c>
      <c r="C2493" s="5" t="s">
        <v>13</v>
      </c>
      <c r="D2493" s="5" t="s">
        <v>24</v>
      </c>
      <c r="E2493" s="5" t="s">
        <v>25</v>
      </c>
      <c r="F2493" s="5" t="s">
        <v>26</v>
      </c>
      <c r="G2493" s="7">
        <v>143.0</v>
      </c>
      <c r="H2493" s="7" t="s">
        <v>17</v>
      </c>
      <c r="I2493" s="7">
        <v>151.0</v>
      </c>
      <c r="J2493" s="7">
        <f t="shared" si="1"/>
        <v>147</v>
      </c>
    </row>
    <row r="2494" ht="15.75" hidden="1" customHeight="1">
      <c r="A2494" s="5" t="s">
        <v>4736</v>
      </c>
      <c r="B2494" s="6" t="s">
        <v>12</v>
      </c>
      <c r="C2494" s="5" t="s">
        <v>13</v>
      </c>
      <c r="D2494" s="5" t="s">
        <v>109</v>
      </c>
      <c r="E2494" s="5" t="s">
        <v>25</v>
      </c>
      <c r="F2494" s="5" t="s">
        <v>73</v>
      </c>
      <c r="G2494" s="7">
        <v>172.0</v>
      </c>
      <c r="H2494" s="7" t="s">
        <v>17</v>
      </c>
      <c r="I2494" s="7">
        <v>151.0</v>
      </c>
      <c r="J2494" s="7">
        <f t="shared" si="1"/>
        <v>161.5</v>
      </c>
    </row>
    <row r="2495" ht="15.75" hidden="1" customHeight="1">
      <c r="A2495" s="5" t="s">
        <v>4737</v>
      </c>
      <c r="B2495" s="6" t="s">
        <v>12</v>
      </c>
      <c r="C2495" s="5" t="s">
        <v>13</v>
      </c>
      <c r="D2495" s="5" t="s">
        <v>37</v>
      </c>
      <c r="E2495" s="5" t="s">
        <v>15</v>
      </c>
      <c r="F2495" s="5" t="s">
        <v>205</v>
      </c>
      <c r="G2495" s="7">
        <v>167.0</v>
      </c>
      <c r="H2495" s="7" t="s">
        <v>17</v>
      </c>
      <c r="I2495" s="7">
        <v>155.0</v>
      </c>
      <c r="J2495" s="7">
        <f t="shared" si="1"/>
        <v>161</v>
      </c>
    </row>
    <row r="2496" ht="15.75" hidden="1" customHeight="1">
      <c r="A2496" s="5" t="s">
        <v>4738</v>
      </c>
      <c r="B2496" s="6" t="s">
        <v>12</v>
      </c>
      <c r="C2496" s="5" t="s">
        <v>13</v>
      </c>
      <c r="D2496" s="5" t="s">
        <v>43</v>
      </c>
      <c r="E2496" s="5" t="s">
        <v>15</v>
      </c>
      <c r="F2496" s="5" t="s">
        <v>224</v>
      </c>
      <c r="G2496" s="7">
        <v>131.0</v>
      </c>
      <c r="H2496" s="7" t="s">
        <v>17</v>
      </c>
      <c r="I2496" s="7" t="s">
        <v>67</v>
      </c>
      <c r="J2496" s="7">
        <f t="shared" si="1"/>
        <v>131</v>
      </c>
    </row>
    <row r="2497" ht="15.75" hidden="1" customHeight="1">
      <c r="A2497" s="5" t="s">
        <v>4739</v>
      </c>
      <c r="B2497" s="6" t="s">
        <v>12</v>
      </c>
      <c r="C2497" s="5" t="s">
        <v>23</v>
      </c>
      <c r="D2497" s="5" t="s">
        <v>30</v>
      </c>
      <c r="E2497" s="5" t="s">
        <v>15</v>
      </c>
      <c r="F2497" s="5" t="s">
        <v>275</v>
      </c>
      <c r="G2497" s="7">
        <v>149.0</v>
      </c>
      <c r="H2497" s="7">
        <v>160.0</v>
      </c>
      <c r="I2497" s="7" t="s">
        <v>17</v>
      </c>
      <c r="J2497" s="7">
        <f t="shared" si="1"/>
        <v>154.5</v>
      </c>
    </row>
    <row r="2498" ht="15.75" hidden="1" customHeight="1">
      <c r="A2498" s="5" t="s">
        <v>4740</v>
      </c>
      <c r="B2498" s="6" t="s">
        <v>19</v>
      </c>
      <c r="C2498" s="5" t="s">
        <v>13</v>
      </c>
      <c r="D2498" s="5" t="s">
        <v>20</v>
      </c>
      <c r="E2498" s="5" t="s">
        <v>25</v>
      </c>
      <c r="F2498" s="5" t="s">
        <v>654</v>
      </c>
      <c r="G2498" s="7">
        <v>152.0</v>
      </c>
      <c r="H2498" s="7">
        <v>140.0</v>
      </c>
      <c r="I2498" s="7" t="s">
        <v>17</v>
      </c>
      <c r="J2498" s="7">
        <f t="shared" si="1"/>
        <v>146</v>
      </c>
    </row>
    <row r="2499" ht="15.75" hidden="1" customHeight="1">
      <c r="A2499" s="5" t="s">
        <v>4741</v>
      </c>
      <c r="B2499" s="6" t="s">
        <v>12</v>
      </c>
      <c r="C2499" s="5" t="s">
        <v>23</v>
      </c>
      <c r="D2499" s="5" t="s">
        <v>14</v>
      </c>
      <c r="E2499" s="5" t="s">
        <v>25</v>
      </c>
      <c r="F2499" s="5" t="s">
        <v>489</v>
      </c>
      <c r="G2499" s="7">
        <v>169.0</v>
      </c>
      <c r="H2499" s="7" t="s">
        <v>17</v>
      </c>
      <c r="I2499" s="7">
        <v>161.0</v>
      </c>
      <c r="J2499" s="7">
        <f t="shared" si="1"/>
        <v>165</v>
      </c>
    </row>
    <row r="2500" ht="15.75" hidden="1" customHeight="1">
      <c r="A2500" s="5" t="s">
        <v>4742</v>
      </c>
      <c r="B2500" s="6" t="s">
        <v>12</v>
      </c>
      <c r="C2500" s="5" t="s">
        <v>23</v>
      </c>
      <c r="D2500" s="5" t="s">
        <v>37</v>
      </c>
      <c r="E2500" s="5" t="s">
        <v>25</v>
      </c>
      <c r="F2500" s="5" t="s">
        <v>1023</v>
      </c>
      <c r="G2500" s="7">
        <v>155.0</v>
      </c>
      <c r="H2500" s="7" t="s">
        <v>17</v>
      </c>
      <c r="I2500" s="7">
        <v>117.0</v>
      </c>
      <c r="J2500" s="7">
        <f t="shared" si="1"/>
        <v>136</v>
      </c>
    </row>
    <row r="2501" ht="15.75" hidden="1" customHeight="1">
      <c r="A2501" s="5" t="s">
        <v>4743</v>
      </c>
      <c r="B2501" s="6" t="s">
        <v>12</v>
      </c>
      <c r="C2501" s="5" t="s">
        <v>23</v>
      </c>
      <c r="D2501" s="5" t="s">
        <v>20</v>
      </c>
      <c r="E2501" s="5" t="s">
        <v>15</v>
      </c>
      <c r="F2501" s="5" t="s">
        <v>387</v>
      </c>
      <c r="G2501" s="7">
        <v>149.0</v>
      </c>
      <c r="H2501" s="7">
        <v>149.0</v>
      </c>
      <c r="I2501" s="7" t="s">
        <v>17</v>
      </c>
      <c r="J2501" s="7">
        <f t="shared" si="1"/>
        <v>149</v>
      </c>
    </row>
    <row r="2502" ht="15.75" hidden="1" customHeight="1">
      <c r="A2502" s="5" t="s">
        <v>4744</v>
      </c>
      <c r="B2502" s="6" t="s">
        <v>12</v>
      </c>
      <c r="C2502" s="5" t="s">
        <v>13</v>
      </c>
      <c r="D2502" s="5" t="s">
        <v>30</v>
      </c>
      <c r="E2502" s="5" t="s">
        <v>25</v>
      </c>
      <c r="F2502" s="5" t="s">
        <v>544</v>
      </c>
      <c r="G2502" s="7">
        <v>161.0</v>
      </c>
      <c r="H2502" s="7">
        <v>161.0</v>
      </c>
      <c r="I2502" s="7" t="s">
        <v>17</v>
      </c>
      <c r="J2502" s="7">
        <f t="shared" si="1"/>
        <v>161</v>
      </c>
    </row>
    <row r="2503" ht="15.75" hidden="1" customHeight="1">
      <c r="A2503" s="5" t="s">
        <v>4745</v>
      </c>
      <c r="B2503" s="6" t="s">
        <v>19</v>
      </c>
      <c r="C2503" s="5" t="s">
        <v>23</v>
      </c>
      <c r="D2503" s="5" t="s">
        <v>60</v>
      </c>
      <c r="E2503" s="5" t="s">
        <v>15</v>
      </c>
      <c r="F2503" s="5" t="s">
        <v>398</v>
      </c>
      <c r="G2503" s="7">
        <v>156.0</v>
      </c>
      <c r="H2503" s="7">
        <v>149.0</v>
      </c>
      <c r="I2503" s="7">
        <v>157.0</v>
      </c>
      <c r="J2503" s="7">
        <f t="shared" si="1"/>
        <v>154</v>
      </c>
    </row>
    <row r="2504" ht="15.75" hidden="1" customHeight="1">
      <c r="A2504" s="5" t="s">
        <v>4746</v>
      </c>
      <c r="B2504" s="6" t="s">
        <v>12</v>
      </c>
      <c r="C2504" s="5" t="s">
        <v>13</v>
      </c>
      <c r="D2504" s="5" t="s">
        <v>51</v>
      </c>
      <c r="E2504" s="5" t="s">
        <v>15</v>
      </c>
      <c r="F2504" s="5" t="s">
        <v>16</v>
      </c>
      <c r="G2504" s="7">
        <v>120.0</v>
      </c>
      <c r="H2504" s="7">
        <v>143.0</v>
      </c>
      <c r="I2504" s="7" t="s">
        <v>67</v>
      </c>
      <c r="J2504" s="7">
        <f t="shared" si="1"/>
        <v>131.5</v>
      </c>
    </row>
    <row r="2505" ht="15.75" hidden="1" customHeight="1">
      <c r="A2505" s="5" t="s">
        <v>4747</v>
      </c>
      <c r="B2505" s="6" t="s">
        <v>12</v>
      </c>
      <c r="C2505" s="5" t="s">
        <v>23</v>
      </c>
      <c r="D2505" s="5" t="s">
        <v>20</v>
      </c>
      <c r="E2505" s="5" t="s">
        <v>15</v>
      </c>
      <c r="F2505" s="5" t="s">
        <v>457</v>
      </c>
      <c r="G2505" s="7">
        <v>179.0</v>
      </c>
      <c r="H2505" s="7">
        <v>162.0</v>
      </c>
      <c r="I2505" s="7" t="s">
        <v>17</v>
      </c>
      <c r="J2505" s="7">
        <f t="shared" si="1"/>
        <v>170.5</v>
      </c>
    </row>
    <row r="2506" ht="15.75" hidden="1" customHeight="1">
      <c r="A2506" s="5" t="s">
        <v>4748</v>
      </c>
      <c r="B2506" s="6" t="s">
        <v>19</v>
      </c>
      <c r="C2506" s="5" t="s">
        <v>23</v>
      </c>
      <c r="D2506" s="5" t="s">
        <v>51</v>
      </c>
      <c r="E2506" s="5" t="s">
        <v>15</v>
      </c>
      <c r="F2506" s="5" t="s">
        <v>16</v>
      </c>
      <c r="G2506" s="7" t="s">
        <v>67</v>
      </c>
      <c r="H2506" s="7">
        <v>100.0</v>
      </c>
      <c r="I2506" s="7" t="s">
        <v>17</v>
      </c>
      <c r="J2506" s="7">
        <f t="shared" si="1"/>
        <v>100</v>
      </c>
    </row>
    <row r="2507" ht="15.75" hidden="1" customHeight="1">
      <c r="A2507" s="5" t="s">
        <v>4749</v>
      </c>
      <c r="B2507" s="6" t="s">
        <v>12</v>
      </c>
      <c r="C2507" s="5" t="s">
        <v>23</v>
      </c>
      <c r="D2507" s="5" t="s">
        <v>20</v>
      </c>
      <c r="E2507" s="5" t="s">
        <v>15</v>
      </c>
      <c r="F2507" s="5" t="s">
        <v>161</v>
      </c>
      <c r="G2507" s="7">
        <v>176.0</v>
      </c>
      <c r="H2507" s="7">
        <v>162.0</v>
      </c>
      <c r="I2507" s="7">
        <v>130.0</v>
      </c>
      <c r="J2507" s="7">
        <f t="shared" si="1"/>
        <v>156</v>
      </c>
    </row>
    <row r="2508" ht="15.75" hidden="1" customHeight="1">
      <c r="A2508" s="5" t="s">
        <v>4750</v>
      </c>
      <c r="B2508" s="6" t="s">
        <v>12</v>
      </c>
      <c r="C2508" s="5" t="s">
        <v>23</v>
      </c>
      <c r="D2508" s="5" t="s">
        <v>51</v>
      </c>
      <c r="E2508" s="5" t="s">
        <v>15</v>
      </c>
      <c r="F2508" s="5" t="s">
        <v>358</v>
      </c>
      <c r="G2508" s="7">
        <v>183.0</v>
      </c>
      <c r="H2508" s="7" t="s">
        <v>17</v>
      </c>
      <c r="I2508" s="7">
        <v>151.0</v>
      </c>
      <c r="J2508" s="7">
        <f t="shared" si="1"/>
        <v>167</v>
      </c>
    </row>
    <row r="2509" ht="15.75" hidden="1" customHeight="1">
      <c r="A2509" s="5" t="s">
        <v>4751</v>
      </c>
      <c r="B2509" s="6" t="s">
        <v>19</v>
      </c>
      <c r="C2509" s="5" t="s">
        <v>23</v>
      </c>
      <c r="D2509" s="5" t="s">
        <v>30</v>
      </c>
      <c r="E2509" s="5" t="s">
        <v>25</v>
      </c>
      <c r="F2509" s="5" t="s">
        <v>760</v>
      </c>
      <c r="G2509" s="7">
        <v>179.0</v>
      </c>
      <c r="H2509" s="7" t="s">
        <v>17</v>
      </c>
      <c r="I2509" s="7">
        <v>170.0</v>
      </c>
      <c r="J2509" s="7">
        <f t="shared" si="1"/>
        <v>174.5</v>
      </c>
    </row>
    <row r="2510" ht="15.75" hidden="1" customHeight="1">
      <c r="A2510" s="5" t="s">
        <v>4752</v>
      </c>
      <c r="B2510" s="6" t="s">
        <v>12</v>
      </c>
      <c r="C2510" s="5" t="s">
        <v>23</v>
      </c>
      <c r="D2510" s="5" t="s">
        <v>30</v>
      </c>
      <c r="E2510" s="5" t="s">
        <v>15</v>
      </c>
      <c r="F2510" s="5" t="s">
        <v>302</v>
      </c>
      <c r="G2510" s="7">
        <v>143.0</v>
      </c>
      <c r="H2510" s="7">
        <v>112.0</v>
      </c>
      <c r="I2510" s="7" t="s">
        <v>17</v>
      </c>
      <c r="J2510" s="7">
        <f t="shared" si="1"/>
        <v>127.5</v>
      </c>
    </row>
    <row r="2511" ht="15.75" hidden="1" customHeight="1">
      <c r="A2511" s="5" t="s">
        <v>4753</v>
      </c>
      <c r="B2511" s="6" t="s">
        <v>12</v>
      </c>
      <c r="C2511" s="5" t="s">
        <v>23</v>
      </c>
      <c r="D2511" s="5" t="s">
        <v>561</v>
      </c>
      <c r="E2511" s="5" t="s">
        <v>15</v>
      </c>
      <c r="F2511" s="5" t="s">
        <v>562</v>
      </c>
      <c r="G2511" s="7">
        <v>102.0</v>
      </c>
      <c r="H2511" s="7">
        <v>155.0</v>
      </c>
      <c r="I2511" s="7" t="s">
        <v>17</v>
      </c>
      <c r="J2511" s="7">
        <f t="shared" si="1"/>
        <v>128.5</v>
      </c>
    </row>
    <row r="2512" ht="15.75" hidden="1" customHeight="1">
      <c r="A2512" s="5" t="s">
        <v>4754</v>
      </c>
      <c r="B2512" s="6" t="s">
        <v>19</v>
      </c>
      <c r="C2512" s="5" t="s">
        <v>23</v>
      </c>
      <c r="D2512" s="5" t="s">
        <v>37</v>
      </c>
      <c r="E2512" s="5" t="s">
        <v>25</v>
      </c>
      <c r="F2512" s="5" t="s">
        <v>117</v>
      </c>
      <c r="G2512" s="7" t="s">
        <v>67</v>
      </c>
      <c r="H2512" s="7" t="s">
        <v>17</v>
      </c>
      <c r="I2512" s="7">
        <v>135.0</v>
      </c>
      <c r="J2512" s="7">
        <f t="shared" si="1"/>
        <v>135</v>
      </c>
    </row>
    <row r="2513" ht="15.75" hidden="1" customHeight="1">
      <c r="A2513" s="5" t="s">
        <v>4755</v>
      </c>
      <c r="B2513" s="6" t="s">
        <v>19</v>
      </c>
      <c r="C2513" s="5" t="s">
        <v>13</v>
      </c>
      <c r="D2513" s="5" t="s">
        <v>30</v>
      </c>
      <c r="E2513" s="5" t="s">
        <v>25</v>
      </c>
      <c r="F2513" s="5" t="s">
        <v>510</v>
      </c>
      <c r="G2513" s="7">
        <v>104.0</v>
      </c>
      <c r="H2513" s="7">
        <v>105.0</v>
      </c>
      <c r="I2513" s="7" t="s">
        <v>67</v>
      </c>
      <c r="J2513" s="7">
        <f t="shared" si="1"/>
        <v>104.5</v>
      </c>
    </row>
    <row r="2514" ht="15.75" hidden="1" customHeight="1">
      <c r="A2514" s="5" t="s">
        <v>4756</v>
      </c>
      <c r="B2514" s="6" t="s">
        <v>12</v>
      </c>
      <c r="C2514" s="5" t="s">
        <v>13</v>
      </c>
      <c r="D2514" s="5" t="s">
        <v>30</v>
      </c>
      <c r="E2514" s="5" t="s">
        <v>25</v>
      </c>
      <c r="F2514" s="5" t="s">
        <v>373</v>
      </c>
      <c r="G2514" s="7">
        <v>143.0</v>
      </c>
      <c r="H2514" s="7">
        <v>145.0</v>
      </c>
      <c r="I2514" s="7">
        <v>142.0</v>
      </c>
      <c r="J2514" s="7">
        <f t="shared" si="1"/>
        <v>143.3333333</v>
      </c>
    </row>
    <row r="2515" ht="15.75" hidden="1" customHeight="1">
      <c r="A2515" s="5" t="s">
        <v>4757</v>
      </c>
      <c r="B2515" s="6" t="s">
        <v>12</v>
      </c>
      <c r="C2515" s="5" t="s">
        <v>13</v>
      </c>
      <c r="D2515" s="5" t="s">
        <v>37</v>
      </c>
      <c r="E2515" s="5" t="s">
        <v>25</v>
      </c>
      <c r="F2515" s="5" t="s">
        <v>576</v>
      </c>
      <c r="G2515" s="7">
        <v>180.0</v>
      </c>
      <c r="H2515" s="7" t="s">
        <v>17</v>
      </c>
      <c r="I2515" s="7">
        <v>189.0</v>
      </c>
      <c r="J2515" s="7">
        <f t="shared" si="1"/>
        <v>184.5</v>
      </c>
    </row>
    <row r="2516" ht="15.75" hidden="1" customHeight="1">
      <c r="A2516" s="5" t="s">
        <v>4758</v>
      </c>
      <c r="B2516" s="6" t="s">
        <v>19</v>
      </c>
      <c r="C2516" s="5" t="s">
        <v>13</v>
      </c>
      <c r="D2516" s="5" t="s">
        <v>77</v>
      </c>
      <c r="E2516" s="5" t="s">
        <v>15</v>
      </c>
      <c r="F2516" s="5" t="s">
        <v>78</v>
      </c>
      <c r="G2516" s="7">
        <v>127.0</v>
      </c>
      <c r="H2516" s="7">
        <v>145.0</v>
      </c>
      <c r="I2516" s="7">
        <v>117.0</v>
      </c>
      <c r="J2516" s="7">
        <f t="shared" si="1"/>
        <v>129.6666667</v>
      </c>
    </row>
    <row r="2517" ht="15.75" hidden="1" customHeight="1">
      <c r="A2517" s="5" t="s">
        <v>4759</v>
      </c>
      <c r="B2517" s="6" t="s">
        <v>12</v>
      </c>
      <c r="C2517" s="5" t="s">
        <v>23</v>
      </c>
      <c r="D2517" s="5" t="s">
        <v>37</v>
      </c>
      <c r="E2517" s="5" t="s">
        <v>15</v>
      </c>
      <c r="F2517" s="5" t="s">
        <v>271</v>
      </c>
      <c r="G2517" s="7">
        <v>187.0</v>
      </c>
      <c r="H2517" s="7" t="s">
        <v>17</v>
      </c>
      <c r="I2517" s="7">
        <v>180.0</v>
      </c>
      <c r="J2517" s="7">
        <f t="shared" si="1"/>
        <v>183.5</v>
      </c>
    </row>
    <row r="2518" ht="15.75" hidden="1" customHeight="1">
      <c r="A2518" s="5" t="s">
        <v>4760</v>
      </c>
      <c r="B2518" s="6" t="s">
        <v>19</v>
      </c>
      <c r="C2518" s="5" t="s">
        <v>23</v>
      </c>
      <c r="D2518" s="5" t="s">
        <v>20</v>
      </c>
      <c r="E2518" s="5" t="s">
        <v>15</v>
      </c>
      <c r="F2518" s="5" t="s">
        <v>676</v>
      </c>
      <c r="G2518" s="7">
        <v>104.0</v>
      </c>
      <c r="H2518" s="7">
        <v>130.0</v>
      </c>
      <c r="I2518" s="7" t="s">
        <v>17</v>
      </c>
      <c r="J2518" s="7">
        <f t="shared" si="1"/>
        <v>117</v>
      </c>
    </row>
    <row r="2519" ht="15.75" hidden="1" customHeight="1">
      <c r="A2519" s="5" t="s">
        <v>4761</v>
      </c>
      <c r="B2519" s="6" t="s">
        <v>19</v>
      </c>
      <c r="C2519" s="5" t="s">
        <v>13</v>
      </c>
      <c r="D2519" s="5" t="s">
        <v>14</v>
      </c>
      <c r="E2519" s="5" t="s">
        <v>25</v>
      </c>
      <c r="F2519" s="5" t="s">
        <v>56</v>
      </c>
      <c r="G2519" s="7">
        <v>124.0</v>
      </c>
      <c r="H2519" s="7">
        <v>166.0</v>
      </c>
      <c r="I2519" s="7" t="s">
        <v>17</v>
      </c>
      <c r="J2519" s="7">
        <f t="shared" si="1"/>
        <v>145</v>
      </c>
    </row>
    <row r="2520" ht="15.75" hidden="1" customHeight="1">
      <c r="A2520" s="5" t="s">
        <v>4762</v>
      </c>
      <c r="B2520" s="6" t="s">
        <v>12</v>
      </c>
      <c r="C2520" s="5" t="s">
        <v>23</v>
      </c>
      <c r="D2520" s="5" t="s">
        <v>43</v>
      </c>
      <c r="E2520" s="5" t="s">
        <v>25</v>
      </c>
      <c r="F2520" s="5" t="s">
        <v>63</v>
      </c>
      <c r="G2520" s="7">
        <v>132.0</v>
      </c>
      <c r="H2520" s="7">
        <v>155.0</v>
      </c>
      <c r="I2520" s="7" t="s">
        <v>17</v>
      </c>
      <c r="J2520" s="7">
        <f t="shared" si="1"/>
        <v>143.5</v>
      </c>
    </row>
    <row r="2521" ht="15.75" hidden="1" customHeight="1">
      <c r="A2521" s="5" t="s">
        <v>4763</v>
      </c>
      <c r="B2521" s="6" t="s">
        <v>12</v>
      </c>
      <c r="C2521" s="5" t="s">
        <v>13</v>
      </c>
      <c r="D2521" s="5" t="s">
        <v>43</v>
      </c>
      <c r="E2521" s="5" t="s">
        <v>25</v>
      </c>
      <c r="F2521" s="5" t="s">
        <v>868</v>
      </c>
      <c r="G2521" s="7">
        <v>150.0</v>
      </c>
      <c r="H2521" s="7" t="s">
        <v>17</v>
      </c>
      <c r="I2521" s="7">
        <v>144.0</v>
      </c>
      <c r="J2521" s="7">
        <f t="shared" si="1"/>
        <v>147</v>
      </c>
    </row>
    <row r="2522" ht="15.75" hidden="1" customHeight="1">
      <c r="A2522" s="5" t="s">
        <v>4764</v>
      </c>
      <c r="B2522" s="6" t="s">
        <v>12</v>
      </c>
      <c r="C2522" s="5" t="s">
        <v>23</v>
      </c>
      <c r="D2522" s="5" t="s">
        <v>20</v>
      </c>
      <c r="E2522" s="5" t="s">
        <v>15</v>
      </c>
      <c r="F2522" s="5" t="s">
        <v>1366</v>
      </c>
      <c r="G2522" s="7">
        <v>150.0</v>
      </c>
      <c r="H2522" s="7">
        <v>143.0</v>
      </c>
      <c r="I2522" s="7" t="s">
        <v>17</v>
      </c>
      <c r="J2522" s="7">
        <f t="shared" si="1"/>
        <v>146.5</v>
      </c>
    </row>
    <row r="2523" ht="15.75" hidden="1" customHeight="1">
      <c r="A2523" s="5" t="s">
        <v>4765</v>
      </c>
      <c r="B2523" s="6" t="s">
        <v>19</v>
      </c>
      <c r="C2523" s="5" t="s">
        <v>23</v>
      </c>
      <c r="D2523" s="5" t="s">
        <v>561</v>
      </c>
      <c r="E2523" s="5" t="s">
        <v>15</v>
      </c>
      <c r="F2523" s="5" t="s">
        <v>1826</v>
      </c>
      <c r="G2523" s="7">
        <v>177.0</v>
      </c>
      <c r="H2523" s="7" t="s">
        <v>17</v>
      </c>
      <c r="I2523" s="7">
        <v>153.0</v>
      </c>
      <c r="J2523" s="7">
        <f t="shared" si="1"/>
        <v>165</v>
      </c>
    </row>
    <row r="2524" ht="15.75" hidden="1" customHeight="1">
      <c r="A2524" s="5" t="s">
        <v>4766</v>
      </c>
      <c r="B2524" s="6" t="s">
        <v>12</v>
      </c>
      <c r="C2524" s="5" t="s">
        <v>13</v>
      </c>
      <c r="D2524" s="5" t="s">
        <v>30</v>
      </c>
      <c r="E2524" s="5" t="s">
        <v>15</v>
      </c>
      <c r="F2524" s="5" t="s">
        <v>302</v>
      </c>
      <c r="G2524" s="7">
        <v>109.0</v>
      </c>
      <c r="H2524" s="7">
        <v>102.0</v>
      </c>
      <c r="I2524" s="7" t="s">
        <v>17</v>
      </c>
      <c r="J2524" s="7">
        <f t="shared" si="1"/>
        <v>105.5</v>
      </c>
    </row>
    <row r="2525" ht="15.75" hidden="1" customHeight="1">
      <c r="A2525" s="5" t="s">
        <v>4767</v>
      </c>
      <c r="B2525" s="6" t="s">
        <v>19</v>
      </c>
      <c r="C2525" s="5" t="s">
        <v>23</v>
      </c>
      <c r="D2525" s="5" t="s">
        <v>20</v>
      </c>
      <c r="E2525" s="5" t="s">
        <v>15</v>
      </c>
      <c r="F2525" s="5" t="s">
        <v>1366</v>
      </c>
      <c r="G2525" s="7">
        <v>181.0</v>
      </c>
      <c r="H2525" s="7" t="s">
        <v>17</v>
      </c>
      <c r="I2525" s="7">
        <v>170.0</v>
      </c>
      <c r="J2525" s="7">
        <f t="shared" si="1"/>
        <v>175.5</v>
      </c>
    </row>
    <row r="2526" ht="15.75" hidden="1" customHeight="1">
      <c r="A2526" s="5" t="s">
        <v>4768</v>
      </c>
      <c r="B2526" s="6" t="s">
        <v>19</v>
      </c>
      <c r="C2526" s="5" t="s">
        <v>13</v>
      </c>
      <c r="D2526" s="5" t="s">
        <v>60</v>
      </c>
      <c r="E2526" s="5" t="s">
        <v>15</v>
      </c>
      <c r="F2526" s="5" t="s">
        <v>112</v>
      </c>
      <c r="G2526" s="7">
        <v>173.0</v>
      </c>
      <c r="H2526" s="7" t="s">
        <v>17</v>
      </c>
      <c r="I2526" s="7">
        <v>197.0</v>
      </c>
      <c r="J2526" s="7">
        <f t="shared" si="1"/>
        <v>185</v>
      </c>
    </row>
    <row r="2527" ht="15.75" hidden="1" customHeight="1">
      <c r="A2527" s="5" t="s">
        <v>4769</v>
      </c>
      <c r="B2527" s="6" t="s">
        <v>12</v>
      </c>
      <c r="C2527" s="5" t="s">
        <v>23</v>
      </c>
      <c r="D2527" s="5" t="s">
        <v>14</v>
      </c>
      <c r="E2527" s="5" t="s">
        <v>25</v>
      </c>
      <c r="F2527" s="5" t="s">
        <v>56</v>
      </c>
      <c r="G2527" s="7">
        <v>157.0</v>
      </c>
      <c r="H2527" s="7">
        <v>149.0</v>
      </c>
      <c r="I2527" s="7" t="s">
        <v>17</v>
      </c>
      <c r="J2527" s="7">
        <f t="shared" si="1"/>
        <v>153</v>
      </c>
    </row>
    <row r="2528" ht="15.75" hidden="1" customHeight="1">
      <c r="A2528" s="5" t="s">
        <v>4770</v>
      </c>
      <c r="B2528" s="6" t="s">
        <v>12</v>
      </c>
      <c r="C2528" s="5" t="s">
        <v>23</v>
      </c>
      <c r="D2528" s="5" t="s">
        <v>24</v>
      </c>
      <c r="E2528" s="5" t="s">
        <v>25</v>
      </c>
      <c r="F2528" s="5" t="s">
        <v>105</v>
      </c>
      <c r="G2528" s="7">
        <v>141.0</v>
      </c>
      <c r="H2528" s="7">
        <v>112.0</v>
      </c>
      <c r="I2528" s="7" t="s">
        <v>17</v>
      </c>
      <c r="J2528" s="7">
        <f t="shared" si="1"/>
        <v>126.5</v>
      </c>
    </row>
    <row r="2529" ht="15.75" hidden="1" customHeight="1">
      <c r="A2529" s="5" t="s">
        <v>4771</v>
      </c>
      <c r="B2529" s="6" t="s">
        <v>12</v>
      </c>
      <c r="C2529" s="5" t="s">
        <v>23</v>
      </c>
      <c r="D2529" s="5" t="s">
        <v>24</v>
      </c>
      <c r="E2529" s="5" t="s">
        <v>15</v>
      </c>
      <c r="F2529" s="5" t="s">
        <v>875</v>
      </c>
      <c r="G2529" s="7">
        <v>180.0</v>
      </c>
      <c r="H2529" s="7">
        <v>153.0</v>
      </c>
      <c r="I2529" s="7" t="s">
        <v>17</v>
      </c>
      <c r="J2529" s="7">
        <f t="shared" si="1"/>
        <v>166.5</v>
      </c>
    </row>
    <row r="2530" ht="15.75" hidden="1" customHeight="1">
      <c r="A2530" s="5" t="s">
        <v>4772</v>
      </c>
      <c r="B2530" s="6" t="s">
        <v>12</v>
      </c>
      <c r="C2530" s="5" t="s">
        <v>13</v>
      </c>
      <c r="D2530" s="5" t="s">
        <v>51</v>
      </c>
      <c r="E2530" s="5" t="s">
        <v>15</v>
      </c>
      <c r="F2530" s="5" t="s">
        <v>190</v>
      </c>
      <c r="G2530" s="7">
        <v>137.0</v>
      </c>
      <c r="H2530" s="7" t="s">
        <v>17</v>
      </c>
      <c r="I2530" s="7">
        <v>137.0</v>
      </c>
      <c r="J2530" s="7">
        <f t="shared" si="1"/>
        <v>137</v>
      </c>
    </row>
    <row r="2531" ht="15.75" hidden="1" customHeight="1">
      <c r="A2531" s="5" t="s">
        <v>4773</v>
      </c>
      <c r="B2531" s="6" t="s">
        <v>12</v>
      </c>
      <c r="C2531" s="5" t="s">
        <v>23</v>
      </c>
      <c r="D2531" s="5" t="s">
        <v>109</v>
      </c>
      <c r="E2531" s="5" t="s">
        <v>25</v>
      </c>
      <c r="F2531" s="5" t="s">
        <v>73</v>
      </c>
      <c r="G2531" s="7">
        <v>148.0</v>
      </c>
      <c r="H2531" s="7">
        <v>107.0</v>
      </c>
      <c r="I2531" s="7" t="s">
        <v>17</v>
      </c>
      <c r="J2531" s="7">
        <f t="shared" si="1"/>
        <v>127.5</v>
      </c>
    </row>
    <row r="2532" ht="15.75" hidden="1" customHeight="1">
      <c r="A2532" s="5" t="s">
        <v>4774</v>
      </c>
      <c r="B2532" s="6" t="s">
        <v>19</v>
      </c>
      <c r="C2532" s="5" t="s">
        <v>23</v>
      </c>
      <c r="D2532" s="5" t="s">
        <v>24</v>
      </c>
      <c r="E2532" s="5" t="s">
        <v>15</v>
      </c>
      <c r="F2532" s="5" t="s">
        <v>1225</v>
      </c>
      <c r="G2532" s="7">
        <v>163.0</v>
      </c>
      <c r="H2532" s="7">
        <v>164.0</v>
      </c>
      <c r="I2532" s="7" t="s">
        <v>17</v>
      </c>
      <c r="J2532" s="7">
        <f t="shared" si="1"/>
        <v>163.5</v>
      </c>
    </row>
    <row r="2533" ht="15.75" hidden="1" customHeight="1">
      <c r="A2533" s="5" t="s">
        <v>4775</v>
      </c>
      <c r="B2533" s="6" t="s">
        <v>12</v>
      </c>
      <c r="C2533" s="5" t="s">
        <v>23</v>
      </c>
      <c r="D2533" s="5" t="s">
        <v>20</v>
      </c>
      <c r="E2533" s="5" t="s">
        <v>25</v>
      </c>
      <c r="F2533" s="5" t="s">
        <v>44</v>
      </c>
      <c r="G2533" s="7">
        <v>187.0</v>
      </c>
      <c r="H2533" s="7" t="s">
        <v>17</v>
      </c>
      <c r="I2533" s="7">
        <v>168.0</v>
      </c>
      <c r="J2533" s="7">
        <f t="shared" si="1"/>
        <v>177.5</v>
      </c>
    </row>
    <row r="2534" ht="15.75" hidden="1" customHeight="1">
      <c r="A2534" s="5" t="s">
        <v>4776</v>
      </c>
      <c r="B2534" s="6" t="s">
        <v>19</v>
      </c>
      <c r="C2534" s="5" t="s">
        <v>13</v>
      </c>
      <c r="D2534" s="5" t="s">
        <v>43</v>
      </c>
      <c r="E2534" s="5" t="s">
        <v>15</v>
      </c>
      <c r="F2534" s="5" t="s">
        <v>179</v>
      </c>
      <c r="G2534" s="7">
        <v>107.0</v>
      </c>
      <c r="H2534" s="7" t="s">
        <v>17</v>
      </c>
      <c r="I2534" s="7">
        <v>137.0</v>
      </c>
      <c r="J2534" s="7">
        <f t="shared" si="1"/>
        <v>122</v>
      </c>
    </row>
    <row r="2535" ht="15.75" hidden="1" customHeight="1">
      <c r="A2535" s="5" t="s">
        <v>4777</v>
      </c>
      <c r="B2535" s="6" t="s">
        <v>12</v>
      </c>
      <c r="C2535" s="5" t="s">
        <v>13</v>
      </c>
      <c r="D2535" s="5" t="s">
        <v>37</v>
      </c>
      <c r="E2535" s="5" t="s">
        <v>15</v>
      </c>
      <c r="F2535" s="5" t="s">
        <v>114</v>
      </c>
      <c r="G2535" s="7">
        <v>124.0</v>
      </c>
      <c r="H2535" s="7" t="s">
        <v>17</v>
      </c>
      <c r="I2535" s="7">
        <v>133.0</v>
      </c>
      <c r="J2535" s="7">
        <f t="shared" si="1"/>
        <v>128.5</v>
      </c>
    </row>
    <row r="2536" ht="15.75" hidden="1" customHeight="1">
      <c r="A2536" s="5" t="s">
        <v>4778</v>
      </c>
      <c r="B2536" s="6" t="s">
        <v>12</v>
      </c>
      <c r="C2536" s="5" t="s">
        <v>13</v>
      </c>
      <c r="D2536" s="5" t="s">
        <v>43</v>
      </c>
      <c r="E2536" s="5" t="s">
        <v>25</v>
      </c>
      <c r="F2536" s="5" t="s">
        <v>44</v>
      </c>
      <c r="G2536" s="7">
        <v>177.0</v>
      </c>
      <c r="H2536" s="7" t="s">
        <v>17</v>
      </c>
      <c r="I2536" s="7">
        <v>157.0</v>
      </c>
      <c r="J2536" s="7">
        <f t="shared" si="1"/>
        <v>167</v>
      </c>
    </row>
    <row r="2537" ht="15.75" hidden="1" customHeight="1">
      <c r="A2537" s="5" t="s">
        <v>4779</v>
      </c>
      <c r="B2537" s="6" t="s">
        <v>19</v>
      </c>
      <c r="C2537" s="5" t="s">
        <v>23</v>
      </c>
      <c r="D2537" s="5" t="s">
        <v>43</v>
      </c>
      <c r="E2537" s="5" t="s">
        <v>25</v>
      </c>
      <c r="F2537" s="5" t="s">
        <v>103</v>
      </c>
      <c r="G2537" s="7">
        <v>134.0</v>
      </c>
      <c r="H2537" s="7">
        <v>132.0</v>
      </c>
      <c r="I2537" s="7">
        <v>114.0</v>
      </c>
      <c r="J2537" s="7">
        <f t="shared" si="1"/>
        <v>126.6666667</v>
      </c>
    </row>
    <row r="2538" ht="15.75" hidden="1" customHeight="1">
      <c r="A2538" s="5" t="s">
        <v>4780</v>
      </c>
      <c r="B2538" s="6" t="s">
        <v>19</v>
      </c>
      <c r="C2538" s="5" t="s">
        <v>23</v>
      </c>
      <c r="D2538" s="5" t="s">
        <v>20</v>
      </c>
      <c r="E2538" s="5" t="s">
        <v>25</v>
      </c>
      <c r="F2538" s="5" t="s">
        <v>410</v>
      </c>
      <c r="G2538" s="7">
        <v>155.0</v>
      </c>
      <c r="H2538" s="7" t="s">
        <v>17</v>
      </c>
      <c r="I2538" s="7">
        <v>149.0</v>
      </c>
      <c r="J2538" s="7">
        <f t="shared" si="1"/>
        <v>152</v>
      </c>
    </row>
    <row r="2539" ht="15.75" hidden="1" customHeight="1">
      <c r="A2539" s="5" t="s">
        <v>4781</v>
      </c>
      <c r="B2539" s="6" t="s">
        <v>12</v>
      </c>
      <c r="C2539" s="5" t="s">
        <v>13</v>
      </c>
      <c r="D2539" s="5" t="s">
        <v>30</v>
      </c>
      <c r="E2539" s="5" t="s">
        <v>25</v>
      </c>
      <c r="F2539" s="5" t="s">
        <v>188</v>
      </c>
      <c r="G2539" s="7">
        <v>172.0</v>
      </c>
      <c r="H2539" s="7" t="s">
        <v>17</v>
      </c>
      <c r="I2539" s="7">
        <v>155.0</v>
      </c>
      <c r="J2539" s="7">
        <f t="shared" si="1"/>
        <v>163.5</v>
      </c>
    </row>
    <row r="2540" ht="15.75" hidden="1" customHeight="1">
      <c r="A2540" s="5" t="s">
        <v>4782</v>
      </c>
      <c r="B2540" s="6" t="s">
        <v>12</v>
      </c>
      <c r="C2540" s="5" t="s">
        <v>23</v>
      </c>
      <c r="D2540" s="5" t="s">
        <v>60</v>
      </c>
      <c r="E2540" s="5" t="s">
        <v>15</v>
      </c>
      <c r="F2540" s="5" t="s">
        <v>73</v>
      </c>
      <c r="G2540" s="7">
        <v>161.0</v>
      </c>
      <c r="H2540" s="7" t="s">
        <v>17</v>
      </c>
      <c r="I2540" s="7">
        <v>149.0</v>
      </c>
      <c r="J2540" s="7">
        <f t="shared" si="1"/>
        <v>155</v>
      </c>
    </row>
    <row r="2541" ht="15.75" hidden="1" customHeight="1">
      <c r="A2541" s="5" t="s">
        <v>4783</v>
      </c>
      <c r="B2541" s="6" t="s">
        <v>12</v>
      </c>
      <c r="C2541" s="5" t="s">
        <v>23</v>
      </c>
      <c r="D2541" s="5" t="s">
        <v>30</v>
      </c>
      <c r="E2541" s="5" t="s">
        <v>25</v>
      </c>
      <c r="F2541" s="5" t="s">
        <v>737</v>
      </c>
      <c r="G2541" s="7">
        <v>120.0</v>
      </c>
      <c r="H2541" s="7">
        <v>140.0</v>
      </c>
      <c r="I2541" s="7">
        <v>114.0</v>
      </c>
      <c r="J2541" s="7">
        <f t="shared" si="1"/>
        <v>124.6666667</v>
      </c>
    </row>
    <row r="2542" ht="15.75" hidden="1" customHeight="1">
      <c r="A2542" s="5" t="s">
        <v>4784</v>
      </c>
      <c r="B2542" s="6" t="s">
        <v>12</v>
      </c>
      <c r="C2542" s="5" t="s">
        <v>23</v>
      </c>
      <c r="D2542" s="5" t="s">
        <v>20</v>
      </c>
      <c r="E2542" s="5" t="s">
        <v>15</v>
      </c>
      <c r="F2542" s="5" t="s">
        <v>137</v>
      </c>
      <c r="G2542" s="7">
        <v>137.0</v>
      </c>
      <c r="H2542" s="7" t="s">
        <v>17</v>
      </c>
      <c r="I2542" s="7">
        <v>125.0</v>
      </c>
      <c r="J2542" s="7">
        <f t="shared" si="1"/>
        <v>131</v>
      </c>
    </row>
    <row r="2543" ht="15.75" hidden="1" customHeight="1">
      <c r="A2543" s="5" t="s">
        <v>4785</v>
      </c>
      <c r="B2543" s="6" t="s">
        <v>12</v>
      </c>
      <c r="C2543" s="5" t="s">
        <v>23</v>
      </c>
      <c r="D2543" s="5" t="s">
        <v>37</v>
      </c>
      <c r="E2543" s="5" t="s">
        <v>15</v>
      </c>
      <c r="F2543" s="5" t="s">
        <v>1225</v>
      </c>
      <c r="G2543" s="7">
        <v>181.0</v>
      </c>
      <c r="H2543" s="7" t="s">
        <v>17</v>
      </c>
      <c r="I2543" s="7">
        <v>149.0</v>
      </c>
      <c r="J2543" s="7">
        <f t="shared" si="1"/>
        <v>165</v>
      </c>
    </row>
    <row r="2544" ht="15.75" hidden="1" customHeight="1">
      <c r="A2544" s="5" t="s">
        <v>4786</v>
      </c>
      <c r="B2544" s="6" t="s">
        <v>12</v>
      </c>
      <c r="C2544" s="5" t="s">
        <v>13</v>
      </c>
      <c r="D2544" s="5" t="s">
        <v>20</v>
      </c>
      <c r="E2544" s="5" t="s">
        <v>15</v>
      </c>
      <c r="F2544" s="5" t="s">
        <v>143</v>
      </c>
      <c r="G2544" s="7">
        <v>185.0</v>
      </c>
      <c r="H2544" s="7">
        <v>149.0</v>
      </c>
      <c r="I2544" s="7">
        <v>177.0</v>
      </c>
      <c r="J2544" s="7">
        <f t="shared" si="1"/>
        <v>170.3333333</v>
      </c>
    </row>
    <row r="2545" ht="15.75" hidden="1" customHeight="1">
      <c r="A2545" s="5" t="s">
        <v>4787</v>
      </c>
      <c r="B2545" s="6" t="s">
        <v>19</v>
      </c>
      <c r="C2545" s="5" t="s">
        <v>13</v>
      </c>
      <c r="D2545" s="5" t="s">
        <v>37</v>
      </c>
      <c r="E2545" s="5" t="s">
        <v>15</v>
      </c>
      <c r="F2545" s="5" t="s">
        <v>190</v>
      </c>
      <c r="G2545" s="7">
        <v>190.0</v>
      </c>
      <c r="H2545" s="7" t="s">
        <v>17</v>
      </c>
      <c r="I2545" s="7">
        <v>172.0</v>
      </c>
      <c r="J2545" s="7">
        <f t="shared" si="1"/>
        <v>181</v>
      </c>
    </row>
    <row r="2546" ht="15.75" hidden="1" customHeight="1">
      <c r="A2546" s="5" t="s">
        <v>4788</v>
      </c>
      <c r="B2546" s="6" t="s">
        <v>19</v>
      </c>
      <c r="C2546" s="5" t="s">
        <v>13</v>
      </c>
      <c r="D2546" s="5" t="s">
        <v>30</v>
      </c>
      <c r="E2546" s="5" t="s">
        <v>25</v>
      </c>
      <c r="F2546" s="5" t="s">
        <v>188</v>
      </c>
      <c r="G2546" s="7">
        <v>141.0</v>
      </c>
      <c r="H2546" s="7">
        <v>135.0</v>
      </c>
      <c r="I2546" s="7" t="s">
        <v>17</v>
      </c>
      <c r="J2546" s="7">
        <f t="shared" si="1"/>
        <v>138</v>
      </c>
    </row>
    <row r="2547" ht="15.75" hidden="1" customHeight="1">
      <c r="A2547" s="5" t="s">
        <v>4789</v>
      </c>
      <c r="B2547" s="6" t="s">
        <v>19</v>
      </c>
      <c r="C2547" s="5" t="s">
        <v>23</v>
      </c>
      <c r="D2547" s="5" t="s">
        <v>30</v>
      </c>
      <c r="E2547" s="5" t="s">
        <v>25</v>
      </c>
      <c r="F2547" s="5" t="s">
        <v>1094</v>
      </c>
      <c r="G2547" s="7">
        <v>115.0</v>
      </c>
      <c r="H2547" s="7">
        <v>121.0</v>
      </c>
      <c r="I2547" s="7" t="s">
        <v>17</v>
      </c>
      <c r="J2547" s="7">
        <f t="shared" si="1"/>
        <v>118</v>
      </c>
    </row>
    <row r="2548" ht="15.75" hidden="1" customHeight="1">
      <c r="A2548" s="5" t="s">
        <v>4790</v>
      </c>
      <c r="B2548" s="6" t="s">
        <v>19</v>
      </c>
      <c r="C2548" s="5" t="s">
        <v>23</v>
      </c>
      <c r="D2548" s="5" t="s">
        <v>14</v>
      </c>
      <c r="E2548" s="5" t="s">
        <v>15</v>
      </c>
      <c r="F2548" s="5" t="s">
        <v>127</v>
      </c>
      <c r="G2548" s="7">
        <v>183.0</v>
      </c>
      <c r="H2548" s="7">
        <v>177.0</v>
      </c>
      <c r="I2548" s="7">
        <v>168.0</v>
      </c>
      <c r="J2548" s="7">
        <f t="shared" si="1"/>
        <v>176</v>
      </c>
    </row>
    <row r="2549" ht="15.75" hidden="1" customHeight="1">
      <c r="A2549" s="5" t="s">
        <v>4791</v>
      </c>
      <c r="B2549" s="6" t="s">
        <v>19</v>
      </c>
      <c r="C2549" s="5" t="s">
        <v>13</v>
      </c>
      <c r="D2549" s="5" t="s">
        <v>37</v>
      </c>
      <c r="E2549" s="5" t="s">
        <v>15</v>
      </c>
      <c r="F2549" s="5" t="s">
        <v>271</v>
      </c>
      <c r="G2549" s="7">
        <v>165.0</v>
      </c>
      <c r="H2549" s="7" t="s">
        <v>17</v>
      </c>
      <c r="I2549" s="7">
        <v>173.0</v>
      </c>
      <c r="J2549" s="7">
        <f t="shared" si="1"/>
        <v>169</v>
      </c>
    </row>
    <row r="2550" ht="15.75" hidden="1" customHeight="1">
      <c r="A2550" s="5" t="s">
        <v>4792</v>
      </c>
      <c r="B2550" s="6" t="s">
        <v>19</v>
      </c>
      <c r="C2550" s="5" t="s">
        <v>13</v>
      </c>
      <c r="D2550" s="5" t="s">
        <v>30</v>
      </c>
      <c r="E2550" s="5" t="s">
        <v>25</v>
      </c>
      <c r="F2550" s="5" t="s">
        <v>275</v>
      </c>
      <c r="G2550" s="7">
        <v>113.0</v>
      </c>
      <c r="H2550" s="7" t="s">
        <v>67</v>
      </c>
      <c r="I2550" s="7" t="s">
        <v>17</v>
      </c>
      <c r="J2550" s="7">
        <f t="shared" si="1"/>
        <v>113</v>
      </c>
    </row>
    <row r="2551" ht="15.75" hidden="1" customHeight="1">
      <c r="A2551" s="5" t="s">
        <v>4793</v>
      </c>
      <c r="B2551" s="6" t="s">
        <v>19</v>
      </c>
      <c r="C2551" s="5" t="s">
        <v>13</v>
      </c>
      <c r="D2551" s="5" t="s">
        <v>20</v>
      </c>
      <c r="E2551" s="5" t="s">
        <v>25</v>
      </c>
      <c r="F2551" s="5" t="s">
        <v>71</v>
      </c>
      <c r="G2551" s="7">
        <v>143.0</v>
      </c>
      <c r="H2551" s="7" t="s">
        <v>17</v>
      </c>
      <c r="I2551" s="7">
        <v>142.0</v>
      </c>
      <c r="J2551" s="7">
        <f t="shared" si="1"/>
        <v>142.5</v>
      </c>
    </row>
    <row r="2552" ht="15.75" hidden="1" customHeight="1">
      <c r="A2552" s="5" t="s">
        <v>4794</v>
      </c>
      <c r="B2552" s="6" t="s">
        <v>12</v>
      </c>
      <c r="C2552" s="5" t="s">
        <v>23</v>
      </c>
      <c r="D2552" s="5" t="s">
        <v>24</v>
      </c>
      <c r="E2552" s="5" t="s">
        <v>25</v>
      </c>
      <c r="F2552" s="5" t="s">
        <v>26</v>
      </c>
      <c r="G2552" s="7">
        <v>147.0</v>
      </c>
      <c r="H2552" s="7">
        <v>138.0</v>
      </c>
      <c r="I2552" s="7">
        <v>130.0</v>
      </c>
      <c r="J2552" s="7">
        <f t="shared" si="1"/>
        <v>138.3333333</v>
      </c>
    </row>
    <row r="2553" ht="15.75" hidden="1" customHeight="1">
      <c r="A2553" s="5" t="s">
        <v>4795</v>
      </c>
      <c r="B2553" s="6" t="s">
        <v>12</v>
      </c>
      <c r="C2553" s="5" t="s">
        <v>13</v>
      </c>
      <c r="D2553" s="5" t="s">
        <v>109</v>
      </c>
      <c r="E2553" s="5" t="s">
        <v>15</v>
      </c>
      <c r="F2553" s="5" t="s">
        <v>123</v>
      </c>
      <c r="G2553" s="7">
        <v>141.0</v>
      </c>
      <c r="H2553" s="7">
        <v>145.0</v>
      </c>
      <c r="I2553" s="7">
        <v>135.0</v>
      </c>
      <c r="J2553" s="7">
        <f t="shared" si="1"/>
        <v>140.3333333</v>
      </c>
    </row>
    <row r="2554" ht="15.75" hidden="1" customHeight="1">
      <c r="A2554" s="5" t="s">
        <v>4796</v>
      </c>
      <c r="B2554" s="6" t="s">
        <v>19</v>
      </c>
      <c r="C2554" s="5" t="s">
        <v>13</v>
      </c>
      <c r="D2554" s="5" t="s">
        <v>109</v>
      </c>
      <c r="E2554" s="5" t="s">
        <v>25</v>
      </c>
      <c r="F2554" s="5" t="s">
        <v>110</v>
      </c>
      <c r="G2554" s="7">
        <v>148.0</v>
      </c>
      <c r="H2554" s="7" t="s">
        <v>17</v>
      </c>
      <c r="I2554" s="7">
        <v>137.0</v>
      </c>
      <c r="J2554" s="7">
        <f t="shared" si="1"/>
        <v>142.5</v>
      </c>
    </row>
    <row r="2555" ht="15.75" hidden="1" customHeight="1">
      <c r="A2555" s="5" t="s">
        <v>4797</v>
      </c>
      <c r="B2555" s="6" t="s">
        <v>12</v>
      </c>
      <c r="C2555" s="5" t="s">
        <v>23</v>
      </c>
      <c r="D2555" s="5" t="s">
        <v>20</v>
      </c>
      <c r="E2555" s="5" t="s">
        <v>25</v>
      </c>
      <c r="F2555" s="5" t="s">
        <v>240</v>
      </c>
      <c r="G2555" s="7">
        <v>191.0</v>
      </c>
      <c r="H2555" s="7">
        <v>192.0</v>
      </c>
      <c r="I2555" s="7" t="s">
        <v>17</v>
      </c>
      <c r="J2555" s="7">
        <f t="shared" si="1"/>
        <v>191.5</v>
      </c>
    </row>
    <row r="2556" ht="15.75" hidden="1" customHeight="1">
      <c r="A2556" s="5" t="s">
        <v>4798</v>
      </c>
      <c r="B2556" s="6" t="s">
        <v>19</v>
      </c>
      <c r="C2556" s="5" t="s">
        <v>13</v>
      </c>
      <c r="D2556" s="5" t="s">
        <v>43</v>
      </c>
      <c r="E2556" s="5" t="s">
        <v>15</v>
      </c>
      <c r="F2556" s="5" t="s">
        <v>398</v>
      </c>
      <c r="G2556" s="7">
        <v>141.0</v>
      </c>
      <c r="H2556" s="7" t="s">
        <v>17</v>
      </c>
      <c r="I2556" s="7">
        <v>146.0</v>
      </c>
      <c r="J2556" s="7">
        <f t="shared" si="1"/>
        <v>143.5</v>
      </c>
    </row>
    <row r="2557" ht="15.75" hidden="1" customHeight="1">
      <c r="A2557" s="5" t="s">
        <v>4799</v>
      </c>
      <c r="B2557" s="6" t="s">
        <v>1069</v>
      </c>
      <c r="C2557" s="5" t="s">
        <v>13</v>
      </c>
      <c r="D2557" s="5" t="s">
        <v>561</v>
      </c>
      <c r="E2557" s="5" t="s">
        <v>25</v>
      </c>
      <c r="F2557" s="5" t="s">
        <v>1414</v>
      </c>
      <c r="G2557" s="7">
        <v>132.0</v>
      </c>
      <c r="H2557" s="7" t="s">
        <v>17</v>
      </c>
      <c r="I2557" s="7">
        <v>140.0</v>
      </c>
      <c r="J2557" s="7">
        <f t="shared" si="1"/>
        <v>136</v>
      </c>
    </row>
    <row r="2558" ht="15.75" hidden="1" customHeight="1">
      <c r="A2558" s="5" t="s">
        <v>4800</v>
      </c>
      <c r="B2558" s="6" t="s">
        <v>12</v>
      </c>
      <c r="C2558" s="5" t="s">
        <v>23</v>
      </c>
      <c r="D2558" s="5" t="s">
        <v>30</v>
      </c>
      <c r="E2558" s="5" t="s">
        <v>25</v>
      </c>
      <c r="F2558" s="5" t="s">
        <v>1094</v>
      </c>
      <c r="G2558" s="7">
        <v>141.0</v>
      </c>
      <c r="H2558" s="7">
        <v>147.0</v>
      </c>
      <c r="I2558" s="7">
        <v>142.0</v>
      </c>
      <c r="J2558" s="7">
        <f t="shared" si="1"/>
        <v>143.3333333</v>
      </c>
    </row>
    <row r="2559" ht="15.75" hidden="1" customHeight="1">
      <c r="A2559" s="5" t="s">
        <v>4801</v>
      </c>
      <c r="B2559" s="6" t="s">
        <v>1069</v>
      </c>
      <c r="C2559" s="5" t="s">
        <v>13</v>
      </c>
      <c r="D2559" s="5" t="s">
        <v>24</v>
      </c>
      <c r="E2559" s="5" t="s">
        <v>25</v>
      </c>
      <c r="F2559" s="5" t="s">
        <v>26</v>
      </c>
      <c r="G2559" s="7">
        <v>187.0</v>
      </c>
      <c r="H2559" s="7" t="s">
        <v>17</v>
      </c>
      <c r="I2559" s="7">
        <v>175.0</v>
      </c>
      <c r="J2559" s="7">
        <f t="shared" si="1"/>
        <v>181</v>
      </c>
    </row>
    <row r="2560" ht="15.75" hidden="1" customHeight="1">
      <c r="A2560" s="5" t="s">
        <v>4802</v>
      </c>
      <c r="B2560" s="6" t="s">
        <v>19</v>
      </c>
      <c r="C2560" s="5" t="s">
        <v>23</v>
      </c>
      <c r="D2560" s="5" t="s">
        <v>43</v>
      </c>
      <c r="E2560" s="5" t="s">
        <v>25</v>
      </c>
      <c r="F2560" s="5" t="s">
        <v>454</v>
      </c>
      <c r="G2560" s="7">
        <v>162.0</v>
      </c>
      <c r="H2560" s="7">
        <v>155.0</v>
      </c>
      <c r="I2560" s="7" t="s">
        <v>17</v>
      </c>
      <c r="J2560" s="7">
        <f t="shared" si="1"/>
        <v>158.5</v>
      </c>
    </row>
    <row r="2561" ht="15.75" hidden="1" customHeight="1">
      <c r="A2561" s="5" t="s">
        <v>4803</v>
      </c>
      <c r="B2561" s="6" t="s">
        <v>19</v>
      </c>
      <c r="C2561" s="5" t="s">
        <v>23</v>
      </c>
      <c r="D2561" s="5" t="s">
        <v>130</v>
      </c>
      <c r="E2561" s="5" t="s">
        <v>15</v>
      </c>
      <c r="F2561" s="5" t="s">
        <v>483</v>
      </c>
      <c r="G2561" s="7">
        <v>115.0</v>
      </c>
      <c r="H2561" s="7">
        <v>115.0</v>
      </c>
      <c r="I2561" s="7" t="s">
        <v>17</v>
      </c>
      <c r="J2561" s="7">
        <f t="shared" si="1"/>
        <v>115</v>
      </c>
    </row>
    <row r="2562" ht="15.75" hidden="1" customHeight="1">
      <c r="A2562" s="5" t="s">
        <v>4804</v>
      </c>
      <c r="B2562" s="6" t="s">
        <v>19</v>
      </c>
      <c r="C2562" s="5" t="s">
        <v>23</v>
      </c>
      <c r="D2562" s="5" t="s">
        <v>20</v>
      </c>
      <c r="E2562" s="5" t="s">
        <v>15</v>
      </c>
      <c r="F2562" s="5" t="s">
        <v>81</v>
      </c>
      <c r="G2562" s="7">
        <v>180.0</v>
      </c>
      <c r="H2562" s="7" t="s">
        <v>17</v>
      </c>
      <c r="I2562" s="7">
        <v>173.0</v>
      </c>
      <c r="J2562" s="7">
        <f t="shared" si="1"/>
        <v>176.5</v>
      </c>
    </row>
    <row r="2563" ht="15.75" hidden="1" customHeight="1">
      <c r="A2563" s="5" t="s">
        <v>4805</v>
      </c>
      <c r="B2563" s="6" t="s">
        <v>19</v>
      </c>
      <c r="C2563" s="5" t="s">
        <v>13</v>
      </c>
      <c r="D2563" s="5" t="s">
        <v>37</v>
      </c>
      <c r="E2563" s="5" t="s">
        <v>25</v>
      </c>
      <c r="F2563" s="5" t="s">
        <v>97</v>
      </c>
      <c r="G2563" s="7">
        <v>131.0</v>
      </c>
      <c r="H2563" s="7">
        <v>153.0</v>
      </c>
      <c r="I2563" s="7" t="s">
        <v>17</v>
      </c>
      <c r="J2563" s="7">
        <f t="shared" si="1"/>
        <v>142</v>
      </c>
    </row>
    <row r="2564" ht="15.75" hidden="1" customHeight="1">
      <c r="A2564" s="5" t="s">
        <v>4806</v>
      </c>
      <c r="B2564" s="6" t="s">
        <v>12</v>
      </c>
      <c r="C2564" s="5" t="s">
        <v>13</v>
      </c>
      <c r="D2564" s="5" t="s">
        <v>37</v>
      </c>
      <c r="E2564" s="5" t="s">
        <v>15</v>
      </c>
      <c r="F2564" s="5" t="s">
        <v>38</v>
      </c>
      <c r="G2564" s="7">
        <v>170.0</v>
      </c>
      <c r="H2564" s="7" t="s">
        <v>17</v>
      </c>
      <c r="I2564" s="7">
        <v>183.0</v>
      </c>
      <c r="J2564" s="7">
        <f t="shared" si="1"/>
        <v>176.5</v>
      </c>
    </row>
    <row r="2565" ht="15.75" hidden="1" customHeight="1">
      <c r="A2565" s="5" t="s">
        <v>4807</v>
      </c>
      <c r="B2565" s="6" t="s">
        <v>19</v>
      </c>
      <c r="C2565" s="5" t="s">
        <v>13</v>
      </c>
      <c r="D2565" s="5" t="s">
        <v>51</v>
      </c>
      <c r="E2565" s="5" t="s">
        <v>15</v>
      </c>
      <c r="F2565" s="5" t="s">
        <v>312</v>
      </c>
      <c r="G2565" s="7">
        <v>161.0</v>
      </c>
      <c r="H2565" s="7" t="s">
        <v>17</v>
      </c>
      <c r="I2565" s="7">
        <v>180.0</v>
      </c>
      <c r="J2565" s="7">
        <f t="shared" si="1"/>
        <v>170.5</v>
      </c>
    </row>
    <row r="2566" ht="15.75" hidden="1" customHeight="1">
      <c r="A2566" s="5" t="s">
        <v>4808</v>
      </c>
      <c r="B2566" s="6" t="s">
        <v>12</v>
      </c>
      <c r="C2566" s="5" t="s">
        <v>13</v>
      </c>
      <c r="D2566" s="5" t="s">
        <v>37</v>
      </c>
      <c r="E2566" s="5" t="s">
        <v>25</v>
      </c>
      <c r="F2566" s="5" t="s">
        <v>361</v>
      </c>
      <c r="G2566" s="7">
        <v>150.0</v>
      </c>
      <c r="H2566" s="7" t="s">
        <v>17</v>
      </c>
      <c r="I2566" s="7">
        <v>183.0</v>
      </c>
      <c r="J2566" s="7">
        <f t="shared" si="1"/>
        <v>166.5</v>
      </c>
    </row>
    <row r="2567" ht="15.75" hidden="1" customHeight="1">
      <c r="A2567" s="5" t="s">
        <v>4809</v>
      </c>
      <c r="B2567" s="6" t="s">
        <v>12</v>
      </c>
      <c r="C2567" s="5" t="s">
        <v>13</v>
      </c>
      <c r="D2567" s="5" t="s">
        <v>20</v>
      </c>
      <c r="E2567" s="5" t="s">
        <v>25</v>
      </c>
      <c r="F2567" s="5" t="s">
        <v>498</v>
      </c>
      <c r="G2567" s="7">
        <v>174.0</v>
      </c>
      <c r="H2567" s="7" t="s">
        <v>17</v>
      </c>
      <c r="I2567" s="7">
        <v>173.0</v>
      </c>
      <c r="J2567" s="7">
        <f t="shared" si="1"/>
        <v>173.5</v>
      </c>
    </row>
    <row r="2568" ht="15.75" hidden="1" customHeight="1">
      <c r="A2568" s="5" t="s">
        <v>4810</v>
      </c>
      <c r="B2568" s="6" t="s">
        <v>12</v>
      </c>
      <c r="C2568" s="5" t="s">
        <v>23</v>
      </c>
      <c r="D2568" s="5" t="s">
        <v>20</v>
      </c>
      <c r="E2568" s="5" t="s">
        <v>15</v>
      </c>
      <c r="F2568" s="5" t="s">
        <v>387</v>
      </c>
      <c r="G2568" s="7">
        <v>147.0</v>
      </c>
      <c r="H2568" s="7">
        <v>165.0</v>
      </c>
      <c r="I2568" s="7" t="s">
        <v>17</v>
      </c>
      <c r="J2568" s="7">
        <f t="shared" si="1"/>
        <v>156</v>
      </c>
    </row>
    <row r="2569" ht="15.75" hidden="1" customHeight="1">
      <c r="A2569" s="5" t="s">
        <v>4811</v>
      </c>
      <c r="B2569" s="6" t="s">
        <v>12</v>
      </c>
      <c r="C2569" s="5" t="s">
        <v>23</v>
      </c>
      <c r="D2569" s="5" t="s">
        <v>20</v>
      </c>
      <c r="E2569" s="5" t="s">
        <v>25</v>
      </c>
      <c r="F2569" s="5" t="s">
        <v>534</v>
      </c>
      <c r="G2569" s="7">
        <v>193.0</v>
      </c>
      <c r="H2569" s="7">
        <v>161.0</v>
      </c>
      <c r="I2569" s="7" t="s">
        <v>17</v>
      </c>
      <c r="J2569" s="7">
        <f t="shared" si="1"/>
        <v>177</v>
      </c>
    </row>
    <row r="2570" ht="15.75" hidden="1" customHeight="1">
      <c r="A2570" s="5" t="s">
        <v>4812</v>
      </c>
      <c r="B2570" s="6" t="s">
        <v>19</v>
      </c>
      <c r="C2570" s="5" t="s">
        <v>13</v>
      </c>
      <c r="D2570" s="5" t="s">
        <v>43</v>
      </c>
      <c r="E2570" s="5" t="s">
        <v>25</v>
      </c>
      <c r="F2570" s="5" t="s">
        <v>170</v>
      </c>
      <c r="G2570" s="7">
        <v>141.0</v>
      </c>
      <c r="H2570" s="7">
        <v>160.0</v>
      </c>
      <c r="I2570" s="7" t="s">
        <v>17</v>
      </c>
      <c r="J2570" s="7">
        <f t="shared" si="1"/>
        <v>150.5</v>
      </c>
    </row>
    <row r="2571" ht="15.75" hidden="1" customHeight="1">
      <c r="A2571" s="5" t="s">
        <v>4813</v>
      </c>
      <c r="B2571" s="6" t="s">
        <v>19</v>
      </c>
      <c r="C2571" s="5" t="s">
        <v>23</v>
      </c>
      <c r="D2571" s="5" t="s">
        <v>20</v>
      </c>
      <c r="E2571" s="5" t="s">
        <v>25</v>
      </c>
      <c r="F2571" s="5" t="s">
        <v>440</v>
      </c>
      <c r="G2571" s="7">
        <v>190.0</v>
      </c>
      <c r="H2571" s="7" t="s">
        <v>17</v>
      </c>
      <c r="I2571" s="7">
        <v>183.0</v>
      </c>
      <c r="J2571" s="7">
        <f t="shared" si="1"/>
        <v>186.5</v>
      </c>
    </row>
    <row r="2572" ht="15.75" hidden="1" customHeight="1">
      <c r="A2572" s="5" t="s">
        <v>4814</v>
      </c>
      <c r="B2572" s="6" t="s">
        <v>12</v>
      </c>
      <c r="C2572" s="5" t="s">
        <v>23</v>
      </c>
      <c r="D2572" s="5" t="s">
        <v>20</v>
      </c>
      <c r="E2572" s="5" t="s">
        <v>15</v>
      </c>
      <c r="F2572" s="5" t="s">
        <v>387</v>
      </c>
      <c r="G2572" s="7">
        <v>162.0</v>
      </c>
      <c r="H2572" s="7" t="s">
        <v>17</v>
      </c>
      <c r="I2572" s="7">
        <v>144.0</v>
      </c>
      <c r="J2572" s="7">
        <f t="shared" si="1"/>
        <v>153</v>
      </c>
    </row>
    <row r="2573" ht="15.75" hidden="1" customHeight="1">
      <c r="A2573" s="5" t="s">
        <v>4815</v>
      </c>
      <c r="B2573" s="6" t="s">
        <v>12</v>
      </c>
      <c r="C2573" s="5" t="s">
        <v>23</v>
      </c>
      <c r="D2573" s="5" t="s">
        <v>37</v>
      </c>
      <c r="E2573" s="5" t="s">
        <v>15</v>
      </c>
      <c r="F2573" s="5" t="s">
        <v>1225</v>
      </c>
      <c r="G2573" s="7">
        <v>171.0</v>
      </c>
      <c r="H2573" s="7">
        <v>145.0</v>
      </c>
      <c r="I2573" s="7">
        <v>159.0</v>
      </c>
      <c r="J2573" s="7">
        <f t="shared" si="1"/>
        <v>158.3333333</v>
      </c>
    </row>
    <row r="2574" ht="15.75" hidden="1" customHeight="1">
      <c r="A2574" s="5" t="s">
        <v>4816</v>
      </c>
      <c r="B2574" s="6" t="s">
        <v>19</v>
      </c>
      <c r="C2574" s="5" t="s">
        <v>13</v>
      </c>
      <c r="D2574" s="5" t="s">
        <v>14</v>
      </c>
      <c r="E2574" s="5" t="s">
        <v>25</v>
      </c>
      <c r="F2574" s="5" t="s">
        <v>269</v>
      </c>
      <c r="G2574" s="7">
        <v>155.0</v>
      </c>
      <c r="H2574" s="7" t="s">
        <v>17</v>
      </c>
      <c r="I2574" s="7">
        <v>144.0</v>
      </c>
      <c r="J2574" s="7">
        <f t="shared" si="1"/>
        <v>149.5</v>
      </c>
    </row>
    <row r="2575" ht="15.75" hidden="1" customHeight="1">
      <c r="A2575" s="5" t="s">
        <v>4817</v>
      </c>
      <c r="B2575" s="6" t="s">
        <v>19</v>
      </c>
      <c r="C2575" s="5" t="s">
        <v>13</v>
      </c>
      <c r="D2575" s="5" t="s">
        <v>24</v>
      </c>
      <c r="E2575" s="5" t="s">
        <v>25</v>
      </c>
      <c r="F2575" s="5" t="s">
        <v>125</v>
      </c>
      <c r="G2575" s="7">
        <v>137.0</v>
      </c>
      <c r="H2575" s="7">
        <v>132.0</v>
      </c>
      <c r="I2575" s="7">
        <v>117.0</v>
      </c>
      <c r="J2575" s="7">
        <f t="shared" si="1"/>
        <v>128.6666667</v>
      </c>
    </row>
    <row r="2576" ht="15.75" hidden="1" customHeight="1">
      <c r="A2576" s="5" t="s">
        <v>4818</v>
      </c>
      <c r="B2576" s="6" t="s">
        <v>19</v>
      </c>
      <c r="C2576" s="5" t="s">
        <v>23</v>
      </c>
      <c r="D2576" s="5" t="s">
        <v>60</v>
      </c>
      <c r="E2576" s="5" t="s">
        <v>15</v>
      </c>
      <c r="F2576" s="5" t="s">
        <v>112</v>
      </c>
      <c r="G2576" s="7">
        <v>192.0</v>
      </c>
      <c r="H2576" s="7" t="s">
        <v>17</v>
      </c>
      <c r="I2576" s="7">
        <v>173.0</v>
      </c>
      <c r="J2576" s="7">
        <f t="shared" si="1"/>
        <v>182.5</v>
      </c>
    </row>
    <row r="2577" ht="15.75" hidden="1" customHeight="1">
      <c r="A2577" s="5" t="s">
        <v>4819</v>
      </c>
      <c r="B2577" s="6" t="s">
        <v>19</v>
      </c>
      <c r="C2577" s="5" t="s">
        <v>23</v>
      </c>
      <c r="D2577" s="5" t="s">
        <v>24</v>
      </c>
      <c r="E2577" s="5" t="s">
        <v>15</v>
      </c>
      <c r="F2577" s="5" t="s">
        <v>92</v>
      </c>
      <c r="G2577" s="7">
        <v>179.0</v>
      </c>
      <c r="H2577" s="7">
        <v>166.0</v>
      </c>
      <c r="I2577" s="7" t="s">
        <v>17</v>
      </c>
      <c r="J2577" s="7">
        <f t="shared" si="1"/>
        <v>172.5</v>
      </c>
    </row>
    <row r="2578" ht="15.75" hidden="1" customHeight="1">
      <c r="A2578" s="5" t="s">
        <v>4820</v>
      </c>
      <c r="B2578" s="6" t="s">
        <v>12</v>
      </c>
      <c r="C2578" s="5" t="s">
        <v>23</v>
      </c>
      <c r="D2578" s="5" t="s">
        <v>60</v>
      </c>
      <c r="E2578" s="5" t="s">
        <v>25</v>
      </c>
      <c r="F2578" s="5" t="s">
        <v>61</v>
      </c>
      <c r="G2578" s="7">
        <v>191.0</v>
      </c>
      <c r="H2578" s="7" t="s">
        <v>17</v>
      </c>
      <c r="I2578" s="7">
        <v>200.0</v>
      </c>
      <c r="J2578" s="7">
        <f t="shared" si="1"/>
        <v>195.5</v>
      </c>
    </row>
    <row r="2579" ht="15.75" hidden="1" customHeight="1">
      <c r="A2579" s="5" t="s">
        <v>4821</v>
      </c>
      <c r="B2579" s="6" t="s">
        <v>12</v>
      </c>
      <c r="C2579" s="5" t="s">
        <v>23</v>
      </c>
      <c r="D2579" s="5" t="s">
        <v>30</v>
      </c>
      <c r="E2579" s="5" t="s">
        <v>15</v>
      </c>
      <c r="F2579" s="5" t="s">
        <v>2691</v>
      </c>
      <c r="G2579" s="7">
        <v>191.0</v>
      </c>
      <c r="H2579" s="7" t="s">
        <v>17</v>
      </c>
      <c r="I2579" s="7">
        <v>194.0</v>
      </c>
      <c r="J2579" s="7">
        <f t="shared" si="1"/>
        <v>192.5</v>
      </c>
    </row>
    <row r="2580" ht="15.75" hidden="1" customHeight="1">
      <c r="A2580" s="5" t="s">
        <v>4822</v>
      </c>
      <c r="B2580" s="6" t="s">
        <v>12</v>
      </c>
      <c r="C2580" s="5" t="s">
        <v>23</v>
      </c>
      <c r="D2580" s="5" t="s">
        <v>20</v>
      </c>
      <c r="E2580" s="5" t="s">
        <v>15</v>
      </c>
      <c r="F2580" s="5" t="s">
        <v>161</v>
      </c>
      <c r="G2580" s="7">
        <v>148.0</v>
      </c>
      <c r="H2580" s="7">
        <v>145.0</v>
      </c>
      <c r="I2580" s="7" t="s">
        <v>17</v>
      </c>
      <c r="J2580" s="7">
        <f t="shared" si="1"/>
        <v>146.5</v>
      </c>
    </row>
    <row r="2581" ht="15.75" hidden="1" customHeight="1">
      <c r="A2581" s="5" t="s">
        <v>4823</v>
      </c>
      <c r="B2581" s="6" t="s">
        <v>12</v>
      </c>
      <c r="C2581" s="5" t="s">
        <v>23</v>
      </c>
      <c r="D2581" s="5" t="s">
        <v>20</v>
      </c>
      <c r="E2581" s="5" t="s">
        <v>15</v>
      </c>
      <c r="F2581" s="5" t="s">
        <v>81</v>
      </c>
      <c r="G2581" s="7">
        <v>187.0</v>
      </c>
      <c r="H2581" s="7">
        <v>173.0</v>
      </c>
      <c r="I2581" s="7" t="s">
        <v>17</v>
      </c>
      <c r="J2581" s="7">
        <f t="shared" si="1"/>
        <v>180</v>
      </c>
    </row>
    <row r="2582" ht="15.75" hidden="1" customHeight="1">
      <c r="A2582" s="5" t="s">
        <v>4824</v>
      </c>
      <c r="B2582" s="6" t="s">
        <v>12</v>
      </c>
      <c r="C2582" s="5" t="s">
        <v>13</v>
      </c>
      <c r="D2582" s="5" t="s">
        <v>561</v>
      </c>
      <c r="E2582" s="5" t="s">
        <v>15</v>
      </c>
      <c r="F2582" s="5" t="s">
        <v>562</v>
      </c>
      <c r="G2582" s="7" t="s">
        <v>67</v>
      </c>
      <c r="H2582" s="7">
        <v>112.0</v>
      </c>
      <c r="I2582" s="7" t="s">
        <v>17</v>
      </c>
      <c r="J2582" s="7">
        <f t="shared" si="1"/>
        <v>112</v>
      </c>
    </row>
    <row r="2583" ht="15.75" hidden="1" customHeight="1">
      <c r="A2583" s="5" t="s">
        <v>4825</v>
      </c>
      <c r="B2583" s="6" t="s">
        <v>12</v>
      </c>
      <c r="C2583" s="5" t="s">
        <v>23</v>
      </c>
      <c r="D2583" s="5" t="s">
        <v>43</v>
      </c>
      <c r="E2583" s="5" t="s">
        <v>25</v>
      </c>
      <c r="F2583" s="5" t="s">
        <v>454</v>
      </c>
      <c r="G2583" s="7">
        <v>163.0</v>
      </c>
      <c r="H2583" s="7" t="s">
        <v>17</v>
      </c>
      <c r="I2583" s="7">
        <v>157.0</v>
      </c>
      <c r="J2583" s="7">
        <f t="shared" si="1"/>
        <v>160</v>
      </c>
    </row>
    <row r="2584" ht="15.75" hidden="1" customHeight="1">
      <c r="A2584" s="5" t="s">
        <v>4826</v>
      </c>
      <c r="B2584" s="6" t="s">
        <v>19</v>
      </c>
      <c r="C2584" s="5" t="s">
        <v>13</v>
      </c>
      <c r="D2584" s="5" t="s">
        <v>37</v>
      </c>
      <c r="E2584" s="5" t="s">
        <v>15</v>
      </c>
      <c r="F2584" s="5" t="s">
        <v>271</v>
      </c>
      <c r="G2584" s="7">
        <v>140.0</v>
      </c>
      <c r="H2584" s="7" t="s">
        <v>17</v>
      </c>
      <c r="I2584" s="7">
        <v>172.0</v>
      </c>
      <c r="J2584" s="7">
        <f t="shared" si="1"/>
        <v>156</v>
      </c>
    </row>
    <row r="2585" ht="15.75" hidden="1" customHeight="1">
      <c r="A2585" s="5" t="s">
        <v>4827</v>
      </c>
      <c r="B2585" s="6" t="s">
        <v>12</v>
      </c>
      <c r="C2585" s="5" t="s">
        <v>13</v>
      </c>
      <c r="D2585" s="5" t="s">
        <v>37</v>
      </c>
      <c r="E2585" s="5" t="s">
        <v>25</v>
      </c>
      <c r="F2585" s="5" t="s">
        <v>300</v>
      </c>
      <c r="G2585" s="7">
        <v>159.0</v>
      </c>
      <c r="H2585" s="7" t="s">
        <v>17</v>
      </c>
      <c r="I2585" s="7">
        <v>142.0</v>
      </c>
      <c r="J2585" s="7">
        <f t="shared" si="1"/>
        <v>150.5</v>
      </c>
    </row>
    <row r="2586" ht="15.75" hidden="1" customHeight="1">
      <c r="A2586" s="5" t="s">
        <v>4828</v>
      </c>
      <c r="B2586" s="6" t="s">
        <v>12</v>
      </c>
      <c r="C2586" s="5" t="s">
        <v>13</v>
      </c>
      <c r="D2586" s="5" t="s">
        <v>60</v>
      </c>
      <c r="E2586" s="5" t="s">
        <v>15</v>
      </c>
      <c r="F2586" s="5" t="s">
        <v>164</v>
      </c>
      <c r="G2586" s="7">
        <v>156.0</v>
      </c>
      <c r="H2586" s="7" t="s">
        <v>64</v>
      </c>
      <c r="I2586" s="7">
        <v>146.0</v>
      </c>
      <c r="J2586" s="7">
        <f t="shared" si="1"/>
        <v>151</v>
      </c>
    </row>
    <row r="2587" ht="15.75" hidden="1" customHeight="1">
      <c r="A2587" s="5" t="s">
        <v>4829</v>
      </c>
      <c r="B2587" s="6" t="s">
        <v>19</v>
      </c>
      <c r="C2587" s="5" t="s">
        <v>23</v>
      </c>
      <c r="D2587" s="5" t="s">
        <v>77</v>
      </c>
      <c r="E2587" s="5" t="s">
        <v>15</v>
      </c>
      <c r="F2587" s="5" t="s">
        <v>198</v>
      </c>
      <c r="G2587" s="7">
        <v>178.0</v>
      </c>
      <c r="H2587" s="7" t="s">
        <v>17</v>
      </c>
      <c r="I2587" s="7">
        <v>168.0</v>
      </c>
      <c r="J2587" s="7">
        <f t="shared" si="1"/>
        <v>173</v>
      </c>
    </row>
    <row r="2588" ht="15.75" hidden="1" customHeight="1">
      <c r="A2588" s="5" t="s">
        <v>4830</v>
      </c>
      <c r="B2588" s="6" t="s">
        <v>12</v>
      </c>
      <c r="C2588" s="5" t="s">
        <v>23</v>
      </c>
      <c r="D2588" s="5" t="s">
        <v>30</v>
      </c>
      <c r="E2588" s="5" t="s">
        <v>15</v>
      </c>
      <c r="F2588" s="5" t="s">
        <v>1408</v>
      </c>
      <c r="G2588" s="7">
        <v>174.0</v>
      </c>
      <c r="H2588" s="7">
        <v>151.0</v>
      </c>
      <c r="I2588" s="7">
        <v>157.0</v>
      </c>
      <c r="J2588" s="7">
        <f t="shared" si="1"/>
        <v>160.6666667</v>
      </c>
    </row>
    <row r="2589" ht="15.75" hidden="1" customHeight="1">
      <c r="A2589" s="5" t="s">
        <v>4831</v>
      </c>
      <c r="B2589" s="6" t="s">
        <v>12</v>
      </c>
      <c r="C2589" s="5" t="s">
        <v>23</v>
      </c>
      <c r="D2589" s="5" t="s">
        <v>20</v>
      </c>
      <c r="E2589" s="5" t="s">
        <v>25</v>
      </c>
      <c r="F2589" s="5" t="s">
        <v>534</v>
      </c>
      <c r="G2589" s="7">
        <v>189.0</v>
      </c>
      <c r="H2589" s="7">
        <v>183.0</v>
      </c>
      <c r="I2589" s="7" t="s">
        <v>17</v>
      </c>
      <c r="J2589" s="7">
        <f t="shared" si="1"/>
        <v>186</v>
      </c>
    </row>
    <row r="2590" ht="15.75" hidden="1" customHeight="1">
      <c r="A2590" s="5" t="s">
        <v>4832</v>
      </c>
      <c r="B2590" s="6" t="s">
        <v>19</v>
      </c>
      <c r="C2590" s="5" t="s">
        <v>23</v>
      </c>
      <c r="D2590" s="5" t="s">
        <v>20</v>
      </c>
      <c r="E2590" s="5" t="s">
        <v>15</v>
      </c>
      <c r="F2590" s="5" t="s">
        <v>33</v>
      </c>
      <c r="G2590" s="7">
        <v>196.0</v>
      </c>
      <c r="H2590" s="7" t="s">
        <v>17</v>
      </c>
      <c r="I2590" s="7">
        <v>173.0</v>
      </c>
      <c r="J2590" s="7">
        <f t="shared" si="1"/>
        <v>184.5</v>
      </c>
    </row>
    <row r="2591" ht="15.75" hidden="1" customHeight="1">
      <c r="A2591" s="5" t="s">
        <v>4833</v>
      </c>
      <c r="B2591" s="6" t="s">
        <v>12</v>
      </c>
      <c r="C2591" s="5" t="s">
        <v>13</v>
      </c>
      <c r="D2591" s="5" t="s">
        <v>30</v>
      </c>
      <c r="E2591" s="5" t="s">
        <v>25</v>
      </c>
      <c r="F2591" s="5" t="s">
        <v>1311</v>
      </c>
      <c r="G2591" s="7">
        <v>111.0</v>
      </c>
      <c r="H2591" s="7">
        <v>100.0</v>
      </c>
      <c r="I2591" s="7" t="s">
        <v>17</v>
      </c>
      <c r="J2591" s="7">
        <f t="shared" si="1"/>
        <v>105.5</v>
      </c>
    </row>
    <row r="2592" ht="15.75" hidden="1" customHeight="1">
      <c r="A2592" s="5" t="s">
        <v>4834</v>
      </c>
      <c r="B2592" s="6" t="s">
        <v>12</v>
      </c>
      <c r="C2592" s="5" t="s">
        <v>13</v>
      </c>
      <c r="D2592" s="5" t="s">
        <v>14</v>
      </c>
      <c r="E2592" s="5" t="s">
        <v>25</v>
      </c>
      <c r="F2592" s="5" t="s">
        <v>269</v>
      </c>
      <c r="G2592" s="7">
        <v>109.0</v>
      </c>
      <c r="H2592" s="7" t="s">
        <v>17</v>
      </c>
      <c r="I2592" s="7">
        <v>114.0</v>
      </c>
      <c r="J2592" s="7">
        <f t="shared" si="1"/>
        <v>111.5</v>
      </c>
    </row>
    <row r="2593" ht="15.75" hidden="1" customHeight="1">
      <c r="A2593" s="5" t="s">
        <v>4835</v>
      </c>
      <c r="B2593" s="6" t="s">
        <v>12</v>
      </c>
      <c r="C2593" s="5" t="s">
        <v>13</v>
      </c>
      <c r="D2593" s="5" t="s">
        <v>51</v>
      </c>
      <c r="E2593" s="5" t="s">
        <v>15</v>
      </c>
      <c r="F2593" s="5" t="s">
        <v>330</v>
      </c>
      <c r="G2593" s="7">
        <v>189.0</v>
      </c>
      <c r="H2593" s="7">
        <v>185.0</v>
      </c>
      <c r="I2593" s="7" t="s">
        <v>17</v>
      </c>
      <c r="J2593" s="7">
        <f t="shared" si="1"/>
        <v>187</v>
      </c>
    </row>
    <row r="2594" ht="15.75" hidden="1" customHeight="1">
      <c r="A2594" s="5" t="s">
        <v>4836</v>
      </c>
      <c r="B2594" s="6" t="s">
        <v>19</v>
      </c>
      <c r="C2594" s="5" t="s">
        <v>23</v>
      </c>
      <c r="D2594" s="5" t="s">
        <v>37</v>
      </c>
      <c r="E2594" s="5" t="s">
        <v>15</v>
      </c>
      <c r="F2594" s="5" t="s">
        <v>117</v>
      </c>
      <c r="G2594" s="7">
        <v>194.0</v>
      </c>
      <c r="H2594" s="7" t="s">
        <v>17</v>
      </c>
      <c r="I2594" s="7">
        <v>187.0</v>
      </c>
      <c r="J2594" s="7">
        <f t="shared" si="1"/>
        <v>190.5</v>
      </c>
    </row>
    <row r="2595" ht="15.75" hidden="1" customHeight="1">
      <c r="A2595" s="5" t="s">
        <v>4837</v>
      </c>
      <c r="B2595" s="6" t="s">
        <v>19</v>
      </c>
      <c r="C2595" s="5" t="s">
        <v>13</v>
      </c>
      <c r="D2595" s="5" t="s">
        <v>30</v>
      </c>
      <c r="E2595" s="5" t="s">
        <v>25</v>
      </c>
      <c r="F2595" s="5" t="s">
        <v>275</v>
      </c>
      <c r="G2595" s="7">
        <v>172.0</v>
      </c>
      <c r="H2595" s="7">
        <v>151.0</v>
      </c>
      <c r="I2595" s="7">
        <v>114.0</v>
      </c>
      <c r="J2595" s="7">
        <f t="shared" si="1"/>
        <v>145.6666667</v>
      </c>
    </row>
    <row r="2596" ht="15.75" hidden="1" customHeight="1">
      <c r="A2596" s="5" t="s">
        <v>4838</v>
      </c>
      <c r="B2596" s="6" t="s">
        <v>12</v>
      </c>
      <c r="C2596" s="5" t="s">
        <v>23</v>
      </c>
      <c r="D2596" s="5" t="s">
        <v>109</v>
      </c>
      <c r="E2596" s="5" t="s">
        <v>25</v>
      </c>
      <c r="F2596" s="5" t="s">
        <v>262</v>
      </c>
      <c r="G2596" s="7">
        <v>126.0</v>
      </c>
      <c r="H2596" s="7">
        <v>130.0</v>
      </c>
      <c r="I2596" s="7">
        <v>110.0</v>
      </c>
      <c r="J2596" s="7">
        <f t="shared" si="1"/>
        <v>122</v>
      </c>
    </row>
    <row r="2597" ht="15.75" hidden="1" customHeight="1">
      <c r="A2597" s="5" t="s">
        <v>4839</v>
      </c>
      <c r="B2597" s="6" t="s">
        <v>12</v>
      </c>
      <c r="C2597" s="5" t="s">
        <v>23</v>
      </c>
      <c r="D2597" s="5" t="s">
        <v>24</v>
      </c>
      <c r="E2597" s="5" t="s">
        <v>15</v>
      </c>
      <c r="F2597" s="5" t="s">
        <v>350</v>
      </c>
      <c r="G2597" s="7">
        <v>170.0</v>
      </c>
      <c r="H2597" s="7">
        <v>127.0</v>
      </c>
      <c r="I2597" s="7">
        <v>151.0</v>
      </c>
      <c r="J2597" s="7">
        <f t="shared" si="1"/>
        <v>149.3333333</v>
      </c>
    </row>
    <row r="2598" ht="15.75" hidden="1" customHeight="1">
      <c r="A2598" s="5" t="s">
        <v>4840</v>
      </c>
      <c r="B2598" s="6" t="s">
        <v>19</v>
      </c>
      <c r="C2598" s="5" t="s">
        <v>23</v>
      </c>
      <c r="D2598" s="5" t="s">
        <v>30</v>
      </c>
      <c r="E2598" s="5" t="s">
        <v>25</v>
      </c>
      <c r="F2598" s="5" t="s">
        <v>1209</v>
      </c>
      <c r="G2598" s="7">
        <v>102.0</v>
      </c>
      <c r="H2598" s="7">
        <v>115.0</v>
      </c>
      <c r="I2598" s="7" t="s">
        <v>67</v>
      </c>
      <c r="J2598" s="7">
        <f t="shared" si="1"/>
        <v>108.5</v>
      </c>
    </row>
    <row r="2599" ht="15.75" hidden="1" customHeight="1">
      <c r="A2599" s="5" t="s">
        <v>4841</v>
      </c>
      <c r="B2599" s="6" t="s">
        <v>12</v>
      </c>
      <c r="C2599" s="5" t="s">
        <v>13</v>
      </c>
      <c r="D2599" s="5" t="s">
        <v>43</v>
      </c>
      <c r="E2599" s="5" t="s">
        <v>15</v>
      </c>
      <c r="F2599" s="5" t="s">
        <v>398</v>
      </c>
      <c r="G2599" s="7">
        <v>190.0</v>
      </c>
      <c r="H2599" s="7">
        <v>184.0</v>
      </c>
      <c r="I2599" s="7" t="s">
        <v>17</v>
      </c>
      <c r="J2599" s="7">
        <f t="shared" si="1"/>
        <v>187</v>
      </c>
    </row>
    <row r="2600" ht="15.75" hidden="1" customHeight="1">
      <c r="A2600" s="5" t="s">
        <v>4842</v>
      </c>
      <c r="B2600" s="6" t="s">
        <v>12</v>
      </c>
      <c r="C2600" s="5" t="s">
        <v>13</v>
      </c>
      <c r="D2600" s="5" t="s">
        <v>30</v>
      </c>
      <c r="E2600" s="5" t="s">
        <v>15</v>
      </c>
      <c r="F2600" s="5" t="s">
        <v>31</v>
      </c>
      <c r="G2600" s="7">
        <v>159.0</v>
      </c>
      <c r="H2600" s="7">
        <v>166.0</v>
      </c>
      <c r="I2600" s="7">
        <v>149.0</v>
      </c>
      <c r="J2600" s="7">
        <f t="shared" si="1"/>
        <v>158</v>
      </c>
    </row>
    <row r="2601" ht="15.75" hidden="1" customHeight="1">
      <c r="A2601" s="5" t="s">
        <v>4843</v>
      </c>
      <c r="B2601" s="6" t="s">
        <v>19</v>
      </c>
      <c r="C2601" s="5" t="s">
        <v>13</v>
      </c>
      <c r="D2601" s="5" t="s">
        <v>20</v>
      </c>
      <c r="E2601" s="5" t="s">
        <v>15</v>
      </c>
      <c r="F2601" s="5" t="s">
        <v>3542</v>
      </c>
      <c r="G2601" s="7">
        <v>157.0</v>
      </c>
      <c r="H2601" s="7">
        <v>138.0</v>
      </c>
      <c r="I2601" s="7" t="s">
        <v>17</v>
      </c>
      <c r="J2601" s="7">
        <f t="shared" si="1"/>
        <v>147.5</v>
      </c>
    </row>
    <row r="2602" ht="15.75" hidden="1" customHeight="1">
      <c r="A2602" s="5" t="s">
        <v>4844</v>
      </c>
      <c r="B2602" s="6" t="s">
        <v>4845</v>
      </c>
      <c r="C2602" s="5" t="s">
        <v>23</v>
      </c>
      <c r="D2602" s="5" t="s">
        <v>30</v>
      </c>
      <c r="E2602" s="5" t="s">
        <v>25</v>
      </c>
      <c r="F2602" s="5" t="s">
        <v>1209</v>
      </c>
      <c r="G2602" s="7">
        <v>107.0</v>
      </c>
      <c r="H2602" s="7" t="s">
        <v>67</v>
      </c>
      <c r="I2602" s="7" t="s">
        <v>17</v>
      </c>
      <c r="J2602" s="7">
        <f t="shared" si="1"/>
        <v>107</v>
      </c>
    </row>
    <row r="2603" ht="15.75" hidden="1" customHeight="1">
      <c r="A2603" s="5" t="s">
        <v>4846</v>
      </c>
      <c r="B2603" s="6" t="s">
        <v>19</v>
      </c>
      <c r="C2603" s="5" t="s">
        <v>13</v>
      </c>
      <c r="D2603" s="5" t="s">
        <v>43</v>
      </c>
      <c r="E2603" s="5" t="s">
        <v>25</v>
      </c>
      <c r="F2603" s="5" t="s">
        <v>259</v>
      </c>
      <c r="G2603" s="7">
        <v>167.0</v>
      </c>
      <c r="H2603" s="7" t="s">
        <v>17</v>
      </c>
      <c r="I2603" s="7">
        <v>182.0</v>
      </c>
      <c r="J2603" s="7">
        <f t="shared" si="1"/>
        <v>174.5</v>
      </c>
    </row>
    <row r="2604" ht="15.75" hidden="1" customHeight="1">
      <c r="A2604" s="5" t="s">
        <v>4847</v>
      </c>
      <c r="B2604" s="6" t="s">
        <v>12</v>
      </c>
      <c r="C2604" s="5" t="s">
        <v>23</v>
      </c>
      <c r="D2604" s="5" t="s">
        <v>77</v>
      </c>
      <c r="E2604" s="5" t="s">
        <v>15</v>
      </c>
      <c r="F2604" s="5" t="s">
        <v>198</v>
      </c>
      <c r="G2604" s="7">
        <v>129.0</v>
      </c>
      <c r="H2604" s="7" t="s">
        <v>17</v>
      </c>
      <c r="I2604" s="7">
        <v>114.0</v>
      </c>
      <c r="J2604" s="7">
        <f t="shared" si="1"/>
        <v>121.5</v>
      </c>
    </row>
    <row r="2605" ht="15.75" hidden="1" customHeight="1">
      <c r="A2605" s="5" t="s">
        <v>4848</v>
      </c>
      <c r="B2605" s="6" t="s">
        <v>19</v>
      </c>
      <c r="C2605" s="5" t="s">
        <v>23</v>
      </c>
      <c r="D2605" s="5" t="s">
        <v>14</v>
      </c>
      <c r="E2605" s="5" t="s">
        <v>25</v>
      </c>
      <c r="F2605" s="5" t="s">
        <v>782</v>
      </c>
      <c r="G2605" s="7">
        <v>113.0</v>
      </c>
      <c r="H2605" s="7">
        <v>105.0</v>
      </c>
      <c r="I2605" s="7" t="s">
        <v>17</v>
      </c>
      <c r="J2605" s="7">
        <f t="shared" si="1"/>
        <v>109</v>
      </c>
    </row>
    <row r="2606" ht="15.75" hidden="1" customHeight="1">
      <c r="A2606" s="5" t="s">
        <v>4849</v>
      </c>
      <c r="B2606" s="6" t="s">
        <v>19</v>
      </c>
      <c r="C2606" s="5" t="s">
        <v>13</v>
      </c>
      <c r="D2606" s="5" t="s">
        <v>30</v>
      </c>
      <c r="E2606" s="5" t="s">
        <v>15</v>
      </c>
      <c r="F2606" s="5" t="s">
        <v>596</v>
      </c>
      <c r="G2606" s="7">
        <v>132.0</v>
      </c>
      <c r="H2606" s="7" t="s">
        <v>17</v>
      </c>
      <c r="I2606" s="7">
        <v>128.0</v>
      </c>
      <c r="J2606" s="7">
        <f t="shared" si="1"/>
        <v>130</v>
      </c>
    </row>
    <row r="2607" ht="15.75" hidden="1" customHeight="1">
      <c r="A2607" s="5" t="s">
        <v>4850</v>
      </c>
      <c r="B2607" s="6" t="s">
        <v>12</v>
      </c>
      <c r="C2607" s="5" t="s">
        <v>23</v>
      </c>
      <c r="D2607" s="5" t="s">
        <v>130</v>
      </c>
      <c r="E2607" s="5" t="s">
        <v>15</v>
      </c>
      <c r="F2607" s="5" t="s">
        <v>196</v>
      </c>
      <c r="G2607" s="7">
        <v>163.0</v>
      </c>
      <c r="H2607" s="7">
        <v>153.0</v>
      </c>
      <c r="I2607" s="7" t="s">
        <v>17</v>
      </c>
      <c r="J2607" s="7">
        <f t="shared" si="1"/>
        <v>158</v>
      </c>
    </row>
    <row r="2608" ht="15.75" hidden="1" customHeight="1">
      <c r="A2608" s="5" t="s">
        <v>4851</v>
      </c>
      <c r="B2608" s="6" t="s">
        <v>19</v>
      </c>
      <c r="C2608" s="5" t="s">
        <v>23</v>
      </c>
      <c r="D2608" s="5" t="s">
        <v>37</v>
      </c>
      <c r="E2608" s="5" t="s">
        <v>25</v>
      </c>
      <c r="F2608" s="5" t="s">
        <v>576</v>
      </c>
      <c r="G2608" s="7">
        <v>160.0</v>
      </c>
      <c r="H2608" s="7">
        <v>166.0</v>
      </c>
      <c r="I2608" s="7" t="s">
        <v>17</v>
      </c>
      <c r="J2608" s="7">
        <f t="shared" si="1"/>
        <v>163</v>
      </c>
    </row>
    <row r="2609" ht="15.75" hidden="1" customHeight="1">
      <c r="A2609" s="5" t="s">
        <v>4852</v>
      </c>
      <c r="B2609" s="6" t="s">
        <v>12</v>
      </c>
      <c r="C2609" s="5" t="s">
        <v>23</v>
      </c>
      <c r="D2609" s="5" t="s">
        <v>109</v>
      </c>
      <c r="E2609" s="5" t="s">
        <v>15</v>
      </c>
      <c r="F2609" s="5" t="s">
        <v>52</v>
      </c>
      <c r="G2609" s="7">
        <v>167.0</v>
      </c>
      <c r="H2609" s="7" t="s">
        <v>17</v>
      </c>
      <c r="I2609" s="7">
        <v>135.0</v>
      </c>
      <c r="J2609" s="7">
        <f t="shared" si="1"/>
        <v>151</v>
      </c>
    </row>
    <row r="2610" ht="15.75" hidden="1" customHeight="1">
      <c r="A2610" s="5" t="s">
        <v>4853</v>
      </c>
      <c r="B2610" s="6" t="s">
        <v>19</v>
      </c>
      <c r="C2610" s="5" t="s">
        <v>13</v>
      </c>
      <c r="D2610" s="5" t="s">
        <v>60</v>
      </c>
      <c r="E2610" s="5" t="s">
        <v>15</v>
      </c>
      <c r="F2610" s="5" t="s">
        <v>398</v>
      </c>
      <c r="G2610" s="7">
        <v>148.0</v>
      </c>
      <c r="H2610" s="7" t="s">
        <v>17</v>
      </c>
      <c r="I2610" s="7">
        <v>177.0</v>
      </c>
      <c r="J2610" s="7">
        <f t="shared" si="1"/>
        <v>162.5</v>
      </c>
    </row>
    <row r="2611" ht="15.75" hidden="1" customHeight="1">
      <c r="A2611" s="5" t="s">
        <v>4854</v>
      </c>
      <c r="B2611" s="6" t="s">
        <v>19</v>
      </c>
      <c r="C2611" s="5" t="s">
        <v>23</v>
      </c>
      <c r="D2611" s="5" t="s">
        <v>20</v>
      </c>
      <c r="E2611" s="5" t="s">
        <v>15</v>
      </c>
      <c r="F2611" s="5" t="s">
        <v>504</v>
      </c>
      <c r="G2611" s="7">
        <v>172.0</v>
      </c>
      <c r="H2611" s="7">
        <v>153.0</v>
      </c>
      <c r="I2611" s="7" t="s">
        <v>17</v>
      </c>
      <c r="J2611" s="7">
        <f t="shared" si="1"/>
        <v>162.5</v>
      </c>
    </row>
    <row r="2612" ht="15.75" hidden="1" customHeight="1">
      <c r="A2612" s="5" t="s">
        <v>4855</v>
      </c>
      <c r="B2612" s="6" t="s">
        <v>12</v>
      </c>
      <c r="C2612" s="5" t="s">
        <v>23</v>
      </c>
      <c r="D2612" s="5" t="s">
        <v>20</v>
      </c>
      <c r="E2612" s="5" t="s">
        <v>15</v>
      </c>
      <c r="F2612" s="5" t="s">
        <v>1366</v>
      </c>
      <c r="G2612" s="7">
        <v>138.0</v>
      </c>
      <c r="H2612" s="7">
        <v>121.0</v>
      </c>
      <c r="I2612" s="7" t="s">
        <v>17</v>
      </c>
      <c r="J2612" s="7">
        <f t="shared" si="1"/>
        <v>129.5</v>
      </c>
    </row>
    <row r="2613" ht="15.75" hidden="1" customHeight="1">
      <c r="A2613" s="5" t="s">
        <v>4856</v>
      </c>
      <c r="B2613" s="6" t="s">
        <v>12</v>
      </c>
      <c r="C2613" s="5" t="s">
        <v>13</v>
      </c>
      <c r="D2613" s="5" t="s">
        <v>51</v>
      </c>
      <c r="E2613" s="5" t="s">
        <v>15</v>
      </c>
      <c r="F2613" s="5" t="s">
        <v>16</v>
      </c>
      <c r="G2613" s="7">
        <v>144.0</v>
      </c>
      <c r="H2613" s="7">
        <v>170.0</v>
      </c>
      <c r="I2613" s="7" t="s">
        <v>17</v>
      </c>
      <c r="J2613" s="7">
        <f t="shared" si="1"/>
        <v>157</v>
      </c>
    </row>
    <row r="2614" ht="15.75" hidden="1" customHeight="1">
      <c r="A2614" s="5" t="s">
        <v>4857</v>
      </c>
      <c r="B2614" s="6" t="s">
        <v>12</v>
      </c>
      <c r="C2614" s="5" t="s">
        <v>13</v>
      </c>
      <c r="D2614" s="5" t="s">
        <v>20</v>
      </c>
      <c r="E2614" s="5" t="s">
        <v>25</v>
      </c>
      <c r="F2614" s="5" t="s">
        <v>410</v>
      </c>
      <c r="G2614" s="7">
        <v>160.0</v>
      </c>
      <c r="H2614" s="7" t="s">
        <v>17</v>
      </c>
      <c r="I2614" s="7">
        <v>142.0</v>
      </c>
      <c r="J2614" s="7">
        <f t="shared" si="1"/>
        <v>151</v>
      </c>
    </row>
    <row r="2615" ht="15.75" hidden="1" customHeight="1">
      <c r="A2615" s="5" t="s">
        <v>4858</v>
      </c>
      <c r="B2615" s="6" t="s">
        <v>12</v>
      </c>
      <c r="C2615" s="5" t="s">
        <v>13</v>
      </c>
      <c r="D2615" s="5" t="s">
        <v>37</v>
      </c>
      <c r="E2615" s="5" t="s">
        <v>15</v>
      </c>
      <c r="F2615" s="5" t="s">
        <v>101</v>
      </c>
      <c r="G2615" s="7">
        <v>145.0</v>
      </c>
      <c r="H2615" s="7">
        <v>172.0</v>
      </c>
      <c r="I2615" s="7" t="s">
        <v>17</v>
      </c>
      <c r="J2615" s="7">
        <f t="shared" si="1"/>
        <v>158.5</v>
      </c>
    </row>
    <row r="2616" ht="15.75" hidden="1" customHeight="1">
      <c r="A2616" s="5" t="s">
        <v>4859</v>
      </c>
      <c r="B2616" s="6" t="s">
        <v>12</v>
      </c>
      <c r="C2616" s="5" t="s">
        <v>13</v>
      </c>
      <c r="D2616" s="5" t="s">
        <v>24</v>
      </c>
      <c r="E2616" s="5" t="s">
        <v>15</v>
      </c>
      <c r="F2616" s="5" t="s">
        <v>92</v>
      </c>
      <c r="G2616" s="7">
        <v>135.0</v>
      </c>
      <c r="H2616" s="7">
        <v>124.0</v>
      </c>
      <c r="I2616" s="7" t="s">
        <v>17</v>
      </c>
      <c r="J2616" s="7">
        <f t="shared" si="1"/>
        <v>129.5</v>
      </c>
    </row>
    <row r="2617" ht="15.75" hidden="1" customHeight="1">
      <c r="A2617" s="5" t="s">
        <v>4860</v>
      </c>
      <c r="B2617" s="6" t="s">
        <v>12</v>
      </c>
      <c r="C2617" s="5" t="s">
        <v>23</v>
      </c>
      <c r="D2617" s="5" t="s">
        <v>60</v>
      </c>
      <c r="E2617" s="5" t="s">
        <v>15</v>
      </c>
      <c r="F2617" s="5" t="s">
        <v>164</v>
      </c>
      <c r="G2617" s="7">
        <v>152.0</v>
      </c>
      <c r="H2617" s="7" t="s">
        <v>17</v>
      </c>
      <c r="I2617" s="7">
        <v>165.0</v>
      </c>
      <c r="J2617" s="7">
        <f t="shared" si="1"/>
        <v>158.5</v>
      </c>
    </row>
    <row r="2618" ht="15.75" hidden="1" customHeight="1">
      <c r="A2618" s="5" t="s">
        <v>4861</v>
      </c>
      <c r="B2618" s="6" t="s">
        <v>1353</v>
      </c>
      <c r="C2618" s="5" t="s">
        <v>13</v>
      </c>
      <c r="D2618" s="5" t="s">
        <v>24</v>
      </c>
      <c r="E2618" s="5" t="s">
        <v>25</v>
      </c>
      <c r="F2618" s="5" t="s">
        <v>959</v>
      </c>
      <c r="G2618" s="7">
        <v>159.0</v>
      </c>
      <c r="H2618" s="7">
        <v>165.0</v>
      </c>
      <c r="I2618" s="7" t="s">
        <v>17</v>
      </c>
      <c r="J2618" s="7">
        <f t="shared" si="1"/>
        <v>162</v>
      </c>
    </row>
    <row r="2619" ht="15.75" hidden="1" customHeight="1">
      <c r="A2619" s="5" t="s">
        <v>4862</v>
      </c>
      <c r="B2619" s="6" t="s">
        <v>19</v>
      </c>
      <c r="C2619" s="5" t="s">
        <v>23</v>
      </c>
      <c r="D2619" s="5" t="s">
        <v>60</v>
      </c>
      <c r="E2619" s="5" t="s">
        <v>25</v>
      </c>
      <c r="F2619" s="5" t="s">
        <v>73</v>
      </c>
      <c r="G2619" s="7">
        <v>161.0</v>
      </c>
      <c r="H2619" s="7" t="s">
        <v>17</v>
      </c>
      <c r="I2619" s="7">
        <v>163.0</v>
      </c>
      <c r="J2619" s="7">
        <f t="shared" si="1"/>
        <v>162</v>
      </c>
    </row>
    <row r="2620" ht="15.75" hidden="1" customHeight="1">
      <c r="A2620" s="5" t="s">
        <v>4863</v>
      </c>
      <c r="B2620" s="6" t="s">
        <v>12</v>
      </c>
      <c r="C2620" s="5" t="s">
        <v>23</v>
      </c>
      <c r="D2620" s="5" t="s">
        <v>77</v>
      </c>
      <c r="E2620" s="5" t="s">
        <v>15</v>
      </c>
      <c r="F2620" s="5" t="s">
        <v>78</v>
      </c>
      <c r="G2620" s="7">
        <v>152.0</v>
      </c>
      <c r="H2620" s="7">
        <v>167.0</v>
      </c>
      <c r="I2620" s="7" t="s">
        <v>17</v>
      </c>
      <c r="J2620" s="7">
        <f t="shared" si="1"/>
        <v>159.5</v>
      </c>
    </row>
    <row r="2621" ht="15.75" hidden="1" customHeight="1">
      <c r="A2621" s="5" t="s">
        <v>4864</v>
      </c>
      <c r="B2621" s="6" t="s">
        <v>19</v>
      </c>
      <c r="C2621" s="5" t="s">
        <v>13</v>
      </c>
      <c r="D2621" s="5" t="s">
        <v>24</v>
      </c>
      <c r="E2621" s="5" t="s">
        <v>15</v>
      </c>
      <c r="F2621" s="5" t="s">
        <v>146</v>
      </c>
      <c r="G2621" s="7" t="s">
        <v>67</v>
      </c>
      <c r="H2621" s="7">
        <v>100.0</v>
      </c>
      <c r="I2621" s="7" t="s">
        <v>67</v>
      </c>
      <c r="J2621" s="7">
        <f t="shared" si="1"/>
        <v>100</v>
      </c>
    </row>
    <row r="2622" ht="15.75" hidden="1" customHeight="1">
      <c r="A2622" s="5" t="s">
        <v>4865</v>
      </c>
      <c r="B2622" s="6" t="s">
        <v>12</v>
      </c>
      <c r="C2622" s="5" t="s">
        <v>23</v>
      </c>
      <c r="D2622" s="5" t="s">
        <v>43</v>
      </c>
      <c r="E2622" s="5" t="s">
        <v>25</v>
      </c>
      <c r="F2622" s="5" t="s">
        <v>259</v>
      </c>
      <c r="G2622" s="7">
        <v>159.0</v>
      </c>
      <c r="H2622" s="7" t="s">
        <v>17</v>
      </c>
      <c r="I2622" s="7">
        <v>151.0</v>
      </c>
      <c r="J2622" s="7">
        <f t="shared" si="1"/>
        <v>155</v>
      </c>
    </row>
    <row r="2623" ht="15.75" hidden="1" customHeight="1">
      <c r="A2623" s="5" t="s">
        <v>4866</v>
      </c>
      <c r="B2623" s="6" t="s">
        <v>12</v>
      </c>
      <c r="C2623" s="5" t="s">
        <v>13</v>
      </c>
      <c r="D2623" s="5" t="s">
        <v>43</v>
      </c>
      <c r="E2623" s="5" t="s">
        <v>25</v>
      </c>
      <c r="F2623" s="5" t="s">
        <v>363</v>
      </c>
      <c r="G2623" s="7">
        <v>135.0</v>
      </c>
      <c r="H2623" s="7" t="s">
        <v>17</v>
      </c>
      <c r="I2623" s="7">
        <v>133.0</v>
      </c>
      <c r="J2623" s="7">
        <f t="shared" si="1"/>
        <v>134</v>
      </c>
    </row>
    <row r="2624" ht="15.75" hidden="1" customHeight="1">
      <c r="A2624" s="5" t="s">
        <v>4867</v>
      </c>
      <c r="B2624" s="6" t="s">
        <v>12</v>
      </c>
      <c r="C2624" s="5" t="s">
        <v>13</v>
      </c>
      <c r="D2624" s="5" t="s">
        <v>43</v>
      </c>
      <c r="E2624" s="5" t="s">
        <v>25</v>
      </c>
      <c r="F2624" s="5" t="s">
        <v>63</v>
      </c>
      <c r="G2624" s="7">
        <v>134.0</v>
      </c>
      <c r="H2624" s="7">
        <v>145.0</v>
      </c>
      <c r="I2624" s="7">
        <v>114.0</v>
      </c>
      <c r="J2624" s="7">
        <f t="shared" si="1"/>
        <v>131</v>
      </c>
    </row>
    <row r="2625" ht="15.75" hidden="1" customHeight="1">
      <c r="A2625" s="5" t="s">
        <v>4868</v>
      </c>
      <c r="B2625" s="6" t="s">
        <v>12</v>
      </c>
      <c r="C2625" s="5" t="s">
        <v>23</v>
      </c>
      <c r="D2625" s="5" t="s">
        <v>20</v>
      </c>
      <c r="E2625" s="5" t="s">
        <v>25</v>
      </c>
      <c r="F2625" s="5" t="s">
        <v>654</v>
      </c>
      <c r="G2625" s="7">
        <v>138.0</v>
      </c>
      <c r="H2625" s="7">
        <v>149.0</v>
      </c>
      <c r="I2625" s="7" t="s">
        <v>17</v>
      </c>
      <c r="J2625" s="7">
        <f t="shared" si="1"/>
        <v>143.5</v>
      </c>
    </row>
    <row r="2626" ht="15.75" hidden="1" customHeight="1">
      <c r="A2626" s="5" t="s">
        <v>4869</v>
      </c>
      <c r="B2626" s="6" t="s">
        <v>19</v>
      </c>
      <c r="C2626" s="5" t="s">
        <v>23</v>
      </c>
      <c r="D2626" s="5" t="s">
        <v>30</v>
      </c>
      <c r="E2626" s="5" t="s">
        <v>15</v>
      </c>
      <c r="F2626" s="5" t="s">
        <v>394</v>
      </c>
      <c r="G2626" s="7">
        <v>177.0</v>
      </c>
      <c r="H2626" s="7" t="s">
        <v>17</v>
      </c>
      <c r="I2626" s="7">
        <v>161.0</v>
      </c>
      <c r="J2626" s="7">
        <f t="shared" si="1"/>
        <v>169</v>
      </c>
    </row>
    <row r="2627" ht="15.75" hidden="1" customHeight="1">
      <c r="A2627" s="5" t="s">
        <v>4870</v>
      </c>
      <c r="B2627" s="6" t="s">
        <v>19</v>
      </c>
      <c r="C2627" s="5" t="s">
        <v>13</v>
      </c>
      <c r="D2627" s="5" t="s">
        <v>30</v>
      </c>
      <c r="E2627" s="5" t="s">
        <v>15</v>
      </c>
      <c r="F2627" s="5" t="s">
        <v>275</v>
      </c>
      <c r="G2627" s="7">
        <v>135.0</v>
      </c>
      <c r="H2627" s="7" t="s">
        <v>17</v>
      </c>
      <c r="I2627" s="7">
        <v>163.0</v>
      </c>
      <c r="J2627" s="7">
        <f t="shared" si="1"/>
        <v>149</v>
      </c>
    </row>
    <row r="2628" ht="15.75" hidden="1" customHeight="1">
      <c r="A2628" s="5" t="s">
        <v>4871</v>
      </c>
      <c r="B2628" s="6" t="s">
        <v>12</v>
      </c>
      <c r="C2628" s="5" t="s">
        <v>23</v>
      </c>
      <c r="D2628" s="5" t="s">
        <v>24</v>
      </c>
      <c r="E2628" s="5" t="s">
        <v>15</v>
      </c>
      <c r="F2628" s="5" t="s">
        <v>244</v>
      </c>
      <c r="G2628" s="7">
        <v>122.0</v>
      </c>
      <c r="H2628" s="7">
        <v>124.0</v>
      </c>
      <c r="I2628" s="7" t="s">
        <v>17</v>
      </c>
      <c r="J2628" s="7">
        <f t="shared" si="1"/>
        <v>123</v>
      </c>
    </row>
    <row r="2629" ht="15.75" hidden="1" customHeight="1">
      <c r="A2629" s="5" t="s">
        <v>4872</v>
      </c>
      <c r="B2629" s="6" t="s">
        <v>12</v>
      </c>
      <c r="C2629" s="5" t="s">
        <v>13</v>
      </c>
      <c r="D2629" s="5" t="s">
        <v>30</v>
      </c>
      <c r="E2629" s="5" t="s">
        <v>15</v>
      </c>
      <c r="F2629" s="5" t="s">
        <v>702</v>
      </c>
      <c r="G2629" s="7">
        <v>120.0</v>
      </c>
      <c r="H2629" s="7">
        <v>127.0</v>
      </c>
      <c r="I2629" s="7" t="s">
        <v>17</v>
      </c>
      <c r="J2629" s="7">
        <f t="shared" si="1"/>
        <v>123.5</v>
      </c>
    </row>
    <row r="2630" ht="15.75" hidden="1" customHeight="1">
      <c r="A2630" s="5" t="s">
        <v>4873</v>
      </c>
      <c r="B2630" s="6" t="s">
        <v>12</v>
      </c>
      <c r="C2630" s="5" t="s">
        <v>23</v>
      </c>
      <c r="D2630" s="5" t="s">
        <v>51</v>
      </c>
      <c r="E2630" s="5" t="s">
        <v>15</v>
      </c>
      <c r="F2630" s="5" t="s">
        <v>16</v>
      </c>
      <c r="G2630" s="7">
        <v>147.0</v>
      </c>
      <c r="H2630" s="7">
        <v>124.0</v>
      </c>
      <c r="I2630" s="7" t="s">
        <v>17</v>
      </c>
      <c r="J2630" s="7">
        <f t="shared" si="1"/>
        <v>135.5</v>
      </c>
    </row>
    <row r="2631" ht="15.75" hidden="1" customHeight="1">
      <c r="A2631" s="5" t="s">
        <v>4874</v>
      </c>
      <c r="B2631" s="6" t="s">
        <v>12</v>
      </c>
      <c r="C2631" s="5" t="s">
        <v>13</v>
      </c>
      <c r="D2631" s="5" t="s">
        <v>37</v>
      </c>
      <c r="E2631" s="5" t="s">
        <v>25</v>
      </c>
      <c r="F2631" s="5" t="s">
        <v>240</v>
      </c>
      <c r="G2631" s="7">
        <v>170.0</v>
      </c>
      <c r="H2631" s="7" t="s">
        <v>17</v>
      </c>
      <c r="I2631" s="7">
        <v>159.0</v>
      </c>
      <c r="J2631" s="7">
        <f t="shared" si="1"/>
        <v>164.5</v>
      </c>
    </row>
    <row r="2632" ht="15.75" hidden="1" customHeight="1">
      <c r="A2632" s="5" t="s">
        <v>4875</v>
      </c>
      <c r="B2632" s="6" t="s">
        <v>19</v>
      </c>
      <c r="C2632" s="5" t="s">
        <v>23</v>
      </c>
      <c r="D2632" s="5" t="s">
        <v>37</v>
      </c>
      <c r="E2632" s="5" t="s">
        <v>15</v>
      </c>
      <c r="F2632" s="5" t="s">
        <v>205</v>
      </c>
      <c r="G2632" s="7" t="s">
        <v>67</v>
      </c>
      <c r="H2632" s="7">
        <v>118.0</v>
      </c>
      <c r="I2632" s="7" t="s">
        <v>17</v>
      </c>
      <c r="J2632" s="7">
        <f t="shared" si="1"/>
        <v>118</v>
      </c>
    </row>
    <row r="2633" ht="15.75" hidden="1" customHeight="1">
      <c r="A2633" s="5" t="s">
        <v>4876</v>
      </c>
      <c r="B2633" s="6" t="s">
        <v>12</v>
      </c>
      <c r="C2633" s="5" t="s">
        <v>13</v>
      </c>
      <c r="D2633" s="5" t="s">
        <v>30</v>
      </c>
      <c r="E2633" s="5" t="s">
        <v>25</v>
      </c>
      <c r="F2633" s="5" t="s">
        <v>75</v>
      </c>
      <c r="G2633" s="7">
        <v>100.0</v>
      </c>
      <c r="H2633" s="7" t="s">
        <v>67</v>
      </c>
      <c r="I2633" s="7">
        <v>110.0</v>
      </c>
      <c r="J2633" s="7">
        <f t="shared" si="1"/>
        <v>105</v>
      </c>
    </row>
    <row r="2634" ht="15.75" hidden="1" customHeight="1">
      <c r="A2634" s="5" t="s">
        <v>4877</v>
      </c>
      <c r="B2634" s="6" t="s">
        <v>12</v>
      </c>
      <c r="C2634" s="5" t="s">
        <v>23</v>
      </c>
      <c r="D2634" s="5" t="s">
        <v>14</v>
      </c>
      <c r="E2634" s="5" t="s">
        <v>15</v>
      </c>
      <c r="F2634" s="5" t="s">
        <v>127</v>
      </c>
      <c r="G2634" s="7">
        <v>189.0</v>
      </c>
      <c r="H2634" s="7">
        <v>186.0</v>
      </c>
      <c r="I2634" s="7" t="s">
        <v>17</v>
      </c>
      <c r="J2634" s="7">
        <f t="shared" si="1"/>
        <v>187.5</v>
      </c>
    </row>
    <row r="2635" ht="15.75" hidden="1" customHeight="1">
      <c r="A2635" s="5" t="s">
        <v>4878</v>
      </c>
      <c r="B2635" s="6" t="s">
        <v>19</v>
      </c>
      <c r="C2635" s="5" t="s">
        <v>13</v>
      </c>
      <c r="D2635" s="5" t="s">
        <v>20</v>
      </c>
      <c r="E2635" s="5" t="s">
        <v>15</v>
      </c>
      <c r="F2635" s="5" t="s">
        <v>292</v>
      </c>
      <c r="G2635" s="7">
        <v>174.0</v>
      </c>
      <c r="H2635" s="7" t="s">
        <v>17</v>
      </c>
      <c r="I2635" s="7">
        <v>165.0</v>
      </c>
      <c r="J2635" s="7">
        <f t="shared" si="1"/>
        <v>169.5</v>
      </c>
    </row>
    <row r="2636" ht="15.75" hidden="1" customHeight="1">
      <c r="A2636" s="5" t="s">
        <v>4879</v>
      </c>
      <c r="B2636" s="6" t="s">
        <v>12</v>
      </c>
      <c r="C2636" s="5" t="s">
        <v>13</v>
      </c>
      <c r="D2636" s="5" t="s">
        <v>20</v>
      </c>
      <c r="E2636" s="5" t="s">
        <v>15</v>
      </c>
      <c r="F2636" s="5" t="s">
        <v>161</v>
      </c>
      <c r="G2636" s="7">
        <v>129.0</v>
      </c>
      <c r="H2636" s="7" t="s">
        <v>67</v>
      </c>
      <c r="I2636" s="7" t="s">
        <v>17</v>
      </c>
      <c r="J2636" s="7">
        <f t="shared" si="1"/>
        <v>129</v>
      </c>
    </row>
    <row r="2637" ht="15.75" hidden="1" customHeight="1">
      <c r="A2637" s="5" t="s">
        <v>4880</v>
      </c>
      <c r="B2637" s="6" t="s">
        <v>12</v>
      </c>
      <c r="C2637" s="5" t="s">
        <v>23</v>
      </c>
      <c r="D2637" s="5" t="s">
        <v>51</v>
      </c>
      <c r="E2637" s="5" t="s">
        <v>15</v>
      </c>
      <c r="F2637" s="5" t="s">
        <v>86</v>
      </c>
      <c r="G2637" s="7">
        <v>187.0</v>
      </c>
      <c r="H2637" s="7" t="s">
        <v>17</v>
      </c>
      <c r="I2637" s="7">
        <v>166.0</v>
      </c>
      <c r="J2637" s="7">
        <f t="shared" si="1"/>
        <v>176.5</v>
      </c>
    </row>
    <row r="2638" ht="15.75" hidden="1" customHeight="1">
      <c r="A2638" s="5" t="s">
        <v>4881</v>
      </c>
      <c r="B2638" s="6" t="s">
        <v>19</v>
      </c>
      <c r="C2638" s="5" t="s">
        <v>13</v>
      </c>
      <c r="D2638" s="5" t="s">
        <v>20</v>
      </c>
      <c r="E2638" s="5" t="s">
        <v>25</v>
      </c>
      <c r="F2638" s="5" t="s">
        <v>1343</v>
      </c>
      <c r="G2638" s="7">
        <v>145.0</v>
      </c>
      <c r="H2638" s="7">
        <v>164.0</v>
      </c>
      <c r="I2638" s="7">
        <v>157.0</v>
      </c>
      <c r="J2638" s="7">
        <f t="shared" si="1"/>
        <v>155.3333333</v>
      </c>
    </row>
    <row r="2639" ht="15.75" hidden="1" customHeight="1">
      <c r="A2639" s="5" t="s">
        <v>4882</v>
      </c>
      <c r="B2639" s="6" t="s">
        <v>12</v>
      </c>
      <c r="C2639" s="5" t="s">
        <v>13</v>
      </c>
      <c r="D2639" s="5" t="s">
        <v>149</v>
      </c>
      <c r="E2639" s="5" t="s">
        <v>15</v>
      </c>
      <c r="F2639" s="5" t="s">
        <v>1101</v>
      </c>
      <c r="G2639" s="7">
        <v>194.0</v>
      </c>
      <c r="H2639" s="7" t="s">
        <v>17</v>
      </c>
      <c r="I2639" s="7">
        <v>183.0</v>
      </c>
      <c r="J2639" s="7">
        <f t="shared" si="1"/>
        <v>188.5</v>
      </c>
    </row>
    <row r="2640" ht="15.75" hidden="1" customHeight="1">
      <c r="A2640" s="5" t="s">
        <v>4883</v>
      </c>
      <c r="B2640" s="6" t="s">
        <v>12</v>
      </c>
      <c r="C2640" s="5" t="s">
        <v>13</v>
      </c>
      <c r="D2640" s="5" t="s">
        <v>37</v>
      </c>
      <c r="E2640" s="5" t="s">
        <v>25</v>
      </c>
      <c r="F2640" s="5" t="s">
        <v>174</v>
      </c>
      <c r="G2640" s="7">
        <v>132.0</v>
      </c>
      <c r="H2640" s="7" t="s">
        <v>17</v>
      </c>
      <c r="I2640" s="7">
        <v>146.0</v>
      </c>
      <c r="J2640" s="7">
        <f t="shared" si="1"/>
        <v>139</v>
      </c>
    </row>
    <row r="2641" ht="15.75" hidden="1" customHeight="1">
      <c r="A2641" s="5" t="s">
        <v>4884</v>
      </c>
      <c r="B2641" s="6" t="s">
        <v>12</v>
      </c>
      <c r="C2641" s="5" t="s">
        <v>23</v>
      </c>
      <c r="D2641" s="5" t="s">
        <v>20</v>
      </c>
      <c r="E2641" s="5" t="s">
        <v>15</v>
      </c>
      <c r="F2641" s="5" t="s">
        <v>676</v>
      </c>
      <c r="G2641" s="7">
        <v>177.0</v>
      </c>
      <c r="H2641" s="7" t="s">
        <v>17</v>
      </c>
      <c r="I2641" s="7">
        <v>137.0</v>
      </c>
      <c r="J2641" s="7">
        <f t="shared" si="1"/>
        <v>157</v>
      </c>
    </row>
    <row r="2642" ht="15.75" hidden="1" customHeight="1">
      <c r="A2642" s="5" t="s">
        <v>4885</v>
      </c>
      <c r="B2642" s="6" t="s">
        <v>19</v>
      </c>
      <c r="C2642" s="5" t="s">
        <v>13</v>
      </c>
      <c r="D2642" s="5" t="s">
        <v>149</v>
      </c>
      <c r="E2642" s="5" t="s">
        <v>15</v>
      </c>
      <c r="F2642" s="5" t="s">
        <v>1101</v>
      </c>
      <c r="G2642" s="7">
        <v>176.0</v>
      </c>
      <c r="H2642" s="7">
        <v>162.0</v>
      </c>
      <c r="I2642" s="7" t="s">
        <v>17</v>
      </c>
      <c r="J2642" s="7">
        <f t="shared" si="1"/>
        <v>169</v>
      </c>
    </row>
    <row r="2643" ht="15.75" hidden="1" customHeight="1">
      <c r="A2643" s="5" t="s">
        <v>4886</v>
      </c>
      <c r="B2643" s="6" t="s">
        <v>12</v>
      </c>
      <c r="C2643" s="5" t="s">
        <v>23</v>
      </c>
      <c r="D2643" s="5" t="s">
        <v>109</v>
      </c>
      <c r="E2643" s="5" t="s">
        <v>25</v>
      </c>
      <c r="F2643" s="5" t="s">
        <v>1118</v>
      </c>
      <c r="G2643" s="7">
        <v>193.5</v>
      </c>
      <c r="H2643" s="7">
        <v>197.0</v>
      </c>
      <c r="I2643" s="7" t="s">
        <v>17</v>
      </c>
      <c r="J2643" s="7">
        <f t="shared" si="1"/>
        <v>195.25</v>
      </c>
    </row>
    <row r="2644" ht="15.75" hidden="1" customHeight="1">
      <c r="A2644" s="5" t="s">
        <v>4887</v>
      </c>
      <c r="B2644" s="6" t="s">
        <v>12</v>
      </c>
      <c r="C2644" s="5" t="s">
        <v>13</v>
      </c>
      <c r="D2644" s="5" t="s">
        <v>30</v>
      </c>
      <c r="E2644" s="5" t="s">
        <v>15</v>
      </c>
      <c r="F2644" s="5" t="s">
        <v>596</v>
      </c>
      <c r="G2644" s="7">
        <v>109.0</v>
      </c>
      <c r="H2644" s="7" t="s">
        <v>17</v>
      </c>
      <c r="I2644" s="7">
        <v>135.0</v>
      </c>
      <c r="J2644" s="7">
        <f t="shared" si="1"/>
        <v>122</v>
      </c>
    </row>
    <row r="2645" ht="15.75" hidden="1" customHeight="1">
      <c r="A2645" s="5" t="s">
        <v>4888</v>
      </c>
      <c r="B2645" s="6" t="s">
        <v>12</v>
      </c>
      <c r="C2645" s="5" t="s">
        <v>23</v>
      </c>
      <c r="D2645" s="5" t="s">
        <v>20</v>
      </c>
      <c r="E2645" s="5" t="s">
        <v>25</v>
      </c>
      <c r="F2645" s="5" t="s">
        <v>28</v>
      </c>
      <c r="G2645" s="7" t="s">
        <v>67</v>
      </c>
      <c r="H2645" s="7">
        <v>145.0</v>
      </c>
      <c r="I2645" s="7" t="s">
        <v>17</v>
      </c>
      <c r="J2645" s="7">
        <f t="shared" si="1"/>
        <v>145</v>
      </c>
    </row>
    <row r="2646" ht="15.75" hidden="1" customHeight="1">
      <c r="A2646" s="5" t="s">
        <v>4889</v>
      </c>
      <c r="B2646" s="6" t="s">
        <v>12</v>
      </c>
      <c r="C2646" s="5" t="s">
        <v>23</v>
      </c>
      <c r="D2646" s="5" t="s">
        <v>20</v>
      </c>
      <c r="E2646" s="5" t="s">
        <v>25</v>
      </c>
      <c r="F2646" s="5" t="s">
        <v>654</v>
      </c>
      <c r="G2646" s="7">
        <v>153.0</v>
      </c>
      <c r="H2646" s="7">
        <v>149.0</v>
      </c>
      <c r="I2646" s="7" t="s">
        <v>17</v>
      </c>
      <c r="J2646" s="7">
        <f t="shared" si="1"/>
        <v>151</v>
      </c>
    </row>
    <row r="2647" ht="15.75" hidden="1" customHeight="1">
      <c r="A2647" s="5" t="s">
        <v>4890</v>
      </c>
      <c r="B2647" s="6" t="s">
        <v>12</v>
      </c>
      <c r="C2647" s="5" t="s">
        <v>23</v>
      </c>
      <c r="D2647" s="5" t="s">
        <v>30</v>
      </c>
      <c r="E2647" s="5" t="s">
        <v>15</v>
      </c>
      <c r="F2647" s="5" t="s">
        <v>971</v>
      </c>
      <c r="G2647" s="7">
        <v>183.0</v>
      </c>
      <c r="H2647" s="7" t="s">
        <v>17</v>
      </c>
      <c r="I2647" s="7">
        <v>165.0</v>
      </c>
      <c r="J2647" s="7">
        <f t="shared" si="1"/>
        <v>174</v>
      </c>
    </row>
    <row r="2648" ht="15.75" hidden="1" customHeight="1">
      <c r="A2648" s="5" t="s">
        <v>4891</v>
      </c>
      <c r="B2648" s="6" t="s">
        <v>12</v>
      </c>
      <c r="C2648" s="5" t="s">
        <v>23</v>
      </c>
      <c r="D2648" s="5" t="s">
        <v>20</v>
      </c>
      <c r="E2648" s="5" t="s">
        <v>25</v>
      </c>
      <c r="F2648" s="5" t="s">
        <v>71</v>
      </c>
      <c r="G2648" s="7">
        <v>171.0</v>
      </c>
      <c r="H2648" s="7">
        <v>145.0</v>
      </c>
      <c r="I2648" s="7" t="s">
        <v>17</v>
      </c>
      <c r="J2648" s="7">
        <f t="shared" si="1"/>
        <v>158</v>
      </c>
    </row>
    <row r="2649" ht="15.75" hidden="1" customHeight="1">
      <c r="A2649" s="5" t="s">
        <v>4892</v>
      </c>
      <c r="B2649" s="6" t="s">
        <v>12</v>
      </c>
      <c r="C2649" s="5" t="s">
        <v>23</v>
      </c>
      <c r="D2649" s="5" t="s">
        <v>37</v>
      </c>
      <c r="E2649" s="5" t="s">
        <v>15</v>
      </c>
      <c r="F2649" s="5" t="s">
        <v>205</v>
      </c>
      <c r="G2649" s="7">
        <v>145.0</v>
      </c>
      <c r="H2649" s="7" t="s">
        <v>17</v>
      </c>
      <c r="I2649" s="7">
        <v>133.0</v>
      </c>
      <c r="J2649" s="7">
        <f t="shared" si="1"/>
        <v>139</v>
      </c>
    </row>
    <row r="2650" ht="15.75" hidden="1" customHeight="1">
      <c r="A2650" s="5" t="s">
        <v>4893</v>
      </c>
      <c r="B2650" s="6" t="s">
        <v>12</v>
      </c>
      <c r="C2650" s="5" t="s">
        <v>13</v>
      </c>
      <c r="D2650" s="5" t="s">
        <v>20</v>
      </c>
      <c r="E2650" s="5" t="s">
        <v>15</v>
      </c>
      <c r="F2650" s="5" t="s">
        <v>210</v>
      </c>
      <c r="G2650" s="7">
        <v>145.0</v>
      </c>
      <c r="H2650" s="7" t="s">
        <v>17</v>
      </c>
      <c r="I2650" s="7">
        <v>180.0</v>
      </c>
      <c r="J2650" s="7">
        <f t="shared" si="1"/>
        <v>162.5</v>
      </c>
    </row>
    <row r="2651" ht="15.75" hidden="1" customHeight="1">
      <c r="A2651" s="5" t="s">
        <v>4894</v>
      </c>
      <c r="B2651" s="6" t="s">
        <v>12</v>
      </c>
      <c r="C2651" s="5" t="s">
        <v>13</v>
      </c>
      <c r="D2651" s="5" t="s">
        <v>20</v>
      </c>
      <c r="E2651" s="5" t="s">
        <v>25</v>
      </c>
      <c r="F2651" s="5" t="s">
        <v>44</v>
      </c>
      <c r="G2651" s="7">
        <v>181.0</v>
      </c>
      <c r="H2651" s="7">
        <v>192.0</v>
      </c>
      <c r="I2651" s="7">
        <v>175.0</v>
      </c>
      <c r="J2651" s="7">
        <f t="shared" si="1"/>
        <v>182.6666667</v>
      </c>
    </row>
    <row r="2652" ht="15.75" hidden="1" customHeight="1">
      <c r="A2652" s="5" t="s">
        <v>4895</v>
      </c>
      <c r="B2652" s="6" t="s">
        <v>12</v>
      </c>
      <c r="C2652" s="5" t="s">
        <v>23</v>
      </c>
      <c r="D2652" s="5" t="s">
        <v>37</v>
      </c>
      <c r="E2652" s="5" t="s">
        <v>25</v>
      </c>
      <c r="F2652" s="5" t="s">
        <v>58</v>
      </c>
      <c r="G2652" s="7">
        <v>174.0</v>
      </c>
      <c r="H2652" s="7" t="s">
        <v>17</v>
      </c>
      <c r="I2652" s="7">
        <v>178.0</v>
      </c>
      <c r="J2652" s="7">
        <f t="shared" si="1"/>
        <v>176</v>
      </c>
    </row>
    <row r="2653" ht="15.75" hidden="1" customHeight="1">
      <c r="A2653" s="5" t="s">
        <v>4896</v>
      </c>
      <c r="B2653" s="6" t="s">
        <v>12</v>
      </c>
      <c r="C2653" s="5" t="s">
        <v>13</v>
      </c>
      <c r="D2653" s="5" t="s">
        <v>46</v>
      </c>
      <c r="E2653" s="5" t="s">
        <v>15</v>
      </c>
      <c r="F2653" s="5" t="s">
        <v>492</v>
      </c>
      <c r="G2653" s="7">
        <v>147.0</v>
      </c>
      <c r="H2653" s="7" t="s">
        <v>17</v>
      </c>
      <c r="I2653" s="7">
        <v>104.0</v>
      </c>
      <c r="J2653" s="7">
        <f t="shared" si="1"/>
        <v>125.5</v>
      </c>
    </row>
    <row r="2654" ht="15.75" hidden="1" customHeight="1">
      <c r="A2654" s="5" t="s">
        <v>4897</v>
      </c>
      <c r="B2654" s="6" t="s">
        <v>12</v>
      </c>
      <c r="C2654" s="5" t="s">
        <v>23</v>
      </c>
      <c r="D2654" s="5" t="s">
        <v>30</v>
      </c>
      <c r="E2654" s="5" t="s">
        <v>25</v>
      </c>
      <c r="F2654" s="5" t="s">
        <v>760</v>
      </c>
      <c r="G2654" s="7">
        <v>127.0</v>
      </c>
      <c r="H2654" s="7" t="s">
        <v>64</v>
      </c>
      <c r="I2654" s="7" t="s">
        <v>64</v>
      </c>
      <c r="J2654" s="7">
        <f t="shared" si="1"/>
        <v>127</v>
      </c>
    </row>
    <row r="2655" ht="15.75" hidden="1" customHeight="1">
      <c r="A2655" s="5" t="s">
        <v>4898</v>
      </c>
      <c r="B2655" s="6" t="s">
        <v>12</v>
      </c>
      <c r="C2655" s="5" t="s">
        <v>23</v>
      </c>
      <c r="D2655" s="5" t="s">
        <v>130</v>
      </c>
      <c r="E2655" s="5" t="s">
        <v>25</v>
      </c>
      <c r="F2655" s="5" t="s">
        <v>1036</v>
      </c>
      <c r="G2655" s="7">
        <v>117.0</v>
      </c>
      <c r="H2655" s="7">
        <v>127.0</v>
      </c>
      <c r="I2655" s="7">
        <v>100.0</v>
      </c>
      <c r="J2655" s="7">
        <f t="shared" si="1"/>
        <v>114.6666667</v>
      </c>
    </row>
    <row r="2656" ht="15.75" hidden="1" customHeight="1">
      <c r="A2656" s="5" t="s">
        <v>4899</v>
      </c>
      <c r="B2656" s="6" t="s">
        <v>19</v>
      </c>
      <c r="C2656" s="5" t="s">
        <v>13</v>
      </c>
      <c r="D2656" s="5" t="s">
        <v>43</v>
      </c>
      <c r="E2656" s="5" t="s">
        <v>15</v>
      </c>
      <c r="F2656" s="5" t="s">
        <v>92</v>
      </c>
      <c r="G2656" s="7">
        <v>141.0</v>
      </c>
      <c r="H2656" s="7" t="s">
        <v>17</v>
      </c>
      <c r="I2656" s="7">
        <v>157.0</v>
      </c>
      <c r="J2656" s="7">
        <f t="shared" si="1"/>
        <v>149</v>
      </c>
    </row>
    <row r="2657" ht="15.75" hidden="1" customHeight="1">
      <c r="A2657" s="5" t="s">
        <v>4900</v>
      </c>
      <c r="B2657" s="6" t="s">
        <v>12</v>
      </c>
      <c r="C2657" s="5" t="s">
        <v>23</v>
      </c>
      <c r="D2657" s="5" t="s">
        <v>24</v>
      </c>
      <c r="E2657" s="5" t="s">
        <v>25</v>
      </c>
      <c r="F2657" s="5" t="s">
        <v>54</v>
      </c>
      <c r="G2657" s="7">
        <v>155.0</v>
      </c>
      <c r="H2657" s="7">
        <v>158.0</v>
      </c>
      <c r="I2657" s="7" t="s">
        <v>17</v>
      </c>
      <c r="J2657" s="7">
        <f t="shared" si="1"/>
        <v>156.5</v>
      </c>
    </row>
    <row r="2658" ht="15.75" hidden="1" customHeight="1">
      <c r="A2658" s="5" t="s">
        <v>4901</v>
      </c>
      <c r="B2658" s="6" t="s">
        <v>12</v>
      </c>
      <c r="C2658" s="5" t="s">
        <v>23</v>
      </c>
      <c r="D2658" s="5" t="s">
        <v>30</v>
      </c>
      <c r="E2658" s="5" t="s">
        <v>25</v>
      </c>
      <c r="F2658" s="5" t="s">
        <v>1766</v>
      </c>
      <c r="G2658" s="7">
        <v>167.0</v>
      </c>
      <c r="H2658" s="7">
        <v>157.0</v>
      </c>
      <c r="I2658" s="7">
        <v>153.0</v>
      </c>
      <c r="J2658" s="7">
        <f t="shared" si="1"/>
        <v>159</v>
      </c>
    </row>
    <row r="2659" ht="15.75" hidden="1" customHeight="1">
      <c r="A2659" s="5" t="s">
        <v>4902</v>
      </c>
      <c r="B2659" s="6" t="s">
        <v>12</v>
      </c>
      <c r="C2659" s="5" t="s">
        <v>23</v>
      </c>
      <c r="D2659" s="5" t="s">
        <v>14</v>
      </c>
      <c r="E2659" s="5" t="s">
        <v>15</v>
      </c>
      <c r="F2659" s="5" t="s">
        <v>205</v>
      </c>
      <c r="G2659" s="7">
        <v>169.0</v>
      </c>
      <c r="H2659" s="7">
        <v>151.0</v>
      </c>
      <c r="I2659" s="7" t="s">
        <v>17</v>
      </c>
      <c r="J2659" s="7">
        <f t="shared" si="1"/>
        <v>160</v>
      </c>
    </row>
    <row r="2660" ht="15.75" hidden="1" customHeight="1">
      <c r="A2660" s="5" t="s">
        <v>4903</v>
      </c>
      <c r="B2660" s="6" t="s">
        <v>19</v>
      </c>
      <c r="C2660" s="5" t="s">
        <v>23</v>
      </c>
      <c r="D2660" s="5" t="s">
        <v>24</v>
      </c>
      <c r="E2660" s="5" t="s">
        <v>15</v>
      </c>
      <c r="F2660" s="5" t="s">
        <v>732</v>
      </c>
      <c r="G2660" s="7">
        <v>197.0</v>
      </c>
      <c r="H2660" s="7" t="s">
        <v>17</v>
      </c>
      <c r="I2660" s="7">
        <v>182.0</v>
      </c>
      <c r="J2660" s="7">
        <f t="shared" si="1"/>
        <v>189.5</v>
      </c>
    </row>
    <row r="2661" ht="15.75" hidden="1" customHeight="1">
      <c r="A2661" s="5" t="s">
        <v>4904</v>
      </c>
      <c r="B2661" s="6" t="s">
        <v>19</v>
      </c>
      <c r="C2661" s="5" t="s">
        <v>23</v>
      </c>
      <c r="D2661" s="5" t="s">
        <v>30</v>
      </c>
      <c r="E2661" s="5" t="s">
        <v>15</v>
      </c>
      <c r="F2661" s="5" t="s">
        <v>394</v>
      </c>
      <c r="G2661" s="7">
        <v>161.0</v>
      </c>
      <c r="H2661" s="7">
        <v>130.0</v>
      </c>
      <c r="I2661" s="7" t="s">
        <v>17</v>
      </c>
      <c r="J2661" s="7">
        <f t="shared" si="1"/>
        <v>145.5</v>
      </c>
    </row>
    <row r="2662" ht="15.75" hidden="1" customHeight="1">
      <c r="A2662" s="5" t="s">
        <v>4905</v>
      </c>
      <c r="B2662" s="6" t="s">
        <v>12</v>
      </c>
      <c r="C2662" s="5" t="s">
        <v>23</v>
      </c>
      <c r="D2662" s="5" t="s">
        <v>30</v>
      </c>
      <c r="E2662" s="5" t="s">
        <v>15</v>
      </c>
      <c r="F2662" s="5" t="s">
        <v>1101</v>
      </c>
      <c r="G2662" s="7">
        <v>134.0</v>
      </c>
      <c r="H2662" s="7">
        <v>135.0</v>
      </c>
      <c r="I2662" s="7" t="s">
        <v>17</v>
      </c>
      <c r="J2662" s="7">
        <f t="shared" si="1"/>
        <v>134.5</v>
      </c>
    </row>
    <row r="2663" ht="15.75" hidden="1" customHeight="1">
      <c r="A2663" s="5" t="s">
        <v>4906</v>
      </c>
      <c r="B2663" s="6" t="s">
        <v>12</v>
      </c>
      <c r="C2663" s="5" t="s">
        <v>13</v>
      </c>
      <c r="D2663" s="5" t="s">
        <v>14</v>
      </c>
      <c r="E2663" s="5" t="s">
        <v>25</v>
      </c>
      <c r="F2663" s="5" t="s">
        <v>421</v>
      </c>
      <c r="G2663" s="7">
        <v>131.0</v>
      </c>
      <c r="H2663" s="7">
        <v>130.0</v>
      </c>
      <c r="I2663" s="7">
        <v>100.0</v>
      </c>
      <c r="J2663" s="7">
        <f t="shared" si="1"/>
        <v>120.3333333</v>
      </c>
    </row>
    <row r="2664" ht="15.75" hidden="1" customHeight="1">
      <c r="A2664" s="5" t="s">
        <v>4907</v>
      </c>
      <c r="B2664" s="6" t="s">
        <v>12</v>
      </c>
      <c r="C2664" s="5" t="s">
        <v>23</v>
      </c>
      <c r="D2664" s="5" t="s">
        <v>37</v>
      </c>
      <c r="E2664" s="5" t="s">
        <v>15</v>
      </c>
      <c r="F2664" s="5" t="s">
        <v>38</v>
      </c>
      <c r="G2664" s="7">
        <v>185.0</v>
      </c>
      <c r="H2664" s="7" t="s">
        <v>17</v>
      </c>
      <c r="I2664" s="7">
        <v>187.0</v>
      </c>
      <c r="J2664" s="7">
        <f t="shared" si="1"/>
        <v>186</v>
      </c>
    </row>
    <row r="2665" ht="15.75" hidden="1" customHeight="1">
      <c r="A2665" s="5" t="s">
        <v>4908</v>
      </c>
      <c r="B2665" s="6" t="s">
        <v>12</v>
      </c>
      <c r="C2665" s="5" t="s">
        <v>23</v>
      </c>
      <c r="D2665" s="5" t="s">
        <v>24</v>
      </c>
      <c r="E2665" s="5" t="s">
        <v>15</v>
      </c>
      <c r="F2665" s="5" t="s">
        <v>875</v>
      </c>
      <c r="G2665" s="7">
        <v>164.0</v>
      </c>
      <c r="H2665" s="7">
        <v>143.0</v>
      </c>
      <c r="I2665" s="7" t="s">
        <v>17</v>
      </c>
      <c r="J2665" s="7">
        <f t="shared" si="1"/>
        <v>153.5</v>
      </c>
    </row>
    <row r="2666" ht="15.75" hidden="1" customHeight="1">
      <c r="A2666" s="5" t="s">
        <v>4909</v>
      </c>
      <c r="B2666" s="6" t="s">
        <v>12</v>
      </c>
      <c r="C2666" s="5" t="s">
        <v>13</v>
      </c>
      <c r="D2666" s="5" t="s">
        <v>60</v>
      </c>
      <c r="E2666" s="5" t="s">
        <v>25</v>
      </c>
      <c r="F2666" s="5" t="s">
        <v>61</v>
      </c>
      <c r="G2666" s="7">
        <v>127.0</v>
      </c>
      <c r="H2666" s="7" t="s">
        <v>17</v>
      </c>
      <c r="I2666" s="7">
        <v>190.0</v>
      </c>
      <c r="J2666" s="7">
        <f t="shared" si="1"/>
        <v>158.5</v>
      </c>
    </row>
    <row r="2667" ht="15.75" hidden="1" customHeight="1">
      <c r="A2667" s="5" t="s">
        <v>4910</v>
      </c>
      <c r="B2667" s="6" t="s">
        <v>19</v>
      </c>
      <c r="C2667" s="5" t="s">
        <v>23</v>
      </c>
      <c r="D2667" s="5" t="s">
        <v>30</v>
      </c>
      <c r="E2667" s="5" t="s">
        <v>25</v>
      </c>
      <c r="F2667" s="5" t="s">
        <v>510</v>
      </c>
      <c r="G2667" s="7">
        <v>171.0</v>
      </c>
      <c r="H2667" s="7">
        <v>132.0</v>
      </c>
      <c r="I2667" s="7" t="s">
        <v>17</v>
      </c>
      <c r="J2667" s="7">
        <f t="shared" si="1"/>
        <v>151.5</v>
      </c>
    </row>
    <row r="2668" ht="15.75" hidden="1" customHeight="1">
      <c r="A2668" s="5" t="s">
        <v>4911</v>
      </c>
      <c r="B2668" s="6" t="s">
        <v>12</v>
      </c>
      <c r="C2668" s="5" t="s">
        <v>23</v>
      </c>
      <c r="D2668" s="5" t="s">
        <v>46</v>
      </c>
      <c r="E2668" s="5" t="s">
        <v>15</v>
      </c>
      <c r="F2668" s="5" t="s">
        <v>90</v>
      </c>
      <c r="G2668" s="7">
        <v>152.0</v>
      </c>
      <c r="H2668" s="7">
        <v>158.0</v>
      </c>
      <c r="I2668" s="7" t="s">
        <v>17</v>
      </c>
      <c r="J2668" s="7">
        <f t="shared" si="1"/>
        <v>155</v>
      </c>
    </row>
    <row r="2669" ht="15.75" hidden="1" customHeight="1">
      <c r="A2669" s="5" t="s">
        <v>4912</v>
      </c>
      <c r="B2669" s="6" t="s">
        <v>19</v>
      </c>
      <c r="C2669" s="5" t="s">
        <v>23</v>
      </c>
      <c r="D2669" s="5" t="s">
        <v>77</v>
      </c>
      <c r="E2669" s="5" t="s">
        <v>15</v>
      </c>
      <c r="F2669" s="5" t="s">
        <v>78</v>
      </c>
      <c r="G2669" s="7">
        <v>144.0</v>
      </c>
      <c r="H2669" s="7">
        <v>140.0</v>
      </c>
      <c r="I2669" s="7" t="s">
        <v>17</v>
      </c>
      <c r="J2669" s="7">
        <f t="shared" si="1"/>
        <v>142</v>
      </c>
    </row>
    <row r="2670" ht="15.75" hidden="1" customHeight="1">
      <c r="A2670" s="5" t="s">
        <v>4913</v>
      </c>
      <c r="B2670" s="6" t="s">
        <v>12</v>
      </c>
      <c r="C2670" s="5" t="s">
        <v>23</v>
      </c>
      <c r="D2670" s="5" t="s">
        <v>30</v>
      </c>
      <c r="E2670" s="5" t="s">
        <v>15</v>
      </c>
      <c r="F2670" s="5" t="s">
        <v>465</v>
      </c>
      <c r="G2670" s="7">
        <v>122.0</v>
      </c>
      <c r="H2670" s="7">
        <v>132.0</v>
      </c>
      <c r="I2670" s="7" t="s">
        <v>17</v>
      </c>
      <c r="J2670" s="7">
        <f t="shared" si="1"/>
        <v>127</v>
      </c>
    </row>
    <row r="2671" ht="15.75" hidden="1" customHeight="1">
      <c r="A2671" s="5" t="s">
        <v>4914</v>
      </c>
      <c r="B2671" s="6" t="s">
        <v>12</v>
      </c>
      <c r="C2671" s="5" t="s">
        <v>13</v>
      </c>
      <c r="D2671" s="5" t="s">
        <v>20</v>
      </c>
      <c r="E2671" s="5" t="s">
        <v>15</v>
      </c>
      <c r="F2671" s="5" t="s">
        <v>185</v>
      </c>
      <c r="G2671" s="7">
        <v>145.0</v>
      </c>
      <c r="H2671" s="7" t="s">
        <v>17</v>
      </c>
      <c r="I2671" s="7">
        <v>155.0</v>
      </c>
      <c r="J2671" s="7">
        <f t="shared" si="1"/>
        <v>150</v>
      </c>
    </row>
    <row r="2672" ht="15.75" hidden="1" customHeight="1">
      <c r="A2672" s="5" t="s">
        <v>4915</v>
      </c>
      <c r="B2672" s="6" t="s">
        <v>12</v>
      </c>
      <c r="C2672" s="5" t="s">
        <v>23</v>
      </c>
      <c r="D2672" s="5" t="s">
        <v>30</v>
      </c>
      <c r="E2672" s="5" t="s">
        <v>15</v>
      </c>
      <c r="F2672" s="5" t="s">
        <v>66</v>
      </c>
      <c r="G2672" s="7">
        <v>135.0</v>
      </c>
      <c r="H2672" s="7">
        <v>112.0</v>
      </c>
      <c r="I2672" s="7" t="s">
        <v>17</v>
      </c>
      <c r="J2672" s="7">
        <f t="shared" si="1"/>
        <v>123.5</v>
      </c>
    </row>
    <row r="2673" ht="15.75" hidden="1" customHeight="1">
      <c r="A2673" s="5" t="s">
        <v>4916</v>
      </c>
      <c r="B2673" s="6" t="s">
        <v>19</v>
      </c>
      <c r="C2673" s="5" t="s">
        <v>13</v>
      </c>
      <c r="D2673" s="5" t="s">
        <v>14</v>
      </c>
      <c r="E2673" s="5" t="s">
        <v>25</v>
      </c>
      <c r="F2673" s="5" t="s">
        <v>194</v>
      </c>
      <c r="G2673" s="7">
        <v>127.0</v>
      </c>
      <c r="H2673" s="7" t="s">
        <v>17</v>
      </c>
      <c r="I2673" s="7">
        <v>161.0</v>
      </c>
      <c r="J2673" s="7">
        <f t="shared" si="1"/>
        <v>144</v>
      </c>
    </row>
    <row r="2674" ht="15.75" hidden="1" customHeight="1">
      <c r="A2674" s="5" t="s">
        <v>4917</v>
      </c>
      <c r="B2674" s="6" t="s">
        <v>19</v>
      </c>
      <c r="C2674" s="5" t="s">
        <v>23</v>
      </c>
      <c r="D2674" s="5" t="s">
        <v>30</v>
      </c>
      <c r="E2674" s="5" t="s">
        <v>25</v>
      </c>
      <c r="F2674" s="5" t="s">
        <v>1311</v>
      </c>
      <c r="G2674" s="7">
        <v>180.0</v>
      </c>
      <c r="H2674" s="7">
        <v>149.0</v>
      </c>
      <c r="I2674" s="7" t="s">
        <v>17</v>
      </c>
      <c r="J2674" s="7">
        <f t="shared" si="1"/>
        <v>164.5</v>
      </c>
    </row>
    <row r="2675" ht="15.75" hidden="1" customHeight="1">
      <c r="A2675" s="5" t="s">
        <v>4918</v>
      </c>
      <c r="B2675" s="6" t="s">
        <v>19</v>
      </c>
      <c r="C2675" s="5" t="s">
        <v>13</v>
      </c>
      <c r="D2675" s="5" t="s">
        <v>14</v>
      </c>
      <c r="E2675" s="5" t="s">
        <v>25</v>
      </c>
      <c r="F2675" s="5" t="s">
        <v>421</v>
      </c>
      <c r="G2675" s="7">
        <v>137.0</v>
      </c>
      <c r="H2675" s="7">
        <v>130.0</v>
      </c>
      <c r="I2675" s="7" t="s">
        <v>17</v>
      </c>
      <c r="J2675" s="7">
        <f t="shared" si="1"/>
        <v>133.5</v>
      </c>
    </row>
    <row r="2676" ht="15.75" hidden="1" customHeight="1">
      <c r="A2676" s="5" t="s">
        <v>4919</v>
      </c>
      <c r="B2676" s="6" t="s">
        <v>12</v>
      </c>
      <c r="C2676" s="5" t="s">
        <v>13</v>
      </c>
      <c r="D2676" s="5" t="s">
        <v>43</v>
      </c>
      <c r="E2676" s="5" t="s">
        <v>25</v>
      </c>
      <c r="F2676" s="5" t="s">
        <v>534</v>
      </c>
      <c r="G2676" s="7">
        <v>165.0</v>
      </c>
      <c r="H2676" s="7" t="s">
        <v>17</v>
      </c>
      <c r="I2676" s="7">
        <v>175.0</v>
      </c>
      <c r="J2676" s="7">
        <f t="shared" si="1"/>
        <v>170</v>
      </c>
    </row>
    <row r="2677" ht="15.75" hidden="1" customHeight="1">
      <c r="A2677" s="5" t="s">
        <v>4920</v>
      </c>
      <c r="B2677" s="6" t="s">
        <v>12</v>
      </c>
      <c r="C2677" s="5" t="s">
        <v>23</v>
      </c>
      <c r="D2677" s="5" t="s">
        <v>37</v>
      </c>
      <c r="E2677" s="5" t="s">
        <v>15</v>
      </c>
      <c r="F2677" s="5" t="s">
        <v>312</v>
      </c>
      <c r="G2677" s="7">
        <v>192.0</v>
      </c>
      <c r="H2677" s="7" t="s">
        <v>17</v>
      </c>
      <c r="I2677" s="7">
        <v>191.0</v>
      </c>
      <c r="J2677" s="7">
        <f t="shared" si="1"/>
        <v>191.5</v>
      </c>
    </row>
    <row r="2678" ht="15.75" hidden="1" customHeight="1">
      <c r="A2678" s="5" t="s">
        <v>4921</v>
      </c>
      <c r="B2678" s="6" t="s">
        <v>19</v>
      </c>
      <c r="C2678" s="5" t="s">
        <v>13</v>
      </c>
      <c r="D2678" s="5" t="s">
        <v>20</v>
      </c>
      <c r="E2678" s="5" t="s">
        <v>25</v>
      </c>
      <c r="F2678" s="5" t="s">
        <v>410</v>
      </c>
      <c r="G2678" s="7">
        <v>131.0</v>
      </c>
      <c r="H2678" s="7">
        <v>145.0</v>
      </c>
      <c r="I2678" s="7">
        <v>153.0</v>
      </c>
      <c r="J2678" s="7">
        <f t="shared" si="1"/>
        <v>143</v>
      </c>
    </row>
    <row r="2679" ht="15.75" hidden="1" customHeight="1">
      <c r="A2679" s="5" t="s">
        <v>4922</v>
      </c>
      <c r="B2679" s="6" t="s">
        <v>12</v>
      </c>
      <c r="C2679" s="5" t="s">
        <v>13</v>
      </c>
      <c r="D2679" s="5" t="s">
        <v>77</v>
      </c>
      <c r="E2679" s="5" t="s">
        <v>15</v>
      </c>
      <c r="F2679" s="5" t="s">
        <v>198</v>
      </c>
      <c r="G2679" s="7">
        <v>183.0</v>
      </c>
      <c r="H2679" s="7" t="s">
        <v>17</v>
      </c>
      <c r="I2679" s="7">
        <v>182.0</v>
      </c>
      <c r="J2679" s="7">
        <f t="shared" si="1"/>
        <v>182.5</v>
      </c>
    </row>
    <row r="2680" ht="15.75" hidden="1" customHeight="1">
      <c r="A2680" s="5" t="s">
        <v>4923</v>
      </c>
      <c r="B2680" s="6" t="s">
        <v>12</v>
      </c>
      <c r="C2680" s="5" t="s">
        <v>13</v>
      </c>
      <c r="D2680" s="5" t="s">
        <v>20</v>
      </c>
      <c r="E2680" s="5" t="s">
        <v>15</v>
      </c>
      <c r="F2680" s="5" t="s">
        <v>676</v>
      </c>
      <c r="G2680" s="7">
        <v>120.0</v>
      </c>
      <c r="H2680" s="7" t="s">
        <v>17</v>
      </c>
      <c r="I2680" s="7" t="s">
        <v>67</v>
      </c>
      <c r="J2680" s="7">
        <f t="shared" si="1"/>
        <v>120</v>
      </c>
    </row>
    <row r="2681" ht="15.75" hidden="1" customHeight="1">
      <c r="A2681" s="5" t="s">
        <v>4924</v>
      </c>
      <c r="B2681" s="6" t="s">
        <v>12</v>
      </c>
      <c r="C2681" s="5" t="s">
        <v>13</v>
      </c>
      <c r="D2681" s="5" t="s">
        <v>51</v>
      </c>
      <c r="E2681" s="5" t="s">
        <v>25</v>
      </c>
      <c r="F2681" s="5" t="s">
        <v>52</v>
      </c>
      <c r="G2681" s="7">
        <v>184.0</v>
      </c>
      <c r="H2681" s="7" t="s">
        <v>17</v>
      </c>
      <c r="I2681" s="7">
        <v>177.0</v>
      </c>
      <c r="J2681" s="7">
        <f t="shared" si="1"/>
        <v>180.5</v>
      </c>
    </row>
    <row r="2682" ht="15.75" hidden="1" customHeight="1">
      <c r="A2682" s="5" t="s">
        <v>4925</v>
      </c>
      <c r="B2682" s="6" t="s">
        <v>19</v>
      </c>
      <c r="C2682" s="5" t="s">
        <v>23</v>
      </c>
      <c r="D2682" s="5" t="s">
        <v>24</v>
      </c>
      <c r="E2682" s="5" t="s">
        <v>15</v>
      </c>
      <c r="F2682" s="5" t="s">
        <v>92</v>
      </c>
      <c r="G2682" s="7">
        <v>183.0</v>
      </c>
      <c r="H2682" s="7">
        <v>158.0</v>
      </c>
      <c r="I2682" s="7" t="s">
        <v>17</v>
      </c>
      <c r="J2682" s="7">
        <f t="shared" si="1"/>
        <v>170.5</v>
      </c>
    </row>
    <row r="2683" ht="15.75" hidden="1" customHeight="1">
      <c r="A2683" s="5" t="s">
        <v>4926</v>
      </c>
      <c r="B2683" s="6" t="s">
        <v>12</v>
      </c>
      <c r="C2683" s="5" t="s">
        <v>13</v>
      </c>
      <c r="D2683" s="5" t="s">
        <v>473</v>
      </c>
      <c r="E2683" s="5" t="s">
        <v>25</v>
      </c>
      <c r="F2683" s="5" t="s">
        <v>474</v>
      </c>
      <c r="G2683" s="7">
        <v>134.0</v>
      </c>
      <c r="H2683" s="7">
        <v>140.0</v>
      </c>
      <c r="I2683" s="7" t="s">
        <v>17</v>
      </c>
      <c r="J2683" s="7">
        <f t="shared" si="1"/>
        <v>137</v>
      </c>
    </row>
    <row r="2684" ht="15.75" hidden="1" customHeight="1">
      <c r="A2684" s="5" t="s">
        <v>4927</v>
      </c>
      <c r="B2684" s="6" t="s">
        <v>19</v>
      </c>
      <c r="C2684" s="5" t="s">
        <v>23</v>
      </c>
      <c r="D2684" s="5" t="s">
        <v>130</v>
      </c>
      <c r="E2684" s="5" t="s">
        <v>25</v>
      </c>
      <c r="F2684" s="5" t="s">
        <v>1658</v>
      </c>
      <c r="G2684" s="7">
        <v>129.0</v>
      </c>
      <c r="H2684" s="7">
        <v>110.0</v>
      </c>
      <c r="I2684" s="7" t="s">
        <v>17</v>
      </c>
      <c r="J2684" s="7">
        <f t="shared" si="1"/>
        <v>119.5</v>
      </c>
    </row>
    <row r="2685" ht="15.75" hidden="1" customHeight="1">
      <c r="A2685" s="5" t="s">
        <v>4928</v>
      </c>
      <c r="B2685" s="6" t="s">
        <v>19</v>
      </c>
      <c r="C2685" s="5" t="s">
        <v>23</v>
      </c>
      <c r="D2685" s="5" t="s">
        <v>24</v>
      </c>
      <c r="E2685" s="5" t="s">
        <v>25</v>
      </c>
      <c r="F2685" s="5" t="s">
        <v>69</v>
      </c>
      <c r="G2685" s="7">
        <v>129.0</v>
      </c>
      <c r="H2685" s="7">
        <v>100.0</v>
      </c>
      <c r="I2685" s="7">
        <v>114.0</v>
      </c>
      <c r="J2685" s="7">
        <f t="shared" si="1"/>
        <v>114.3333333</v>
      </c>
    </row>
    <row r="2686" ht="15.75" hidden="1" customHeight="1">
      <c r="A2686" s="5" t="s">
        <v>4929</v>
      </c>
      <c r="B2686" s="6" t="s">
        <v>12</v>
      </c>
      <c r="C2686" s="5" t="s">
        <v>13</v>
      </c>
      <c r="D2686" s="5" t="s">
        <v>20</v>
      </c>
      <c r="E2686" s="5" t="s">
        <v>15</v>
      </c>
      <c r="F2686" s="5" t="s">
        <v>137</v>
      </c>
      <c r="G2686" s="7">
        <v>111.0</v>
      </c>
      <c r="H2686" s="7">
        <v>105.0</v>
      </c>
      <c r="I2686" s="7">
        <v>107.0</v>
      </c>
      <c r="J2686" s="7">
        <f t="shared" si="1"/>
        <v>107.6666667</v>
      </c>
    </row>
    <row r="2687" ht="15.75" hidden="1" customHeight="1">
      <c r="A2687" s="5" t="s">
        <v>4930</v>
      </c>
      <c r="B2687" s="6" t="s">
        <v>19</v>
      </c>
      <c r="C2687" s="5" t="s">
        <v>13</v>
      </c>
      <c r="D2687" s="5" t="s">
        <v>30</v>
      </c>
      <c r="E2687" s="5" t="s">
        <v>25</v>
      </c>
      <c r="F2687" s="5" t="s">
        <v>75</v>
      </c>
      <c r="G2687" s="7">
        <v>147.0</v>
      </c>
      <c r="H2687" s="7" t="s">
        <v>17</v>
      </c>
      <c r="I2687" s="7">
        <v>163.0</v>
      </c>
      <c r="J2687" s="7">
        <f t="shared" si="1"/>
        <v>155</v>
      </c>
    </row>
    <row r="2688" ht="15.75" hidden="1" customHeight="1">
      <c r="A2688" s="5" t="s">
        <v>4931</v>
      </c>
      <c r="B2688" s="6" t="s">
        <v>12</v>
      </c>
      <c r="C2688" s="5" t="s">
        <v>13</v>
      </c>
      <c r="D2688" s="5" t="s">
        <v>109</v>
      </c>
      <c r="E2688" s="5" t="s">
        <v>25</v>
      </c>
      <c r="F2688" s="5" t="s">
        <v>155</v>
      </c>
      <c r="G2688" s="7">
        <v>138.0</v>
      </c>
      <c r="H2688" s="7" t="s">
        <v>17</v>
      </c>
      <c r="I2688" s="7">
        <v>107.0</v>
      </c>
      <c r="J2688" s="7">
        <f t="shared" si="1"/>
        <v>122.5</v>
      </c>
    </row>
    <row r="2689" ht="15.75" hidden="1" customHeight="1">
      <c r="A2689" s="5" t="s">
        <v>4932</v>
      </c>
      <c r="B2689" s="6" t="s">
        <v>12</v>
      </c>
      <c r="C2689" s="5" t="s">
        <v>23</v>
      </c>
      <c r="D2689" s="5" t="s">
        <v>14</v>
      </c>
      <c r="E2689" s="5" t="s">
        <v>25</v>
      </c>
      <c r="F2689" s="5" t="s">
        <v>269</v>
      </c>
      <c r="G2689" s="7">
        <v>184.0</v>
      </c>
      <c r="H2689" s="7" t="s">
        <v>17</v>
      </c>
      <c r="I2689" s="7">
        <v>175.0</v>
      </c>
      <c r="J2689" s="7">
        <f t="shared" si="1"/>
        <v>179.5</v>
      </c>
    </row>
    <row r="2690" ht="15.75" hidden="1" customHeight="1">
      <c r="A2690" s="5" t="s">
        <v>4933</v>
      </c>
      <c r="B2690" s="6" t="s">
        <v>12</v>
      </c>
      <c r="C2690" s="5" t="s">
        <v>23</v>
      </c>
      <c r="D2690" s="5" t="s">
        <v>20</v>
      </c>
      <c r="E2690" s="5" t="s">
        <v>15</v>
      </c>
      <c r="F2690" s="5" t="s">
        <v>742</v>
      </c>
      <c r="G2690" s="7">
        <v>156.0</v>
      </c>
      <c r="H2690" s="7" t="s">
        <v>17</v>
      </c>
      <c r="I2690" s="7">
        <v>135.0</v>
      </c>
      <c r="J2690" s="7">
        <f t="shared" si="1"/>
        <v>145.5</v>
      </c>
    </row>
    <row r="2691" ht="15.75" hidden="1" customHeight="1">
      <c r="A2691" s="5" t="s">
        <v>4934</v>
      </c>
      <c r="B2691" s="6" t="s">
        <v>19</v>
      </c>
      <c r="C2691" s="5" t="s">
        <v>23</v>
      </c>
      <c r="D2691" s="5" t="s">
        <v>37</v>
      </c>
      <c r="E2691" s="5" t="s">
        <v>15</v>
      </c>
      <c r="F2691" s="5" t="s">
        <v>38</v>
      </c>
      <c r="G2691" s="7">
        <v>153.0</v>
      </c>
      <c r="H2691" s="7" t="s">
        <v>17</v>
      </c>
      <c r="I2691" s="7">
        <v>165.0</v>
      </c>
      <c r="J2691" s="7">
        <f t="shared" si="1"/>
        <v>159</v>
      </c>
    </row>
    <row r="2692" ht="15.75" hidden="1" customHeight="1">
      <c r="A2692" s="5" t="s">
        <v>4935</v>
      </c>
      <c r="B2692" s="6" t="s">
        <v>12</v>
      </c>
      <c r="C2692" s="5" t="s">
        <v>13</v>
      </c>
      <c r="D2692" s="5" t="s">
        <v>60</v>
      </c>
      <c r="E2692" s="5" t="s">
        <v>15</v>
      </c>
      <c r="F2692" s="5" t="s">
        <v>164</v>
      </c>
      <c r="G2692" s="7">
        <v>124.0</v>
      </c>
      <c r="H2692" s="7" t="s">
        <v>17</v>
      </c>
      <c r="I2692" s="7">
        <v>135.0</v>
      </c>
      <c r="J2692" s="7">
        <f t="shared" si="1"/>
        <v>129.5</v>
      </c>
    </row>
    <row r="2693" ht="15.75" hidden="1" customHeight="1">
      <c r="A2693" s="5" t="s">
        <v>4936</v>
      </c>
      <c r="B2693" s="6" t="s">
        <v>12</v>
      </c>
      <c r="C2693" s="5" t="s">
        <v>23</v>
      </c>
      <c r="D2693" s="5" t="s">
        <v>24</v>
      </c>
      <c r="E2693" s="5" t="s">
        <v>15</v>
      </c>
      <c r="F2693" s="5" t="s">
        <v>413</v>
      </c>
      <c r="G2693" s="7">
        <v>144.0</v>
      </c>
      <c r="H2693" s="7">
        <v>112.0</v>
      </c>
      <c r="I2693" s="7" t="s">
        <v>17</v>
      </c>
      <c r="J2693" s="7">
        <f t="shared" si="1"/>
        <v>128</v>
      </c>
    </row>
    <row r="2694" ht="15.75" hidden="1" customHeight="1">
      <c r="A2694" s="5" t="s">
        <v>4937</v>
      </c>
      <c r="B2694" s="6" t="s">
        <v>19</v>
      </c>
      <c r="C2694" s="5" t="s">
        <v>13</v>
      </c>
      <c r="D2694" s="5" t="s">
        <v>46</v>
      </c>
      <c r="E2694" s="5" t="s">
        <v>15</v>
      </c>
      <c r="F2694" s="5" t="s">
        <v>90</v>
      </c>
      <c r="G2694" s="7">
        <v>126.0</v>
      </c>
      <c r="H2694" s="7">
        <v>135.0</v>
      </c>
      <c r="I2694" s="7">
        <v>142.0</v>
      </c>
      <c r="J2694" s="7">
        <f t="shared" si="1"/>
        <v>134.3333333</v>
      </c>
    </row>
    <row r="2695" ht="15.75" hidden="1" customHeight="1">
      <c r="A2695" s="5" t="s">
        <v>4938</v>
      </c>
      <c r="B2695" s="6" t="s">
        <v>12</v>
      </c>
      <c r="C2695" s="5" t="s">
        <v>13</v>
      </c>
      <c r="D2695" s="5" t="s">
        <v>109</v>
      </c>
      <c r="E2695" s="5" t="s">
        <v>25</v>
      </c>
      <c r="F2695" s="5" t="s">
        <v>94</v>
      </c>
      <c r="G2695" s="7">
        <v>153.0</v>
      </c>
      <c r="H2695" s="7" t="s">
        <v>17</v>
      </c>
      <c r="I2695" s="7">
        <v>159.0</v>
      </c>
      <c r="J2695" s="7">
        <f t="shared" si="1"/>
        <v>156</v>
      </c>
    </row>
    <row r="2696" ht="15.75" hidden="1" customHeight="1">
      <c r="A2696" s="5" t="s">
        <v>4939</v>
      </c>
      <c r="B2696" s="6" t="s">
        <v>19</v>
      </c>
      <c r="C2696" s="5" t="s">
        <v>13</v>
      </c>
      <c r="D2696" s="5" t="s">
        <v>20</v>
      </c>
      <c r="E2696" s="5" t="s">
        <v>15</v>
      </c>
      <c r="F2696" s="5" t="s">
        <v>38</v>
      </c>
      <c r="G2696" s="7">
        <v>164.0</v>
      </c>
      <c r="H2696" s="7">
        <v>155.0</v>
      </c>
      <c r="I2696" s="7" t="s">
        <v>17</v>
      </c>
      <c r="J2696" s="7">
        <f t="shared" si="1"/>
        <v>159.5</v>
      </c>
    </row>
    <row r="2697" ht="15.75" hidden="1" customHeight="1">
      <c r="A2697" s="5" t="s">
        <v>4940</v>
      </c>
      <c r="B2697" s="6" t="s">
        <v>19</v>
      </c>
      <c r="C2697" s="5" t="s">
        <v>23</v>
      </c>
      <c r="D2697" s="5" t="s">
        <v>60</v>
      </c>
      <c r="E2697" s="5" t="s">
        <v>15</v>
      </c>
      <c r="F2697" s="5" t="s">
        <v>73</v>
      </c>
      <c r="G2697" s="7">
        <v>148.0</v>
      </c>
      <c r="H2697" s="7">
        <v>143.0</v>
      </c>
      <c r="I2697" s="7" t="s">
        <v>17</v>
      </c>
      <c r="J2697" s="7">
        <f t="shared" si="1"/>
        <v>145.5</v>
      </c>
    </row>
    <row r="2698" ht="15.75" hidden="1" customHeight="1">
      <c r="A2698" s="5" t="s">
        <v>4941</v>
      </c>
      <c r="B2698" s="6" t="s">
        <v>12</v>
      </c>
      <c r="C2698" s="5" t="s">
        <v>13</v>
      </c>
      <c r="D2698" s="5" t="s">
        <v>30</v>
      </c>
      <c r="E2698" s="5" t="s">
        <v>15</v>
      </c>
      <c r="F2698" s="5" t="s">
        <v>596</v>
      </c>
      <c r="G2698" s="7">
        <v>159.0</v>
      </c>
      <c r="H2698" s="7" t="s">
        <v>17</v>
      </c>
      <c r="I2698" s="7">
        <v>122.0</v>
      </c>
      <c r="J2698" s="7">
        <f t="shared" si="1"/>
        <v>140.5</v>
      </c>
    </row>
    <row r="2699" ht="15.75" hidden="1" customHeight="1">
      <c r="A2699" s="5" t="s">
        <v>4942</v>
      </c>
      <c r="B2699" s="6" t="s">
        <v>12</v>
      </c>
      <c r="C2699" s="5" t="s">
        <v>13</v>
      </c>
      <c r="D2699" s="5" t="s">
        <v>24</v>
      </c>
      <c r="E2699" s="5" t="s">
        <v>15</v>
      </c>
      <c r="F2699" s="5" t="s">
        <v>732</v>
      </c>
      <c r="G2699" s="7">
        <v>138.0</v>
      </c>
      <c r="H2699" s="7">
        <v>130.0</v>
      </c>
      <c r="I2699" s="7">
        <v>119.0</v>
      </c>
      <c r="J2699" s="7">
        <f t="shared" si="1"/>
        <v>129</v>
      </c>
    </row>
    <row r="2700" ht="15.75" hidden="1" customHeight="1">
      <c r="A2700" s="5" t="s">
        <v>4943</v>
      </c>
      <c r="B2700" s="6" t="s">
        <v>19</v>
      </c>
      <c r="C2700" s="5" t="s">
        <v>13</v>
      </c>
      <c r="D2700" s="5" t="s">
        <v>20</v>
      </c>
      <c r="E2700" s="5" t="s">
        <v>15</v>
      </c>
      <c r="F2700" s="5" t="s">
        <v>457</v>
      </c>
      <c r="G2700" s="7">
        <v>152.0</v>
      </c>
      <c r="H2700" s="7">
        <v>153.0</v>
      </c>
      <c r="I2700" s="7" t="s">
        <v>17</v>
      </c>
      <c r="J2700" s="7">
        <f t="shared" si="1"/>
        <v>152.5</v>
      </c>
    </row>
    <row r="2701" ht="15.75" hidden="1" customHeight="1">
      <c r="A2701" s="5" t="s">
        <v>4944</v>
      </c>
      <c r="B2701" s="6" t="s">
        <v>12</v>
      </c>
      <c r="C2701" s="5" t="s">
        <v>23</v>
      </c>
      <c r="D2701" s="5" t="s">
        <v>46</v>
      </c>
      <c r="E2701" s="5" t="s">
        <v>15</v>
      </c>
      <c r="F2701" s="5" t="s">
        <v>90</v>
      </c>
      <c r="G2701" s="7">
        <v>175.0</v>
      </c>
      <c r="H2701" s="7">
        <v>169.0</v>
      </c>
      <c r="I2701" s="7">
        <v>140.0</v>
      </c>
      <c r="J2701" s="7">
        <f t="shared" si="1"/>
        <v>161.3333333</v>
      </c>
    </row>
    <row r="2702" ht="15.75" hidden="1" customHeight="1">
      <c r="A2702" s="5" t="s">
        <v>4945</v>
      </c>
      <c r="B2702" s="6" t="s">
        <v>12</v>
      </c>
      <c r="C2702" s="5" t="s">
        <v>13</v>
      </c>
      <c r="D2702" s="5" t="s">
        <v>30</v>
      </c>
      <c r="E2702" s="5" t="s">
        <v>15</v>
      </c>
      <c r="F2702" s="5" t="s">
        <v>88</v>
      </c>
      <c r="G2702" s="7">
        <v>117.0</v>
      </c>
      <c r="H2702" s="7" t="s">
        <v>17</v>
      </c>
      <c r="I2702" s="7">
        <v>125.0</v>
      </c>
      <c r="J2702" s="7">
        <f t="shared" si="1"/>
        <v>121</v>
      </c>
    </row>
    <row r="2703" ht="15.75" hidden="1" customHeight="1">
      <c r="A2703" s="5" t="s">
        <v>4946</v>
      </c>
      <c r="B2703" s="6" t="s">
        <v>19</v>
      </c>
      <c r="C2703" s="5" t="s">
        <v>13</v>
      </c>
      <c r="D2703" s="5" t="s">
        <v>43</v>
      </c>
      <c r="E2703" s="5" t="s">
        <v>25</v>
      </c>
      <c r="F2703" s="5" t="s">
        <v>103</v>
      </c>
      <c r="G2703" s="7">
        <v>181.0</v>
      </c>
      <c r="H2703" s="7">
        <v>186.0</v>
      </c>
      <c r="I2703" s="7" t="s">
        <v>17</v>
      </c>
      <c r="J2703" s="7">
        <f t="shared" si="1"/>
        <v>183.5</v>
      </c>
    </row>
    <row r="2704" ht="15.75" hidden="1" customHeight="1">
      <c r="A2704" s="5" t="s">
        <v>4947</v>
      </c>
      <c r="B2704" s="6" t="s">
        <v>19</v>
      </c>
      <c r="C2704" s="5" t="s">
        <v>13</v>
      </c>
      <c r="D2704" s="5" t="s">
        <v>24</v>
      </c>
      <c r="E2704" s="5" t="s">
        <v>15</v>
      </c>
      <c r="F2704" s="5" t="s">
        <v>1225</v>
      </c>
      <c r="G2704" s="7">
        <v>129.0</v>
      </c>
      <c r="H2704" s="7">
        <v>115.0</v>
      </c>
      <c r="I2704" s="7" t="s">
        <v>17</v>
      </c>
      <c r="J2704" s="7">
        <f t="shared" si="1"/>
        <v>122</v>
      </c>
    </row>
    <row r="2705" ht="15.75" hidden="1" customHeight="1">
      <c r="A2705" s="5" t="s">
        <v>4948</v>
      </c>
      <c r="B2705" s="6" t="s">
        <v>12</v>
      </c>
      <c r="C2705" s="5" t="s">
        <v>23</v>
      </c>
      <c r="D2705" s="5" t="s">
        <v>20</v>
      </c>
      <c r="E2705" s="5" t="s">
        <v>15</v>
      </c>
      <c r="F2705" s="5" t="s">
        <v>383</v>
      </c>
      <c r="G2705" s="7">
        <v>182.0</v>
      </c>
      <c r="H2705" s="7" t="s">
        <v>17</v>
      </c>
      <c r="I2705" s="7">
        <v>191.0</v>
      </c>
      <c r="J2705" s="7">
        <f t="shared" si="1"/>
        <v>186.5</v>
      </c>
    </row>
    <row r="2706" ht="15.75" hidden="1" customHeight="1">
      <c r="A2706" s="5" t="s">
        <v>4949</v>
      </c>
      <c r="B2706" s="6" t="s">
        <v>19</v>
      </c>
      <c r="C2706" s="5" t="s">
        <v>13</v>
      </c>
      <c r="D2706" s="5" t="s">
        <v>30</v>
      </c>
      <c r="E2706" s="5" t="s">
        <v>15</v>
      </c>
      <c r="F2706" s="5" t="s">
        <v>183</v>
      </c>
      <c r="G2706" s="7">
        <v>191.0</v>
      </c>
      <c r="H2706" s="7">
        <v>191.5</v>
      </c>
      <c r="I2706" s="7">
        <v>159.0</v>
      </c>
      <c r="J2706" s="7">
        <f t="shared" si="1"/>
        <v>180.5</v>
      </c>
    </row>
    <row r="2707" ht="15.75" hidden="1" customHeight="1">
      <c r="A2707" s="5" t="s">
        <v>4950</v>
      </c>
      <c r="B2707" s="6" t="s">
        <v>12</v>
      </c>
      <c r="C2707" s="5" t="s">
        <v>13</v>
      </c>
      <c r="D2707" s="5" t="s">
        <v>40</v>
      </c>
      <c r="E2707" s="5" t="s">
        <v>15</v>
      </c>
      <c r="F2707" s="5" t="s">
        <v>41</v>
      </c>
      <c r="G2707" s="7">
        <v>166.0</v>
      </c>
      <c r="H2707" s="7">
        <v>176.0</v>
      </c>
      <c r="I2707" s="7">
        <v>172.0</v>
      </c>
      <c r="J2707" s="7">
        <f t="shared" si="1"/>
        <v>171.3333333</v>
      </c>
    </row>
    <row r="2708" ht="15.75" hidden="1" customHeight="1">
      <c r="A2708" s="5" t="s">
        <v>4951</v>
      </c>
      <c r="B2708" s="6" t="s">
        <v>12</v>
      </c>
      <c r="C2708" s="5" t="s">
        <v>23</v>
      </c>
      <c r="D2708" s="5" t="s">
        <v>130</v>
      </c>
      <c r="E2708" s="5" t="s">
        <v>25</v>
      </c>
      <c r="F2708" s="5" t="s">
        <v>97</v>
      </c>
      <c r="G2708" s="7">
        <v>178.0</v>
      </c>
      <c r="H2708" s="7">
        <v>179.0</v>
      </c>
      <c r="I2708" s="7" t="s">
        <v>17</v>
      </c>
      <c r="J2708" s="7">
        <f t="shared" si="1"/>
        <v>178.5</v>
      </c>
    </row>
    <row r="2709" ht="15.75" hidden="1" customHeight="1">
      <c r="A2709" s="5" t="s">
        <v>4952</v>
      </c>
      <c r="B2709" s="6" t="s">
        <v>12</v>
      </c>
      <c r="C2709" s="5" t="s">
        <v>23</v>
      </c>
      <c r="D2709" s="5" t="s">
        <v>14</v>
      </c>
      <c r="E2709" s="5" t="s">
        <v>15</v>
      </c>
      <c r="F2709" s="5" t="s">
        <v>127</v>
      </c>
      <c r="G2709" s="7">
        <v>178.0</v>
      </c>
      <c r="H2709" s="7">
        <v>167.0</v>
      </c>
      <c r="I2709" s="7">
        <v>157.0</v>
      </c>
      <c r="J2709" s="7">
        <f t="shared" si="1"/>
        <v>167.3333333</v>
      </c>
    </row>
    <row r="2710" ht="15.75" hidden="1" customHeight="1">
      <c r="A2710" s="5" t="s">
        <v>4953</v>
      </c>
      <c r="B2710" s="6" t="s">
        <v>12</v>
      </c>
      <c r="C2710" s="5" t="s">
        <v>13</v>
      </c>
      <c r="D2710" s="5" t="s">
        <v>46</v>
      </c>
      <c r="E2710" s="5" t="s">
        <v>15</v>
      </c>
      <c r="F2710" s="5" t="s">
        <v>90</v>
      </c>
      <c r="G2710" s="7">
        <v>143.0</v>
      </c>
      <c r="H2710" s="7">
        <v>132.0</v>
      </c>
      <c r="I2710" s="7">
        <v>155.0</v>
      </c>
      <c r="J2710" s="7">
        <f t="shared" si="1"/>
        <v>143.3333333</v>
      </c>
    </row>
    <row r="2711" ht="15.75" hidden="1" customHeight="1">
      <c r="A2711" s="5" t="s">
        <v>4954</v>
      </c>
      <c r="B2711" s="6" t="s">
        <v>19</v>
      </c>
      <c r="C2711" s="5" t="s">
        <v>13</v>
      </c>
      <c r="D2711" s="5" t="s">
        <v>30</v>
      </c>
      <c r="E2711" s="5" t="s">
        <v>15</v>
      </c>
      <c r="F2711" s="5" t="s">
        <v>465</v>
      </c>
      <c r="G2711" s="7">
        <v>157.0</v>
      </c>
      <c r="H2711" s="7" t="s">
        <v>17</v>
      </c>
      <c r="I2711" s="7">
        <v>125.0</v>
      </c>
      <c r="J2711" s="7">
        <f t="shared" si="1"/>
        <v>141</v>
      </c>
    </row>
    <row r="2712" ht="15.75" hidden="1" customHeight="1">
      <c r="A2712" s="5" t="s">
        <v>4955</v>
      </c>
      <c r="B2712" s="6" t="s">
        <v>19</v>
      </c>
      <c r="C2712" s="5" t="s">
        <v>23</v>
      </c>
      <c r="D2712" s="5" t="s">
        <v>24</v>
      </c>
      <c r="E2712" s="5" t="s">
        <v>15</v>
      </c>
      <c r="F2712" s="5" t="s">
        <v>481</v>
      </c>
      <c r="G2712" s="7">
        <v>145.0</v>
      </c>
      <c r="H2712" s="7">
        <v>147.0</v>
      </c>
      <c r="I2712" s="7" t="s">
        <v>17</v>
      </c>
      <c r="J2712" s="7">
        <f t="shared" si="1"/>
        <v>146</v>
      </c>
    </row>
    <row r="2713" ht="15.75" hidden="1" customHeight="1">
      <c r="A2713" s="5" t="s">
        <v>4956</v>
      </c>
      <c r="B2713" s="6" t="s">
        <v>19</v>
      </c>
      <c r="C2713" s="5" t="s">
        <v>13</v>
      </c>
      <c r="D2713" s="5" t="s">
        <v>24</v>
      </c>
      <c r="E2713" s="5" t="s">
        <v>25</v>
      </c>
      <c r="F2713" s="5" t="s">
        <v>69</v>
      </c>
      <c r="G2713" s="7">
        <v>115.0</v>
      </c>
      <c r="H2713" s="7">
        <v>110.0</v>
      </c>
      <c r="I2713" s="7">
        <v>133.0</v>
      </c>
      <c r="J2713" s="7">
        <f t="shared" si="1"/>
        <v>119.3333333</v>
      </c>
    </row>
    <row r="2714" ht="15.75" hidden="1" customHeight="1">
      <c r="A2714" s="5" t="s">
        <v>4957</v>
      </c>
      <c r="B2714" s="6" t="s">
        <v>12</v>
      </c>
      <c r="C2714" s="5" t="s">
        <v>13</v>
      </c>
      <c r="D2714" s="5" t="s">
        <v>14</v>
      </c>
      <c r="E2714" s="5" t="s">
        <v>25</v>
      </c>
      <c r="F2714" s="5" t="s">
        <v>269</v>
      </c>
      <c r="G2714" s="7">
        <v>182.0</v>
      </c>
      <c r="H2714" s="7">
        <v>145.0</v>
      </c>
      <c r="I2714" s="7">
        <v>157.0</v>
      </c>
      <c r="J2714" s="7">
        <f t="shared" si="1"/>
        <v>161.3333333</v>
      </c>
    </row>
    <row r="2715" ht="15.75" hidden="1" customHeight="1">
      <c r="A2715" s="5" t="s">
        <v>4958</v>
      </c>
      <c r="B2715" s="6" t="s">
        <v>19</v>
      </c>
      <c r="C2715" s="5" t="s">
        <v>23</v>
      </c>
      <c r="D2715" s="5" t="s">
        <v>37</v>
      </c>
      <c r="E2715" s="5" t="s">
        <v>25</v>
      </c>
      <c r="F2715" s="5" t="s">
        <v>454</v>
      </c>
      <c r="G2715" s="7">
        <v>178.0</v>
      </c>
      <c r="H2715" s="7">
        <v>153.0</v>
      </c>
      <c r="I2715" s="7">
        <v>170.0</v>
      </c>
      <c r="J2715" s="7">
        <f t="shared" si="1"/>
        <v>167</v>
      </c>
    </row>
    <row r="2716" ht="15.75" hidden="1" customHeight="1">
      <c r="A2716" s="5" t="s">
        <v>4959</v>
      </c>
      <c r="B2716" s="6" t="s">
        <v>1353</v>
      </c>
      <c r="C2716" s="5" t="s">
        <v>23</v>
      </c>
      <c r="D2716" s="5" t="s">
        <v>130</v>
      </c>
      <c r="E2716" s="5" t="s">
        <v>15</v>
      </c>
      <c r="F2716" s="5" t="s">
        <v>483</v>
      </c>
      <c r="G2716" s="7">
        <v>162.0</v>
      </c>
      <c r="H2716" s="7" t="s">
        <v>17</v>
      </c>
      <c r="I2716" s="7">
        <v>110.0</v>
      </c>
      <c r="J2716" s="7">
        <f t="shared" si="1"/>
        <v>136</v>
      </c>
    </row>
    <row r="2717" ht="15.75" hidden="1" customHeight="1">
      <c r="A2717" s="5" t="s">
        <v>4960</v>
      </c>
      <c r="B2717" s="6" t="s">
        <v>19</v>
      </c>
      <c r="C2717" s="5" t="s">
        <v>13</v>
      </c>
      <c r="D2717" s="5" t="s">
        <v>30</v>
      </c>
      <c r="E2717" s="5" t="s">
        <v>15</v>
      </c>
      <c r="F2717" s="5" t="s">
        <v>214</v>
      </c>
      <c r="G2717" s="7">
        <v>134.0</v>
      </c>
      <c r="H2717" s="7">
        <v>145.0</v>
      </c>
      <c r="I2717" s="7">
        <v>133.0</v>
      </c>
      <c r="J2717" s="7">
        <f t="shared" si="1"/>
        <v>137.3333333</v>
      </c>
    </row>
    <row r="2718" ht="15.75" hidden="1" customHeight="1">
      <c r="A2718" s="5" t="s">
        <v>4961</v>
      </c>
      <c r="B2718" s="6" t="s">
        <v>12</v>
      </c>
      <c r="C2718" s="5" t="s">
        <v>23</v>
      </c>
      <c r="D2718" s="5" t="s">
        <v>37</v>
      </c>
      <c r="E2718" s="5" t="s">
        <v>15</v>
      </c>
      <c r="F2718" s="5" t="s">
        <v>1225</v>
      </c>
      <c r="G2718" s="7">
        <v>150.0</v>
      </c>
      <c r="H2718" s="7">
        <v>157.0</v>
      </c>
      <c r="I2718" s="7" t="s">
        <v>17</v>
      </c>
      <c r="J2718" s="7">
        <f t="shared" si="1"/>
        <v>153.5</v>
      </c>
    </row>
    <row r="2719" ht="15.75" hidden="1" customHeight="1">
      <c r="A2719" s="5" t="s">
        <v>4962</v>
      </c>
      <c r="B2719" s="6" t="s">
        <v>19</v>
      </c>
      <c r="C2719" s="5" t="s">
        <v>13</v>
      </c>
      <c r="D2719" s="5" t="s">
        <v>30</v>
      </c>
      <c r="E2719" s="5" t="s">
        <v>25</v>
      </c>
      <c r="F2719" s="5" t="s">
        <v>737</v>
      </c>
      <c r="G2719" s="7">
        <v>111.0</v>
      </c>
      <c r="H2719" s="7">
        <v>138.0</v>
      </c>
      <c r="I2719" s="7" t="s">
        <v>67</v>
      </c>
      <c r="J2719" s="7">
        <f t="shared" si="1"/>
        <v>124.5</v>
      </c>
    </row>
    <row r="2720" ht="15.75" hidden="1" customHeight="1">
      <c r="A2720" s="5" t="s">
        <v>4963</v>
      </c>
      <c r="B2720" s="6" t="s">
        <v>19</v>
      </c>
      <c r="C2720" s="5" t="s">
        <v>23</v>
      </c>
      <c r="D2720" s="5" t="s">
        <v>60</v>
      </c>
      <c r="E2720" s="5" t="s">
        <v>25</v>
      </c>
      <c r="F2720" s="5" t="s">
        <v>61</v>
      </c>
      <c r="G2720" s="7">
        <v>191.0</v>
      </c>
      <c r="H2720" s="7">
        <v>162.0</v>
      </c>
      <c r="I2720" s="7">
        <v>182.0</v>
      </c>
      <c r="J2720" s="7">
        <f t="shared" si="1"/>
        <v>178.3333333</v>
      </c>
    </row>
    <row r="2721" ht="15.75" hidden="1" customHeight="1">
      <c r="A2721" s="5" t="s">
        <v>4964</v>
      </c>
      <c r="B2721" s="6" t="s">
        <v>12</v>
      </c>
      <c r="C2721" s="5" t="s">
        <v>23</v>
      </c>
      <c r="D2721" s="5" t="s">
        <v>20</v>
      </c>
      <c r="E2721" s="5" t="s">
        <v>15</v>
      </c>
      <c r="F2721" s="5" t="s">
        <v>137</v>
      </c>
      <c r="G2721" s="7">
        <v>186.0</v>
      </c>
      <c r="H2721" s="7">
        <v>184.0</v>
      </c>
      <c r="I2721" s="7" t="s">
        <v>17</v>
      </c>
      <c r="J2721" s="7">
        <f t="shared" si="1"/>
        <v>185</v>
      </c>
    </row>
    <row r="2722" ht="15.75" hidden="1" customHeight="1">
      <c r="A2722" s="5" t="s">
        <v>4965</v>
      </c>
      <c r="B2722" s="6" t="s">
        <v>12</v>
      </c>
      <c r="C2722" s="5" t="s">
        <v>23</v>
      </c>
      <c r="D2722" s="5" t="s">
        <v>51</v>
      </c>
      <c r="E2722" s="5" t="s">
        <v>25</v>
      </c>
      <c r="F2722" s="5" t="s">
        <v>474</v>
      </c>
      <c r="G2722" s="7">
        <v>131.0</v>
      </c>
      <c r="H2722" s="7" t="s">
        <v>17</v>
      </c>
      <c r="I2722" s="7">
        <v>110.0</v>
      </c>
      <c r="J2722" s="7">
        <f t="shared" si="1"/>
        <v>120.5</v>
      </c>
    </row>
    <row r="2723" ht="15.75" hidden="1" customHeight="1">
      <c r="A2723" s="5" t="s">
        <v>4966</v>
      </c>
      <c r="B2723" s="6" t="s">
        <v>12</v>
      </c>
      <c r="C2723" s="5" t="s">
        <v>23</v>
      </c>
      <c r="D2723" s="5" t="s">
        <v>43</v>
      </c>
      <c r="E2723" s="5" t="s">
        <v>15</v>
      </c>
      <c r="F2723" s="5" t="s">
        <v>224</v>
      </c>
      <c r="G2723" s="7">
        <v>131.0</v>
      </c>
      <c r="H2723" s="7">
        <v>127.0</v>
      </c>
      <c r="I2723" s="7" t="s">
        <v>17</v>
      </c>
      <c r="J2723" s="7">
        <f t="shared" si="1"/>
        <v>129</v>
      </c>
    </row>
    <row r="2724" ht="15.75" hidden="1" customHeight="1">
      <c r="A2724" s="5" t="s">
        <v>4967</v>
      </c>
      <c r="B2724" s="6" t="s">
        <v>12</v>
      </c>
      <c r="C2724" s="5" t="s">
        <v>13</v>
      </c>
      <c r="D2724" s="5" t="s">
        <v>24</v>
      </c>
      <c r="E2724" s="5" t="s">
        <v>25</v>
      </c>
      <c r="F2724" s="5" t="s">
        <v>310</v>
      </c>
      <c r="G2724" s="7">
        <v>143.0</v>
      </c>
      <c r="H2724" s="7" t="s">
        <v>17</v>
      </c>
      <c r="I2724" s="7">
        <v>140.0</v>
      </c>
      <c r="J2724" s="7">
        <f t="shared" si="1"/>
        <v>141.5</v>
      </c>
    </row>
    <row r="2725" ht="15.75" hidden="1" customHeight="1">
      <c r="A2725" s="5" t="s">
        <v>4968</v>
      </c>
      <c r="B2725" s="6" t="s">
        <v>12</v>
      </c>
      <c r="C2725" s="5" t="s">
        <v>13</v>
      </c>
      <c r="D2725" s="5" t="s">
        <v>14</v>
      </c>
      <c r="E2725" s="5" t="s">
        <v>15</v>
      </c>
      <c r="F2725" s="5" t="s">
        <v>127</v>
      </c>
      <c r="G2725" s="7">
        <v>150.0</v>
      </c>
      <c r="H2725" s="7">
        <v>149.0</v>
      </c>
      <c r="I2725" s="7" t="s">
        <v>17</v>
      </c>
      <c r="J2725" s="7">
        <f t="shared" si="1"/>
        <v>149.5</v>
      </c>
    </row>
    <row r="2726" ht="15.75" hidden="1" customHeight="1">
      <c r="A2726" s="5" t="s">
        <v>4969</v>
      </c>
      <c r="B2726" s="6" t="s">
        <v>19</v>
      </c>
      <c r="C2726" s="5" t="s">
        <v>13</v>
      </c>
      <c r="D2726" s="5" t="s">
        <v>14</v>
      </c>
      <c r="E2726" s="5" t="s">
        <v>25</v>
      </c>
      <c r="F2726" s="5" t="s">
        <v>94</v>
      </c>
      <c r="G2726" s="7">
        <v>191.0</v>
      </c>
      <c r="H2726" s="7" t="s">
        <v>17</v>
      </c>
      <c r="I2726" s="7">
        <v>182.0</v>
      </c>
      <c r="J2726" s="7">
        <f t="shared" si="1"/>
        <v>186.5</v>
      </c>
    </row>
    <row r="2727" ht="15.75" hidden="1" customHeight="1">
      <c r="A2727" s="5" t="s">
        <v>4970</v>
      </c>
      <c r="B2727" s="6" t="s">
        <v>1069</v>
      </c>
      <c r="C2727" s="5" t="s">
        <v>23</v>
      </c>
      <c r="D2727" s="5" t="s">
        <v>30</v>
      </c>
      <c r="E2727" s="5" t="s">
        <v>15</v>
      </c>
      <c r="F2727" s="5" t="s">
        <v>1101</v>
      </c>
      <c r="G2727" s="7">
        <v>181.0</v>
      </c>
      <c r="H2727" s="7">
        <v>165.0</v>
      </c>
      <c r="I2727" s="7">
        <v>159.0</v>
      </c>
      <c r="J2727" s="7">
        <f t="shared" si="1"/>
        <v>168.3333333</v>
      </c>
    </row>
    <row r="2728" ht="15.75" hidden="1" customHeight="1">
      <c r="A2728" s="5" t="s">
        <v>4971</v>
      </c>
      <c r="B2728" s="6" t="s">
        <v>12</v>
      </c>
      <c r="C2728" s="5" t="s">
        <v>13</v>
      </c>
      <c r="D2728" s="5" t="s">
        <v>473</v>
      </c>
      <c r="E2728" s="5" t="s">
        <v>25</v>
      </c>
      <c r="F2728" s="5" t="s">
        <v>474</v>
      </c>
      <c r="G2728" s="7">
        <v>107.0</v>
      </c>
      <c r="H2728" s="7">
        <v>130.0</v>
      </c>
      <c r="I2728" s="7" t="s">
        <v>17</v>
      </c>
      <c r="J2728" s="7">
        <f t="shared" si="1"/>
        <v>118.5</v>
      </c>
    </row>
    <row r="2729" ht="15.75" hidden="1" customHeight="1">
      <c r="A2729" s="5" t="s">
        <v>4972</v>
      </c>
      <c r="B2729" s="6" t="s">
        <v>19</v>
      </c>
      <c r="C2729" s="5" t="s">
        <v>23</v>
      </c>
      <c r="D2729" s="5" t="s">
        <v>30</v>
      </c>
      <c r="E2729" s="5" t="s">
        <v>15</v>
      </c>
      <c r="F2729" s="5" t="s">
        <v>31</v>
      </c>
      <c r="G2729" s="7">
        <v>162.0</v>
      </c>
      <c r="H2729" s="7">
        <v>145.0</v>
      </c>
      <c r="I2729" s="7" t="s">
        <v>17</v>
      </c>
      <c r="J2729" s="7">
        <f t="shared" si="1"/>
        <v>153.5</v>
      </c>
    </row>
    <row r="2730" ht="15.75" hidden="1" customHeight="1">
      <c r="A2730" s="5" t="s">
        <v>4973</v>
      </c>
      <c r="B2730" s="6" t="s">
        <v>19</v>
      </c>
      <c r="C2730" s="5" t="s">
        <v>23</v>
      </c>
      <c r="D2730" s="5" t="s">
        <v>20</v>
      </c>
      <c r="E2730" s="5" t="s">
        <v>15</v>
      </c>
      <c r="F2730" s="5" t="s">
        <v>387</v>
      </c>
      <c r="G2730" s="7">
        <v>193.5</v>
      </c>
      <c r="H2730" s="7">
        <v>182.0</v>
      </c>
      <c r="I2730" s="7" t="s">
        <v>17</v>
      </c>
      <c r="J2730" s="7">
        <f t="shared" si="1"/>
        <v>187.75</v>
      </c>
    </row>
    <row r="2731" ht="15.75" hidden="1" customHeight="1">
      <c r="A2731" s="5" t="s">
        <v>4974</v>
      </c>
      <c r="B2731" s="6" t="s">
        <v>12</v>
      </c>
      <c r="C2731" s="5" t="s">
        <v>23</v>
      </c>
      <c r="D2731" s="5" t="s">
        <v>51</v>
      </c>
      <c r="E2731" s="5" t="s">
        <v>15</v>
      </c>
      <c r="F2731" s="5" t="s">
        <v>358</v>
      </c>
      <c r="G2731" s="7">
        <v>140.0</v>
      </c>
      <c r="H2731" s="7">
        <v>155.0</v>
      </c>
      <c r="I2731" s="7" t="s">
        <v>17</v>
      </c>
      <c r="J2731" s="7">
        <f t="shared" si="1"/>
        <v>147.5</v>
      </c>
    </row>
    <row r="2732" ht="15.75" hidden="1" customHeight="1">
      <c r="A2732" s="5" t="s">
        <v>4975</v>
      </c>
      <c r="B2732" s="6" t="s">
        <v>19</v>
      </c>
      <c r="C2732" s="5" t="s">
        <v>23</v>
      </c>
      <c r="D2732" s="5" t="s">
        <v>14</v>
      </c>
      <c r="E2732" s="5" t="s">
        <v>25</v>
      </c>
      <c r="F2732" s="5" t="s">
        <v>94</v>
      </c>
      <c r="G2732" s="7">
        <v>178.0</v>
      </c>
      <c r="H2732" s="7">
        <v>162.0</v>
      </c>
      <c r="I2732" s="7">
        <v>142.0</v>
      </c>
      <c r="J2732" s="7">
        <f t="shared" si="1"/>
        <v>160.6666667</v>
      </c>
    </row>
    <row r="2733" ht="15.75" hidden="1" customHeight="1">
      <c r="A2733" s="5" t="s">
        <v>4976</v>
      </c>
      <c r="B2733" s="6" t="s">
        <v>19</v>
      </c>
      <c r="C2733" s="5" t="s">
        <v>13</v>
      </c>
      <c r="D2733" s="5" t="s">
        <v>109</v>
      </c>
      <c r="E2733" s="5" t="s">
        <v>15</v>
      </c>
      <c r="F2733" s="5" t="s">
        <v>172</v>
      </c>
      <c r="G2733" s="7">
        <v>117.0</v>
      </c>
      <c r="H2733" s="7">
        <v>140.0</v>
      </c>
      <c r="I2733" s="7" t="s">
        <v>67</v>
      </c>
      <c r="J2733" s="7">
        <f t="shared" si="1"/>
        <v>128.5</v>
      </c>
    </row>
    <row r="2734" ht="15.75" hidden="1" customHeight="1">
      <c r="A2734" s="5" t="s">
        <v>4977</v>
      </c>
      <c r="B2734" s="6" t="s">
        <v>19</v>
      </c>
      <c r="C2734" s="5" t="s">
        <v>23</v>
      </c>
      <c r="D2734" s="5" t="s">
        <v>20</v>
      </c>
      <c r="E2734" s="5" t="s">
        <v>15</v>
      </c>
      <c r="F2734" s="5" t="s">
        <v>1946</v>
      </c>
      <c r="G2734" s="7">
        <v>157.0</v>
      </c>
      <c r="H2734" s="7">
        <v>130.0</v>
      </c>
      <c r="I2734" s="7">
        <v>117.0</v>
      </c>
      <c r="J2734" s="7">
        <f t="shared" si="1"/>
        <v>134.6666667</v>
      </c>
    </row>
    <row r="2735" ht="15.75" hidden="1" customHeight="1">
      <c r="A2735" s="5" t="s">
        <v>4978</v>
      </c>
      <c r="B2735" s="6" t="s">
        <v>12</v>
      </c>
      <c r="C2735" s="5" t="s">
        <v>23</v>
      </c>
      <c r="D2735" s="5" t="s">
        <v>561</v>
      </c>
      <c r="E2735" s="5" t="s">
        <v>15</v>
      </c>
      <c r="F2735" s="5" t="s">
        <v>1826</v>
      </c>
      <c r="G2735" s="7">
        <v>171.0</v>
      </c>
      <c r="H2735" s="7" t="s">
        <v>17</v>
      </c>
      <c r="I2735" s="7">
        <v>149.0</v>
      </c>
      <c r="J2735" s="7">
        <f t="shared" si="1"/>
        <v>160</v>
      </c>
    </row>
    <row r="2736" ht="15.75" hidden="1" customHeight="1">
      <c r="A2736" s="5" t="s">
        <v>4979</v>
      </c>
      <c r="B2736" s="6" t="s">
        <v>19</v>
      </c>
      <c r="C2736" s="5" t="s">
        <v>23</v>
      </c>
      <c r="D2736" s="5" t="s">
        <v>37</v>
      </c>
      <c r="E2736" s="5" t="s">
        <v>25</v>
      </c>
      <c r="F2736" s="5" t="s">
        <v>58</v>
      </c>
      <c r="G2736" s="7">
        <v>184.0</v>
      </c>
      <c r="H2736" s="7" t="s">
        <v>17</v>
      </c>
      <c r="I2736" s="7">
        <v>175.0</v>
      </c>
      <c r="J2736" s="7">
        <f t="shared" si="1"/>
        <v>179.5</v>
      </c>
    </row>
    <row r="2737" ht="15.75" hidden="1" customHeight="1">
      <c r="A2737" s="5" t="s">
        <v>4980</v>
      </c>
      <c r="B2737" s="6" t="s">
        <v>12</v>
      </c>
      <c r="C2737" s="5" t="s">
        <v>13</v>
      </c>
      <c r="D2737" s="5" t="s">
        <v>24</v>
      </c>
      <c r="E2737" s="5" t="s">
        <v>25</v>
      </c>
      <c r="F2737" s="5" t="s">
        <v>105</v>
      </c>
      <c r="G2737" s="7">
        <v>164.0</v>
      </c>
      <c r="H2737" s="7" t="s">
        <v>17</v>
      </c>
      <c r="I2737" s="7">
        <v>140.0</v>
      </c>
      <c r="J2737" s="7">
        <f t="shared" si="1"/>
        <v>152</v>
      </c>
    </row>
    <row r="2738" ht="15.75" hidden="1" customHeight="1">
      <c r="A2738" s="5" t="s">
        <v>4981</v>
      </c>
      <c r="B2738" s="6" t="s">
        <v>12</v>
      </c>
      <c r="C2738" s="5" t="s">
        <v>13</v>
      </c>
      <c r="D2738" s="5" t="s">
        <v>20</v>
      </c>
      <c r="E2738" s="5" t="s">
        <v>25</v>
      </c>
      <c r="F2738" s="5" t="s">
        <v>410</v>
      </c>
      <c r="G2738" s="7">
        <v>180.0</v>
      </c>
      <c r="H2738" s="7" t="s">
        <v>17</v>
      </c>
      <c r="I2738" s="7">
        <v>170.0</v>
      </c>
      <c r="J2738" s="7">
        <f t="shared" si="1"/>
        <v>175</v>
      </c>
    </row>
    <row r="2739" ht="15.75" hidden="1" customHeight="1">
      <c r="A2739" s="5" t="s">
        <v>4982</v>
      </c>
      <c r="B2739" s="6" t="s">
        <v>12</v>
      </c>
      <c r="C2739" s="5" t="s">
        <v>13</v>
      </c>
      <c r="D2739" s="5" t="s">
        <v>30</v>
      </c>
      <c r="E2739" s="5" t="s">
        <v>25</v>
      </c>
      <c r="F2739" s="5" t="s">
        <v>269</v>
      </c>
      <c r="G2739" s="7">
        <v>129.0</v>
      </c>
      <c r="H2739" s="7" t="s">
        <v>17</v>
      </c>
      <c r="I2739" s="7">
        <v>125.0</v>
      </c>
      <c r="J2739" s="7">
        <f t="shared" si="1"/>
        <v>127</v>
      </c>
    </row>
    <row r="2740" ht="15.75" hidden="1" customHeight="1">
      <c r="A2740" s="5" t="s">
        <v>4983</v>
      </c>
      <c r="B2740" s="6" t="s">
        <v>19</v>
      </c>
      <c r="C2740" s="5" t="s">
        <v>13</v>
      </c>
      <c r="D2740" s="5" t="s">
        <v>561</v>
      </c>
      <c r="E2740" s="5" t="s">
        <v>25</v>
      </c>
      <c r="F2740" s="5" t="s">
        <v>1414</v>
      </c>
      <c r="G2740" s="7">
        <v>126.0</v>
      </c>
      <c r="H2740" s="7" t="s">
        <v>17</v>
      </c>
      <c r="I2740" s="7">
        <v>183.0</v>
      </c>
      <c r="J2740" s="7">
        <f t="shared" si="1"/>
        <v>154.5</v>
      </c>
    </row>
    <row r="2741" ht="15.75" hidden="1" customHeight="1">
      <c r="A2741" s="5" t="s">
        <v>4984</v>
      </c>
      <c r="B2741" s="6" t="s">
        <v>12</v>
      </c>
      <c r="C2741" s="5" t="s">
        <v>23</v>
      </c>
      <c r="D2741" s="5" t="s">
        <v>20</v>
      </c>
      <c r="E2741" s="5" t="s">
        <v>25</v>
      </c>
      <c r="F2741" s="5" t="s">
        <v>71</v>
      </c>
      <c r="G2741" s="7">
        <v>197.0</v>
      </c>
      <c r="H2741" s="7">
        <v>180.0</v>
      </c>
      <c r="I2741" s="7" t="s">
        <v>17</v>
      </c>
      <c r="J2741" s="7">
        <f t="shared" si="1"/>
        <v>188.5</v>
      </c>
    </row>
    <row r="2742" ht="15.75" hidden="1" customHeight="1">
      <c r="A2742" s="5" t="s">
        <v>4985</v>
      </c>
      <c r="B2742" s="6" t="s">
        <v>12</v>
      </c>
      <c r="C2742" s="5" t="s">
        <v>13</v>
      </c>
      <c r="D2742" s="5" t="s">
        <v>14</v>
      </c>
      <c r="E2742" s="5" t="s">
        <v>25</v>
      </c>
      <c r="F2742" s="5" t="s">
        <v>421</v>
      </c>
      <c r="G2742" s="7">
        <v>145.0</v>
      </c>
      <c r="H2742" s="7" t="s">
        <v>17</v>
      </c>
      <c r="I2742" s="7">
        <v>137.0</v>
      </c>
      <c r="J2742" s="7">
        <f t="shared" si="1"/>
        <v>141</v>
      </c>
    </row>
    <row r="2743" ht="15.75" hidden="1" customHeight="1">
      <c r="A2743" s="5" t="s">
        <v>4986</v>
      </c>
      <c r="B2743" s="6" t="s">
        <v>12</v>
      </c>
      <c r="C2743" s="5" t="s">
        <v>23</v>
      </c>
      <c r="D2743" s="5" t="s">
        <v>30</v>
      </c>
      <c r="E2743" s="5" t="s">
        <v>15</v>
      </c>
      <c r="F2743" s="5" t="s">
        <v>1258</v>
      </c>
      <c r="G2743" s="7">
        <v>107.0</v>
      </c>
      <c r="H2743" s="7" t="s">
        <v>67</v>
      </c>
      <c r="I2743" s="7" t="s">
        <v>17</v>
      </c>
      <c r="J2743" s="7">
        <f t="shared" si="1"/>
        <v>107</v>
      </c>
    </row>
    <row r="2744" ht="15.75" hidden="1" customHeight="1">
      <c r="A2744" s="5" t="s">
        <v>4987</v>
      </c>
      <c r="B2744" s="6" t="s">
        <v>19</v>
      </c>
      <c r="C2744" s="5" t="s">
        <v>23</v>
      </c>
      <c r="D2744" s="5" t="s">
        <v>20</v>
      </c>
      <c r="E2744" s="5" t="s">
        <v>15</v>
      </c>
      <c r="F2744" s="5" t="s">
        <v>603</v>
      </c>
      <c r="G2744" s="7">
        <v>117.0</v>
      </c>
      <c r="H2744" s="7">
        <v>145.0</v>
      </c>
      <c r="I2744" s="7" t="s">
        <v>17</v>
      </c>
      <c r="J2744" s="7">
        <f t="shared" si="1"/>
        <v>131</v>
      </c>
    </row>
    <row r="2745" ht="15.75" hidden="1" customHeight="1">
      <c r="A2745" s="5" t="s">
        <v>4988</v>
      </c>
      <c r="B2745" s="6" t="s">
        <v>12</v>
      </c>
      <c r="C2745" s="5" t="s">
        <v>23</v>
      </c>
      <c r="D2745" s="5" t="s">
        <v>46</v>
      </c>
      <c r="E2745" s="5" t="s">
        <v>15</v>
      </c>
      <c r="F2745" s="5" t="s">
        <v>99</v>
      </c>
      <c r="G2745" s="7">
        <v>161.0</v>
      </c>
      <c r="H2745" s="7">
        <v>145.0</v>
      </c>
      <c r="I2745" s="7" t="s">
        <v>17</v>
      </c>
      <c r="J2745" s="7">
        <f t="shared" si="1"/>
        <v>153</v>
      </c>
    </row>
    <row r="2746" ht="15.75" hidden="1" customHeight="1">
      <c r="A2746" s="5" t="s">
        <v>4989</v>
      </c>
      <c r="B2746" s="6" t="s">
        <v>12</v>
      </c>
      <c r="C2746" s="5" t="s">
        <v>13</v>
      </c>
      <c r="D2746" s="5" t="s">
        <v>30</v>
      </c>
      <c r="E2746" s="5" t="s">
        <v>25</v>
      </c>
      <c r="F2746" s="5" t="s">
        <v>844</v>
      </c>
      <c r="G2746" s="7">
        <v>104.0</v>
      </c>
      <c r="H2746" s="7" t="s">
        <v>17</v>
      </c>
      <c r="I2746" s="7" t="s">
        <v>67</v>
      </c>
      <c r="J2746" s="7">
        <f t="shared" si="1"/>
        <v>104</v>
      </c>
    </row>
    <row r="2747" ht="15.75" hidden="1" customHeight="1">
      <c r="A2747" s="5" t="s">
        <v>4990</v>
      </c>
      <c r="B2747" s="6" t="s">
        <v>12</v>
      </c>
      <c r="C2747" s="5" t="s">
        <v>23</v>
      </c>
      <c r="D2747" s="5" t="s">
        <v>20</v>
      </c>
      <c r="E2747" s="5" t="s">
        <v>25</v>
      </c>
      <c r="F2747" s="5" t="s">
        <v>71</v>
      </c>
      <c r="G2747" s="7">
        <v>102.0</v>
      </c>
      <c r="H2747" s="7">
        <v>124.0</v>
      </c>
      <c r="I2747" s="7" t="s">
        <v>17</v>
      </c>
      <c r="J2747" s="7">
        <f t="shared" si="1"/>
        <v>113</v>
      </c>
    </row>
    <row r="2748" ht="15.75" hidden="1" customHeight="1">
      <c r="A2748" s="5" t="s">
        <v>4991</v>
      </c>
      <c r="B2748" s="6" t="s">
        <v>12</v>
      </c>
      <c r="C2748" s="5" t="s">
        <v>13</v>
      </c>
      <c r="D2748" s="5" t="s">
        <v>37</v>
      </c>
      <c r="E2748" s="5" t="s">
        <v>25</v>
      </c>
      <c r="F2748" s="5" t="s">
        <v>117</v>
      </c>
      <c r="G2748" s="7">
        <v>178.0</v>
      </c>
      <c r="H2748" s="7" t="s">
        <v>17</v>
      </c>
      <c r="I2748" s="7">
        <v>180.0</v>
      </c>
      <c r="J2748" s="7">
        <f t="shared" si="1"/>
        <v>179</v>
      </c>
    </row>
    <row r="2749" ht="15.75" hidden="1" customHeight="1">
      <c r="A2749" s="5" t="s">
        <v>4992</v>
      </c>
      <c r="B2749" s="6" t="s">
        <v>19</v>
      </c>
      <c r="C2749" s="5" t="s">
        <v>13</v>
      </c>
      <c r="D2749" s="5" t="s">
        <v>109</v>
      </c>
      <c r="E2749" s="5" t="s">
        <v>25</v>
      </c>
      <c r="F2749" s="5" t="s">
        <v>155</v>
      </c>
      <c r="G2749" s="7">
        <v>156.0</v>
      </c>
      <c r="H2749" s="7">
        <v>160.0</v>
      </c>
      <c r="I2749" s="7">
        <v>137.0</v>
      </c>
      <c r="J2749" s="7">
        <f t="shared" si="1"/>
        <v>151</v>
      </c>
    </row>
    <row r="2750" ht="15.75" hidden="1" customHeight="1">
      <c r="A2750" s="5" t="s">
        <v>4993</v>
      </c>
      <c r="B2750" s="6" t="s">
        <v>12</v>
      </c>
      <c r="C2750" s="5" t="s">
        <v>23</v>
      </c>
      <c r="D2750" s="5" t="s">
        <v>20</v>
      </c>
      <c r="E2750" s="5" t="s">
        <v>15</v>
      </c>
      <c r="F2750" s="5" t="s">
        <v>107</v>
      </c>
      <c r="G2750" s="7">
        <v>117.0</v>
      </c>
      <c r="H2750" s="7" t="s">
        <v>17</v>
      </c>
      <c r="I2750" s="7">
        <v>128.0</v>
      </c>
      <c r="J2750" s="7">
        <f t="shared" si="1"/>
        <v>122.5</v>
      </c>
    </row>
    <row r="2751" ht="15.75" hidden="1" customHeight="1">
      <c r="A2751" s="5" t="s">
        <v>4994</v>
      </c>
      <c r="B2751" s="6" t="s">
        <v>19</v>
      </c>
      <c r="C2751" s="5" t="s">
        <v>23</v>
      </c>
      <c r="D2751" s="5" t="s">
        <v>24</v>
      </c>
      <c r="E2751" s="5" t="s">
        <v>25</v>
      </c>
      <c r="F2751" s="5" t="s">
        <v>310</v>
      </c>
      <c r="G2751" s="7">
        <v>124.0</v>
      </c>
      <c r="H2751" s="7">
        <v>145.0</v>
      </c>
      <c r="I2751" s="7" t="s">
        <v>17</v>
      </c>
      <c r="J2751" s="7">
        <f t="shared" si="1"/>
        <v>134.5</v>
      </c>
    </row>
    <row r="2752" ht="15.75" hidden="1" customHeight="1">
      <c r="A2752" s="5" t="s">
        <v>4995</v>
      </c>
      <c r="B2752" s="6" t="s">
        <v>12</v>
      </c>
      <c r="C2752" s="5" t="s">
        <v>13</v>
      </c>
      <c r="D2752" s="5" t="s">
        <v>40</v>
      </c>
      <c r="E2752" s="5" t="s">
        <v>15</v>
      </c>
      <c r="F2752" s="5" t="s">
        <v>41</v>
      </c>
      <c r="G2752" s="7">
        <v>171.0</v>
      </c>
      <c r="H2752" s="7">
        <v>161.0</v>
      </c>
      <c r="I2752" s="7">
        <v>135.0</v>
      </c>
      <c r="J2752" s="7">
        <f t="shared" si="1"/>
        <v>155.6666667</v>
      </c>
    </row>
    <row r="2753" ht="15.75" hidden="1" customHeight="1">
      <c r="A2753" s="5" t="s">
        <v>4996</v>
      </c>
      <c r="B2753" s="6" t="s">
        <v>12</v>
      </c>
      <c r="C2753" s="5" t="s">
        <v>13</v>
      </c>
      <c r="D2753" s="5" t="s">
        <v>109</v>
      </c>
      <c r="E2753" s="5" t="s">
        <v>15</v>
      </c>
      <c r="F2753" s="5" t="s">
        <v>868</v>
      </c>
      <c r="G2753" s="7">
        <v>143.0</v>
      </c>
      <c r="H2753" s="7">
        <v>179.0</v>
      </c>
      <c r="I2753" s="7" t="s">
        <v>17</v>
      </c>
      <c r="J2753" s="7">
        <f t="shared" si="1"/>
        <v>161</v>
      </c>
    </row>
    <row r="2754" ht="15.75" hidden="1" customHeight="1">
      <c r="A2754" s="5" t="s">
        <v>4997</v>
      </c>
      <c r="B2754" s="6" t="s">
        <v>19</v>
      </c>
      <c r="C2754" s="5" t="s">
        <v>23</v>
      </c>
      <c r="D2754" s="5" t="s">
        <v>24</v>
      </c>
      <c r="E2754" s="5" t="s">
        <v>25</v>
      </c>
      <c r="F2754" s="5" t="s">
        <v>26</v>
      </c>
      <c r="G2754" s="7">
        <v>186.0</v>
      </c>
      <c r="H2754" s="7">
        <v>158.0</v>
      </c>
      <c r="I2754" s="7" t="s">
        <v>17</v>
      </c>
      <c r="J2754" s="7">
        <f t="shared" si="1"/>
        <v>172</v>
      </c>
    </row>
    <row r="2755" ht="15.75" hidden="1" customHeight="1">
      <c r="A2755" s="5" t="s">
        <v>4998</v>
      </c>
      <c r="B2755" s="6" t="s">
        <v>19</v>
      </c>
      <c r="C2755" s="5" t="s">
        <v>13</v>
      </c>
      <c r="D2755" s="5" t="s">
        <v>109</v>
      </c>
      <c r="E2755" s="5" t="s">
        <v>25</v>
      </c>
      <c r="F2755" s="5" t="s">
        <v>155</v>
      </c>
      <c r="G2755" s="7">
        <v>100.0</v>
      </c>
      <c r="H2755" s="7" t="s">
        <v>67</v>
      </c>
      <c r="I2755" s="7" t="s">
        <v>17</v>
      </c>
      <c r="J2755" s="7">
        <f t="shared" si="1"/>
        <v>100</v>
      </c>
    </row>
    <row r="2756" ht="15.75" hidden="1" customHeight="1">
      <c r="A2756" s="5" t="s">
        <v>4999</v>
      </c>
      <c r="B2756" s="6" t="s">
        <v>12</v>
      </c>
      <c r="C2756" s="5" t="s">
        <v>13</v>
      </c>
      <c r="D2756" s="5" t="s">
        <v>20</v>
      </c>
      <c r="E2756" s="5" t="s">
        <v>15</v>
      </c>
      <c r="F2756" s="5" t="s">
        <v>137</v>
      </c>
      <c r="G2756" s="7">
        <v>126.0</v>
      </c>
      <c r="H2756" s="7">
        <v>102.0</v>
      </c>
      <c r="I2756" s="7">
        <v>107.0</v>
      </c>
      <c r="J2756" s="7">
        <f t="shared" si="1"/>
        <v>111.6666667</v>
      </c>
    </row>
    <row r="2757" ht="15.75" hidden="1" customHeight="1">
      <c r="A2757" s="5" t="s">
        <v>5000</v>
      </c>
      <c r="B2757" s="6" t="s">
        <v>12</v>
      </c>
      <c r="C2757" s="5" t="s">
        <v>13</v>
      </c>
      <c r="D2757" s="5" t="s">
        <v>20</v>
      </c>
      <c r="E2757" s="5" t="s">
        <v>15</v>
      </c>
      <c r="F2757" s="5" t="s">
        <v>383</v>
      </c>
      <c r="G2757" s="7">
        <v>162.0</v>
      </c>
      <c r="H2757" s="7" t="s">
        <v>17</v>
      </c>
      <c r="I2757" s="7">
        <v>159.0</v>
      </c>
      <c r="J2757" s="7">
        <f t="shared" si="1"/>
        <v>160.5</v>
      </c>
    </row>
    <row r="2758" ht="15.75" hidden="1" customHeight="1">
      <c r="A2758" s="5" t="s">
        <v>5001</v>
      </c>
      <c r="B2758" s="6" t="s">
        <v>19</v>
      </c>
      <c r="C2758" s="5" t="s">
        <v>13</v>
      </c>
      <c r="D2758" s="5" t="s">
        <v>46</v>
      </c>
      <c r="E2758" s="5" t="s">
        <v>15</v>
      </c>
      <c r="F2758" s="5" t="s">
        <v>90</v>
      </c>
      <c r="G2758" s="7" t="s">
        <v>67</v>
      </c>
      <c r="H2758" s="7">
        <v>121.0</v>
      </c>
      <c r="I2758" s="7">
        <v>122.0</v>
      </c>
      <c r="J2758" s="7">
        <f t="shared" si="1"/>
        <v>121.5</v>
      </c>
    </row>
    <row r="2759" ht="15.75" hidden="1" customHeight="1">
      <c r="A2759" s="5" t="s">
        <v>5002</v>
      </c>
      <c r="B2759" s="6" t="s">
        <v>12</v>
      </c>
      <c r="C2759" s="5" t="s">
        <v>23</v>
      </c>
      <c r="D2759" s="5" t="s">
        <v>46</v>
      </c>
      <c r="E2759" s="5" t="s">
        <v>15</v>
      </c>
      <c r="F2759" s="5" t="s">
        <v>90</v>
      </c>
      <c r="G2759" s="7">
        <v>137.0</v>
      </c>
      <c r="H2759" s="7">
        <v>169.0</v>
      </c>
      <c r="I2759" s="7" t="s">
        <v>17</v>
      </c>
      <c r="J2759" s="7">
        <f t="shared" si="1"/>
        <v>153</v>
      </c>
    </row>
    <row r="2760" ht="15.75" hidden="1" customHeight="1">
      <c r="A2760" s="5" t="s">
        <v>5003</v>
      </c>
      <c r="B2760" s="6" t="s">
        <v>12</v>
      </c>
      <c r="C2760" s="5" t="s">
        <v>13</v>
      </c>
      <c r="D2760" s="5" t="s">
        <v>20</v>
      </c>
      <c r="E2760" s="5" t="s">
        <v>25</v>
      </c>
      <c r="F2760" s="5" t="s">
        <v>194</v>
      </c>
      <c r="G2760" s="7">
        <v>129.0</v>
      </c>
      <c r="H2760" s="7">
        <v>151.0</v>
      </c>
      <c r="I2760" s="7" t="s">
        <v>17</v>
      </c>
      <c r="J2760" s="7">
        <f t="shared" si="1"/>
        <v>140</v>
      </c>
    </row>
    <row r="2761" ht="15.75" hidden="1" customHeight="1">
      <c r="A2761" s="5" t="s">
        <v>5004</v>
      </c>
      <c r="B2761" s="6" t="s">
        <v>12</v>
      </c>
      <c r="C2761" s="5" t="s">
        <v>23</v>
      </c>
      <c r="D2761" s="5" t="s">
        <v>37</v>
      </c>
      <c r="E2761" s="5" t="s">
        <v>25</v>
      </c>
      <c r="F2761" s="5" t="s">
        <v>576</v>
      </c>
      <c r="G2761" s="7">
        <v>144.0</v>
      </c>
      <c r="H2761" s="7">
        <v>162.0</v>
      </c>
      <c r="I2761" s="7">
        <v>114.0</v>
      </c>
      <c r="J2761" s="7">
        <f t="shared" si="1"/>
        <v>140</v>
      </c>
    </row>
    <row r="2762" ht="15.75" hidden="1" customHeight="1">
      <c r="A2762" s="5" t="s">
        <v>5005</v>
      </c>
      <c r="B2762" s="6" t="s">
        <v>12</v>
      </c>
      <c r="C2762" s="5" t="s">
        <v>13</v>
      </c>
      <c r="D2762" s="5" t="s">
        <v>43</v>
      </c>
      <c r="E2762" s="5" t="s">
        <v>25</v>
      </c>
      <c r="F2762" s="5" t="s">
        <v>454</v>
      </c>
      <c r="G2762" s="7">
        <v>181.0</v>
      </c>
      <c r="H2762" s="7" t="s">
        <v>17</v>
      </c>
      <c r="I2762" s="7">
        <v>163.0</v>
      </c>
      <c r="J2762" s="7">
        <f t="shared" si="1"/>
        <v>172</v>
      </c>
    </row>
    <row r="2763" ht="15.75" hidden="1" customHeight="1">
      <c r="A2763" s="5" t="s">
        <v>5006</v>
      </c>
      <c r="B2763" s="6" t="s">
        <v>1353</v>
      </c>
      <c r="C2763" s="5" t="s">
        <v>13</v>
      </c>
      <c r="D2763" s="5" t="s">
        <v>30</v>
      </c>
      <c r="E2763" s="5" t="s">
        <v>25</v>
      </c>
      <c r="F2763" s="5" t="s">
        <v>1209</v>
      </c>
      <c r="G2763" s="7">
        <v>117.0</v>
      </c>
      <c r="H2763" s="7">
        <v>107.0</v>
      </c>
      <c r="I2763" s="7" t="s">
        <v>17</v>
      </c>
      <c r="J2763" s="7">
        <f t="shared" si="1"/>
        <v>112</v>
      </c>
    </row>
    <row r="2764" ht="15.75" hidden="1" customHeight="1">
      <c r="A2764" s="5" t="s">
        <v>5007</v>
      </c>
      <c r="B2764" s="6" t="s">
        <v>19</v>
      </c>
      <c r="C2764" s="5" t="s">
        <v>23</v>
      </c>
      <c r="D2764" s="5" t="s">
        <v>77</v>
      </c>
      <c r="E2764" s="5" t="s">
        <v>15</v>
      </c>
      <c r="F2764" s="5" t="s">
        <v>198</v>
      </c>
      <c r="G2764" s="7">
        <v>159.0</v>
      </c>
      <c r="H2764" s="7">
        <v>162.0</v>
      </c>
      <c r="I2764" s="7" t="s">
        <v>17</v>
      </c>
      <c r="J2764" s="7">
        <f t="shared" si="1"/>
        <v>160.5</v>
      </c>
    </row>
    <row r="2765" ht="15.75" hidden="1" customHeight="1">
      <c r="A2765" s="5" t="s">
        <v>5008</v>
      </c>
      <c r="B2765" s="6" t="s">
        <v>12</v>
      </c>
      <c r="C2765" s="5" t="s">
        <v>23</v>
      </c>
      <c r="D2765" s="5" t="s">
        <v>20</v>
      </c>
      <c r="E2765" s="5" t="s">
        <v>15</v>
      </c>
      <c r="F2765" s="5" t="s">
        <v>387</v>
      </c>
      <c r="G2765" s="7">
        <v>175.0</v>
      </c>
      <c r="H2765" s="7">
        <v>164.0</v>
      </c>
      <c r="I2765" s="7" t="s">
        <v>17</v>
      </c>
      <c r="J2765" s="7">
        <f t="shared" si="1"/>
        <v>169.5</v>
      </c>
    </row>
    <row r="2766" ht="15.75" hidden="1" customHeight="1">
      <c r="A2766" s="5" t="s">
        <v>5009</v>
      </c>
      <c r="B2766" s="6" t="s">
        <v>12</v>
      </c>
      <c r="C2766" s="5" t="s">
        <v>13</v>
      </c>
      <c r="D2766" s="5" t="s">
        <v>30</v>
      </c>
      <c r="E2766" s="5" t="s">
        <v>25</v>
      </c>
      <c r="F2766" s="5" t="s">
        <v>446</v>
      </c>
      <c r="G2766" s="7">
        <v>143.0</v>
      </c>
      <c r="H2766" s="7">
        <v>145.0</v>
      </c>
      <c r="I2766" s="7">
        <v>117.0</v>
      </c>
      <c r="J2766" s="7">
        <f t="shared" si="1"/>
        <v>135</v>
      </c>
    </row>
    <row r="2767" ht="15.75" hidden="1" customHeight="1">
      <c r="A2767" s="5" t="s">
        <v>5010</v>
      </c>
      <c r="B2767" s="6" t="s">
        <v>12</v>
      </c>
      <c r="C2767" s="5" t="s">
        <v>23</v>
      </c>
      <c r="D2767" s="5" t="s">
        <v>46</v>
      </c>
      <c r="E2767" s="5" t="s">
        <v>15</v>
      </c>
      <c r="F2767" s="5" t="s">
        <v>90</v>
      </c>
      <c r="G2767" s="7">
        <v>119.0</v>
      </c>
      <c r="H2767" s="7">
        <v>102.0</v>
      </c>
      <c r="I2767" s="7" t="s">
        <v>17</v>
      </c>
      <c r="J2767" s="7">
        <f t="shared" si="1"/>
        <v>110.5</v>
      </c>
    </row>
    <row r="2768" ht="15.75" hidden="1" customHeight="1">
      <c r="A2768" s="5" t="s">
        <v>5011</v>
      </c>
      <c r="B2768" s="6" t="s">
        <v>12</v>
      </c>
      <c r="C2768" s="5" t="s">
        <v>23</v>
      </c>
      <c r="D2768" s="5" t="s">
        <v>109</v>
      </c>
      <c r="E2768" s="5" t="s">
        <v>25</v>
      </c>
      <c r="F2768" s="5" t="s">
        <v>110</v>
      </c>
      <c r="G2768" s="7">
        <v>138.0</v>
      </c>
      <c r="H2768" s="7" t="s">
        <v>17</v>
      </c>
      <c r="I2768" s="7">
        <v>125.0</v>
      </c>
      <c r="J2768" s="7">
        <f t="shared" si="1"/>
        <v>131.5</v>
      </c>
    </row>
    <row r="2769" ht="15.75" hidden="1" customHeight="1">
      <c r="A2769" s="5" t="s">
        <v>5012</v>
      </c>
      <c r="B2769" s="6" t="s">
        <v>12</v>
      </c>
      <c r="C2769" s="5" t="s">
        <v>23</v>
      </c>
      <c r="D2769" s="5" t="s">
        <v>37</v>
      </c>
      <c r="E2769" s="5" t="s">
        <v>25</v>
      </c>
      <c r="F2769" s="5" t="s">
        <v>1023</v>
      </c>
      <c r="G2769" s="7">
        <v>194.0</v>
      </c>
      <c r="H2769" s="7" t="s">
        <v>17</v>
      </c>
      <c r="I2769" s="7">
        <v>173.0</v>
      </c>
      <c r="J2769" s="7">
        <f t="shared" si="1"/>
        <v>183.5</v>
      </c>
    </row>
    <row r="2770" ht="15.75" hidden="1" customHeight="1">
      <c r="A2770" s="5" t="s">
        <v>5013</v>
      </c>
      <c r="B2770" s="6" t="s">
        <v>19</v>
      </c>
      <c r="C2770" s="5" t="s">
        <v>23</v>
      </c>
      <c r="D2770" s="5" t="s">
        <v>37</v>
      </c>
      <c r="E2770" s="5" t="s">
        <v>15</v>
      </c>
      <c r="F2770" s="5" t="s">
        <v>271</v>
      </c>
      <c r="G2770" s="7">
        <v>193.0</v>
      </c>
      <c r="H2770" s="7">
        <v>173.0</v>
      </c>
      <c r="I2770" s="7">
        <v>184.0</v>
      </c>
      <c r="J2770" s="7">
        <f t="shared" si="1"/>
        <v>183.3333333</v>
      </c>
    </row>
    <row r="2771" ht="15.75" hidden="1" customHeight="1">
      <c r="A2771" s="5" t="s">
        <v>5014</v>
      </c>
      <c r="B2771" s="6" t="s">
        <v>12</v>
      </c>
      <c r="C2771" s="5" t="s">
        <v>13</v>
      </c>
      <c r="D2771" s="5" t="s">
        <v>40</v>
      </c>
      <c r="E2771" s="5" t="s">
        <v>15</v>
      </c>
      <c r="F2771" s="5" t="s">
        <v>41</v>
      </c>
      <c r="G2771" s="7">
        <v>157.0</v>
      </c>
      <c r="H2771" s="7">
        <v>158.0</v>
      </c>
      <c r="I2771" s="7">
        <v>149.0</v>
      </c>
      <c r="J2771" s="7">
        <f t="shared" si="1"/>
        <v>154.6666667</v>
      </c>
    </row>
    <row r="2772" ht="15.75" hidden="1" customHeight="1">
      <c r="A2772" s="5" t="s">
        <v>5015</v>
      </c>
      <c r="B2772" s="6" t="s">
        <v>19</v>
      </c>
      <c r="C2772" s="5" t="s">
        <v>23</v>
      </c>
      <c r="D2772" s="5" t="s">
        <v>30</v>
      </c>
      <c r="E2772" s="5" t="s">
        <v>15</v>
      </c>
      <c r="F2772" s="5" t="s">
        <v>66</v>
      </c>
      <c r="G2772" s="7">
        <v>141.0</v>
      </c>
      <c r="H2772" s="7">
        <v>135.0</v>
      </c>
      <c r="I2772" s="7" t="s">
        <v>17</v>
      </c>
      <c r="J2772" s="7">
        <f t="shared" si="1"/>
        <v>138</v>
      </c>
    </row>
    <row r="2773" ht="15.75" hidden="1" customHeight="1">
      <c r="A2773" s="5" t="s">
        <v>5016</v>
      </c>
      <c r="B2773" s="6" t="s">
        <v>12</v>
      </c>
      <c r="C2773" s="5" t="s">
        <v>23</v>
      </c>
      <c r="D2773" s="5" t="s">
        <v>37</v>
      </c>
      <c r="E2773" s="5" t="s">
        <v>25</v>
      </c>
      <c r="F2773" s="5" t="s">
        <v>58</v>
      </c>
      <c r="G2773" s="7">
        <v>161.0</v>
      </c>
      <c r="H2773" s="7" t="s">
        <v>17</v>
      </c>
      <c r="I2773" s="7">
        <v>137.0</v>
      </c>
      <c r="J2773" s="7">
        <f t="shared" si="1"/>
        <v>149</v>
      </c>
    </row>
    <row r="2774" ht="15.75" hidden="1" customHeight="1">
      <c r="A2774" s="5" t="s">
        <v>5017</v>
      </c>
      <c r="B2774" s="6" t="s">
        <v>12</v>
      </c>
      <c r="C2774" s="5" t="s">
        <v>13</v>
      </c>
      <c r="D2774" s="5" t="s">
        <v>30</v>
      </c>
      <c r="E2774" s="5" t="s">
        <v>25</v>
      </c>
      <c r="F2774" s="5" t="s">
        <v>844</v>
      </c>
      <c r="G2774" s="7">
        <v>124.0</v>
      </c>
      <c r="H2774" s="7">
        <v>121.0</v>
      </c>
      <c r="I2774" s="7">
        <v>110.0</v>
      </c>
      <c r="J2774" s="7">
        <f t="shared" si="1"/>
        <v>118.3333333</v>
      </c>
    </row>
    <row r="2775" ht="15.75" hidden="1" customHeight="1">
      <c r="A2775" s="5" t="s">
        <v>5018</v>
      </c>
      <c r="B2775" s="6" t="s">
        <v>12</v>
      </c>
      <c r="C2775" s="5" t="s">
        <v>13</v>
      </c>
      <c r="D2775" s="5" t="s">
        <v>51</v>
      </c>
      <c r="E2775" s="5" t="s">
        <v>15</v>
      </c>
      <c r="F2775" s="5" t="s">
        <v>330</v>
      </c>
      <c r="G2775" s="7">
        <v>185.0</v>
      </c>
      <c r="H2775" s="7" t="s">
        <v>17</v>
      </c>
      <c r="I2775" s="7">
        <v>180.0</v>
      </c>
      <c r="J2775" s="7">
        <f t="shared" si="1"/>
        <v>182.5</v>
      </c>
    </row>
    <row r="2776" ht="15.75" hidden="1" customHeight="1">
      <c r="A2776" s="5" t="s">
        <v>5019</v>
      </c>
      <c r="B2776" s="6" t="s">
        <v>12</v>
      </c>
      <c r="C2776" s="5" t="s">
        <v>23</v>
      </c>
      <c r="D2776" s="5" t="s">
        <v>14</v>
      </c>
      <c r="E2776" s="5" t="s">
        <v>25</v>
      </c>
      <c r="F2776" s="5" t="s">
        <v>259</v>
      </c>
      <c r="G2776" s="7">
        <v>194.0</v>
      </c>
      <c r="H2776" s="7">
        <v>194.0</v>
      </c>
      <c r="I2776" s="7" t="s">
        <v>17</v>
      </c>
      <c r="J2776" s="7">
        <f t="shared" si="1"/>
        <v>194</v>
      </c>
    </row>
    <row r="2777" ht="15.75" hidden="1" customHeight="1">
      <c r="A2777" s="5" t="s">
        <v>5020</v>
      </c>
      <c r="B2777" s="6" t="s">
        <v>12</v>
      </c>
      <c r="C2777" s="5" t="s">
        <v>13</v>
      </c>
      <c r="D2777" s="5" t="s">
        <v>40</v>
      </c>
      <c r="E2777" s="5" t="s">
        <v>15</v>
      </c>
      <c r="F2777" s="5" t="s">
        <v>41</v>
      </c>
      <c r="G2777" s="7">
        <v>131.0</v>
      </c>
      <c r="H2777" s="7">
        <v>138.0</v>
      </c>
      <c r="I2777" s="7">
        <v>119.0</v>
      </c>
      <c r="J2777" s="7">
        <f t="shared" si="1"/>
        <v>129.3333333</v>
      </c>
    </row>
    <row r="2778" ht="15.75" hidden="1" customHeight="1">
      <c r="A2778" s="5" t="s">
        <v>5021</v>
      </c>
      <c r="B2778" s="6" t="s">
        <v>12</v>
      </c>
      <c r="C2778" s="5" t="s">
        <v>13</v>
      </c>
      <c r="D2778" s="5" t="s">
        <v>43</v>
      </c>
      <c r="E2778" s="5" t="s">
        <v>25</v>
      </c>
      <c r="F2778" s="5" t="s">
        <v>363</v>
      </c>
      <c r="G2778" s="7">
        <v>107.0</v>
      </c>
      <c r="H2778" s="7" t="s">
        <v>17</v>
      </c>
      <c r="I2778" s="7">
        <v>137.0</v>
      </c>
      <c r="J2778" s="7">
        <f t="shared" si="1"/>
        <v>122</v>
      </c>
    </row>
    <row r="2779" ht="15.75" hidden="1" customHeight="1">
      <c r="A2779" s="5" t="s">
        <v>5022</v>
      </c>
      <c r="B2779" s="6" t="s">
        <v>12</v>
      </c>
      <c r="C2779" s="5" t="s">
        <v>23</v>
      </c>
      <c r="D2779" s="5" t="s">
        <v>20</v>
      </c>
      <c r="E2779" s="5" t="s">
        <v>15</v>
      </c>
      <c r="F2779" s="5" t="s">
        <v>603</v>
      </c>
      <c r="G2779" s="7">
        <v>193.5</v>
      </c>
      <c r="H2779" s="7">
        <v>188.0</v>
      </c>
      <c r="I2779" s="7">
        <v>191.0</v>
      </c>
      <c r="J2779" s="7">
        <f t="shared" si="1"/>
        <v>190.8333333</v>
      </c>
    </row>
    <row r="2780" ht="15.75" hidden="1" customHeight="1">
      <c r="A2780" s="5" t="s">
        <v>5023</v>
      </c>
      <c r="B2780" s="6" t="s">
        <v>19</v>
      </c>
      <c r="C2780" s="5" t="s">
        <v>23</v>
      </c>
      <c r="D2780" s="5" t="s">
        <v>20</v>
      </c>
      <c r="E2780" s="5" t="s">
        <v>25</v>
      </c>
      <c r="F2780" s="5" t="s">
        <v>410</v>
      </c>
      <c r="G2780" s="7">
        <v>197.0</v>
      </c>
      <c r="H2780" s="7" t="s">
        <v>17</v>
      </c>
      <c r="I2780" s="7">
        <v>189.0</v>
      </c>
      <c r="J2780" s="7">
        <f t="shared" si="1"/>
        <v>193</v>
      </c>
    </row>
    <row r="2781" ht="15.75" hidden="1" customHeight="1">
      <c r="A2781" s="5" t="s">
        <v>5024</v>
      </c>
      <c r="B2781" s="6" t="s">
        <v>19</v>
      </c>
      <c r="C2781" s="5" t="s">
        <v>13</v>
      </c>
      <c r="D2781" s="5" t="s">
        <v>30</v>
      </c>
      <c r="E2781" s="5" t="s">
        <v>25</v>
      </c>
      <c r="F2781" s="5" t="s">
        <v>373</v>
      </c>
      <c r="G2781" s="7">
        <v>141.0</v>
      </c>
      <c r="H2781" s="7">
        <v>132.0</v>
      </c>
      <c r="I2781" s="7">
        <v>137.0</v>
      </c>
      <c r="J2781" s="7">
        <f t="shared" si="1"/>
        <v>136.6666667</v>
      </c>
    </row>
    <row r="2782" ht="15.75" hidden="1" customHeight="1">
      <c r="A2782" s="5" t="s">
        <v>5025</v>
      </c>
      <c r="B2782" s="6" t="s">
        <v>19</v>
      </c>
      <c r="C2782" s="5" t="s">
        <v>13</v>
      </c>
      <c r="D2782" s="5" t="s">
        <v>30</v>
      </c>
      <c r="E2782" s="5" t="s">
        <v>15</v>
      </c>
      <c r="F2782" s="5" t="s">
        <v>66</v>
      </c>
      <c r="G2782" s="7">
        <v>109.0</v>
      </c>
      <c r="H2782" s="7" t="s">
        <v>17</v>
      </c>
      <c r="I2782" s="7" t="s">
        <v>67</v>
      </c>
      <c r="J2782" s="7">
        <f t="shared" si="1"/>
        <v>109</v>
      </c>
    </row>
    <row r="2783" ht="15.75" hidden="1" customHeight="1">
      <c r="A2783" s="5" t="s">
        <v>5026</v>
      </c>
      <c r="B2783" s="6" t="s">
        <v>12</v>
      </c>
      <c r="C2783" s="5" t="s">
        <v>13</v>
      </c>
      <c r="D2783" s="5" t="s">
        <v>43</v>
      </c>
      <c r="E2783" s="5" t="s">
        <v>25</v>
      </c>
      <c r="F2783" s="5" t="s">
        <v>868</v>
      </c>
      <c r="G2783" s="7">
        <v>184.0</v>
      </c>
      <c r="H2783" s="7" t="s">
        <v>17</v>
      </c>
      <c r="I2783" s="7">
        <v>166.0</v>
      </c>
      <c r="J2783" s="7">
        <f t="shared" si="1"/>
        <v>175</v>
      </c>
    </row>
    <row r="2784" ht="15.75" hidden="1" customHeight="1">
      <c r="A2784" s="5" t="s">
        <v>5027</v>
      </c>
      <c r="B2784" s="6" t="s">
        <v>12</v>
      </c>
      <c r="C2784" s="5" t="s">
        <v>23</v>
      </c>
      <c r="D2784" s="5" t="s">
        <v>30</v>
      </c>
      <c r="E2784" s="5" t="s">
        <v>25</v>
      </c>
      <c r="F2784" s="5" t="s">
        <v>188</v>
      </c>
      <c r="G2784" s="7">
        <v>180.0</v>
      </c>
      <c r="H2784" s="7">
        <v>135.0</v>
      </c>
      <c r="I2784" s="7">
        <v>166.0</v>
      </c>
      <c r="J2784" s="7">
        <f t="shared" si="1"/>
        <v>160.3333333</v>
      </c>
    </row>
    <row r="2785" ht="15.75" hidden="1" customHeight="1">
      <c r="A2785" s="5" t="s">
        <v>5028</v>
      </c>
      <c r="B2785" s="6" t="s">
        <v>12</v>
      </c>
      <c r="C2785" s="5" t="s">
        <v>13</v>
      </c>
      <c r="D2785" s="5" t="s">
        <v>43</v>
      </c>
      <c r="E2785" s="5" t="s">
        <v>15</v>
      </c>
      <c r="F2785" s="5" t="s">
        <v>174</v>
      </c>
      <c r="G2785" s="7">
        <v>178.0</v>
      </c>
      <c r="H2785" s="7" t="s">
        <v>17</v>
      </c>
      <c r="I2785" s="7">
        <v>198.0</v>
      </c>
      <c r="J2785" s="7">
        <f t="shared" si="1"/>
        <v>188</v>
      </c>
    </row>
    <row r="2786" ht="15.75" hidden="1" customHeight="1">
      <c r="A2786" s="5" t="s">
        <v>5029</v>
      </c>
      <c r="B2786" s="6" t="s">
        <v>12</v>
      </c>
      <c r="C2786" s="5" t="s">
        <v>23</v>
      </c>
      <c r="D2786" s="5" t="s">
        <v>20</v>
      </c>
      <c r="E2786" s="5" t="s">
        <v>25</v>
      </c>
      <c r="F2786" s="5" t="s">
        <v>1343</v>
      </c>
      <c r="G2786" s="7">
        <v>163.0</v>
      </c>
      <c r="H2786" s="7">
        <v>151.0</v>
      </c>
      <c r="I2786" s="7" t="s">
        <v>17</v>
      </c>
      <c r="J2786" s="7">
        <f t="shared" si="1"/>
        <v>157</v>
      </c>
    </row>
    <row r="2787" ht="15.75" hidden="1" customHeight="1">
      <c r="A2787" s="5" t="s">
        <v>5030</v>
      </c>
      <c r="B2787" s="6" t="s">
        <v>19</v>
      </c>
      <c r="C2787" s="5" t="s">
        <v>23</v>
      </c>
      <c r="D2787" s="5" t="s">
        <v>20</v>
      </c>
      <c r="E2787" s="5" t="s">
        <v>15</v>
      </c>
      <c r="F2787" s="5" t="s">
        <v>264</v>
      </c>
      <c r="G2787" s="7">
        <v>170.0</v>
      </c>
      <c r="H2787" s="7">
        <v>145.0</v>
      </c>
      <c r="I2787" s="7" t="s">
        <v>17</v>
      </c>
      <c r="J2787" s="7">
        <f t="shared" si="1"/>
        <v>157.5</v>
      </c>
    </row>
    <row r="2788" ht="15.75" hidden="1" customHeight="1">
      <c r="A2788" s="5" t="s">
        <v>5031</v>
      </c>
      <c r="B2788" s="6" t="s">
        <v>19</v>
      </c>
      <c r="C2788" s="5" t="s">
        <v>23</v>
      </c>
      <c r="D2788" s="5" t="s">
        <v>30</v>
      </c>
      <c r="E2788" s="5" t="s">
        <v>15</v>
      </c>
      <c r="F2788" s="5" t="s">
        <v>49</v>
      </c>
      <c r="G2788" s="7">
        <v>174.0</v>
      </c>
      <c r="H2788" s="7" t="s">
        <v>17</v>
      </c>
      <c r="I2788" s="7">
        <v>130.0</v>
      </c>
      <c r="J2788" s="7">
        <f t="shared" si="1"/>
        <v>152</v>
      </c>
    </row>
    <row r="2789" ht="15.75" hidden="1" customHeight="1">
      <c r="A2789" s="5" t="s">
        <v>5032</v>
      </c>
      <c r="B2789" s="6" t="s">
        <v>12</v>
      </c>
      <c r="C2789" s="5" t="s">
        <v>23</v>
      </c>
      <c r="D2789" s="5" t="s">
        <v>37</v>
      </c>
      <c r="E2789" s="5" t="s">
        <v>25</v>
      </c>
      <c r="F2789" s="5" t="s">
        <v>1023</v>
      </c>
      <c r="G2789" s="7">
        <v>182.0</v>
      </c>
      <c r="H2789" s="7" t="s">
        <v>17</v>
      </c>
      <c r="I2789" s="7">
        <v>166.0</v>
      </c>
      <c r="J2789" s="7">
        <f t="shared" si="1"/>
        <v>174</v>
      </c>
    </row>
    <row r="2790" ht="15.75" hidden="1" customHeight="1">
      <c r="A2790" s="5" t="s">
        <v>5033</v>
      </c>
      <c r="B2790" s="6" t="s">
        <v>12</v>
      </c>
      <c r="C2790" s="5" t="s">
        <v>23</v>
      </c>
      <c r="D2790" s="5" t="s">
        <v>24</v>
      </c>
      <c r="E2790" s="5" t="s">
        <v>15</v>
      </c>
      <c r="F2790" s="5" t="s">
        <v>244</v>
      </c>
      <c r="G2790" s="7">
        <v>190.0</v>
      </c>
      <c r="H2790" s="7" t="s">
        <v>17</v>
      </c>
      <c r="I2790" s="7">
        <v>157.0</v>
      </c>
      <c r="J2790" s="7">
        <f t="shared" si="1"/>
        <v>173.5</v>
      </c>
    </row>
    <row r="2791" ht="15.75" hidden="1" customHeight="1">
      <c r="A2791" s="5" t="s">
        <v>5034</v>
      </c>
      <c r="B2791" s="6" t="s">
        <v>19</v>
      </c>
      <c r="C2791" s="5" t="s">
        <v>13</v>
      </c>
      <c r="D2791" s="5" t="s">
        <v>149</v>
      </c>
      <c r="E2791" s="5" t="s">
        <v>15</v>
      </c>
      <c r="F2791" s="5" t="s">
        <v>496</v>
      </c>
      <c r="G2791" s="7">
        <v>127.0</v>
      </c>
      <c r="H2791" s="7">
        <v>138.0</v>
      </c>
      <c r="I2791" s="7" t="s">
        <v>17</v>
      </c>
      <c r="J2791" s="7">
        <f t="shared" si="1"/>
        <v>132.5</v>
      </c>
    </row>
    <row r="2792" ht="15.75" hidden="1" customHeight="1">
      <c r="A2792" s="5" t="s">
        <v>5035</v>
      </c>
      <c r="B2792" s="6" t="s">
        <v>12</v>
      </c>
      <c r="C2792" s="5" t="s">
        <v>13</v>
      </c>
      <c r="D2792" s="5" t="s">
        <v>130</v>
      </c>
      <c r="E2792" s="5" t="s">
        <v>15</v>
      </c>
      <c r="F2792" s="5" t="s">
        <v>483</v>
      </c>
      <c r="G2792" s="7">
        <v>117.0</v>
      </c>
      <c r="H2792" s="7">
        <v>127.0</v>
      </c>
      <c r="I2792" s="7" t="s">
        <v>17</v>
      </c>
      <c r="J2792" s="7">
        <f t="shared" si="1"/>
        <v>122</v>
      </c>
    </row>
    <row r="2793" ht="15.75" hidden="1" customHeight="1">
      <c r="A2793" s="5" t="s">
        <v>5036</v>
      </c>
      <c r="B2793" s="6" t="s">
        <v>19</v>
      </c>
      <c r="C2793" s="5" t="s">
        <v>13</v>
      </c>
      <c r="D2793" s="5" t="s">
        <v>14</v>
      </c>
      <c r="E2793" s="5" t="s">
        <v>25</v>
      </c>
      <c r="F2793" s="5" t="s">
        <v>56</v>
      </c>
      <c r="G2793" s="7">
        <v>177.0</v>
      </c>
      <c r="H2793" s="7" t="s">
        <v>17</v>
      </c>
      <c r="I2793" s="7">
        <v>166.0</v>
      </c>
      <c r="J2793" s="7">
        <f t="shared" si="1"/>
        <v>171.5</v>
      </c>
    </row>
    <row r="2794" ht="15.75" hidden="1" customHeight="1">
      <c r="A2794" s="5" t="s">
        <v>5037</v>
      </c>
      <c r="B2794" s="6" t="s">
        <v>12</v>
      </c>
      <c r="C2794" s="5" t="s">
        <v>13</v>
      </c>
      <c r="D2794" s="5" t="s">
        <v>30</v>
      </c>
      <c r="E2794" s="5" t="s">
        <v>15</v>
      </c>
      <c r="F2794" s="5" t="s">
        <v>214</v>
      </c>
      <c r="G2794" s="7">
        <v>187.0</v>
      </c>
      <c r="H2794" s="7" t="s">
        <v>64</v>
      </c>
      <c r="I2794" s="7" t="s">
        <v>17</v>
      </c>
      <c r="J2794" s="7">
        <f t="shared" si="1"/>
        <v>187</v>
      </c>
    </row>
    <row r="2795" ht="15.75" hidden="1" customHeight="1">
      <c r="A2795" s="5" t="s">
        <v>5038</v>
      </c>
      <c r="B2795" s="6" t="s">
        <v>12</v>
      </c>
      <c r="C2795" s="5" t="s">
        <v>13</v>
      </c>
      <c r="D2795" s="5" t="s">
        <v>37</v>
      </c>
      <c r="E2795" s="5" t="s">
        <v>25</v>
      </c>
      <c r="F2795" s="5" t="s">
        <v>240</v>
      </c>
      <c r="G2795" s="7">
        <v>161.0</v>
      </c>
      <c r="H2795" s="7" t="s">
        <v>17</v>
      </c>
      <c r="I2795" s="7">
        <v>157.0</v>
      </c>
      <c r="J2795" s="7">
        <f t="shared" si="1"/>
        <v>159</v>
      </c>
    </row>
    <row r="2796" ht="15.75" hidden="1" customHeight="1">
      <c r="A2796" s="5" t="s">
        <v>5039</v>
      </c>
      <c r="B2796" s="6" t="s">
        <v>12</v>
      </c>
      <c r="C2796" s="5" t="s">
        <v>13</v>
      </c>
      <c r="D2796" s="5" t="s">
        <v>51</v>
      </c>
      <c r="E2796" s="5" t="s">
        <v>15</v>
      </c>
      <c r="F2796" s="5" t="s">
        <v>190</v>
      </c>
      <c r="G2796" s="7" t="s">
        <v>64</v>
      </c>
      <c r="H2796" s="7" t="s">
        <v>17</v>
      </c>
      <c r="I2796" s="7">
        <v>128.0</v>
      </c>
      <c r="J2796" s="7">
        <f t="shared" si="1"/>
        <v>128</v>
      </c>
    </row>
    <row r="2797" ht="15.75" hidden="1" customHeight="1">
      <c r="A2797" s="5" t="s">
        <v>5040</v>
      </c>
      <c r="B2797" s="6" t="s">
        <v>19</v>
      </c>
      <c r="C2797" s="5" t="s">
        <v>23</v>
      </c>
      <c r="D2797" s="5" t="s">
        <v>30</v>
      </c>
      <c r="E2797" s="5" t="s">
        <v>25</v>
      </c>
      <c r="F2797" s="5" t="s">
        <v>1350</v>
      </c>
      <c r="G2797" s="7">
        <v>124.0</v>
      </c>
      <c r="H2797" s="7">
        <v>140.0</v>
      </c>
      <c r="I2797" s="7" t="s">
        <v>17</v>
      </c>
      <c r="J2797" s="7">
        <f t="shared" si="1"/>
        <v>132</v>
      </c>
    </row>
    <row r="2798" ht="15.75" hidden="1" customHeight="1">
      <c r="A2798" s="5" t="s">
        <v>5041</v>
      </c>
      <c r="B2798" s="6" t="s">
        <v>12</v>
      </c>
      <c r="C2798" s="5" t="s">
        <v>23</v>
      </c>
      <c r="D2798" s="5" t="s">
        <v>20</v>
      </c>
      <c r="E2798" s="5" t="s">
        <v>15</v>
      </c>
      <c r="F2798" s="5" t="s">
        <v>161</v>
      </c>
      <c r="G2798" s="7">
        <v>176.0</v>
      </c>
      <c r="H2798" s="7" t="s">
        <v>17</v>
      </c>
      <c r="I2798" s="7">
        <v>175.0</v>
      </c>
      <c r="J2798" s="7">
        <f t="shared" si="1"/>
        <v>175.5</v>
      </c>
    </row>
    <row r="2799" ht="15.75" hidden="1" customHeight="1">
      <c r="A2799" s="5" t="s">
        <v>5042</v>
      </c>
      <c r="B2799" s="6" t="s">
        <v>19</v>
      </c>
      <c r="C2799" s="5" t="s">
        <v>23</v>
      </c>
      <c r="D2799" s="5" t="s">
        <v>109</v>
      </c>
      <c r="E2799" s="5" t="s">
        <v>25</v>
      </c>
      <c r="F2799" s="5" t="s">
        <v>262</v>
      </c>
      <c r="G2799" s="7">
        <v>150.0</v>
      </c>
      <c r="H2799" s="7" t="s">
        <v>17</v>
      </c>
      <c r="I2799" s="7">
        <v>153.0</v>
      </c>
      <c r="J2799" s="7">
        <f t="shared" si="1"/>
        <v>151.5</v>
      </c>
    </row>
    <row r="2800" ht="15.75" hidden="1" customHeight="1">
      <c r="A2800" s="5" t="s">
        <v>5043</v>
      </c>
      <c r="B2800" s="6" t="s">
        <v>12</v>
      </c>
      <c r="C2800" s="5" t="s">
        <v>13</v>
      </c>
      <c r="D2800" s="5" t="s">
        <v>20</v>
      </c>
      <c r="E2800" s="5" t="s">
        <v>15</v>
      </c>
      <c r="F2800" s="5" t="s">
        <v>33</v>
      </c>
      <c r="G2800" s="7">
        <v>144.0</v>
      </c>
      <c r="H2800" s="7">
        <v>132.0</v>
      </c>
      <c r="I2800" s="7">
        <v>137.0</v>
      </c>
      <c r="J2800" s="7">
        <f t="shared" si="1"/>
        <v>137.6666667</v>
      </c>
    </row>
    <row r="2801" ht="15.75" hidden="1" customHeight="1">
      <c r="A2801" s="5" t="s">
        <v>5044</v>
      </c>
      <c r="B2801" s="6" t="s">
        <v>12</v>
      </c>
      <c r="C2801" s="5" t="s">
        <v>13</v>
      </c>
      <c r="D2801" s="5" t="s">
        <v>30</v>
      </c>
      <c r="E2801" s="5" t="s">
        <v>15</v>
      </c>
      <c r="F2801" s="5" t="s">
        <v>702</v>
      </c>
      <c r="G2801" s="7">
        <v>140.0</v>
      </c>
      <c r="H2801" s="7">
        <v>145.0</v>
      </c>
      <c r="I2801" s="7" t="s">
        <v>17</v>
      </c>
      <c r="J2801" s="7">
        <f t="shared" si="1"/>
        <v>142.5</v>
      </c>
    </row>
    <row r="2802" ht="15.75" hidden="1" customHeight="1">
      <c r="A2802" s="5" t="s">
        <v>5045</v>
      </c>
      <c r="B2802" s="6" t="s">
        <v>19</v>
      </c>
      <c r="C2802" s="5" t="s">
        <v>13</v>
      </c>
      <c r="D2802" s="5" t="s">
        <v>30</v>
      </c>
      <c r="E2802" s="5" t="s">
        <v>15</v>
      </c>
      <c r="F2802" s="5" t="s">
        <v>319</v>
      </c>
      <c r="G2802" s="7">
        <v>195.0</v>
      </c>
      <c r="H2802" s="7" t="s">
        <v>17</v>
      </c>
      <c r="I2802" s="7">
        <v>192.0</v>
      </c>
      <c r="J2802" s="7">
        <f t="shared" si="1"/>
        <v>193.5</v>
      </c>
    </row>
    <row r="2803" ht="15.75" hidden="1" customHeight="1">
      <c r="A2803" s="5" t="s">
        <v>5046</v>
      </c>
      <c r="B2803" s="6" t="s">
        <v>12</v>
      </c>
      <c r="C2803" s="5" t="s">
        <v>13</v>
      </c>
      <c r="D2803" s="5" t="s">
        <v>20</v>
      </c>
      <c r="E2803" s="5" t="s">
        <v>15</v>
      </c>
      <c r="F2803" s="5" t="s">
        <v>457</v>
      </c>
      <c r="G2803" s="7">
        <v>157.0</v>
      </c>
      <c r="H2803" s="7" t="s">
        <v>17</v>
      </c>
      <c r="I2803" s="7">
        <v>173.0</v>
      </c>
      <c r="J2803" s="7">
        <f t="shared" si="1"/>
        <v>165</v>
      </c>
    </row>
    <row r="2804" ht="15.75" hidden="1" customHeight="1">
      <c r="A2804" s="5" t="s">
        <v>5047</v>
      </c>
      <c r="B2804" s="6" t="s">
        <v>12</v>
      </c>
      <c r="C2804" s="5" t="s">
        <v>23</v>
      </c>
      <c r="D2804" s="5" t="s">
        <v>51</v>
      </c>
      <c r="E2804" s="5" t="s">
        <v>25</v>
      </c>
      <c r="F2804" s="5" t="s">
        <v>361</v>
      </c>
      <c r="G2804" s="7">
        <v>188.0</v>
      </c>
      <c r="H2804" s="7">
        <v>175.0</v>
      </c>
      <c r="I2804" s="7">
        <v>175.0</v>
      </c>
      <c r="J2804" s="7">
        <f t="shared" si="1"/>
        <v>179.3333333</v>
      </c>
    </row>
    <row r="2805" ht="15.75" hidden="1" customHeight="1">
      <c r="A2805" s="5" t="s">
        <v>5048</v>
      </c>
      <c r="B2805" s="6" t="s">
        <v>19</v>
      </c>
      <c r="C2805" s="5" t="s">
        <v>23</v>
      </c>
      <c r="D2805" s="5" t="s">
        <v>30</v>
      </c>
      <c r="E2805" s="5" t="s">
        <v>15</v>
      </c>
      <c r="F2805" s="5" t="s">
        <v>66</v>
      </c>
      <c r="G2805" s="7">
        <v>157.0</v>
      </c>
      <c r="H2805" s="7">
        <v>158.0</v>
      </c>
      <c r="I2805" s="7" t="s">
        <v>17</v>
      </c>
      <c r="J2805" s="7">
        <f t="shared" si="1"/>
        <v>157.5</v>
      </c>
    </row>
    <row r="2806" ht="15.75" hidden="1" customHeight="1">
      <c r="A2806" s="5" t="s">
        <v>5049</v>
      </c>
      <c r="B2806" s="6" t="s">
        <v>12</v>
      </c>
      <c r="C2806" s="5" t="s">
        <v>23</v>
      </c>
      <c r="D2806" s="5" t="s">
        <v>60</v>
      </c>
      <c r="E2806" s="5" t="s">
        <v>15</v>
      </c>
      <c r="F2806" s="5" t="s">
        <v>112</v>
      </c>
      <c r="G2806" s="7">
        <v>191.0</v>
      </c>
      <c r="H2806" s="7">
        <v>135.0</v>
      </c>
      <c r="I2806" s="7">
        <v>183.0</v>
      </c>
      <c r="J2806" s="7">
        <f t="shared" si="1"/>
        <v>169.6666667</v>
      </c>
    </row>
    <row r="2807" ht="15.75" hidden="1" customHeight="1">
      <c r="A2807" s="5" t="s">
        <v>5050</v>
      </c>
      <c r="B2807" s="6" t="s">
        <v>19</v>
      </c>
      <c r="C2807" s="5" t="s">
        <v>13</v>
      </c>
      <c r="D2807" s="5" t="s">
        <v>20</v>
      </c>
      <c r="E2807" s="5" t="s">
        <v>15</v>
      </c>
      <c r="F2807" s="5" t="s">
        <v>292</v>
      </c>
      <c r="G2807" s="7">
        <v>187.0</v>
      </c>
      <c r="H2807" s="7" t="s">
        <v>17</v>
      </c>
      <c r="I2807" s="7">
        <v>186.0</v>
      </c>
      <c r="J2807" s="7">
        <f t="shared" si="1"/>
        <v>186.5</v>
      </c>
    </row>
    <row r="2808" ht="15.75" customHeight="1">
      <c r="A2808" s="5" t="s">
        <v>5051</v>
      </c>
      <c r="B2808" s="6" t="s">
        <v>19</v>
      </c>
      <c r="C2808" s="5" t="s">
        <v>13</v>
      </c>
      <c r="D2808" s="5" t="s">
        <v>30</v>
      </c>
      <c r="E2808" s="5" t="s">
        <v>15</v>
      </c>
      <c r="F2808" s="5" t="s">
        <v>134</v>
      </c>
      <c r="G2808" s="7" t="s">
        <v>67</v>
      </c>
      <c r="H2808" s="7" t="s">
        <v>67</v>
      </c>
      <c r="I2808" s="7" t="s">
        <v>17</v>
      </c>
      <c r="J2808" s="7" t="str">
        <f t="shared" si="1"/>
        <v>#DIV/0!</v>
      </c>
    </row>
    <row r="2809" ht="15.75" hidden="1" customHeight="1">
      <c r="A2809" s="5" t="s">
        <v>5052</v>
      </c>
      <c r="B2809" s="6" t="s">
        <v>12</v>
      </c>
      <c r="C2809" s="5" t="s">
        <v>23</v>
      </c>
      <c r="D2809" s="5" t="s">
        <v>37</v>
      </c>
      <c r="E2809" s="5" t="s">
        <v>25</v>
      </c>
      <c r="F2809" s="5" t="s">
        <v>54</v>
      </c>
      <c r="G2809" s="7">
        <v>175.0</v>
      </c>
      <c r="H2809" s="7">
        <v>173.0</v>
      </c>
      <c r="I2809" s="7" t="s">
        <v>17</v>
      </c>
      <c r="J2809" s="7">
        <f t="shared" si="1"/>
        <v>174</v>
      </c>
    </row>
    <row r="2810" ht="15.75" hidden="1" customHeight="1">
      <c r="A2810" s="5" t="s">
        <v>5053</v>
      </c>
      <c r="B2810" s="6" t="s">
        <v>12</v>
      </c>
      <c r="C2810" s="5" t="s">
        <v>23</v>
      </c>
      <c r="D2810" s="5" t="s">
        <v>20</v>
      </c>
      <c r="E2810" s="5" t="s">
        <v>25</v>
      </c>
      <c r="F2810" s="5" t="s">
        <v>824</v>
      </c>
      <c r="G2810" s="7">
        <v>180.0</v>
      </c>
      <c r="H2810" s="7" t="s">
        <v>17</v>
      </c>
      <c r="I2810" s="7">
        <v>163.0</v>
      </c>
      <c r="J2810" s="7">
        <f t="shared" si="1"/>
        <v>171.5</v>
      </c>
    </row>
    <row r="2811" ht="15.75" hidden="1" customHeight="1">
      <c r="A2811" s="5" t="s">
        <v>5054</v>
      </c>
      <c r="B2811" s="6" t="s">
        <v>12</v>
      </c>
      <c r="C2811" s="5" t="s">
        <v>23</v>
      </c>
      <c r="D2811" s="5" t="s">
        <v>24</v>
      </c>
      <c r="E2811" s="5" t="s">
        <v>15</v>
      </c>
      <c r="F2811" s="5" t="s">
        <v>1410</v>
      </c>
      <c r="G2811" s="7">
        <v>145.0</v>
      </c>
      <c r="H2811" s="7">
        <v>155.0</v>
      </c>
      <c r="I2811" s="7">
        <v>157.0</v>
      </c>
      <c r="J2811" s="7">
        <f t="shared" si="1"/>
        <v>152.3333333</v>
      </c>
    </row>
    <row r="2812" ht="15.75" hidden="1" customHeight="1">
      <c r="A2812" s="5" t="s">
        <v>5055</v>
      </c>
      <c r="B2812" s="6" t="s">
        <v>19</v>
      </c>
      <c r="C2812" s="5" t="s">
        <v>23</v>
      </c>
      <c r="D2812" s="5" t="s">
        <v>60</v>
      </c>
      <c r="E2812" s="5" t="s">
        <v>15</v>
      </c>
      <c r="F2812" s="5" t="s">
        <v>352</v>
      </c>
      <c r="G2812" s="7">
        <v>100.0</v>
      </c>
      <c r="H2812" s="7" t="s">
        <v>67</v>
      </c>
      <c r="I2812" s="7" t="s">
        <v>17</v>
      </c>
      <c r="J2812" s="7">
        <f t="shared" si="1"/>
        <v>100</v>
      </c>
    </row>
    <row r="2813" ht="15.75" hidden="1" customHeight="1">
      <c r="A2813" s="5" t="s">
        <v>5056</v>
      </c>
      <c r="B2813" s="6" t="s">
        <v>12</v>
      </c>
      <c r="C2813" s="5" t="s">
        <v>23</v>
      </c>
      <c r="D2813" s="5" t="s">
        <v>20</v>
      </c>
      <c r="E2813" s="5" t="s">
        <v>25</v>
      </c>
      <c r="F2813" s="5" t="s">
        <v>498</v>
      </c>
      <c r="G2813" s="7">
        <v>163.0</v>
      </c>
      <c r="H2813" s="7">
        <v>157.0</v>
      </c>
      <c r="I2813" s="7" t="s">
        <v>17</v>
      </c>
      <c r="J2813" s="7">
        <f t="shared" si="1"/>
        <v>160</v>
      </c>
    </row>
    <row r="2814" ht="15.75" hidden="1" customHeight="1">
      <c r="A2814" s="5" t="s">
        <v>5057</v>
      </c>
      <c r="B2814" s="6" t="s">
        <v>19</v>
      </c>
      <c r="C2814" s="5" t="s">
        <v>23</v>
      </c>
      <c r="D2814" s="5" t="s">
        <v>561</v>
      </c>
      <c r="E2814" s="5" t="s">
        <v>15</v>
      </c>
      <c r="F2814" s="5" t="s">
        <v>594</v>
      </c>
      <c r="G2814" s="7">
        <v>159.0</v>
      </c>
      <c r="H2814" s="7" t="s">
        <v>17</v>
      </c>
      <c r="I2814" s="7">
        <v>133.0</v>
      </c>
      <c r="J2814" s="7">
        <f t="shared" si="1"/>
        <v>146</v>
      </c>
    </row>
    <row r="2815" ht="15.75" hidden="1" customHeight="1">
      <c r="A2815" s="5" t="s">
        <v>5058</v>
      </c>
      <c r="B2815" s="6" t="s">
        <v>12</v>
      </c>
      <c r="C2815" s="5" t="s">
        <v>13</v>
      </c>
      <c r="D2815" s="5" t="s">
        <v>109</v>
      </c>
      <c r="E2815" s="5" t="s">
        <v>25</v>
      </c>
      <c r="F2815" s="5" t="s">
        <v>262</v>
      </c>
      <c r="G2815" s="7">
        <v>120.0</v>
      </c>
      <c r="H2815" s="7">
        <v>135.0</v>
      </c>
      <c r="I2815" s="7" t="s">
        <v>17</v>
      </c>
      <c r="J2815" s="7">
        <f t="shared" si="1"/>
        <v>127.5</v>
      </c>
    </row>
    <row r="2816" ht="15.75" hidden="1" customHeight="1">
      <c r="A2816" s="5" t="s">
        <v>5059</v>
      </c>
      <c r="B2816" s="6" t="s">
        <v>19</v>
      </c>
      <c r="C2816" s="5" t="s">
        <v>23</v>
      </c>
      <c r="D2816" s="5" t="s">
        <v>20</v>
      </c>
      <c r="E2816" s="5" t="s">
        <v>15</v>
      </c>
      <c r="F2816" s="5" t="s">
        <v>457</v>
      </c>
      <c r="G2816" s="7">
        <v>138.0</v>
      </c>
      <c r="H2816" s="7">
        <v>130.0</v>
      </c>
      <c r="I2816" s="7" t="s">
        <v>17</v>
      </c>
      <c r="J2816" s="7">
        <f t="shared" si="1"/>
        <v>134</v>
      </c>
    </row>
    <row r="2817" ht="15.75" hidden="1" customHeight="1">
      <c r="A2817" s="5" t="s">
        <v>5060</v>
      </c>
      <c r="B2817" s="6" t="s">
        <v>12</v>
      </c>
      <c r="C2817" s="5" t="s">
        <v>23</v>
      </c>
      <c r="D2817" s="5" t="s">
        <v>130</v>
      </c>
      <c r="E2817" s="5" t="s">
        <v>15</v>
      </c>
      <c r="F2817" s="5" t="s">
        <v>483</v>
      </c>
      <c r="G2817" s="7">
        <v>174.0</v>
      </c>
      <c r="H2817" s="7" t="s">
        <v>17</v>
      </c>
      <c r="I2817" s="7">
        <v>146.0</v>
      </c>
      <c r="J2817" s="7">
        <f t="shared" si="1"/>
        <v>160</v>
      </c>
    </row>
    <row r="2818" ht="15.75" hidden="1" customHeight="1">
      <c r="A2818" s="5" t="s">
        <v>5061</v>
      </c>
      <c r="B2818" s="6" t="s">
        <v>12</v>
      </c>
      <c r="C2818" s="5" t="s">
        <v>13</v>
      </c>
      <c r="D2818" s="5" t="s">
        <v>20</v>
      </c>
      <c r="E2818" s="5" t="s">
        <v>25</v>
      </c>
      <c r="F2818" s="5" t="s">
        <v>28</v>
      </c>
      <c r="G2818" s="7">
        <v>132.0</v>
      </c>
      <c r="H2818" s="7">
        <v>127.0</v>
      </c>
      <c r="I2818" s="7" t="s">
        <v>17</v>
      </c>
      <c r="J2818" s="7">
        <f t="shared" si="1"/>
        <v>129.5</v>
      </c>
    </row>
    <row r="2819" ht="15.75" hidden="1" customHeight="1">
      <c r="A2819" s="5" t="s">
        <v>5062</v>
      </c>
      <c r="B2819" s="6" t="s">
        <v>12</v>
      </c>
      <c r="C2819" s="5" t="s">
        <v>13</v>
      </c>
      <c r="D2819" s="5" t="s">
        <v>20</v>
      </c>
      <c r="E2819" s="5" t="s">
        <v>15</v>
      </c>
      <c r="F2819" s="5" t="s">
        <v>603</v>
      </c>
      <c r="G2819" s="7">
        <v>132.0</v>
      </c>
      <c r="H2819" s="7">
        <v>151.0</v>
      </c>
      <c r="I2819" s="7" t="s">
        <v>17</v>
      </c>
      <c r="J2819" s="7">
        <f t="shared" si="1"/>
        <v>141.5</v>
      </c>
    </row>
    <row r="2820" ht="15.75" hidden="1" customHeight="1">
      <c r="A2820" s="5" t="s">
        <v>5063</v>
      </c>
      <c r="B2820" s="6" t="s">
        <v>12</v>
      </c>
      <c r="C2820" s="5" t="s">
        <v>13</v>
      </c>
      <c r="D2820" s="5" t="s">
        <v>109</v>
      </c>
      <c r="E2820" s="5" t="s">
        <v>15</v>
      </c>
      <c r="F2820" s="5" t="s">
        <v>52</v>
      </c>
      <c r="G2820" s="7">
        <v>148.0</v>
      </c>
      <c r="H2820" s="7" t="s">
        <v>17</v>
      </c>
      <c r="I2820" s="7">
        <v>165.0</v>
      </c>
      <c r="J2820" s="7">
        <f t="shared" si="1"/>
        <v>156.5</v>
      </c>
    </row>
    <row r="2821" ht="15.75" hidden="1" customHeight="1">
      <c r="A2821" s="5" t="s">
        <v>5064</v>
      </c>
      <c r="B2821" s="6" t="s">
        <v>12</v>
      </c>
      <c r="C2821" s="5" t="s">
        <v>13</v>
      </c>
      <c r="D2821" s="5" t="s">
        <v>24</v>
      </c>
      <c r="E2821" s="5" t="s">
        <v>25</v>
      </c>
      <c r="F2821" s="5" t="s">
        <v>959</v>
      </c>
      <c r="G2821" s="7">
        <v>163.0</v>
      </c>
      <c r="H2821" s="7" t="s">
        <v>17</v>
      </c>
      <c r="I2821" s="7">
        <v>149.0</v>
      </c>
      <c r="J2821" s="7">
        <f t="shared" si="1"/>
        <v>156</v>
      </c>
    </row>
    <row r="2822" ht="15.75" hidden="1" customHeight="1">
      <c r="A2822" s="5" t="s">
        <v>5065</v>
      </c>
      <c r="B2822" s="6" t="s">
        <v>12</v>
      </c>
      <c r="C2822" s="5" t="s">
        <v>23</v>
      </c>
      <c r="D2822" s="5" t="s">
        <v>30</v>
      </c>
      <c r="E2822" s="5" t="s">
        <v>25</v>
      </c>
      <c r="F2822" s="5" t="s">
        <v>188</v>
      </c>
      <c r="G2822" s="7">
        <v>134.0</v>
      </c>
      <c r="H2822" s="7" t="s">
        <v>17</v>
      </c>
      <c r="I2822" s="7">
        <v>104.0</v>
      </c>
      <c r="J2822" s="7">
        <f t="shared" si="1"/>
        <v>119</v>
      </c>
    </row>
    <row r="2823" ht="15.75" hidden="1" customHeight="1">
      <c r="A2823" s="5" t="s">
        <v>5066</v>
      </c>
      <c r="B2823" s="6" t="s">
        <v>12</v>
      </c>
      <c r="C2823" s="5" t="s">
        <v>23</v>
      </c>
      <c r="D2823" s="5" t="s">
        <v>24</v>
      </c>
      <c r="E2823" s="5" t="s">
        <v>15</v>
      </c>
      <c r="F2823" s="5" t="s">
        <v>332</v>
      </c>
      <c r="G2823" s="7">
        <v>172.0</v>
      </c>
      <c r="H2823" s="7">
        <v>161.0</v>
      </c>
      <c r="I2823" s="7" t="s">
        <v>17</v>
      </c>
      <c r="J2823" s="7">
        <f t="shared" si="1"/>
        <v>166.5</v>
      </c>
    </row>
    <row r="2824" ht="15.75" hidden="1" customHeight="1">
      <c r="A2824" s="5" t="s">
        <v>5067</v>
      </c>
      <c r="B2824" s="6" t="s">
        <v>12</v>
      </c>
      <c r="C2824" s="5" t="s">
        <v>23</v>
      </c>
      <c r="D2824" s="5" t="s">
        <v>24</v>
      </c>
      <c r="E2824" s="5" t="s">
        <v>25</v>
      </c>
      <c r="F2824" s="5" t="s">
        <v>959</v>
      </c>
      <c r="G2824" s="7">
        <v>122.0</v>
      </c>
      <c r="H2824" s="7">
        <v>118.0</v>
      </c>
      <c r="I2824" s="7" t="s">
        <v>17</v>
      </c>
      <c r="J2824" s="7">
        <f t="shared" si="1"/>
        <v>120</v>
      </c>
    </row>
    <row r="2825" ht="15.75" hidden="1" customHeight="1">
      <c r="A2825" s="5" t="s">
        <v>5068</v>
      </c>
      <c r="B2825" s="6" t="s">
        <v>12</v>
      </c>
      <c r="C2825" s="5" t="s">
        <v>23</v>
      </c>
      <c r="D2825" s="5" t="s">
        <v>51</v>
      </c>
      <c r="E2825" s="5" t="s">
        <v>15</v>
      </c>
      <c r="F2825" s="5" t="s">
        <v>112</v>
      </c>
      <c r="G2825" s="7">
        <v>188.0</v>
      </c>
      <c r="H2825" s="7" t="s">
        <v>17</v>
      </c>
      <c r="I2825" s="7">
        <v>175.0</v>
      </c>
      <c r="J2825" s="7">
        <f t="shared" si="1"/>
        <v>181.5</v>
      </c>
    </row>
    <row r="2826" ht="15.75" hidden="1" customHeight="1">
      <c r="A2826" s="5" t="s">
        <v>5069</v>
      </c>
      <c r="B2826" s="6" t="s">
        <v>12</v>
      </c>
      <c r="C2826" s="5" t="s">
        <v>23</v>
      </c>
      <c r="D2826" s="5" t="s">
        <v>14</v>
      </c>
      <c r="E2826" s="5" t="s">
        <v>15</v>
      </c>
      <c r="F2826" s="5" t="s">
        <v>127</v>
      </c>
      <c r="G2826" s="7">
        <v>191.0</v>
      </c>
      <c r="H2826" s="7">
        <v>170.0</v>
      </c>
      <c r="I2826" s="7" t="s">
        <v>17</v>
      </c>
      <c r="J2826" s="7">
        <f t="shared" si="1"/>
        <v>180.5</v>
      </c>
    </row>
    <row r="2827" ht="15.75" hidden="1" customHeight="1">
      <c r="A2827" s="5" t="s">
        <v>5070</v>
      </c>
      <c r="B2827" s="6" t="s">
        <v>12</v>
      </c>
      <c r="C2827" s="5" t="s">
        <v>13</v>
      </c>
      <c r="D2827" s="5" t="s">
        <v>24</v>
      </c>
      <c r="E2827" s="5" t="s">
        <v>15</v>
      </c>
      <c r="F2827" s="5" t="s">
        <v>350</v>
      </c>
      <c r="G2827" s="7">
        <v>117.0</v>
      </c>
      <c r="H2827" s="7">
        <v>138.0</v>
      </c>
      <c r="I2827" s="7">
        <v>135.0</v>
      </c>
      <c r="J2827" s="7">
        <f t="shared" si="1"/>
        <v>130</v>
      </c>
    </row>
    <row r="2828" ht="15.75" hidden="1" customHeight="1">
      <c r="A2828" s="5" t="s">
        <v>5071</v>
      </c>
      <c r="B2828" s="6" t="s">
        <v>12</v>
      </c>
      <c r="C2828" s="5" t="s">
        <v>23</v>
      </c>
      <c r="D2828" s="5" t="s">
        <v>30</v>
      </c>
      <c r="E2828" s="5" t="s">
        <v>15</v>
      </c>
      <c r="F2828" s="5" t="s">
        <v>66</v>
      </c>
      <c r="G2828" s="7">
        <v>192.0</v>
      </c>
      <c r="H2828" s="7" t="s">
        <v>17</v>
      </c>
      <c r="I2828" s="7">
        <v>133.0</v>
      </c>
      <c r="J2828" s="7">
        <f t="shared" si="1"/>
        <v>162.5</v>
      </c>
    </row>
    <row r="2829" ht="15.75" hidden="1" customHeight="1">
      <c r="A2829" s="5" t="s">
        <v>5072</v>
      </c>
      <c r="B2829" s="6" t="s">
        <v>12</v>
      </c>
      <c r="C2829" s="5" t="s">
        <v>23</v>
      </c>
      <c r="D2829" s="5" t="s">
        <v>43</v>
      </c>
      <c r="E2829" s="5" t="s">
        <v>15</v>
      </c>
      <c r="F2829" s="5" t="s">
        <v>550</v>
      </c>
      <c r="G2829" s="7">
        <v>181.0</v>
      </c>
      <c r="H2829" s="7">
        <v>161.0</v>
      </c>
      <c r="I2829" s="7">
        <v>137.0</v>
      </c>
      <c r="J2829" s="7">
        <f t="shared" si="1"/>
        <v>159.6666667</v>
      </c>
    </row>
    <row r="2830" ht="15.75" hidden="1" customHeight="1">
      <c r="A2830" s="5" t="s">
        <v>5073</v>
      </c>
      <c r="B2830" s="6" t="s">
        <v>19</v>
      </c>
      <c r="C2830" s="5" t="s">
        <v>23</v>
      </c>
      <c r="D2830" s="5" t="s">
        <v>561</v>
      </c>
      <c r="E2830" s="5" t="s">
        <v>15</v>
      </c>
      <c r="F2830" s="5" t="s">
        <v>1826</v>
      </c>
      <c r="G2830" s="7">
        <v>111.0</v>
      </c>
      <c r="H2830" s="7">
        <v>110.0</v>
      </c>
      <c r="I2830" s="7" t="s">
        <v>17</v>
      </c>
      <c r="J2830" s="7">
        <f t="shared" si="1"/>
        <v>110.5</v>
      </c>
    </row>
    <row r="2831" ht="15.75" hidden="1" customHeight="1">
      <c r="A2831" s="5" t="s">
        <v>5074</v>
      </c>
      <c r="B2831" s="6" t="s">
        <v>12</v>
      </c>
      <c r="C2831" s="5" t="s">
        <v>23</v>
      </c>
      <c r="D2831" s="5" t="s">
        <v>46</v>
      </c>
      <c r="E2831" s="5" t="s">
        <v>15</v>
      </c>
      <c r="F2831" s="5" t="s">
        <v>90</v>
      </c>
      <c r="G2831" s="7">
        <v>131.0</v>
      </c>
      <c r="H2831" s="7">
        <v>127.0</v>
      </c>
      <c r="I2831" s="7" t="s">
        <v>17</v>
      </c>
      <c r="J2831" s="7">
        <f t="shared" si="1"/>
        <v>129</v>
      </c>
    </row>
    <row r="2832" ht="15.75" hidden="1" customHeight="1">
      <c r="A2832" s="5" t="s">
        <v>5075</v>
      </c>
      <c r="B2832" s="6" t="s">
        <v>19</v>
      </c>
      <c r="C2832" s="5" t="s">
        <v>23</v>
      </c>
      <c r="D2832" s="5" t="s">
        <v>109</v>
      </c>
      <c r="E2832" s="5" t="s">
        <v>25</v>
      </c>
      <c r="F2832" s="5" t="s">
        <v>1118</v>
      </c>
      <c r="G2832" s="7">
        <v>185.0</v>
      </c>
      <c r="H2832" s="7" t="s">
        <v>17</v>
      </c>
      <c r="I2832" s="7">
        <v>173.0</v>
      </c>
      <c r="J2832" s="7">
        <f t="shared" si="1"/>
        <v>179</v>
      </c>
    </row>
    <row r="2833" ht="15.75" hidden="1" customHeight="1">
      <c r="A2833" s="5" t="s">
        <v>5076</v>
      </c>
      <c r="B2833" s="6" t="s">
        <v>19</v>
      </c>
      <c r="C2833" s="5" t="s">
        <v>13</v>
      </c>
      <c r="D2833" s="5" t="s">
        <v>43</v>
      </c>
      <c r="E2833" s="5" t="s">
        <v>25</v>
      </c>
      <c r="F2833" s="5" t="s">
        <v>170</v>
      </c>
      <c r="G2833" s="7" t="s">
        <v>67</v>
      </c>
      <c r="H2833" s="7">
        <v>130.0</v>
      </c>
      <c r="I2833" s="7" t="s">
        <v>17</v>
      </c>
      <c r="J2833" s="7">
        <f t="shared" si="1"/>
        <v>130</v>
      </c>
    </row>
    <row r="2834" ht="15.75" hidden="1" customHeight="1">
      <c r="A2834" s="5" t="s">
        <v>5077</v>
      </c>
      <c r="B2834" s="6" t="s">
        <v>19</v>
      </c>
      <c r="C2834" s="5" t="s">
        <v>13</v>
      </c>
      <c r="D2834" s="5" t="s">
        <v>43</v>
      </c>
      <c r="E2834" s="5" t="s">
        <v>15</v>
      </c>
      <c r="F2834" s="5" t="s">
        <v>550</v>
      </c>
      <c r="G2834" s="7">
        <v>179.0</v>
      </c>
      <c r="H2834" s="7">
        <v>164.0</v>
      </c>
      <c r="I2834" s="7">
        <v>122.0</v>
      </c>
      <c r="J2834" s="7">
        <f t="shared" si="1"/>
        <v>155</v>
      </c>
    </row>
    <row r="2835" ht="15.75" hidden="1" customHeight="1">
      <c r="A2835" s="5" t="s">
        <v>5078</v>
      </c>
      <c r="B2835" s="6" t="s">
        <v>12</v>
      </c>
      <c r="C2835" s="5" t="s">
        <v>23</v>
      </c>
      <c r="D2835" s="5" t="s">
        <v>30</v>
      </c>
      <c r="E2835" s="5" t="s">
        <v>15</v>
      </c>
      <c r="F2835" s="5" t="s">
        <v>66</v>
      </c>
      <c r="G2835" s="7">
        <v>172.0</v>
      </c>
      <c r="H2835" s="7">
        <v>161.0</v>
      </c>
      <c r="I2835" s="7" t="s">
        <v>17</v>
      </c>
      <c r="J2835" s="7">
        <f t="shared" si="1"/>
        <v>166.5</v>
      </c>
    </row>
    <row r="2836" ht="15.75" hidden="1" customHeight="1">
      <c r="A2836" s="5" t="s">
        <v>5079</v>
      </c>
      <c r="B2836" s="6" t="s">
        <v>12</v>
      </c>
      <c r="C2836" s="5" t="s">
        <v>13</v>
      </c>
      <c r="D2836" s="5" t="s">
        <v>37</v>
      </c>
      <c r="E2836" s="5" t="s">
        <v>25</v>
      </c>
      <c r="F2836" s="5" t="s">
        <v>1023</v>
      </c>
      <c r="G2836" s="7">
        <v>148.0</v>
      </c>
      <c r="H2836" s="7">
        <v>149.0</v>
      </c>
      <c r="I2836" s="7">
        <v>137.0</v>
      </c>
      <c r="J2836" s="7">
        <f t="shared" si="1"/>
        <v>144.6666667</v>
      </c>
    </row>
    <row r="2837" ht="15.75" hidden="1" customHeight="1">
      <c r="A2837" s="5" t="s">
        <v>5080</v>
      </c>
      <c r="B2837" s="6" t="s">
        <v>19</v>
      </c>
      <c r="C2837" s="5" t="s">
        <v>23</v>
      </c>
      <c r="D2837" s="5" t="s">
        <v>43</v>
      </c>
      <c r="E2837" s="5" t="s">
        <v>25</v>
      </c>
      <c r="F2837" s="5" t="s">
        <v>363</v>
      </c>
      <c r="G2837" s="7">
        <v>109.0</v>
      </c>
      <c r="H2837" s="7">
        <v>105.0</v>
      </c>
      <c r="I2837" s="7" t="s">
        <v>17</v>
      </c>
      <c r="J2837" s="7">
        <f t="shared" si="1"/>
        <v>107</v>
      </c>
    </row>
    <row r="2838" ht="15.75" hidden="1" customHeight="1">
      <c r="A2838" s="5" t="s">
        <v>5081</v>
      </c>
      <c r="B2838" s="6" t="s">
        <v>19</v>
      </c>
      <c r="C2838" s="5" t="s">
        <v>13</v>
      </c>
      <c r="D2838" s="5" t="s">
        <v>20</v>
      </c>
      <c r="E2838" s="5" t="s">
        <v>15</v>
      </c>
      <c r="F2838" s="5" t="s">
        <v>143</v>
      </c>
      <c r="G2838" s="7">
        <v>150.0</v>
      </c>
      <c r="H2838" s="7">
        <v>118.0</v>
      </c>
      <c r="I2838" s="7">
        <v>146.0</v>
      </c>
      <c r="J2838" s="7">
        <f t="shared" si="1"/>
        <v>138</v>
      </c>
    </row>
    <row r="2839" ht="15.75" hidden="1" customHeight="1">
      <c r="A2839" s="5" t="s">
        <v>5082</v>
      </c>
      <c r="B2839" s="6" t="s">
        <v>12</v>
      </c>
      <c r="C2839" s="5" t="s">
        <v>23</v>
      </c>
      <c r="D2839" s="5" t="s">
        <v>20</v>
      </c>
      <c r="E2839" s="5" t="s">
        <v>25</v>
      </c>
      <c r="F2839" s="5" t="s">
        <v>498</v>
      </c>
      <c r="G2839" s="7">
        <v>189.0</v>
      </c>
      <c r="H2839" s="7">
        <v>178.0</v>
      </c>
      <c r="I2839" s="7" t="s">
        <v>17</v>
      </c>
      <c r="J2839" s="7">
        <f t="shared" si="1"/>
        <v>183.5</v>
      </c>
    </row>
    <row r="2840" ht="15.75" hidden="1" customHeight="1">
      <c r="A2840" s="5" t="s">
        <v>5083</v>
      </c>
      <c r="B2840" s="6" t="s">
        <v>12</v>
      </c>
      <c r="C2840" s="5" t="s">
        <v>23</v>
      </c>
      <c r="D2840" s="5" t="s">
        <v>109</v>
      </c>
      <c r="E2840" s="5" t="s">
        <v>15</v>
      </c>
      <c r="F2840" s="5" t="s">
        <v>123</v>
      </c>
      <c r="G2840" s="7">
        <v>192.0</v>
      </c>
      <c r="H2840" s="7">
        <v>175.0</v>
      </c>
      <c r="I2840" s="7" t="s">
        <v>17</v>
      </c>
      <c r="J2840" s="7">
        <f t="shared" si="1"/>
        <v>183.5</v>
      </c>
    </row>
    <row r="2841" ht="15.75" hidden="1" customHeight="1">
      <c r="A2841" s="5" t="s">
        <v>5084</v>
      </c>
      <c r="B2841" s="6" t="s">
        <v>19</v>
      </c>
      <c r="C2841" s="5" t="s">
        <v>13</v>
      </c>
      <c r="D2841" s="5" t="s">
        <v>30</v>
      </c>
      <c r="E2841" s="5" t="s">
        <v>15</v>
      </c>
      <c r="F2841" s="5" t="s">
        <v>275</v>
      </c>
      <c r="G2841" s="7">
        <v>169.0</v>
      </c>
      <c r="H2841" s="7" t="s">
        <v>17</v>
      </c>
      <c r="I2841" s="7">
        <v>168.0</v>
      </c>
      <c r="J2841" s="7">
        <f t="shared" si="1"/>
        <v>168.5</v>
      </c>
    </row>
    <row r="2842" ht="15.75" hidden="1" customHeight="1">
      <c r="A2842" s="5" t="s">
        <v>5085</v>
      </c>
      <c r="B2842" s="6" t="s">
        <v>12</v>
      </c>
      <c r="C2842" s="5" t="s">
        <v>23</v>
      </c>
      <c r="D2842" s="5" t="s">
        <v>149</v>
      </c>
      <c r="E2842" s="5" t="s">
        <v>15</v>
      </c>
      <c r="F2842" s="5" t="s">
        <v>150</v>
      </c>
      <c r="G2842" s="7">
        <v>119.0</v>
      </c>
      <c r="H2842" s="7">
        <v>118.0</v>
      </c>
      <c r="I2842" s="7" t="s">
        <v>17</v>
      </c>
      <c r="J2842" s="7">
        <f t="shared" si="1"/>
        <v>118.5</v>
      </c>
    </row>
    <row r="2843" ht="15.75" hidden="1" customHeight="1">
      <c r="A2843" s="5" t="s">
        <v>5086</v>
      </c>
      <c r="B2843" s="6" t="s">
        <v>19</v>
      </c>
      <c r="C2843" s="5" t="s">
        <v>13</v>
      </c>
      <c r="D2843" s="5" t="s">
        <v>51</v>
      </c>
      <c r="E2843" s="5" t="s">
        <v>15</v>
      </c>
      <c r="F2843" s="5" t="s">
        <v>752</v>
      </c>
      <c r="G2843" s="7">
        <v>124.0</v>
      </c>
      <c r="H2843" s="7">
        <v>124.0</v>
      </c>
      <c r="I2843" s="7">
        <v>110.0</v>
      </c>
      <c r="J2843" s="7">
        <f t="shared" si="1"/>
        <v>119.3333333</v>
      </c>
    </row>
    <row r="2844" ht="15.75" hidden="1" customHeight="1">
      <c r="A2844" s="5" t="s">
        <v>5087</v>
      </c>
      <c r="B2844" s="6" t="s">
        <v>12</v>
      </c>
      <c r="C2844" s="5" t="s">
        <v>23</v>
      </c>
      <c r="D2844" s="5" t="s">
        <v>24</v>
      </c>
      <c r="E2844" s="5" t="s">
        <v>25</v>
      </c>
      <c r="F2844" s="5" t="s">
        <v>310</v>
      </c>
      <c r="G2844" s="7">
        <v>162.0</v>
      </c>
      <c r="H2844" s="7">
        <v>132.0</v>
      </c>
      <c r="I2844" s="7" t="s">
        <v>17</v>
      </c>
      <c r="J2844" s="7">
        <f t="shared" si="1"/>
        <v>147</v>
      </c>
    </row>
    <row r="2845" ht="15.75" hidden="1" customHeight="1">
      <c r="A2845" s="5" t="s">
        <v>5088</v>
      </c>
      <c r="B2845" s="6" t="s">
        <v>12</v>
      </c>
      <c r="C2845" s="5" t="s">
        <v>13</v>
      </c>
      <c r="D2845" s="5" t="s">
        <v>109</v>
      </c>
      <c r="E2845" s="5" t="s">
        <v>15</v>
      </c>
      <c r="F2845" s="5" t="s">
        <v>172</v>
      </c>
      <c r="G2845" s="7">
        <v>124.0</v>
      </c>
      <c r="H2845" s="7">
        <v>110.0</v>
      </c>
      <c r="I2845" s="7" t="s">
        <v>17</v>
      </c>
      <c r="J2845" s="7">
        <f t="shared" si="1"/>
        <v>117</v>
      </c>
    </row>
    <row r="2846" ht="15.75" hidden="1" customHeight="1">
      <c r="A2846" s="5" t="s">
        <v>5089</v>
      </c>
      <c r="B2846" s="6" t="s">
        <v>12</v>
      </c>
      <c r="C2846" s="5" t="s">
        <v>23</v>
      </c>
      <c r="D2846" s="5" t="s">
        <v>20</v>
      </c>
      <c r="E2846" s="5" t="s">
        <v>15</v>
      </c>
      <c r="F2846" s="5" t="s">
        <v>450</v>
      </c>
      <c r="G2846" s="7">
        <v>161.0</v>
      </c>
      <c r="H2846" s="7" t="s">
        <v>17</v>
      </c>
      <c r="I2846" s="7">
        <v>130.0</v>
      </c>
      <c r="J2846" s="7">
        <f t="shared" si="1"/>
        <v>145.5</v>
      </c>
    </row>
    <row r="2847" ht="15.75" hidden="1" customHeight="1">
      <c r="A2847" s="5" t="s">
        <v>5090</v>
      </c>
      <c r="B2847" s="6" t="s">
        <v>12</v>
      </c>
      <c r="C2847" s="5" t="s">
        <v>13</v>
      </c>
      <c r="D2847" s="5" t="s">
        <v>149</v>
      </c>
      <c r="E2847" s="5" t="s">
        <v>15</v>
      </c>
      <c r="F2847" s="5" t="s">
        <v>150</v>
      </c>
      <c r="G2847" s="7">
        <v>120.0</v>
      </c>
      <c r="H2847" s="7">
        <v>132.0</v>
      </c>
      <c r="I2847" s="7" t="s">
        <v>17</v>
      </c>
      <c r="J2847" s="7">
        <f t="shared" si="1"/>
        <v>126</v>
      </c>
    </row>
    <row r="2848" ht="15.75" hidden="1" customHeight="1">
      <c r="A2848" s="5" t="s">
        <v>5091</v>
      </c>
      <c r="B2848" s="6" t="s">
        <v>19</v>
      </c>
      <c r="C2848" s="5" t="s">
        <v>13</v>
      </c>
      <c r="D2848" s="5" t="s">
        <v>40</v>
      </c>
      <c r="E2848" s="5" t="s">
        <v>15</v>
      </c>
      <c r="F2848" s="5" t="s">
        <v>41</v>
      </c>
      <c r="G2848" s="7">
        <v>145.0</v>
      </c>
      <c r="H2848" s="7" t="s">
        <v>17</v>
      </c>
      <c r="I2848" s="7">
        <v>125.0</v>
      </c>
      <c r="J2848" s="7">
        <f t="shared" si="1"/>
        <v>135</v>
      </c>
    </row>
    <row r="2849" ht="15.75" hidden="1" customHeight="1">
      <c r="A2849" s="5" t="s">
        <v>5092</v>
      </c>
      <c r="B2849" s="6" t="s">
        <v>12</v>
      </c>
      <c r="C2849" s="5" t="s">
        <v>13</v>
      </c>
      <c r="D2849" s="5" t="s">
        <v>24</v>
      </c>
      <c r="E2849" s="5" t="s">
        <v>15</v>
      </c>
      <c r="F2849" s="5" t="s">
        <v>1410</v>
      </c>
      <c r="G2849" s="7">
        <v>155.0</v>
      </c>
      <c r="H2849" s="7">
        <v>188.0</v>
      </c>
      <c r="I2849" s="7" t="s">
        <v>17</v>
      </c>
      <c r="J2849" s="7">
        <f t="shared" si="1"/>
        <v>171.5</v>
      </c>
    </row>
    <row r="2850" ht="15.75" hidden="1" customHeight="1">
      <c r="A2850" s="5" t="s">
        <v>5093</v>
      </c>
      <c r="B2850" s="6" t="s">
        <v>12</v>
      </c>
      <c r="C2850" s="5" t="s">
        <v>13</v>
      </c>
      <c r="D2850" s="5" t="s">
        <v>60</v>
      </c>
      <c r="E2850" s="5" t="s">
        <v>25</v>
      </c>
      <c r="F2850" s="5" t="s">
        <v>61</v>
      </c>
      <c r="G2850" s="7">
        <v>180.0</v>
      </c>
      <c r="H2850" s="7" t="s">
        <v>17</v>
      </c>
      <c r="I2850" s="7">
        <v>189.0</v>
      </c>
      <c r="J2850" s="7">
        <f t="shared" si="1"/>
        <v>184.5</v>
      </c>
    </row>
    <row r="2851" ht="15.75" hidden="1" customHeight="1">
      <c r="A2851" s="5" t="s">
        <v>5094</v>
      </c>
      <c r="B2851" s="6" t="s">
        <v>12</v>
      </c>
      <c r="C2851" s="5" t="s">
        <v>23</v>
      </c>
      <c r="D2851" s="5" t="s">
        <v>43</v>
      </c>
      <c r="E2851" s="5" t="s">
        <v>25</v>
      </c>
      <c r="F2851" s="5" t="s">
        <v>754</v>
      </c>
      <c r="G2851" s="7">
        <v>106.0</v>
      </c>
      <c r="H2851" s="7">
        <v>102.0</v>
      </c>
      <c r="I2851" s="7" t="s">
        <v>17</v>
      </c>
      <c r="J2851" s="7">
        <f t="shared" si="1"/>
        <v>104</v>
      </c>
    </row>
    <row r="2852" ht="15.75" hidden="1" customHeight="1">
      <c r="A2852" s="5" t="s">
        <v>5095</v>
      </c>
      <c r="B2852" s="6" t="s">
        <v>12</v>
      </c>
      <c r="C2852" s="5" t="s">
        <v>23</v>
      </c>
      <c r="D2852" s="5" t="s">
        <v>20</v>
      </c>
      <c r="E2852" s="5" t="s">
        <v>25</v>
      </c>
      <c r="F2852" s="5" t="s">
        <v>44</v>
      </c>
      <c r="G2852" s="7">
        <v>153.0</v>
      </c>
      <c r="H2852" s="7">
        <v>149.0</v>
      </c>
      <c r="I2852" s="7" t="s">
        <v>17</v>
      </c>
      <c r="J2852" s="7">
        <f t="shared" si="1"/>
        <v>151</v>
      </c>
    </row>
    <row r="2853" ht="15.75" hidden="1" customHeight="1">
      <c r="A2853" s="5" t="s">
        <v>5096</v>
      </c>
      <c r="B2853" s="6" t="s">
        <v>12</v>
      </c>
      <c r="C2853" s="5" t="s">
        <v>13</v>
      </c>
      <c r="D2853" s="5" t="s">
        <v>60</v>
      </c>
      <c r="E2853" s="5" t="s">
        <v>25</v>
      </c>
      <c r="F2853" s="5" t="s">
        <v>278</v>
      </c>
      <c r="G2853" s="7">
        <v>173.0</v>
      </c>
      <c r="H2853" s="7" t="s">
        <v>17</v>
      </c>
      <c r="I2853" s="7">
        <v>166.0</v>
      </c>
      <c r="J2853" s="7">
        <f t="shared" si="1"/>
        <v>169.5</v>
      </c>
    </row>
    <row r="2854" ht="15.75" hidden="1" customHeight="1">
      <c r="A2854" s="5" t="s">
        <v>5097</v>
      </c>
      <c r="B2854" s="6" t="s">
        <v>19</v>
      </c>
      <c r="C2854" s="5" t="s">
        <v>13</v>
      </c>
      <c r="D2854" s="5" t="s">
        <v>60</v>
      </c>
      <c r="E2854" s="5" t="s">
        <v>15</v>
      </c>
      <c r="F2854" s="5" t="s">
        <v>112</v>
      </c>
      <c r="G2854" s="7">
        <v>193.5</v>
      </c>
      <c r="H2854" s="7" t="s">
        <v>17</v>
      </c>
      <c r="I2854" s="7">
        <v>200.0</v>
      </c>
      <c r="J2854" s="7">
        <f t="shared" si="1"/>
        <v>196.75</v>
      </c>
    </row>
    <row r="2855" ht="15.75" hidden="1" customHeight="1">
      <c r="A2855" s="5" t="s">
        <v>5098</v>
      </c>
      <c r="B2855" s="6" t="s">
        <v>19</v>
      </c>
      <c r="C2855" s="5" t="s">
        <v>23</v>
      </c>
      <c r="D2855" s="5" t="s">
        <v>30</v>
      </c>
      <c r="E2855" s="5" t="s">
        <v>25</v>
      </c>
      <c r="F2855" s="5" t="s">
        <v>1350</v>
      </c>
      <c r="G2855" s="7">
        <v>131.0</v>
      </c>
      <c r="H2855" s="7">
        <v>143.0</v>
      </c>
      <c r="I2855" s="7" t="s">
        <v>17</v>
      </c>
      <c r="J2855" s="7">
        <f t="shared" si="1"/>
        <v>137</v>
      </c>
    </row>
    <row r="2856" ht="15.75" hidden="1" customHeight="1">
      <c r="A2856" s="5" t="s">
        <v>5099</v>
      </c>
      <c r="B2856" s="6" t="s">
        <v>19</v>
      </c>
      <c r="C2856" s="5" t="s">
        <v>23</v>
      </c>
      <c r="D2856" s="5" t="s">
        <v>37</v>
      </c>
      <c r="E2856" s="5" t="s">
        <v>15</v>
      </c>
      <c r="F2856" s="5" t="s">
        <v>101</v>
      </c>
      <c r="G2856" s="7">
        <v>165.0</v>
      </c>
      <c r="H2856" s="7">
        <v>143.0</v>
      </c>
      <c r="I2856" s="7" t="s">
        <v>17</v>
      </c>
      <c r="J2856" s="7">
        <f t="shared" si="1"/>
        <v>154</v>
      </c>
    </row>
    <row r="2857" ht="15.75" hidden="1" customHeight="1">
      <c r="A2857" s="5" t="s">
        <v>5100</v>
      </c>
      <c r="B2857" s="6" t="s">
        <v>12</v>
      </c>
      <c r="C2857" s="5" t="s">
        <v>23</v>
      </c>
      <c r="D2857" s="5" t="s">
        <v>20</v>
      </c>
      <c r="E2857" s="5" t="s">
        <v>15</v>
      </c>
      <c r="F2857" s="5" t="s">
        <v>742</v>
      </c>
      <c r="G2857" s="7">
        <v>189.0</v>
      </c>
      <c r="H2857" s="7" t="s">
        <v>17</v>
      </c>
      <c r="I2857" s="7">
        <v>170.0</v>
      </c>
      <c r="J2857" s="7">
        <f t="shared" si="1"/>
        <v>179.5</v>
      </c>
    </row>
    <row r="2858" ht="15.75" hidden="1" customHeight="1">
      <c r="A2858" s="5" t="s">
        <v>5101</v>
      </c>
      <c r="B2858" s="6" t="s">
        <v>19</v>
      </c>
      <c r="C2858" s="5" t="s">
        <v>13</v>
      </c>
      <c r="D2858" s="5" t="s">
        <v>24</v>
      </c>
      <c r="E2858" s="5" t="s">
        <v>15</v>
      </c>
      <c r="F2858" s="5" t="s">
        <v>1410</v>
      </c>
      <c r="G2858" s="7">
        <v>178.0</v>
      </c>
      <c r="H2858" s="7" t="s">
        <v>17</v>
      </c>
      <c r="I2858" s="7">
        <v>170.0</v>
      </c>
      <c r="J2858" s="7">
        <f t="shared" si="1"/>
        <v>174</v>
      </c>
    </row>
    <row r="2859" ht="15.75" hidden="1" customHeight="1">
      <c r="A2859" s="5" t="s">
        <v>5102</v>
      </c>
      <c r="B2859" s="6" t="s">
        <v>19</v>
      </c>
      <c r="C2859" s="5" t="s">
        <v>13</v>
      </c>
      <c r="D2859" s="5" t="s">
        <v>24</v>
      </c>
      <c r="E2859" s="5" t="s">
        <v>15</v>
      </c>
      <c r="F2859" s="5" t="s">
        <v>332</v>
      </c>
      <c r="G2859" s="7">
        <v>113.0</v>
      </c>
      <c r="H2859" s="7">
        <v>127.0</v>
      </c>
      <c r="I2859" s="7" t="s">
        <v>17</v>
      </c>
      <c r="J2859" s="7">
        <f t="shared" si="1"/>
        <v>120</v>
      </c>
    </row>
    <row r="2860" ht="15.75" hidden="1" customHeight="1">
      <c r="A2860" s="5" t="s">
        <v>5103</v>
      </c>
      <c r="B2860" s="6" t="s">
        <v>19</v>
      </c>
      <c r="C2860" s="5" t="s">
        <v>13</v>
      </c>
      <c r="D2860" s="5" t="s">
        <v>149</v>
      </c>
      <c r="E2860" s="5" t="s">
        <v>15</v>
      </c>
      <c r="F2860" s="5" t="s">
        <v>150</v>
      </c>
      <c r="G2860" s="7">
        <v>131.0</v>
      </c>
      <c r="H2860" s="7" t="s">
        <v>17</v>
      </c>
      <c r="I2860" s="7">
        <v>135.0</v>
      </c>
      <c r="J2860" s="7">
        <f t="shared" si="1"/>
        <v>133</v>
      </c>
    </row>
    <row r="2861" ht="15.75" hidden="1" customHeight="1">
      <c r="A2861" s="5" t="s">
        <v>5104</v>
      </c>
      <c r="B2861" s="6" t="s">
        <v>12</v>
      </c>
      <c r="C2861" s="5" t="s">
        <v>13</v>
      </c>
      <c r="D2861" s="5" t="s">
        <v>20</v>
      </c>
      <c r="E2861" s="5" t="s">
        <v>15</v>
      </c>
      <c r="F2861" s="5" t="s">
        <v>107</v>
      </c>
      <c r="G2861" s="7">
        <v>162.0</v>
      </c>
      <c r="H2861" s="7">
        <v>149.0</v>
      </c>
      <c r="I2861" s="7" t="s">
        <v>17</v>
      </c>
      <c r="J2861" s="7">
        <f t="shared" si="1"/>
        <v>155.5</v>
      </c>
    </row>
    <row r="2862" ht="15.75" hidden="1" customHeight="1">
      <c r="A2862" s="5" t="s">
        <v>5105</v>
      </c>
      <c r="B2862" s="6" t="s">
        <v>19</v>
      </c>
      <c r="C2862" s="5" t="s">
        <v>23</v>
      </c>
      <c r="D2862" s="5" t="s">
        <v>43</v>
      </c>
      <c r="E2862" s="5" t="s">
        <v>15</v>
      </c>
      <c r="F2862" s="5" t="s">
        <v>550</v>
      </c>
      <c r="G2862" s="7">
        <v>177.0</v>
      </c>
      <c r="H2862" s="7">
        <v>140.0</v>
      </c>
      <c r="I2862" s="7">
        <v>146.0</v>
      </c>
      <c r="J2862" s="7">
        <f t="shared" si="1"/>
        <v>154.3333333</v>
      </c>
    </row>
    <row r="2863" ht="15.75" hidden="1" customHeight="1">
      <c r="A2863" s="5" t="s">
        <v>5106</v>
      </c>
      <c r="B2863" s="6" t="s">
        <v>12</v>
      </c>
      <c r="C2863" s="5" t="s">
        <v>23</v>
      </c>
      <c r="D2863" s="5" t="s">
        <v>20</v>
      </c>
      <c r="E2863" s="5" t="s">
        <v>15</v>
      </c>
      <c r="F2863" s="5" t="s">
        <v>742</v>
      </c>
      <c r="G2863" s="7">
        <v>113.0</v>
      </c>
      <c r="H2863" s="7">
        <v>110.0</v>
      </c>
      <c r="I2863" s="7" t="s">
        <v>17</v>
      </c>
      <c r="J2863" s="7">
        <f t="shared" si="1"/>
        <v>111.5</v>
      </c>
    </row>
    <row r="2864" ht="15.75" hidden="1" customHeight="1">
      <c r="A2864" s="5" t="s">
        <v>5107</v>
      </c>
      <c r="B2864" s="6" t="s">
        <v>19</v>
      </c>
      <c r="C2864" s="5" t="s">
        <v>13</v>
      </c>
      <c r="D2864" s="5" t="s">
        <v>109</v>
      </c>
      <c r="E2864" s="5" t="s">
        <v>25</v>
      </c>
      <c r="F2864" s="5" t="s">
        <v>1118</v>
      </c>
      <c r="G2864" s="7">
        <v>134.0</v>
      </c>
      <c r="H2864" s="7" t="s">
        <v>17</v>
      </c>
      <c r="I2864" s="7">
        <v>159.0</v>
      </c>
      <c r="J2864" s="7">
        <f t="shared" si="1"/>
        <v>146.5</v>
      </c>
    </row>
    <row r="2865" ht="15.75" hidden="1" customHeight="1">
      <c r="A2865" s="5" t="s">
        <v>5108</v>
      </c>
      <c r="B2865" s="6" t="s">
        <v>19</v>
      </c>
      <c r="C2865" s="5" t="s">
        <v>23</v>
      </c>
      <c r="D2865" s="5" t="s">
        <v>561</v>
      </c>
      <c r="E2865" s="5" t="s">
        <v>15</v>
      </c>
      <c r="F2865" s="5" t="s">
        <v>1826</v>
      </c>
      <c r="G2865" s="7">
        <v>119.0</v>
      </c>
      <c r="H2865" s="7">
        <v>130.0</v>
      </c>
      <c r="I2865" s="7" t="s">
        <v>17</v>
      </c>
      <c r="J2865" s="7">
        <f t="shared" si="1"/>
        <v>124.5</v>
      </c>
    </row>
    <row r="2866" ht="15.75" hidden="1" customHeight="1">
      <c r="A2866" s="5" t="s">
        <v>5109</v>
      </c>
      <c r="B2866" s="6" t="s">
        <v>12</v>
      </c>
      <c r="C2866" s="5" t="s">
        <v>23</v>
      </c>
      <c r="D2866" s="5" t="s">
        <v>46</v>
      </c>
      <c r="E2866" s="5" t="s">
        <v>25</v>
      </c>
      <c r="F2866" s="5" t="s">
        <v>47</v>
      </c>
      <c r="G2866" s="7">
        <v>115.0</v>
      </c>
      <c r="H2866" s="7" t="s">
        <v>17</v>
      </c>
      <c r="I2866" s="7">
        <v>110.0</v>
      </c>
      <c r="J2866" s="7">
        <f t="shared" si="1"/>
        <v>112.5</v>
      </c>
    </row>
    <row r="2867" ht="15.75" hidden="1" customHeight="1">
      <c r="A2867" s="5" t="s">
        <v>5110</v>
      </c>
      <c r="B2867" s="6" t="s">
        <v>19</v>
      </c>
      <c r="C2867" s="5" t="s">
        <v>23</v>
      </c>
      <c r="D2867" s="5" t="s">
        <v>20</v>
      </c>
      <c r="E2867" s="5" t="s">
        <v>25</v>
      </c>
      <c r="F2867" s="5" t="s">
        <v>654</v>
      </c>
      <c r="G2867" s="7">
        <v>177.0</v>
      </c>
      <c r="H2867" s="7">
        <v>166.0</v>
      </c>
      <c r="I2867" s="7" t="s">
        <v>17</v>
      </c>
      <c r="J2867" s="7">
        <f t="shared" si="1"/>
        <v>171.5</v>
      </c>
    </row>
    <row r="2868" ht="15.75" hidden="1" customHeight="1">
      <c r="A2868" s="5" t="s">
        <v>5111</v>
      </c>
      <c r="B2868" s="6" t="s">
        <v>19</v>
      </c>
      <c r="C2868" s="5" t="s">
        <v>23</v>
      </c>
      <c r="D2868" s="5" t="s">
        <v>20</v>
      </c>
      <c r="E2868" s="5" t="s">
        <v>15</v>
      </c>
      <c r="F2868" s="5" t="s">
        <v>28</v>
      </c>
      <c r="G2868" s="7">
        <v>107.0</v>
      </c>
      <c r="H2868" s="7">
        <v>121.0</v>
      </c>
      <c r="I2868" s="7">
        <v>104.0</v>
      </c>
      <c r="J2868" s="7">
        <f t="shared" si="1"/>
        <v>110.6666667</v>
      </c>
    </row>
    <row r="2869" ht="15.75" hidden="1" customHeight="1">
      <c r="A2869" s="5" t="s">
        <v>5112</v>
      </c>
      <c r="B2869" s="6" t="s">
        <v>12</v>
      </c>
      <c r="C2869" s="5" t="s">
        <v>13</v>
      </c>
      <c r="D2869" s="5" t="s">
        <v>14</v>
      </c>
      <c r="E2869" s="5" t="s">
        <v>25</v>
      </c>
      <c r="F2869" s="5" t="s">
        <v>782</v>
      </c>
      <c r="G2869" s="7">
        <v>120.0</v>
      </c>
      <c r="H2869" s="7">
        <v>121.0</v>
      </c>
      <c r="I2869" s="7" t="s">
        <v>17</v>
      </c>
      <c r="J2869" s="7">
        <f t="shared" si="1"/>
        <v>120.5</v>
      </c>
    </row>
    <row r="2870" ht="15.75" hidden="1" customHeight="1">
      <c r="A2870" s="5" t="s">
        <v>5113</v>
      </c>
      <c r="B2870" s="6" t="s">
        <v>12</v>
      </c>
      <c r="C2870" s="5" t="s">
        <v>13</v>
      </c>
      <c r="D2870" s="5" t="s">
        <v>24</v>
      </c>
      <c r="E2870" s="5" t="s">
        <v>15</v>
      </c>
      <c r="F2870" s="5" t="s">
        <v>146</v>
      </c>
      <c r="G2870" s="7">
        <v>156.0</v>
      </c>
      <c r="H2870" s="7" t="s">
        <v>17</v>
      </c>
      <c r="I2870" s="7">
        <v>161.0</v>
      </c>
      <c r="J2870" s="7">
        <f t="shared" si="1"/>
        <v>158.5</v>
      </c>
    </row>
    <row r="2871" ht="15.75" hidden="1" customHeight="1">
      <c r="A2871" s="5" t="s">
        <v>5114</v>
      </c>
      <c r="B2871" s="6" t="s">
        <v>19</v>
      </c>
      <c r="C2871" s="5" t="s">
        <v>23</v>
      </c>
      <c r="D2871" s="5" t="s">
        <v>30</v>
      </c>
      <c r="E2871" s="5" t="s">
        <v>15</v>
      </c>
      <c r="F2871" s="5" t="s">
        <v>31</v>
      </c>
      <c r="G2871" s="7">
        <v>187.0</v>
      </c>
      <c r="H2871" s="7" t="s">
        <v>17</v>
      </c>
      <c r="I2871" s="7">
        <v>173.0</v>
      </c>
      <c r="J2871" s="7">
        <f t="shared" si="1"/>
        <v>180</v>
      </c>
    </row>
    <row r="2872" ht="15.75" hidden="1" customHeight="1">
      <c r="A2872" s="5" t="s">
        <v>5115</v>
      </c>
      <c r="B2872" s="6" t="s">
        <v>12</v>
      </c>
      <c r="C2872" s="5" t="s">
        <v>23</v>
      </c>
      <c r="D2872" s="5" t="s">
        <v>24</v>
      </c>
      <c r="E2872" s="5" t="s">
        <v>15</v>
      </c>
      <c r="F2872" s="5" t="s">
        <v>350</v>
      </c>
      <c r="G2872" s="7">
        <v>191.0</v>
      </c>
      <c r="H2872" s="7" t="s">
        <v>17</v>
      </c>
      <c r="I2872" s="7">
        <v>184.0</v>
      </c>
      <c r="J2872" s="7">
        <f t="shared" si="1"/>
        <v>187.5</v>
      </c>
    </row>
    <row r="2873" ht="15.75" hidden="1" customHeight="1">
      <c r="A2873" s="5" t="s">
        <v>5116</v>
      </c>
      <c r="B2873" s="6" t="s">
        <v>19</v>
      </c>
      <c r="C2873" s="5" t="s">
        <v>23</v>
      </c>
      <c r="D2873" s="5" t="s">
        <v>30</v>
      </c>
      <c r="E2873" s="5" t="s">
        <v>15</v>
      </c>
      <c r="F2873" s="5" t="s">
        <v>275</v>
      </c>
      <c r="G2873" s="7">
        <v>147.0</v>
      </c>
      <c r="H2873" s="7">
        <v>147.0</v>
      </c>
      <c r="I2873" s="7" t="s">
        <v>17</v>
      </c>
      <c r="J2873" s="7">
        <f t="shared" si="1"/>
        <v>147</v>
      </c>
    </row>
    <row r="2874" ht="15.75" hidden="1" customHeight="1">
      <c r="A2874" s="5" t="s">
        <v>5117</v>
      </c>
      <c r="B2874" s="6" t="s">
        <v>12</v>
      </c>
      <c r="C2874" s="5" t="s">
        <v>23</v>
      </c>
      <c r="D2874" s="5" t="s">
        <v>20</v>
      </c>
      <c r="E2874" s="5" t="s">
        <v>25</v>
      </c>
      <c r="F2874" s="5" t="s">
        <v>71</v>
      </c>
      <c r="G2874" s="7">
        <v>153.0</v>
      </c>
      <c r="H2874" s="7" t="s">
        <v>17</v>
      </c>
      <c r="I2874" s="7">
        <v>140.0</v>
      </c>
      <c r="J2874" s="7">
        <f t="shared" si="1"/>
        <v>146.5</v>
      </c>
    </row>
    <row r="2875" ht="15.75" hidden="1" customHeight="1">
      <c r="A2875" s="5" t="s">
        <v>5118</v>
      </c>
      <c r="B2875" s="6" t="s">
        <v>12</v>
      </c>
      <c r="C2875" s="5" t="s">
        <v>13</v>
      </c>
      <c r="D2875" s="5" t="s">
        <v>24</v>
      </c>
      <c r="E2875" s="5" t="s">
        <v>15</v>
      </c>
      <c r="F2875" s="5" t="s">
        <v>350</v>
      </c>
      <c r="G2875" s="7">
        <v>140.0</v>
      </c>
      <c r="H2875" s="7" t="s">
        <v>17</v>
      </c>
      <c r="I2875" s="7">
        <v>149.0</v>
      </c>
      <c r="J2875" s="7">
        <f t="shared" si="1"/>
        <v>144.5</v>
      </c>
    </row>
    <row r="2876" ht="15.75" hidden="1" customHeight="1">
      <c r="A2876" s="5" t="s">
        <v>5119</v>
      </c>
      <c r="B2876" s="6" t="s">
        <v>12</v>
      </c>
      <c r="C2876" s="5" t="s">
        <v>23</v>
      </c>
      <c r="D2876" s="5" t="s">
        <v>149</v>
      </c>
      <c r="E2876" s="5" t="s">
        <v>15</v>
      </c>
      <c r="F2876" s="5" t="s">
        <v>150</v>
      </c>
      <c r="G2876" s="7">
        <v>132.0</v>
      </c>
      <c r="H2876" s="7">
        <v>105.0</v>
      </c>
      <c r="I2876" s="7" t="s">
        <v>17</v>
      </c>
      <c r="J2876" s="7">
        <f t="shared" si="1"/>
        <v>118.5</v>
      </c>
    </row>
    <row r="2877" ht="15.75" hidden="1" customHeight="1">
      <c r="A2877" s="5" t="s">
        <v>5120</v>
      </c>
      <c r="B2877" s="6" t="s">
        <v>12</v>
      </c>
      <c r="C2877" s="5" t="s">
        <v>23</v>
      </c>
      <c r="D2877" s="5" t="s">
        <v>60</v>
      </c>
      <c r="E2877" s="5" t="s">
        <v>25</v>
      </c>
      <c r="F2877" s="5" t="s">
        <v>73</v>
      </c>
      <c r="G2877" s="7">
        <v>167.0</v>
      </c>
      <c r="H2877" s="7">
        <v>118.0</v>
      </c>
      <c r="I2877" s="7" t="s">
        <v>17</v>
      </c>
      <c r="J2877" s="7">
        <f t="shared" si="1"/>
        <v>142.5</v>
      </c>
    </row>
    <row r="2878" ht="15.75" hidden="1" customHeight="1">
      <c r="A2878" s="5" t="s">
        <v>5121</v>
      </c>
      <c r="B2878" s="6" t="s">
        <v>19</v>
      </c>
      <c r="C2878" s="5" t="s">
        <v>23</v>
      </c>
      <c r="D2878" s="5" t="s">
        <v>46</v>
      </c>
      <c r="E2878" s="5" t="s">
        <v>25</v>
      </c>
      <c r="F2878" s="5" t="s">
        <v>47</v>
      </c>
      <c r="G2878" s="7">
        <v>156.0</v>
      </c>
      <c r="H2878" s="7">
        <v>147.0</v>
      </c>
      <c r="I2878" s="7" t="s">
        <v>17</v>
      </c>
      <c r="J2878" s="7">
        <f t="shared" si="1"/>
        <v>151.5</v>
      </c>
    </row>
    <row r="2879" ht="15.75" hidden="1" customHeight="1">
      <c r="A2879" s="5" t="s">
        <v>5122</v>
      </c>
      <c r="B2879" s="6" t="s">
        <v>12</v>
      </c>
      <c r="C2879" s="5" t="s">
        <v>13</v>
      </c>
      <c r="D2879" s="5" t="s">
        <v>24</v>
      </c>
      <c r="E2879" s="5" t="s">
        <v>25</v>
      </c>
      <c r="F2879" s="5" t="s">
        <v>310</v>
      </c>
      <c r="G2879" s="7" t="s">
        <v>67</v>
      </c>
      <c r="H2879" s="7" t="s">
        <v>17</v>
      </c>
      <c r="I2879" s="7">
        <v>107.0</v>
      </c>
      <c r="J2879" s="7">
        <f t="shared" si="1"/>
        <v>107</v>
      </c>
    </row>
    <row r="2880" ht="15.75" hidden="1" customHeight="1">
      <c r="A2880" s="5" t="s">
        <v>5123</v>
      </c>
      <c r="B2880" s="6" t="s">
        <v>12</v>
      </c>
      <c r="C2880" s="5" t="s">
        <v>13</v>
      </c>
      <c r="D2880" s="5" t="s">
        <v>40</v>
      </c>
      <c r="E2880" s="5" t="s">
        <v>15</v>
      </c>
      <c r="F2880" s="5" t="s">
        <v>41</v>
      </c>
      <c r="G2880" s="7">
        <v>109.0</v>
      </c>
      <c r="H2880" s="7">
        <v>124.0</v>
      </c>
      <c r="I2880" s="7" t="s">
        <v>67</v>
      </c>
      <c r="J2880" s="7">
        <f t="shared" si="1"/>
        <v>116.5</v>
      </c>
    </row>
    <row r="2881" ht="15.75" hidden="1" customHeight="1">
      <c r="A2881" s="5" t="s">
        <v>5124</v>
      </c>
      <c r="B2881" s="6" t="s">
        <v>12</v>
      </c>
      <c r="C2881" s="5" t="s">
        <v>13</v>
      </c>
      <c r="D2881" s="5" t="s">
        <v>561</v>
      </c>
      <c r="E2881" s="5" t="s">
        <v>15</v>
      </c>
      <c r="F2881" s="5" t="s">
        <v>594</v>
      </c>
      <c r="G2881" s="7">
        <v>109.0</v>
      </c>
      <c r="H2881" s="7">
        <v>161.0</v>
      </c>
      <c r="I2881" s="7" t="s">
        <v>17</v>
      </c>
      <c r="J2881" s="7">
        <f t="shared" si="1"/>
        <v>135</v>
      </c>
    </row>
    <row r="2882" ht="15.75" hidden="1" customHeight="1">
      <c r="A2882" s="5" t="s">
        <v>5125</v>
      </c>
      <c r="B2882" s="6" t="s">
        <v>12</v>
      </c>
      <c r="C2882" s="5" t="s">
        <v>23</v>
      </c>
      <c r="D2882" s="5" t="s">
        <v>30</v>
      </c>
      <c r="E2882" s="5" t="s">
        <v>15</v>
      </c>
      <c r="F2882" s="5" t="s">
        <v>465</v>
      </c>
      <c r="G2882" s="7">
        <v>161.0</v>
      </c>
      <c r="H2882" s="7" t="s">
        <v>17</v>
      </c>
      <c r="I2882" s="7">
        <v>151.0</v>
      </c>
      <c r="J2882" s="7">
        <f t="shared" si="1"/>
        <v>156</v>
      </c>
    </row>
    <row r="2883" ht="15.75" hidden="1" customHeight="1">
      <c r="A2883" s="5" t="s">
        <v>5126</v>
      </c>
      <c r="B2883" s="6" t="s">
        <v>12</v>
      </c>
      <c r="C2883" s="5" t="s">
        <v>23</v>
      </c>
      <c r="D2883" s="5" t="s">
        <v>30</v>
      </c>
      <c r="E2883" s="5" t="s">
        <v>15</v>
      </c>
      <c r="F2883" s="5" t="s">
        <v>302</v>
      </c>
      <c r="G2883" s="7">
        <v>166.0</v>
      </c>
      <c r="H2883" s="7">
        <v>160.0</v>
      </c>
      <c r="I2883" s="7" t="s">
        <v>17</v>
      </c>
      <c r="J2883" s="7">
        <f t="shared" si="1"/>
        <v>163</v>
      </c>
    </row>
    <row r="2884" ht="15.75" hidden="1" customHeight="1">
      <c r="A2884" s="5" t="s">
        <v>5127</v>
      </c>
      <c r="B2884" s="6" t="s">
        <v>19</v>
      </c>
      <c r="C2884" s="5" t="s">
        <v>23</v>
      </c>
      <c r="D2884" s="5" t="s">
        <v>30</v>
      </c>
      <c r="E2884" s="5" t="s">
        <v>25</v>
      </c>
      <c r="F2884" s="5" t="s">
        <v>526</v>
      </c>
      <c r="G2884" s="7">
        <v>119.0</v>
      </c>
      <c r="H2884" s="7">
        <v>127.0</v>
      </c>
      <c r="I2884" s="7" t="s">
        <v>17</v>
      </c>
      <c r="J2884" s="7">
        <f t="shared" si="1"/>
        <v>123</v>
      </c>
    </row>
    <row r="2885" ht="15.75" hidden="1" customHeight="1">
      <c r="A2885" s="5" t="s">
        <v>5128</v>
      </c>
      <c r="B2885" s="6" t="s">
        <v>12</v>
      </c>
      <c r="C2885" s="5" t="s">
        <v>23</v>
      </c>
      <c r="D2885" s="5" t="s">
        <v>109</v>
      </c>
      <c r="E2885" s="5" t="s">
        <v>25</v>
      </c>
      <c r="F2885" s="5" t="s">
        <v>94</v>
      </c>
      <c r="G2885" s="7">
        <v>177.0</v>
      </c>
      <c r="H2885" s="7" t="s">
        <v>17</v>
      </c>
      <c r="I2885" s="7">
        <v>144.0</v>
      </c>
      <c r="J2885" s="7">
        <f t="shared" si="1"/>
        <v>160.5</v>
      </c>
    </row>
    <row r="2886" ht="15.75" hidden="1" customHeight="1">
      <c r="A2886" s="5" t="s">
        <v>5129</v>
      </c>
      <c r="B2886" s="6" t="s">
        <v>12</v>
      </c>
      <c r="C2886" s="5" t="s">
        <v>23</v>
      </c>
      <c r="D2886" s="5" t="s">
        <v>20</v>
      </c>
      <c r="E2886" s="5" t="s">
        <v>25</v>
      </c>
      <c r="F2886" s="5" t="s">
        <v>654</v>
      </c>
      <c r="G2886" s="7">
        <v>160.0</v>
      </c>
      <c r="H2886" s="7">
        <v>166.0</v>
      </c>
      <c r="I2886" s="7">
        <v>110.0</v>
      </c>
      <c r="J2886" s="7">
        <f t="shared" si="1"/>
        <v>145.3333333</v>
      </c>
    </row>
    <row r="2887" ht="15.75" hidden="1" customHeight="1">
      <c r="A2887" s="5" t="s">
        <v>5130</v>
      </c>
      <c r="B2887" s="6" t="s">
        <v>12</v>
      </c>
      <c r="C2887" s="5" t="s">
        <v>23</v>
      </c>
      <c r="D2887" s="5" t="s">
        <v>30</v>
      </c>
      <c r="E2887" s="5" t="s">
        <v>25</v>
      </c>
      <c r="F2887" s="5" t="s">
        <v>965</v>
      </c>
      <c r="G2887" s="7" t="s">
        <v>67</v>
      </c>
      <c r="H2887" s="7">
        <v>105.0</v>
      </c>
      <c r="I2887" s="7" t="s">
        <v>17</v>
      </c>
      <c r="J2887" s="7">
        <f t="shared" si="1"/>
        <v>105</v>
      </c>
    </row>
    <row r="2888" ht="15.75" hidden="1" customHeight="1">
      <c r="A2888" s="5" t="s">
        <v>5131</v>
      </c>
      <c r="B2888" s="6" t="s">
        <v>19</v>
      </c>
      <c r="C2888" s="5" t="s">
        <v>23</v>
      </c>
      <c r="D2888" s="5" t="s">
        <v>30</v>
      </c>
      <c r="E2888" s="5" t="s">
        <v>25</v>
      </c>
      <c r="F2888" s="5" t="s">
        <v>844</v>
      </c>
      <c r="G2888" s="7">
        <v>197.0</v>
      </c>
      <c r="H2888" s="7" t="s">
        <v>17</v>
      </c>
      <c r="I2888" s="7">
        <v>184.0</v>
      </c>
      <c r="J2888" s="7">
        <f t="shared" si="1"/>
        <v>190.5</v>
      </c>
    </row>
    <row r="2889" ht="15.75" hidden="1" customHeight="1">
      <c r="A2889" s="5" t="s">
        <v>5132</v>
      </c>
      <c r="B2889" s="6" t="s">
        <v>19</v>
      </c>
      <c r="C2889" s="5" t="s">
        <v>13</v>
      </c>
      <c r="D2889" s="5" t="s">
        <v>24</v>
      </c>
      <c r="E2889" s="5" t="s">
        <v>15</v>
      </c>
      <c r="F2889" s="5" t="s">
        <v>146</v>
      </c>
      <c r="G2889" s="7">
        <v>164.0</v>
      </c>
      <c r="H2889" s="7" t="s">
        <v>17</v>
      </c>
      <c r="I2889" s="7">
        <v>153.0</v>
      </c>
      <c r="J2889" s="7">
        <f t="shared" si="1"/>
        <v>158.5</v>
      </c>
    </row>
    <row r="2890" ht="15.75" hidden="1" customHeight="1">
      <c r="A2890" s="5" t="s">
        <v>5133</v>
      </c>
      <c r="B2890" s="6" t="s">
        <v>12</v>
      </c>
      <c r="C2890" s="5" t="s">
        <v>23</v>
      </c>
      <c r="D2890" s="5" t="s">
        <v>14</v>
      </c>
      <c r="E2890" s="5" t="s">
        <v>15</v>
      </c>
      <c r="F2890" s="5" t="s">
        <v>16</v>
      </c>
      <c r="G2890" s="7">
        <v>164.0</v>
      </c>
      <c r="H2890" s="7">
        <v>166.0</v>
      </c>
      <c r="I2890" s="7" t="s">
        <v>17</v>
      </c>
      <c r="J2890" s="7">
        <f t="shared" si="1"/>
        <v>165</v>
      </c>
    </row>
    <row r="2891" ht="15.75" hidden="1" customHeight="1">
      <c r="A2891" s="5" t="s">
        <v>5134</v>
      </c>
      <c r="B2891" s="6" t="s">
        <v>12</v>
      </c>
      <c r="C2891" s="5" t="s">
        <v>23</v>
      </c>
      <c r="D2891" s="5" t="s">
        <v>60</v>
      </c>
      <c r="E2891" s="5" t="s">
        <v>15</v>
      </c>
      <c r="F2891" s="5" t="s">
        <v>398</v>
      </c>
      <c r="G2891" s="7">
        <v>152.0</v>
      </c>
      <c r="H2891" s="7" t="s">
        <v>17</v>
      </c>
      <c r="I2891" s="7">
        <v>165.0</v>
      </c>
      <c r="J2891" s="7">
        <f t="shared" si="1"/>
        <v>158.5</v>
      </c>
    </row>
    <row r="2892" ht="15.75" hidden="1" customHeight="1">
      <c r="A2892" s="5" t="s">
        <v>5135</v>
      </c>
      <c r="B2892" s="6" t="s">
        <v>12</v>
      </c>
      <c r="C2892" s="5" t="s">
        <v>13</v>
      </c>
      <c r="D2892" s="5" t="s">
        <v>30</v>
      </c>
      <c r="E2892" s="5" t="s">
        <v>15</v>
      </c>
      <c r="F2892" s="5" t="s">
        <v>66</v>
      </c>
      <c r="G2892" s="7">
        <v>141.0</v>
      </c>
      <c r="H2892" s="7">
        <v>140.0</v>
      </c>
      <c r="I2892" s="7" t="s">
        <v>17</v>
      </c>
      <c r="J2892" s="7">
        <f t="shared" si="1"/>
        <v>140.5</v>
      </c>
    </row>
    <row r="2893" ht="15.75" hidden="1" customHeight="1">
      <c r="A2893" s="5" t="s">
        <v>5136</v>
      </c>
      <c r="B2893" s="6" t="s">
        <v>12</v>
      </c>
      <c r="C2893" s="5" t="s">
        <v>23</v>
      </c>
      <c r="D2893" s="5" t="s">
        <v>20</v>
      </c>
      <c r="E2893" s="5" t="s">
        <v>15</v>
      </c>
      <c r="F2893" s="5" t="s">
        <v>603</v>
      </c>
      <c r="G2893" s="7">
        <v>137.0</v>
      </c>
      <c r="H2893" s="7">
        <v>162.0</v>
      </c>
      <c r="I2893" s="7" t="s">
        <v>17</v>
      </c>
      <c r="J2893" s="7">
        <f t="shared" si="1"/>
        <v>149.5</v>
      </c>
    </row>
    <row r="2894" ht="15.75" hidden="1" customHeight="1">
      <c r="A2894" s="5" t="s">
        <v>5137</v>
      </c>
      <c r="B2894" s="6" t="s">
        <v>12</v>
      </c>
      <c r="C2894" s="5" t="s">
        <v>13</v>
      </c>
      <c r="D2894" s="5" t="s">
        <v>109</v>
      </c>
      <c r="E2894" s="5" t="s">
        <v>15</v>
      </c>
      <c r="F2894" s="5" t="s">
        <v>52</v>
      </c>
      <c r="G2894" s="7">
        <v>174.0</v>
      </c>
      <c r="H2894" s="7">
        <v>147.0</v>
      </c>
      <c r="I2894" s="7" t="s">
        <v>17</v>
      </c>
      <c r="J2894" s="7">
        <f t="shared" si="1"/>
        <v>160.5</v>
      </c>
    </row>
    <row r="2895" ht="15.75" hidden="1" customHeight="1">
      <c r="A2895" s="5" t="s">
        <v>5138</v>
      </c>
      <c r="B2895" s="6" t="s">
        <v>12</v>
      </c>
      <c r="C2895" s="5" t="s">
        <v>13</v>
      </c>
      <c r="D2895" s="5" t="s">
        <v>149</v>
      </c>
      <c r="E2895" s="5" t="s">
        <v>15</v>
      </c>
      <c r="F2895" s="5" t="s">
        <v>150</v>
      </c>
      <c r="G2895" s="7">
        <v>148.0</v>
      </c>
      <c r="H2895" s="7" t="s">
        <v>17</v>
      </c>
      <c r="I2895" s="7">
        <v>144.0</v>
      </c>
      <c r="J2895" s="7">
        <f t="shared" si="1"/>
        <v>146</v>
      </c>
    </row>
    <row r="2896" ht="15.75" hidden="1" customHeight="1">
      <c r="A2896" s="5" t="s">
        <v>5139</v>
      </c>
      <c r="B2896" s="6" t="s">
        <v>12</v>
      </c>
      <c r="C2896" s="5" t="s">
        <v>13</v>
      </c>
      <c r="D2896" s="5" t="s">
        <v>149</v>
      </c>
      <c r="E2896" s="5" t="s">
        <v>15</v>
      </c>
      <c r="F2896" s="5" t="s">
        <v>496</v>
      </c>
      <c r="G2896" s="7">
        <v>106.0</v>
      </c>
      <c r="H2896" s="7" t="s">
        <v>67</v>
      </c>
      <c r="I2896" s="7" t="s">
        <v>17</v>
      </c>
      <c r="J2896" s="7">
        <f t="shared" si="1"/>
        <v>106</v>
      </c>
    </row>
    <row r="2897" ht="15.75" hidden="1" customHeight="1">
      <c r="A2897" s="5" t="s">
        <v>5140</v>
      </c>
      <c r="B2897" s="6" t="s">
        <v>12</v>
      </c>
      <c r="C2897" s="5" t="s">
        <v>23</v>
      </c>
      <c r="D2897" s="5" t="s">
        <v>37</v>
      </c>
      <c r="E2897" s="5" t="s">
        <v>15</v>
      </c>
      <c r="F2897" s="5" t="s">
        <v>205</v>
      </c>
      <c r="G2897" s="7">
        <v>149.0</v>
      </c>
      <c r="H2897" s="7">
        <v>132.0</v>
      </c>
      <c r="I2897" s="7" t="s">
        <v>17</v>
      </c>
      <c r="J2897" s="7">
        <f t="shared" si="1"/>
        <v>140.5</v>
      </c>
    </row>
    <row r="2898" ht="15.75" hidden="1" customHeight="1">
      <c r="A2898" s="5" t="s">
        <v>5141</v>
      </c>
      <c r="B2898" s="6" t="s">
        <v>19</v>
      </c>
      <c r="C2898" s="5" t="s">
        <v>23</v>
      </c>
      <c r="D2898" s="5" t="s">
        <v>30</v>
      </c>
      <c r="E2898" s="5" t="s">
        <v>15</v>
      </c>
      <c r="F2898" s="5" t="s">
        <v>31</v>
      </c>
      <c r="G2898" s="7">
        <v>189.0</v>
      </c>
      <c r="H2898" s="7" t="s">
        <v>17</v>
      </c>
      <c r="I2898" s="7">
        <v>159.0</v>
      </c>
      <c r="J2898" s="7">
        <f t="shared" si="1"/>
        <v>174</v>
      </c>
    </row>
    <row r="2899" ht="15.75" hidden="1" customHeight="1">
      <c r="A2899" s="5" t="s">
        <v>5142</v>
      </c>
      <c r="B2899" s="6" t="s">
        <v>12</v>
      </c>
      <c r="C2899" s="5" t="s">
        <v>23</v>
      </c>
      <c r="D2899" s="5" t="s">
        <v>37</v>
      </c>
      <c r="E2899" s="5" t="s">
        <v>15</v>
      </c>
      <c r="F2899" s="5" t="s">
        <v>101</v>
      </c>
      <c r="G2899" s="7">
        <v>179.0</v>
      </c>
      <c r="H2899" s="7" t="s">
        <v>17</v>
      </c>
      <c r="I2899" s="7">
        <v>190.0</v>
      </c>
      <c r="J2899" s="7">
        <f t="shared" si="1"/>
        <v>184.5</v>
      </c>
    </row>
    <row r="2900" ht="15.75" hidden="1" customHeight="1">
      <c r="A2900" s="5" t="s">
        <v>5143</v>
      </c>
      <c r="B2900" s="6" t="s">
        <v>19</v>
      </c>
      <c r="C2900" s="5" t="s">
        <v>23</v>
      </c>
      <c r="D2900" s="5" t="s">
        <v>30</v>
      </c>
      <c r="E2900" s="5" t="s">
        <v>25</v>
      </c>
      <c r="F2900" s="5" t="s">
        <v>737</v>
      </c>
      <c r="G2900" s="7">
        <v>111.0</v>
      </c>
      <c r="H2900" s="7">
        <v>151.0</v>
      </c>
      <c r="I2900" s="7" t="s">
        <v>17</v>
      </c>
      <c r="J2900" s="7">
        <f t="shared" si="1"/>
        <v>131</v>
      </c>
    </row>
    <row r="2901" ht="15.75" hidden="1" customHeight="1">
      <c r="A2901" s="5" t="s">
        <v>5144</v>
      </c>
      <c r="B2901" s="6" t="s">
        <v>12</v>
      </c>
      <c r="C2901" s="5" t="s">
        <v>13</v>
      </c>
      <c r="D2901" s="5" t="s">
        <v>149</v>
      </c>
      <c r="E2901" s="5" t="s">
        <v>15</v>
      </c>
      <c r="F2901" s="5" t="s">
        <v>150</v>
      </c>
      <c r="G2901" s="7">
        <v>140.0</v>
      </c>
      <c r="H2901" s="7">
        <v>153.0</v>
      </c>
      <c r="I2901" s="7" t="s">
        <v>17</v>
      </c>
      <c r="J2901" s="7">
        <f t="shared" si="1"/>
        <v>146.5</v>
      </c>
    </row>
    <row r="2902" ht="15.75" hidden="1" customHeight="1">
      <c r="A2902" s="5" t="s">
        <v>5145</v>
      </c>
      <c r="B2902" s="6" t="s">
        <v>12</v>
      </c>
      <c r="C2902" s="5" t="s">
        <v>23</v>
      </c>
      <c r="D2902" s="5" t="s">
        <v>24</v>
      </c>
      <c r="E2902" s="5" t="s">
        <v>15</v>
      </c>
      <c r="F2902" s="5" t="s">
        <v>722</v>
      </c>
      <c r="G2902" s="7">
        <v>193.5</v>
      </c>
      <c r="H2902" s="7">
        <v>185.5</v>
      </c>
      <c r="I2902" s="7" t="s">
        <v>17</v>
      </c>
      <c r="J2902" s="7">
        <f t="shared" si="1"/>
        <v>189.5</v>
      </c>
    </row>
    <row r="2903" ht="15.75" hidden="1" customHeight="1">
      <c r="A2903" s="5" t="s">
        <v>5146</v>
      </c>
      <c r="B2903" s="6" t="s">
        <v>12</v>
      </c>
      <c r="C2903" s="5" t="s">
        <v>13</v>
      </c>
      <c r="D2903" s="5" t="s">
        <v>30</v>
      </c>
      <c r="E2903" s="5" t="s">
        <v>25</v>
      </c>
      <c r="F2903" s="5" t="s">
        <v>158</v>
      </c>
      <c r="G2903" s="7">
        <v>156.0</v>
      </c>
      <c r="H2903" s="7" t="s">
        <v>17</v>
      </c>
      <c r="I2903" s="7">
        <v>172.0</v>
      </c>
      <c r="J2903" s="7">
        <f t="shared" si="1"/>
        <v>164</v>
      </c>
    </row>
    <row r="2904" ht="15.75" hidden="1" customHeight="1">
      <c r="A2904" s="5" t="s">
        <v>5147</v>
      </c>
      <c r="B2904" s="6" t="s">
        <v>12</v>
      </c>
      <c r="C2904" s="5" t="s">
        <v>23</v>
      </c>
      <c r="D2904" s="5" t="s">
        <v>43</v>
      </c>
      <c r="E2904" s="5" t="s">
        <v>25</v>
      </c>
      <c r="F2904" s="5" t="s">
        <v>754</v>
      </c>
      <c r="G2904" s="7">
        <v>159.0</v>
      </c>
      <c r="H2904" s="7">
        <v>130.0</v>
      </c>
      <c r="I2904" s="7" t="s">
        <v>67</v>
      </c>
      <c r="J2904" s="7">
        <f t="shared" si="1"/>
        <v>144.5</v>
      </c>
    </row>
    <row r="2905" ht="15.75" hidden="1" customHeight="1">
      <c r="A2905" s="5" t="s">
        <v>5148</v>
      </c>
      <c r="B2905" s="6" t="s">
        <v>19</v>
      </c>
      <c r="C2905" s="5" t="s">
        <v>23</v>
      </c>
      <c r="D2905" s="5" t="s">
        <v>20</v>
      </c>
      <c r="E2905" s="5" t="s">
        <v>15</v>
      </c>
      <c r="F2905" s="5" t="s">
        <v>107</v>
      </c>
      <c r="G2905" s="7">
        <v>117.0</v>
      </c>
      <c r="H2905" s="7" t="s">
        <v>17</v>
      </c>
      <c r="I2905" s="7">
        <v>133.0</v>
      </c>
      <c r="J2905" s="7">
        <f t="shared" si="1"/>
        <v>125</v>
      </c>
    </row>
    <row r="2906" ht="15.75" hidden="1" customHeight="1">
      <c r="A2906" s="5" t="s">
        <v>5149</v>
      </c>
      <c r="B2906" s="6" t="s">
        <v>19</v>
      </c>
      <c r="C2906" s="5" t="s">
        <v>13</v>
      </c>
      <c r="D2906" s="5" t="s">
        <v>30</v>
      </c>
      <c r="E2906" s="5" t="s">
        <v>15</v>
      </c>
      <c r="F2906" s="5" t="s">
        <v>66</v>
      </c>
      <c r="G2906" s="7">
        <v>127.0</v>
      </c>
      <c r="H2906" s="7">
        <v>132.0</v>
      </c>
      <c r="I2906" s="7">
        <v>125.0</v>
      </c>
      <c r="J2906" s="7">
        <f t="shared" si="1"/>
        <v>128</v>
      </c>
    </row>
    <row r="2907" ht="15.75" hidden="1" customHeight="1">
      <c r="A2907" s="5" t="s">
        <v>5150</v>
      </c>
      <c r="B2907" s="6" t="s">
        <v>12</v>
      </c>
      <c r="C2907" s="5" t="s">
        <v>23</v>
      </c>
      <c r="D2907" s="5" t="s">
        <v>14</v>
      </c>
      <c r="E2907" s="5" t="s">
        <v>25</v>
      </c>
      <c r="F2907" s="5" t="s">
        <v>259</v>
      </c>
      <c r="G2907" s="7">
        <v>197.5</v>
      </c>
      <c r="H2907" s="7">
        <v>191.0</v>
      </c>
      <c r="I2907" s="7">
        <v>182.0</v>
      </c>
      <c r="J2907" s="7">
        <f t="shared" si="1"/>
        <v>190.1666667</v>
      </c>
    </row>
    <row r="2908" ht="15.75" hidden="1" customHeight="1">
      <c r="A2908" s="5" t="s">
        <v>5151</v>
      </c>
      <c r="B2908" s="6" t="s">
        <v>19</v>
      </c>
      <c r="C2908" s="5" t="s">
        <v>13</v>
      </c>
      <c r="D2908" s="5" t="s">
        <v>109</v>
      </c>
      <c r="E2908" s="5" t="s">
        <v>15</v>
      </c>
      <c r="F2908" s="5" t="s">
        <v>123</v>
      </c>
      <c r="G2908" s="7">
        <v>106.0</v>
      </c>
      <c r="H2908" s="7">
        <v>115.0</v>
      </c>
      <c r="I2908" s="7" t="s">
        <v>17</v>
      </c>
      <c r="J2908" s="7">
        <f t="shared" si="1"/>
        <v>110.5</v>
      </c>
    </row>
    <row r="2909" ht="15.75" hidden="1" customHeight="1">
      <c r="A2909" s="5" t="s">
        <v>5152</v>
      </c>
      <c r="B2909" s="6" t="s">
        <v>12</v>
      </c>
      <c r="C2909" s="5" t="s">
        <v>23</v>
      </c>
      <c r="D2909" s="5" t="s">
        <v>109</v>
      </c>
      <c r="E2909" s="5" t="s">
        <v>25</v>
      </c>
      <c r="F2909" s="5" t="s">
        <v>110</v>
      </c>
      <c r="G2909" s="7">
        <v>154.0</v>
      </c>
      <c r="H2909" s="7">
        <v>149.0</v>
      </c>
      <c r="I2909" s="7">
        <v>157.0</v>
      </c>
      <c r="J2909" s="7">
        <f t="shared" si="1"/>
        <v>153.3333333</v>
      </c>
    </row>
    <row r="2910" ht="15.75" hidden="1" customHeight="1">
      <c r="A2910" s="5" t="s">
        <v>5153</v>
      </c>
      <c r="B2910" s="6" t="s">
        <v>12</v>
      </c>
      <c r="C2910" s="5" t="s">
        <v>23</v>
      </c>
      <c r="D2910" s="5" t="s">
        <v>20</v>
      </c>
      <c r="E2910" s="5" t="s">
        <v>15</v>
      </c>
      <c r="F2910" s="5" t="s">
        <v>354</v>
      </c>
      <c r="G2910" s="7">
        <v>195.0</v>
      </c>
      <c r="H2910" s="7" t="s">
        <v>17</v>
      </c>
      <c r="I2910" s="7">
        <v>178.0</v>
      </c>
      <c r="J2910" s="7">
        <f t="shared" si="1"/>
        <v>186.5</v>
      </c>
    </row>
    <row r="2911" ht="15.75" hidden="1" customHeight="1">
      <c r="A2911" s="5" t="s">
        <v>5154</v>
      </c>
      <c r="B2911" s="6" t="s">
        <v>12</v>
      </c>
      <c r="C2911" s="5" t="s">
        <v>23</v>
      </c>
      <c r="D2911" s="5" t="s">
        <v>1019</v>
      </c>
      <c r="E2911" s="5" t="s">
        <v>15</v>
      </c>
      <c r="F2911" s="5" t="s">
        <v>35</v>
      </c>
      <c r="G2911" s="7">
        <v>190.0</v>
      </c>
      <c r="H2911" s="7" t="s">
        <v>17</v>
      </c>
      <c r="I2911" s="7">
        <v>175.0</v>
      </c>
      <c r="J2911" s="7">
        <f t="shared" si="1"/>
        <v>182.5</v>
      </c>
    </row>
    <row r="2912" ht="15.75" hidden="1" customHeight="1">
      <c r="A2912" s="5" t="s">
        <v>5155</v>
      </c>
      <c r="B2912" s="6" t="s">
        <v>12</v>
      </c>
      <c r="C2912" s="5" t="s">
        <v>13</v>
      </c>
      <c r="D2912" s="5" t="s">
        <v>40</v>
      </c>
      <c r="E2912" s="5" t="s">
        <v>15</v>
      </c>
      <c r="F2912" s="5" t="s">
        <v>41</v>
      </c>
      <c r="G2912" s="7">
        <v>157.0</v>
      </c>
      <c r="H2912" s="7">
        <v>155.0</v>
      </c>
      <c r="I2912" s="7">
        <v>125.0</v>
      </c>
      <c r="J2912" s="7">
        <f t="shared" si="1"/>
        <v>145.6666667</v>
      </c>
    </row>
    <row r="2913" ht="15.75" hidden="1" customHeight="1">
      <c r="A2913" s="5" t="s">
        <v>5156</v>
      </c>
      <c r="B2913" s="6" t="s">
        <v>19</v>
      </c>
      <c r="C2913" s="5" t="s">
        <v>23</v>
      </c>
      <c r="D2913" s="5" t="s">
        <v>130</v>
      </c>
      <c r="E2913" s="5" t="s">
        <v>25</v>
      </c>
      <c r="F2913" s="5" t="s">
        <v>58</v>
      </c>
      <c r="G2913" s="7">
        <v>165.0</v>
      </c>
      <c r="H2913" s="7">
        <v>162.0</v>
      </c>
      <c r="I2913" s="7" t="s">
        <v>17</v>
      </c>
      <c r="J2913" s="7">
        <f t="shared" si="1"/>
        <v>163.5</v>
      </c>
    </row>
    <row r="2914" ht="15.75" hidden="1" customHeight="1">
      <c r="A2914" s="5" t="s">
        <v>5157</v>
      </c>
      <c r="B2914" s="6" t="s">
        <v>19</v>
      </c>
      <c r="C2914" s="5" t="s">
        <v>23</v>
      </c>
      <c r="D2914" s="5" t="s">
        <v>30</v>
      </c>
      <c r="E2914" s="5" t="s">
        <v>15</v>
      </c>
      <c r="F2914" s="5" t="s">
        <v>66</v>
      </c>
      <c r="G2914" s="7">
        <v>120.0</v>
      </c>
      <c r="H2914" s="7">
        <v>105.0</v>
      </c>
      <c r="I2914" s="7" t="s">
        <v>17</v>
      </c>
      <c r="J2914" s="7">
        <f t="shared" si="1"/>
        <v>112.5</v>
      </c>
    </row>
    <row r="2915" ht="15.75" customHeight="1">
      <c r="A2915" s="5" t="s">
        <v>5158</v>
      </c>
      <c r="B2915" s="6" t="s">
        <v>12</v>
      </c>
      <c r="C2915" s="5" t="s">
        <v>13</v>
      </c>
      <c r="D2915" s="5" t="s">
        <v>30</v>
      </c>
      <c r="E2915" s="5" t="s">
        <v>15</v>
      </c>
      <c r="F2915" s="5" t="s">
        <v>275</v>
      </c>
      <c r="G2915" s="7" t="s">
        <v>64</v>
      </c>
      <c r="H2915" s="7" t="s">
        <v>17</v>
      </c>
      <c r="I2915" s="7" t="s">
        <v>64</v>
      </c>
      <c r="J2915" s="7" t="str">
        <f t="shared" si="1"/>
        <v>#DIV/0!</v>
      </c>
    </row>
    <row r="2916" ht="15.75" hidden="1" customHeight="1">
      <c r="A2916" s="5" t="s">
        <v>5159</v>
      </c>
      <c r="B2916" s="6" t="s">
        <v>12</v>
      </c>
      <c r="C2916" s="5" t="s">
        <v>13</v>
      </c>
      <c r="D2916" s="5" t="s">
        <v>20</v>
      </c>
      <c r="E2916" s="5" t="s">
        <v>25</v>
      </c>
      <c r="F2916" s="5" t="s">
        <v>240</v>
      </c>
      <c r="G2916" s="7">
        <v>187.0</v>
      </c>
      <c r="H2916" s="7" t="s">
        <v>17</v>
      </c>
      <c r="I2916" s="7">
        <v>186.0</v>
      </c>
      <c r="J2916" s="7">
        <f t="shared" si="1"/>
        <v>186.5</v>
      </c>
    </row>
    <row r="2917" ht="15.75" hidden="1" customHeight="1">
      <c r="A2917" s="5" t="s">
        <v>5160</v>
      </c>
      <c r="B2917" s="6" t="s">
        <v>12</v>
      </c>
      <c r="C2917" s="5" t="s">
        <v>13</v>
      </c>
      <c r="D2917" s="5" t="s">
        <v>109</v>
      </c>
      <c r="E2917" s="5" t="s">
        <v>15</v>
      </c>
      <c r="F2917" s="5" t="s">
        <v>172</v>
      </c>
      <c r="G2917" s="7">
        <v>126.0</v>
      </c>
      <c r="H2917" s="7">
        <v>140.0</v>
      </c>
      <c r="I2917" s="7" t="s">
        <v>17</v>
      </c>
      <c r="J2917" s="7">
        <f t="shared" si="1"/>
        <v>133</v>
      </c>
    </row>
    <row r="2918" ht="15.75" hidden="1" customHeight="1">
      <c r="A2918" s="5" t="s">
        <v>5161</v>
      </c>
      <c r="B2918" s="6" t="s">
        <v>19</v>
      </c>
      <c r="C2918" s="5" t="s">
        <v>13</v>
      </c>
      <c r="D2918" s="5" t="s">
        <v>24</v>
      </c>
      <c r="E2918" s="5" t="s">
        <v>15</v>
      </c>
      <c r="F2918" s="5" t="s">
        <v>350</v>
      </c>
      <c r="G2918" s="7">
        <v>135.0</v>
      </c>
      <c r="H2918" s="7" t="s">
        <v>17</v>
      </c>
      <c r="I2918" s="7">
        <v>117.0</v>
      </c>
      <c r="J2918" s="7">
        <f t="shared" si="1"/>
        <v>126</v>
      </c>
    </row>
    <row r="2919" ht="15.75" hidden="1" customHeight="1">
      <c r="A2919" s="5" t="s">
        <v>5162</v>
      </c>
      <c r="B2919" s="6" t="s">
        <v>12</v>
      </c>
      <c r="C2919" s="5" t="s">
        <v>13</v>
      </c>
      <c r="D2919" s="5" t="s">
        <v>43</v>
      </c>
      <c r="E2919" s="5" t="s">
        <v>15</v>
      </c>
      <c r="F2919" s="5" t="s">
        <v>550</v>
      </c>
      <c r="G2919" s="7">
        <v>195.0</v>
      </c>
      <c r="H2919" s="7">
        <v>188.0</v>
      </c>
      <c r="I2919" s="7">
        <v>159.0</v>
      </c>
      <c r="J2919" s="7">
        <f t="shared" si="1"/>
        <v>180.6666667</v>
      </c>
    </row>
    <row r="2920" ht="15.75" hidden="1" customHeight="1">
      <c r="A2920" s="5" t="s">
        <v>5163</v>
      </c>
      <c r="B2920" s="6" t="s">
        <v>19</v>
      </c>
      <c r="C2920" s="5" t="s">
        <v>23</v>
      </c>
      <c r="D2920" s="5" t="s">
        <v>37</v>
      </c>
      <c r="E2920" s="5" t="s">
        <v>15</v>
      </c>
      <c r="F2920" s="5" t="s">
        <v>196</v>
      </c>
      <c r="G2920" s="7">
        <v>180.0</v>
      </c>
      <c r="H2920" s="7" t="s">
        <v>17</v>
      </c>
      <c r="I2920" s="7">
        <v>182.0</v>
      </c>
      <c r="J2920" s="7">
        <f t="shared" si="1"/>
        <v>181</v>
      </c>
    </row>
    <row r="2921" ht="15.75" hidden="1" customHeight="1">
      <c r="A2921" s="5" t="s">
        <v>5164</v>
      </c>
      <c r="B2921" s="6" t="s">
        <v>12</v>
      </c>
      <c r="C2921" s="5" t="s">
        <v>23</v>
      </c>
      <c r="D2921" s="5" t="s">
        <v>30</v>
      </c>
      <c r="E2921" s="5" t="s">
        <v>15</v>
      </c>
      <c r="F2921" s="5" t="s">
        <v>2691</v>
      </c>
      <c r="G2921" s="7">
        <v>193.0</v>
      </c>
      <c r="H2921" s="7" t="s">
        <v>17</v>
      </c>
      <c r="I2921" s="7">
        <v>183.0</v>
      </c>
      <c r="J2921" s="7">
        <f t="shared" si="1"/>
        <v>188</v>
      </c>
    </row>
    <row r="2922" ht="15.75" hidden="1" customHeight="1">
      <c r="A2922" s="5" t="s">
        <v>5165</v>
      </c>
      <c r="B2922" s="6" t="s">
        <v>12</v>
      </c>
      <c r="C2922" s="5" t="s">
        <v>13</v>
      </c>
      <c r="D2922" s="5" t="s">
        <v>51</v>
      </c>
      <c r="E2922" s="5" t="s">
        <v>15</v>
      </c>
      <c r="F2922" s="5" t="s">
        <v>16</v>
      </c>
      <c r="G2922" s="7">
        <v>141.0</v>
      </c>
      <c r="H2922" s="7">
        <v>140.0</v>
      </c>
      <c r="I2922" s="7" t="s">
        <v>17</v>
      </c>
      <c r="J2922" s="7">
        <f t="shared" si="1"/>
        <v>140.5</v>
      </c>
    </row>
    <row r="2923" ht="15.75" hidden="1" customHeight="1">
      <c r="A2923" s="5" t="s">
        <v>5166</v>
      </c>
      <c r="B2923" s="6" t="s">
        <v>12</v>
      </c>
      <c r="C2923" s="5" t="s">
        <v>23</v>
      </c>
      <c r="D2923" s="5" t="s">
        <v>30</v>
      </c>
      <c r="E2923" s="5" t="s">
        <v>15</v>
      </c>
      <c r="F2923" s="5" t="s">
        <v>183</v>
      </c>
      <c r="G2923" s="7">
        <v>115.0</v>
      </c>
      <c r="H2923" s="7" t="s">
        <v>17</v>
      </c>
      <c r="I2923" s="7">
        <v>104.0</v>
      </c>
      <c r="J2923" s="7">
        <f t="shared" si="1"/>
        <v>109.5</v>
      </c>
    </row>
    <row r="2924" ht="15.75" hidden="1" customHeight="1">
      <c r="A2924" s="5" t="s">
        <v>5167</v>
      </c>
      <c r="B2924" s="6" t="s">
        <v>12</v>
      </c>
      <c r="C2924" s="5" t="s">
        <v>13</v>
      </c>
      <c r="D2924" s="5" t="s">
        <v>30</v>
      </c>
      <c r="E2924" s="5" t="s">
        <v>25</v>
      </c>
      <c r="F2924" s="5" t="s">
        <v>448</v>
      </c>
      <c r="G2924" s="7">
        <v>113.0</v>
      </c>
      <c r="H2924" s="7">
        <v>135.0</v>
      </c>
      <c r="I2924" s="7">
        <v>114.0</v>
      </c>
      <c r="J2924" s="7">
        <f t="shared" si="1"/>
        <v>120.6666667</v>
      </c>
    </row>
    <row r="2925" ht="15.75" hidden="1" customHeight="1">
      <c r="A2925" s="5" t="s">
        <v>5168</v>
      </c>
      <c r="B2925" s="6" t="s">
        <v>19</v>
      </c>
      <c r="C2925" s="5" t="s">
        <v>13</v>
      </c>
      <c r="D2925" s="5" t="s">
        <v>43</v>
      </c>
      <c r="E2925" s="5" t="s">
        <v>15</v>
      </c>
      <c r="F2925" s="5" t="s">
        <v>174</v>
      </c>
      <c r="G2925" s="7">
        <v>174.0</v>
      </c>
      <c r="H2925" s="7" t="s">
        <v>17</v>
      </c>
      <c r="I2925" s="7">
        <v>157.0</v>
      </c>
      <c r="J2925" s="7">
        <f t="shared" si="1"/>
        <v>165.5</v>
      </c>
    </row>
    <row r="2926" ht="15.75" hidden="1" customHeight="1">
      <c r="A2926" s="5" t="s">
        <v>5169</v>
      </c>
      <c r="B2926" s="6" t="s">
        <v>12</v>
      </c>
      <c r="C2926" s="5" t="s">
        <v>23</v>
      </c>
      <c r="D2926" s="5" t="s">
        <v>24</v>
      </c>
      <c r="E2926" s="5" t="s">
        <v>15</v>
      </c>
      <c r="F2926" s="5" t="s">
        <v>35</v>
      </c>
      <c r="G2926" s="7">
        <v>175.0</v>
      </c>
      <c r="H2926" s="7">
        <v>169.0</v>
      </c>
      <c r="I2926" s="7" t="s">
        <v>17</v>
      </c>
      <c r="J2926" s="7">
        <f t="shared" si="1"/>
        <v>172</v>
      </c>
    </row>
    <row r="2927" ht="15.75" hidden="1" customHeight="1">
      <c r="A2927" s="5" t="s">
        <v>5170</v>
      </c>
      <c r="B2927" s="6" t="s">
        <v>12</v>
      </c>
      <c r="C2927" s="5" t="s">
        <v>13</v>
      </c>
      <c r="D2927" s="5" t="s">
        <v>24</v>
      </c>
      <c r="E2927" s="5" t="s">
        <v>15</v>
      </c>
      <c r="F2927" s="5" t="s">
        <v>35</v>
      </c>
      <c r="G2927" s="7">
        <v>164.0</v>
      </c>
      <c r="H2927" s="7" t="s">
        <v>17</v>
      </c>
      <c r="I2927" s="7">
        <v>168.0</v>
      </c>
      <c r="J2927" s="7">
        <f t="shared" si="1"/>
        <v>166</v>
      </c>
    </row>
    <row r="2928" ht="15.75" hidden="1" customHeight="1">
      <c r="A2928" s="5" t="s">
        <v>5171</v>
      </c>
      <c r="B2928" s="6" t="s">
        <v>12</v>
      </c>
      <c r="C2928" s="5" t="s">
        <v>13</v>
      </c>
      <c r="D2928" s="5" t="s">
        <v>37</v>
      </c>
      <c r="E2928" s="5" t="s">
        <v>15</v>
      </c>
      <c r="F2928" s="5" t="s">
        <v>86</v>
      </c>
      <c r="G2928" s="7">
        <v>129.0</v>
      </c>
      <c r="H2928" s="7">
        <v>171.0</v>
      </c>
      <c r="I2928" s="7">
        <v>135.0</v>
      </c>
      <c r="J2928" s="7">
        <f t="shared" si="1"/>
        <v>145</v>
      </c>
    </row>
    <row r="2929" ht="15.75" hidden="1" customHeight="1">
      <c r="A2929" s="5" t="s">
        <v>5172</v>
      </c>
      <c r="B2929" s="6" t="s">
        <v>12</v>
      </c>
      <c r="C2929" s="5" t="s">
        <v>13</v>
      </c>
      <c r="D2929" s="5" t="s">
        <v>14</v>
      </c>
      <c r="E2929" s="5" t="s">
        <v>25</v>
      </c>
      <c r="F2929" s="5" t="s">
        <v>782</v>
      </c>
      <c r="G2929" s="7">
        <v>183.0</v>
      </c>
      <c r="H2929" s="7">
        <v>155.0</v>
      </c>
      <c r="I2929" s="7" t="s">
        <v>17</v>
      </c>
      <c r="J2929" s="7">
        <f t="shared" si="1"/>
        <v>169</v>
      </c>
    </row>
    <row r="2930" ht="15.75" hidden="1" customHeight="1">
      <c r="A2930" s="5" t="s">
        <v>5173</v>
      </c>
      <c r="B2930" s="6" t="s">
        <v>12</v>
      </c>
      <c r="C2930" s="5" t="s">
        <v>13</v>
      </c>
      <c r="D2930" s="5" t="s">
        <v>30</v>
      </c>
      <c r="E2930" s="5" t="s">
        <v>15</v>
      </c>
      <c r="F2930" s="5" t="s">
        <v>3288</v>
      </c>
      <c r="G2930" s="7">
        <v>160.0</v>
      </c>
      <c r="H2930" s="7" t="s">
        <v>17</v>
      </c>
      <c r="I2930" s="7">
        <v>173.0</v>
      </c>
      <c r="J2930" s="7">
        <f t="shared" si="1"/>
        <v>166.5</v>
      </c>
    </row>
    <row r="2931" ht="15.75" hidden="1" customHeight="1">
      <c r="A2931" s="5" t="s">
        <v>5174</v>
      </c>
      <c r="B2931" s="6" t="s">
        <v>19</v>
      </c>
      <c r="C2931" s="5" t="s">
        <v>13</v>
      </c>
      <c r="D2931" s="5" t="s">
        <v>37</v>
      </c>
      <c r="E2931" s="5" t="s">
        <v>25</v>
      </c>
      <c r="F2931" s="5" t="s">
        <v>117</v>
      </c>
      <c r="G2931" s="7">
        <v>160.0</v>
      </c>
      <c r="H2931" s="7">
        <v>160.0</v>
      </c>
      <c r="I2931" s="7">
        <v>161.0</v>
      </c>
      <c r="J2931" s="7">
        <f t="shared" si="1"/>
        <v>160.3333333</v>
      </c>
    </row>
    <row r="2932" ht="15.75" hidden="1" customHeight="1">
      <c r="A2932" s="5" t="s">
        <v>5175</v>
      </c>
      <c r="B2932" s="6" t="s">
        <v>12</v>
      </c>
      <c r="C2932" s="5" t="s">
        <v>23</v>
      </c>
      <c r="D2932" s="5" t="s">
        <v>30</v>
      </c>
      <c r="E2932" s="5" t="s">
        <v>15</v>
      </c>
      <c r="F2932" s="5" t="s">
        <v>1258</v>
      </c>
      <c r="G2932" s="7">
        <v>100.0</v>
      </c>
      <c r="H2932" s="7" t="s">
        <v>67</v>
      </c>
      <c r="I2932" s="7" t="s">
        <v>17</v>
      </c>
      <c r="J2932" s="7">
        <f t="shared" si="1"/>
        <v>100</v>
      </c>
    </row>
    <row r="2933" ht="15.75" hidden="1" customHeight="1">
      <c r="A2933" s="5" t="s">
        <v>5176</v>
      </c>
      <c r="B2933" s="6" t="s">
        <v>12</v>
      </c>
      <c r="C2933" s="5" t="s">
        <v>23</v>
      </c>
      <c r="D2933" s="5" t="s">
        <v>43</v>
      </c>
      <c r="E2933" s="5" t="s">
        <v>25</v>
      </c>
      <c r="F2933" s="5" t="s">
        <v>454</v>
      </c>
      <c r="G2933" s="7">
        <v>152.0</v>
      </c>
      <c r="H2933" s="7">
        <v>135.0</v>
      </c>
      <c r="I2933" s="7" t="s">
        <v>17</v>
      </c>
      <c r="J2933" s="7">
        <f t="shared" si="1"/>
        <v>143.5</v>
      </c>
    </row>
    <row r="2934" ht="15.75" hidden="1" customHeight="1">
      <c r="A2934" s="5" t="s">
        <v>5177</v>
      </c>
      <c r="B2934" s="6" t="s">
        <v>19</v>
      </c>
      <c r="C2934" s="5" t="s">
        <v>13</v>
      </c>
      <c r="D2934" s="5" t="s">
        <v>30</v>
      </c>
      <c r="E2934" s="5" t="s">
        <v>25</v>
      </c>
      <c r="F2934" s="5" t="s">
        <v>1094</v>
      </c>
      <c r="G2934" s="7">
        <v>188.0</v>
      </c>
      <c r="H2934" s="7">
        <v>189.0</v>
      </c>
      <c r="I2934" s="7">
        <v>133.0</v>
      </c>
      <c r="J2934" s="7">
        <f t="shared" si="1"/>
        <v>170</v>
      </c>
    </row>
    <row r="2935" ht="15.75" hidden="1" customHeight="1">
      <c r="A2935" s="5" t="s">
        <v>5178</v>
      </c>
      <c r="B2935" s="6" t="s">
        <v>19</v>
      </c>
      <c r="C2935" s="5" t="s">
        <v>13</v>
      </c>
      <c r="D2935" s="5" t="s">
        <v>14</v>
      </c>
      <c r="E2935" s="5" t="s">
        <v>15</v>
      </c>
      <c r="F2935" s="5" t="s">
        <v>127</v>
      </c>
      <c r="G2935" s="7">
        <v>185.0</v>
      </c>
      <c r="H2935" s="7" t="s">
        <v>17</v>
      </c>
      <c r="I2935" s="7">
        <v>186.0</v>
      </c>
      <c r="J2935" s="7">
        <f t="shared" si="1"/>
        <v>185.5</v>
      </c>
    </row>
    <row r="2936" ht="15.75" hidden="1" customHeight="1">
      <c r="A2936" s="5" t="s">
        <v>5179</v>
      </c>
      <c r="B2936" s="6" t="s">
        <v>12</v>
      </c>
      <c r="C2936" s="5" t="s">
        <v>23</v>
      </c>
      <c r="D2936" s="5" t="s">
        <v>20</v>
      </c>
      <c r="E2936" s="5" t="s">
        <v>15</v>
      </c>
      <c r="F2936" s="5" t="s">
        <v>185</v>
      </c>
      <c r="G2936" s="7">
        <v>178.0</v>
      </c>
      <c r="H2936" s="7">
        <v>145.0</v>
      </c>
      <c r="I2936" s="7" t="s">
        <v>17</v>
      </c>
      <c r="J2936" s="7">
        <f t="shared" si="1"/>
        <v>161.5</v>
      </c>
    </row>
    <row r="2937" ht="15.75" hidden="1" customHeight="1">
      <c r="A2937" s="5" t="s">
        <v>5180</v>
      </c>
      <c r="B2937" s="6" t="s">
        <v>12</v>
      </c>
      <c r="C2937" s="5" t="s">
        <v>23</v>
      </c>
      <c r="D2937" s="5" t="s">
        <v>51</v>
      </c>
      <c r="E2937" s="5" t="s">
        <v>25</v>
      </c>
      <c r="F2937" s="5" t="s">
        <v>52</v>
      </c>
      <c r="G2937" s="7">
        <v>149.0</v>
      </c>
      <c r="H2937" s="7" t="s">
        <v>17</v>
      </c>
      <c r="I2937" s="7">
        <v>135.0</v>
      </c>
      <c r="J2937" s="7">
        <f t="shared" si="1"/>
        <v>142</v>
      </c>
    </row>
    <row r="2938" ht="15.75" hidden="1" customHeight="1">
      <c r="A2938" s="5" t="s">
        <v>5181</v>
      </c>
      <c r="B2938" s="6" t="s">
        <v>12</v>
      </c>
      <c r="C2938" s="5" t="s">
        <v>13</v>
      </c>
      <c r="D2938" s="5" t="s">
        <v>37</v>
      </c>
      <c r="E2938" s="5" t="s">
        <v>15</v>
      </c>
      <c r="F2938" s="5" t="s">
        <v>326</v>
      </c>
      <c r="G2938" s="7" t="s">
        <v>67</v>
      </c>
      <c r="H2938" s="7" t="s">
        <v>67</v>
      </c>
      <c r="I2938" s="7">
        <v>100.0</v>
      </c>
      <c r="J2938" s="7">
        <f t="shared" si="1"/>
        <v>100</v>
      </c>
    </row>
    <row r="2939" ht="15.75" hidden="1" customHeight="1">
      <c r="A2939" s="5" t="s">
        <v>5182</v>
      </c>
      <c r="B2939" s="6" t="s">
        <v>19</v>
      </c>
      <c r="C2939" s="5" t="s">
        <v>23</v>
      </c>
      <c r="D2939" s="5" t="s">
        <v>43</v>
      </c>
      <c r="E2939" s="5" t="s">
        <v>25</v>
      </c>
      <c r="F2939" s="5" t="s">
        <v>224</v>
      </c>
      <c r="G2939" s="7">
        <v>152.0</v>
      </c>
      <c r="H2939" s="7" t="s">
        <v>17</v>
      </c>
      <c r="I2939" s="7">
        <v>117.0</v>
      </c>
      <c r="J2939" s="7">
        <f t="shared" si="1"/>
        <v>134.5</v>
      </c>
    </row>
    <row r="2940" ht="15.75" hidden="1" customHeight="1">
      <c r="A2940" s="5" t="s">
        <v>5183</v>
      </c>
      <c r="B2940" s="6" t="s">
        <v>12</v>
      </c>
      <c r="C2940" s="5" t="s">
        <v>23</v>
      </c>
      <c r="D2940" s="5" t="s">
        <v>24</v>
      </c>
      <c r="E2940" s="5" t="s">
        <v>25</v>
      </c>
      <c r="F2940" s="5" t="s">
        <v>69</v>
      </c>
      <c r="G2940" s="7">
        <v>169.0</v>
      </c>
      <c r="H2940" s="7">
        <v>138.0</v>
      </c>
      <c r="I2940" s="7">
        <v>165.0</v>
      </c>
      <c r="J2940" s="7">
        <f t="shared" si="1"/>
        <v>157.3333333</v>
      </c>
    </row>
    <row r="2941" ht="15.75" hidden="1" customHeight="1">
      <c r="A2941" s="5" t="s">
        <v>5184</v>
      </c>
      <c r="B2941" s="6" t="s">
        <v>12</v>
      </c>
      <c r="C2941" s="5" t="s">
        <v>23</v>
      </c>
      <c r="D2941" s="5" t="s">
        <v>30</v>
      </c>
      <c r="E2941" s="5" t="s">
        <v>15</v>
      </c>
      <c r="F2941" s="5" t="s">
        <v>275</v>
      </c>
      <c r="G2941" s="7">
        <v>172.0</v>
      </c>
      <c r="H2941" s="7" t="s">
        <v>17</v>
      </c>
      <c r="I2941" s="7">
        <v>175.0</v>
      </c>
      <c r="J2941" s="7">
        <f t="shared" si="1"/>
        <v>173.5</v>
      </c>
    </row>
    <row r="2942" ht="15.75" hidden="1" customHeight="1">
      <c r="A2942" s="5" t="s">
        <v>5185</v>
      </c>
      <c r="B2942" s="6" t="s">
        <v>12</v>
      </c>
      <c r="C2942" s="5" t="s">
        <v>23</v>
      </c>
      <c r="D2942" s="5" t="s">
        <v>14</v>
      </c>
      <c r="E2942" s="5" t="s">
        <v>25</v>
      </c>
      <c r="F2942" s="5" t="s">
        <v>421</v>
      </c>
      <c r="G2942" s="7">
        <v>120.0</v>
      </c>
      <c r="H2942" s="7">
        <v>115.0</v>
      </c>
      <c r="I2942" s="7" t="s">
        <v>17</v>
      </c>
      <c r="J2942" s="7">
        <f t="shared" si="1"/>
        <v>117.5</v>
      </c>
    </row>
    <row r="2943" ht="15.75" hidden="1" customHeight="1">
      <c r="A2943" s="5" t="s">
        <v>5186</v>
      </c>
      <c r="B2943" s="6" t="s">
        <v>12</v>
      </c>
      <c r="C2943" s="5" t="s">
        <v>13</v>
      </c>
      <c r="D2943" s="5" t="s">
        <v>24</v>
      </c>
      <c r="E2943" s="5" t="s">
        <v>15</v>
      </c>
      <c r="F2943" s="5" t="s">
        <v>467</v>
      </c>
      <c r="G2943" s="7">
        <v>127.0</v>
      </c>
      <c r="H2943" s="7" t="s">
        <v>17</v>
      </c>
      <c r="I2943" s="7">
        <v>122.0</v>
      </c>
      <c r="J2943" s="7">
        <f t="shared" si="1"/>
        <v>124.5</v>
      </c>
    </row>
    <row r="2944" ht="15.75" hidden="1" customHeight="1">
      <c r="A2944" s="5" t="s">
        <v>5187</v>
      </c>
      <c r="B2944" s="6" t="s">
        <v>12</v>
      </c>
      <c r="C2944" s="5" t="s">
        <v>23</v>
      </c>
      <c r="D2944" s="5" t="s">
        <v>20</v>
      </c>
      <c r="E2944" s="5" t="s">
        <v>15</v>
      </c>
      <c r="F2944" s="5" t="s">
        <v>457</v>
      </c>
      <c r="G2944" s="7">
        <v>167.0</v>
      </c>
      <c r="H2944" s="7">
        <v>145.0</v>
      </c>
      <c r="I2944" s="7" t="s">
        <v>17</v>
      </c>
      <c r="J2944" s="7">
        <f t="shared" si="1"/>
        <v>156</v>
      </c>
    </row>
    <row r="2945" ht="15.75" hidden="1" customHeight="1">
      <c r="A2945" s="5" t="s">
        <v>5188</v>
      </c>
      <c r="B2945" s="6" t="s">
        <v>12</v>
      </c>
      <c r="C2945" s="5" t="s">
        <v>23</v>
      </c>
      <c r="D2945" s="5" t="s">
        <v>24</v>
      </c>
      <c r="E2945" s="5" t="s">
        <v>15</v>
      </c>
      <c r="F2945" s="5" t="s">
        <v>146</v>
      </c>
      <c r="G2945" s="7">
        <v>177.0</v>
      </c>
      <c r="H2945" s="7">
        <v>171.0</v>
      </c>
      <c r="I2945" s="7" t="s">
        <v>17</v>
      </c>
      <c r="J2945" s="7">
        <f t="shared" si="1"/>
        <v>174</v>
      </c>
    </row>
    <row r="2946" ht="15.75" hidden="1" customHeight="1">
      <c r="A2946" s="5" t="s">
        <v>5189</v>
      </c>
      <c r="B2946" s="6" t="s">
        <v>12</v>
      </c>
      <c r="C2946" s="5" t="s">
        <v>23</v>
      </c>
      <c r="D2946" s="5" t="s">
        <v>20</v>
      </c>
      <c r="E2946" s="5" t="s">
        <v>15</v>
      </c>
      <c r="F2946" s="5" t="s">
        <v>143</v>
      </c>
      <c r="G2946" s="7">
        <v>185.0</v>
      </c>
      <c r="H2946" s="7" t="s">
        <v>17</v>
      </c>
      <c r="I2946" s="7">
        <v>186.0</v>
      </c>
      <c r="J2946" s="7">
        <f t="shared" si="1"/>
        <v>185.5</v>
      </c>
    </row>
    <row r="2947" ht="15.75" hidden="1" customHeight="1">
      <c r="A2947" s="5" t="s">
        <v>5190</v>
      </c>
      <c r="B2947" s="6" t="s">
        <v>12</v>
      </c>
      <c r="C2947" s="5" t="s">
        <v>23</v>
      </c>
      <c r="D2947" s="5" t="s">
        <v>37</v>
      </c>
      <c r="E2947" s="5" t="s">
        <v>15</v>
      </c>
      <c r="F2947" s="5" t="s">
        <v>101</v>
      </c>
      <c r="G2947" s="7">
        <v>161.0</v>
      </c>
      <c r="H2947" s="7">
        <v>138.0</v>
      </c>
      <c r="I2947" s="7">
        <v>142.0</v>
      </c>
      <c r="J2947" s="7">
        <f t="shared" si="1"/>
        <v>147</v>
      </c>
    </row>
    <row r="2948" ht="15.75" hidden="1" customHeight="1">
      <c r="A2948" s="5" t="s">
        <v>5191</v>
      </c>
      <c r="B2948" s="6" t="s">
        <v>19</v>
      </c>
      <c r="C2948" s="5" t="s">
        <v>13</v>
      </c>
      <c r="D2948" s="5" t="s">
        <v>43</v>
      </c>
      <c r="E2948" s="5" t="s">
        <v>15</v>
      </c>
      <c r="F2948" s="5" t="s">
        <v>550</v>
      </c>
      <c r="G2948" s="7">
        <v>186.0</v>
      </c>
      <c r="H2948" s="7" t="s">
        <v>17</v>
      </c>
      <c r="I2948" s="7">
        <v>173.0</v>
      </c>
      <c r="J2948" s="7">
        <f t="shared" si="1"/>
        <v>179.5</v>
      </c>
    </row>
    <row r="2949" ht="15.75" hidden="1" customHeight="1">
      <c r="A2949" s="5" t="s">
        <v>5192</v>
      </c>
      <c r="B2949" s="6" t="s">
        <v>19</v>
      </c>
      <c r="C2949" s="5" t="s">
        <v>13</v>
      </c>
      <c r="D2949" s="5" t="s">
        <v>24</v>
      </c>
      <c r="E2949" s="5" t="s">
        <v>15</v>
      </c>
      <c r="F2949" s="5" t="s">
        <v>332</v>
      </c>
      <c r="G2949" s="7">
        <v>131.0</v>
      </c>
      <c r="H2949" s="7">
        <v>115.0</v>
      </c>
      <c r="I2949" s="7" t="s">
        <v>17</v>
      </c>
      <c r="J2949" s="7">
        <f t="shared" si="1"/>
        <v>123</v>
      </c>
    </row>
    <row r="2950" ht="15.75" hidden="1" customHeight="1">
      <c r="A2950" s="5" t="s">
        <v>5193</v>
      </c>
      <c r="B2950" s="6" t="s">
        <v>19</v>
      </c>
      <c r="C2950" s="5" t="s">
        <v>13</v>
      </c>
      <c r="D2950" s="5" t="s">
        <v>37</v>
      </c>
      <c r="E2950" s="5" t="s">
        <v>15</v>
      </c>
      <c r="F2950" s="5" t="s">
        <v>1577</v>
      </c>
      <c r="G2950" s="7">
        <v>177.0</v>
      </c>
      <c r="H2950" s="7" t="s">
        <v>17</v>
      </c>
      <c r="I2950" s="7">
        <v>180.0</v>
      </c>
      <c r="J2950" s="7">
        <f t="shared" si="1"/>
        <v>178.5</v>
      </c>
    </row>
    <row r="2951" ht="15.75" hidden="1" customHeight="1">
      <c r="A2951" s="5" t="s">
        <v>5194</v>
      </c>
      <c r="B2951" s="6" t="s">
        <v>12</v>
      </c>
      <c r="C2951" s="5" t="s">
        <v>23</v>
      </c>
      <c r="D2951" s="5" t="s">
        <v>130</v>
      </c>
      <c r="E2951" s="5" t="s">
        <v>15</v>
      </c>
      <c r="F2951" s="5" t="s">
        <v>196</v>
      </c>
      <c r="G2951" s="7">
        <v>177.0</v>
      </c>
      <c r="H2951" s="7">
        <v>161.0</v>
      </c>
      <c r="I2951" s="7" t="s">
        <v>17</v>
      </c>
      <c r="J2951" s="7">
        <f t="shared" si="1"/>
        <v>169</v>
      </c>
    </row>
    <row r="2952" ht="15.75" hidden="1" customHeight="1">
      <c r="A2952" s="5" t="s">
        <v>5195</v>
      </c>
      <c r="B2952" s="6" t="s">
        <v>12</v>
      </c>
      <c r="C2952" s="5" t="s">
        <v>23</v>
      </c>
      <c r="D2952" s="5" t="s">
        <v>37</v>
      </c>
      <c r="E2952" s="5" t="s">
        <v>15</v>
      </c>
      <c r="F2952" s="5" t="s">
        <v>271</v>
      </c>
      <c r="G2952" s="7">
        <v>173.0</v>
      </c>
      <c r="H2952" s="7">
        <v>164.0</v>
      </c>
      <c r="I2952" s="7" t="s">
        <v>17</v>
      </c>
      <c r="J2952" s="7">
        <f t="shared" si="1"/>
        <v>168.5</v>
      </c>
    </row>
    <row r="2953" ht="15.75" hidden="1" customHeight="1">
      <c r="A2953" s="5" t="s">
        <v>5196</v>
      </c>
      <c r="B2953" s="6" t="s">
        <v>12</v>
      </c>
      <c r="C2953" s="5" t="s">
        <v>13</v>
      </c>
      <c r="D2953" s="5" t="s">
        <v>109</v>
      </c>
      <c r="E2953" s="5" t="s">
        <v>25</v>
      </c>
      <c r="F2953" s="5" t="s">
        <v>110</v>
      </c>
      <c r="G2953" s="7">
        <v>181.0</v>
      </c>
      <c r="H2953" s="7" t="s">
        <v>17</v>
      </c>
      <c r="I2953" s="7">
        <v>187.0</v>
      </c>
      <c r="J2953" s="7">
        <f t="shared" si="1"/>
        <v>184</v>
      </c>
    </row>
    <row r="2954" ht="15.75" hidden="1" customHeight="1">
      <c r="A2954" s="5" t="s">
        <v>5197</v>
      </c>
      <c r="B2954" s="6" t="s">
        <v>19</v>
      </c>
      <c r="C2954" s="5" t="s">
        <v>13</v>
      </c>
      <c r="D2954" s="5" t="s">
        <v>14</v>
      </c>
      <c r="E2954" s="5" t="s">
        <v>15</v>
      </c>
      <c r="F2954" s="5" t="s">
        <v>16</v>
      </c>
      <c r="G2954" s="7">
        <v>174.0</v>
      </c>
      <c r="H2954" s="7" t="s">
        <v>17</v>
      </c>
      <c r="I2954" s="7">
        <v>168.0</v>
      </c>
      <c r="J2954" s="7">
        <f t="shared" si="1"/>
        <v>171</v>
      </c>
    </row>
    <row r="2955" ht="15.75" hidden="1" customHeight="1">
      <c r="A2955" s="5" t="s">
        <v>5198</v>
      </c>
      <c r="B2955" s="6" t="s">
        <v>12</v>
      </c>
      <c r="C2955" s="5" t="s">
        <v>23</v>
      </c>
      <c r="D2955" s="5" t="s">
        <v>20</v>
      </c>
      <c r="E2955" s="5" t="s">
        <v>25</v>
      </c>
      <c r="F2955" s="5" t="s">
        <v>44</v>
      </c>
      <c r="G2955" s="7">
        <v>143.0</v>
      </c>
      <c r="H2955" s="7">
        <v>145.0</v>
      </c>
      <c r="I2955" s="7">
        <v>133.0</v>
      </c>
      <c r="J2955" s="7">
        <f t="shared" si="1"/>
        <v>140.3333333</v>
      </c>
    </row>
    <row r="2956" ht="15.75" hidden="1" customHeight="1">
      <c r="A2956" s="5" t="s">
        <v>5199</v>
      </c>
      <c r="B2956" s="6" t="s">
        <v>12</v>
      </c>
      <c r="C2956" s="5" t="s">
        <v>23</v>
      </c>
      <c r="D2956" s="5" t="s">
        <v>20</v>
      </c>
      <c r="E2956" s="5" t="s">
        <v>25</v>
      </c>
      <c r="F2956" s="5" t="s">
        <v>498</v>
      </c>
      <c r="G2956" s="7">
        <v>160.0</v>
      </c>
      <c r="H2956" s="7" t="s">
        <v>17</v>
      </c>
      <c r="I2956" s="7">
        <v>155.0</v>
      </c>
      <c r="J2956" s="7">
        <f t="shared" si="1"/>
        <v>157.5</v>
      </c>
    </row>
    <row r="2957" ht="15.75" hidden="1" customHeight="1">
      <c r="A2957" s="5" t="s">
        <v>5200</v>
      </c>
      <c r="B2957" s="6" t="s">
        <v>19</v>
      </c>
      <c r="C2957" s="5" t="s">
        <v>13</v>
      </c>
      <c r="D2957" s="5" t="s">
        <v>30</v>
      </c>
      <c r="E2957" s="5" t="s">
        <v>25</v>
      </c>
      <c r="F2957" s="5" t="s">
        <v>269</v>
      </c>
      <c r="G2957" s="7">
        <v>183.0</v>
      </c>
      <c r="H2957" s="7" t="s">
        <v>17</v>
      </c>
      <c r="I2957" s="7">
        <v>180.0</v>
      </c>
      <c r="J2957" s="7">
        <f t="shared" si="1"/>
        <v>181.5</v>
      </c>
    </row>
    <row r="2958" ht="15.75" hidden="1" customHeight="1">
      <c r="A2958" s="5" t="s">
        <v>5201</v>
      </c>
      <c r="B2958" s="6" t="s">
        <v>12</v>
      </c>
      <c r="C2958" s="5" t="s">
        <v>23</v>
      </c>
      <c r="D2958" s="5" t="s">
        <v>51</v>
      </c>
      <c r="E2958" s="5" t="s">
        <v>15</v>
      </c>
      <c r="F2958" s="5" t="s">
        <v>16</v>
      </c>
      <c r="G2958" s="7">
        <v>148.0</v>
      </c>
      <c r="H2958" s="7" t="s">
        <v>67</v>
      </c>
      <c r="I2958" s="7" t="s">
        <v>17</v>
      </c>
      <c r="J2958" s="7">
        <f t="shared" si="1"/>
        <v>148</v>
      </c>
    </row>
    <row r="2959" ht="15.75" hidden="1" customHeight="1">
      <c r="A2959" s="5" t="s">
        <v>5202</v>
      </c>
      <c r="B2959" s="6" t="s">
        <v>12</v>
      </c>
      <c r="C2959" s="5" t="s">
        <v>13</v>
      </c>
      <c r="D2959" s="5" t="s">
        <v>30</v>
      </c>
      <c r="E2959" s="5" t="s">
        <v>25</v>
      </c>
      <c r="F2959" s="5" t="s">
        <v>83</v>
      </c>
      <c r="G2959" s="7" t="s">
        <v>67</v>
      </c>
      <c r="H2959" s="7" t="s">
        <v>17</v>
      </c>
      <c r="I2959" s="7">
        <v>100.0</v>
      </c>
      <c r="J2959" s="7">
        <f t="shared" si="1"/>
        <v>100</v>
      </c>
    </row>
    <row r="2960" ht="15.75" hidden="1" customHeight="1">
      <c r="A2960" s="5" t="s">
        <v>5203</v>
      </c>
      <c r="B2960" s="6" t="s">
        <v>12</v>
      </c>
      <c r="C2960" s="5" t="s">
        <v>23</v>
      </c>
      <c r="D2960" s="5" t="s">
        <v>14</v>
      </c>
      <c r="E2960" s="5" t="s">
        <v>15</v>
      </c>
      <c r="F2960" s="5" t="s">
        <v>127</v>
      </c>
      <c r="G2960" s="7">
        <v>176.0</v>
      </c>
      <c r="H2960" s="7">
        <v>166.0</v>
      </c>
      <c r="I2960" s="7">
        <v>135.0</v>
      </c>
      <c r="J2960" s="7">
        <f t="shared" si="1"/>
        <v>159</v>
      </c>
    </row>
    <row r="2961" ht="15.75" hidden="1" customHeight="1">
      <c r="A2961" s="5" t="s">
        <v>5204</v>
      </c>
      <c r="B2961" s="6" t="s">
        <v>12</v>
      </c>
      <c r="C2961" s="5" t="s">
        <v>23</v>
      </c>
      <c r="D2961" s="5" t="s">
        <v>30</v>
      </c>
      <c r="E2961" s="5" t="s">
        <v>25</v>
      </c>
      <c r="F2961" s="5" t="s">
        <v>526</v>
      </c>
      <c r="G2961" s="7">
        <v>183.0</v>
      </c>
      <c r="H2961" s="7" t="s">
        <v>17</v>
      </c>
      <c r="I2961" s="7">
        <v>155.0</v>
      </c>
      <c r="J2961" s="7">
        <f t="shared" si="1"/>
        <v>169</v>
      </c>
    </row>
    <row r="2962" ht="15.75" hidden="1" customHeight="1">
      <c r="A2962" s="5" t="s">
        <v>5205</v>
      </c>
      <c r="B2962" s="6" t="s">
        <v>12</v>
      </c>
      <c r="C2962" s="5" t="s">
        <v>13</v>
      </c>
      <c r="D2962" s="5" t="s">
        <v>30</v>
      </c>
      <c r="E2962" s="5" t="s">
        <v>15</v>
      </c>
      <c r="F2962" s="5" t="s">
        <v>2691</v>
      </c>
      <c r="G2962" s="7">
        <v>165.0</v>
      </c>
      <c r="H2962" s="7" t="s">
        <v>17</v>
      </c>
      <c r="I2962" s="7">
        <v>184.0</v>
      </c>
      <c r="J2962" s="7">
        <f t="shared" si="1"/>
        <v>174.5</v>
      </c>
    </row>
    <row r="2963" ht="15.75" hidden="1" customHeight="1">
      <c r="A2963" s="5" t="s">
        <v>5206</v>
      </c>
      <c r="B2963" s="6" t="s">
        <v>19</v>
      </c>
      <c r="C2963" s="5" t="s">
        <v>23</v>
      </c>
      <c r="D2963" s="5" t="s">
        <v>561</v>
      </c>
      <c r="E2963" s="5" t="s">
        <v>15</v>
      </c>
      <c r="F2963" s="5" t="s">
        <v>600</v>
      </c>
      <c r="G2963" s="7">
        <v>104.0</v>
      </c>
      <c r="H2963" s="7">
        <v>124.0</v>
      </c>
      <c r="I2963" s="7" t="s">
        <v>17</v>
      </c>
      <c r="J2963" s="7">
        <f t="shared" si="1"/>
        <v>114</v>
      </c>
    </row>
    <row r="2964" ht="15.75" hidden="1" customHeight="1">
      <c r="A2964" s="5" t="s">
        <v>5207</v>
      </c>
      <c r="B2964" s="6" t="s">
        <v>12</v>
      </c>
      <c r="C2964" s="5" t="s">
        <v>13</v>
      </c>
      <c r="D2964" s="5" t="s">
        <v>51</v>
      </c>
      <c r="E2964" s="5" t="s">
        <v>15</v>
      </c>
      <c r="F2964" s="5" t="s">
        <v>752</v>
      </c>
      <c r="G2964" s="7">
        <v>157.0</v>
      </c>
      <c r="H2964" s="7" t="s">
        <v>17</v>
      </c>
      <c r="I2964" s="7">
        <v>128.0</v>
      </c>
      <c r="J2964" s="7">
        <f t="shared" si="1"/>
        <v>142.5</v>
      </c>
    </row>
    <row r="2965" ht="15.75" hidden="1" customHeight="1">
      <c r="A2965" s="5" t="s">
        <v>5208</v>
      </c>
      <c r="B2965" s="6" t="s">
        <v>19</v>
      </c>
      <c r="C2965" s="5" t="s">
        <v>13</v>
      </c>
      <c r="D2965" s="5" t="s">
        <v>60</v>
      </c>
      <c r="E2965" s="5" t="s">
        <v>15</v>
      </c>
      <c r="F2965" s="5" t="s">
        <v>164</v>
      </c>
      <c r="G2965" s="7">
        <v>129.0</v>
      </c>
      <c r="H2965" s="7" t="s">
        <v>17</v>
      </c>
      <c r="I2965" s="7">
        <v>122.0</v>
      </c>
      <c r="J2965" s="7">
        <f t="shared" si="1"/>
        <v>125.5</v>
      </c>
    </row>
    <row r="2966" ht="15.75" hidden="1" customHeight="1">
      <c r="A2966" s="5" t="s">
        <v>5209</v>
      </c>
      <c r="B2966" s="6" t="s">
        <v>19</v>
      </c>
      <c r="C2966" s="5" t="s">
        <v>23</v>
      </c>
      <c r="D2966" s="5" t="s">
        <v>30</v>
      </c>
      <c r="E2966" s="5" t="s">
        <v>15</v>
      </c>
      <c r="F2966" s="5" t="s">
        <v>394</v>
      </c>
      <c r="G2966" s="7">
        <v>181.0</v>
      </c>
      <c r="H2966" s="7" t="s">
        <v>17</v>
      </c>
      <c r="I2966" s="7">
        <v>144.0</v>
      </c>
      <c r="J2966" s="7">
        <f t="shared" si="1"/>
        <v>162.5</v>
      </c>
    </row>
    <row r="2967" ht="15.75" hidden="1" customHeight="1">
      <c r="A2967" s="5" t="s">
        <v>5210</v>
      </c>
      <c r="B2967" s="6" t="s">
        <v>19</v>
      </c>
      <c r="C2967" s="5" t="s">
        <v>23</v>
      </c>
      <c r="D2967" s="5" t="s">
        <v>14</v>
      </c>
      <c r="E2967" s="5" t="s">
        <v>25</v>
      </c>
      <c r="F2967" s="5" t="s">
        <v>94</v>
      </c>
      <c r="G2967" s="7">
        <v>169.0</v>
      </c>
      <c r="H2967" s="7" t="s">
        <v>17</v>
      </c>
      <c r="I2967" s="7">
        <v>135.0</v>
      </c>
      <c r="J2967" s="7">
        <f t="shared" si="1"/>
        <v>152</v>
      </c>
    </row>
    <row r="2968" ht="15.75" hidden="1" customHeight="1">
      <c r="A2968" s="5" t="s">
        <v>5211</v>
      </c>
      <c r="B2968" s="6" t="s">
        <v>19</v>
      </c>
      <c r="C2968" s="5" t="s">
        <v>13</v>
      </c>
      <c r="D2968" s="5" t="s">
        <v>109</v>
      </c>
      <c r="E2968" s="5" t="s">
        <v>25</v>
      </c>
      <c r="F2968" s="5" t="s">
        <v>73</v>
      </c>
      <c r="G2968" s="7">
        <v>166.0</v>
      </c>
      <c r="H2968" s="7">
        <v>171.0</v>
      </c>
      <c r="I2968" s="7" t="s">
        <v>17</v>
      </c>
      <c r="J2968" s="7">
        <f t="shared" si="1"/>
        <v>168.5</v>
      </c>
    </row>
    <row r="2969" ht="15.75" hidden="1" customHeight="1">
      <c r="A2969" s="5" t="s">
        <v>5212</v>
      </c>
      <c r="B2969" s="6" t="s">
        <v>12</v>
      </c>
      <c r="C2969" s="5" t="s">
        <v>23</v>
      </c>
      <c r="D2969" s="5" t="s">
        <v>109</v>
      </c>
      <c r="E2969" s="5" t="s">
        <v>25</v>
      </c>
      <c r="F2969" s="5" t="s">
        <v>110</v>
      </c>
      <c r="G2969" s="7">
        <v>159.0</v>
      </c>
      <c r="H2969" s="7">
        <v>145.0</v>
      </c>
      <c r="I2969" s="7" t="s">
        <v>17</v>
      </c>
      <c r="J2969" s="7">
        <f t="shared" si="1"/>
        <v>152</v>
      </c>
    </row>
    <row r="2970" ht="15.75" hidden="1" customHeight="1">
      <c r="A2970" s="5" t="s">
        <v>5213</v>
      </c>
      <c r="B2970" s="6" t="s">
        <v>12</v>
      </c>
      <c r="C2970" s="5" t="s">
        <v>13</v>
      </c>
      <c r="D2970" s="5" t="s">
        <v>30</v>
      </c>
      <c r="E2970" s="5" t="s">
        <v>15</v>
      </c>
      <c r="F2970" s="5" t="s">
        <v>49</v>
      </c>
      <c r="G2970" s="7">
        <v>126.0</v>
      </c>
      <c r="H2970" s="7">
        <v>132.0</v>
      </c>
      <c r="I2970" s="7" t="s">
        <v>17</v>
      </c>
      <c r="J2970" s="7">
        <f t="shared" si="1"/>
        <v>129</v>
      </c>
    </row>
    <row r="2971" ht="15.75" hidden="1" customHeight="1">
      <c r="A2971" s="5" t="s">
        <v>5214</v>
      </c>
      <c r="B2971" s="6" t="s">
        <v>12</v>
      </c>
      <c r="C2971" s="5" t="s">
        <v>23</v>
      </c>
      <c r="D2971" s="5" t="s">
        <v>37</v>
      </c>
      <c r="E2971" s="5" t="s">
        <v>25</v>
      </c>
      <c r="F2971" s="5" t="s">
        <v>240</v>
      </c>
      <c r="G2971" s="7">
        <v>194.0</v>
      </c>
      <c r="H2971" s="7" t="s">
        <v>17</v>
      </c>
      <c r="I2971" s="7">
        <v>192.0</v>
      </c>
      <c r="J2971" s="7">
        <f t="shared" si="1"/>
        <v>193</v>
      </c>
    </row>
    <row r="2972" ht="15.75" hidden="1" customHeight="1">
      <c r="A2972" s="5" t="s">
        <v>5215</v>
      </c>
      <c r="B2972" s="6" t="s">
        <v>12</v>
      </c>
      <c r="C2972" s="5" t="s">
        <v>23</v>
      </c>
      <c r="D2972" s="5" t="s">
        <v>30</v>
      </c>
      <c r="E2972" s="5" t="s">
        <v>25</v>
      </c>
      <c r="F2972" s="5" t="s">
        <v>269</v>
      </c>
      <c r="G2972" s="7">
        <v>191.0</v>
      </c>
      <c r="H2972" s="7">
        <v>169.0</v>
      </c>
      <c r="I2972" s="7" t="s">
        <v>17</v>
      </c>
      <c r="J2972" s="7">
        <f t="shared" si="1"/>
        <v>180</v>
      </c>
    </row>
    <row r="2973" ht="15.75" hidden="1" customHeight="1">
      <c r="A2973" s="5" t="s">
        <v>5216</v>
      </c>
      <c r="B2973" s="6" t="s">
        <v>19</v>
      </c>
      <c r="C2973" s="5" t="s">
        <v>23</v>
      </c>
      <c r="D2973" s="5" t="s">
        <v>24</v>
      </c>
      <c r="E2973" s="5" t="s">
        <v>15</v>
      </c>
      <c r="F2973" s="5" t="s">
        <v>1143</v>
      </c>
      <c r="G2973" s="7">
        <v>187.0</v>
      </c>
      <c r="H2973" s="7">
        <v>176.0</v>
      </c>
      <c r="I2973" s="7" t="s">
        <v>17</v>
      </c>
      <c r="J2973" s="7">
        <f t="shared" si="1"/>
        <v>181.5</v>
      </c>
    </row>
    <row r="2974" ht="15.75" hidden="1" customHeight="1">
      <c r="A2974" s="5" t="s">
        <v>5217</v>
      </c>
      <c r="B2974" s="6" t="s">
        <v>12</v>
      </c>
      <c r="C2974" s="5" t="s">
        <v>23</v>
      </c>
      <c r="D2974" s="5" t="s">
        <v>20</v>
      </c>
      <c r="E2974" s="5" t="s">
        <v>15</v>
      </c>
      <c r="F2974" s="5" t="s">
        <v>292</v>
      </c>
      <c r="G2974" s="7">
        <v>190.0</v>
      </c>
      <c r="H2974" s="7">
        <v>188.0</v>
      </c>
      <c r="I2974" s="7" t="s">
        <v>17</v>
      </c>
      <c r="J2974" s="7">
        <f t="shared" si="1"/>
        <v>189</v>
      </c>
    </row>
    <row r="2975" ht="15.75" hidden="1" customHeight="1">
      <c r="A2975" s="5" t="s">
        <v>5218</v>
      </c>
      <c r="B2975" s="6" t="s">
        <v>12</v>
      </c>
      <c r="C2975" s="5" t="s">
        <v>23</v>
      </c>
      <c r="D2975" s="5" t="s">
        <v>37</v>
      </c>
      <c r="E2975" s="5" t="s">
        <v>15</v>
      </c>
      <c r="F2975" s="5" t="s">
        <v>1225</v>
      </c>
      <c r="G2975" s="7">
        <v>147.0</v>
      </c>
      <c r="H2975" s="7">
        <v>149.0</v>
      </c>
      <c r="I2975" s="7">
        <v>137.0</v>
      </c>
      <c r="J2975" s="7">
        <f t="shared" si="1"/>
        <v>144.3333333</v>
      </c>
    </row>
    <row r="2976" ht="15.75" hidden="1" customHeight="1">
      <c r="A2976" s="5" t="s">
        <v>5219</v>
      </c>
      <c r="B2976" s="6" t="s">
        <v>12</v>
      </c>
      <c r="C2976" s="5" t="s">
        <v>23</v>
      </c>
      <c r="D2976" s="5" t="s">
        <v>60</v>
      </c>
      <c r="E2976" s="5" t="s">
        <v>25</v>
      </c>
      <c r="F2976" s="5" t="s">
        <v>61</v>
      </c>
      <c r="G2976" s="7">
        <v>170.0</v>
      </c>
      <c r="H2976" s="7" t="s">
        <v>17</v>
      </c>
      <c r="I2976" s="7">
        <v>189.0</v>
      </c>
      <c r="J2976" s="7">
        <f t="shared" si="1"/>
        <v>179.5</v>
      </c>
    </row>
    <row r="2977" ht="15.75" hidden="1" customHeight="1">
      <c r="A2977" s="5" t="s">
        <v>5220</v>
      </c>
      <c r="B2977" s="6" t="s">
        <v>19</v>
      </c>
      <c r="C2977" s="5" t="s">
        <v>23</v>
      </c>
      <c r="D2977" s="5" t="s">
        <v>20</v>
      </c>
      <c r="E2977" s="5" t="s">
        <v>15</v>
      </c>
      <c r="F2977" s="5" t="s">
        <v>676</v>
      </c>
      <c r="G2977" s="7">
        <v>165.0</v>
      </c>
      <c r="H2977" s="7">
        <v>147.0</v>
      </c>
      <c r="I2977" s="7" t="s">
        <v>17</v>
      </c>
      <c r="J2977" s="7">
        <f t="shared" si="1"/>
        <v>156</v>
      </c>
    </row>
    <row r="2978" ht="15.75" hidden="1" customHeight="1">
      <c r="A2978" s="5" t="s">
        <v>5221</v>
      </c>
      <c r="B2978" s="6" t="s">
        <v>19</v>
      </c>
      <c r="C2978" s="5" t="s">
        <v>23</v>
      </c>
      <c r="D2978" s="5" t="s">
        <v>20</v>
      </c>
      <c r="E2978" s="5" t="s">
        <v>25</v>
      </c>
      <c r="F2978" s="5" t="s">
        <v>498</v>
      </c>
      <c r="G2978" s="7">
        <v>152.0</v>
      </c>
      <c r="H2978" s="7">
        <v>145.0</v>
      </c>
      <c r="I2978" s="7" t="s">
        <v>17</v>
      </c>
      <c r="J2978" s="7">
        <f t="shared" si="1"/>
        <v>148.5</v>
      </c>
    </row>
    <row r="2979" ht="15.75" hidden="1" customHeight="1">
      <c r="A2979" s="5" t="s">
        <v>5222</v>
      </c>
      <c r="B2979" s="6" t="s">
        <v>12</v>
      </c>
      <c r="C2979" s="5" t="s">
        <v>23</v>
      </c>
      <c r="D2979" s="5" t="s">
        <v>130</v>
      </c>
      <c r="E2979" s="5" t="s">
        <v>15</v>
      </c>
      <c r="F2979" s="5" t="s">
        <v>196</v>
      </c>
      <c r="G2979" s="7">
        <v>138.0</v>
      </c>
      <c r="H2979" s="7" t="s">
        <v>17</v>
      </c>
      <c r="I2979" s="7">
        <v>149.0</v>
      </c>
      <c r="J2979" s="7">
        <f t="shared" si="1"/>
        <v>143.5</v>
      </c>
    </row>
    <row r="2980" ht="15.75" customHeight="1">
      <c r="A2980" s="5" t="s">
        <v>5223</v>
      </c>
      <c r="B2980" s="6" t="s">
        <v>12</v>
      </c>
      <c r="C2980" s="5" t="s">
        <v>13</v>
      </c>
      <c r="D2980" s="5" t="s">
        <v>24</v>
      </c>
      <c r="E2980" s="5" t="s">
        <v>15</v>
      </c>
      <c r="F2980" s="5" t="s">
        <v>3920</v>
      </c>
      <c r="G2980" s="7" t="s">
        <v>67</v>
      </c>
      <c r="H2980" s="7" t="s">
        <v>67</v>
      </c>
      <c r="I2980" s="7" t="s">
        <v>17</v>
      </c>
      <c r="J2980" s="7" t="str">
        <f t="shared" si="1"/>
        <v>#DIV/0!</v>
      </c>
    </row>
    <row r="2981" ht="15.75" hidden="1" customHeight="1">
      <c r="A2981" s="5" t="s">
        <v>5224</v>
      </c>
      <c r="B2981" s="6" t="s">
        <v>12</v>
      </c>
      <c r="C2981" s="5" t="s">
        <v>13</v>
      </c>
      <c r="D2981" s="5" t="s">
        <v>20</v>
      </c>
      <c r="E2981" s="5" t="s">
        <v>25</v>
      </c>
      <c r="F2981" s="5" t="s">
        <v>71</v>
      </c>
      <c r="G2981" s="7">
        <v>172.0</v>
      </c>
      <c r="H2981" s="7">
        <v>135.0</v>
      </c>
      <c r="I2981" s="7" t="s">
        <v>17</v>
      </c>
      <c r="J2981" s="7">
        <f t="shared" si="1"/>
        <v>153.5</v>
      </c>
    </row>
    <row r="2982" ht="15.75" hidden="1" customHeight="1">
      <c r="A2982" s="5" t="s">
        <v>5225</v>
      </c>
      <c r="B2982" s="6" t="s">
        <v>12</v>
      </c>
      <c r="C2982" s="5" t="s">
        <v>23</v>
      </c>
      <c r="D2982" s="5" t="s">
        <v>14</v>
      </c>
      <c r="E2982" s="5" t="s">
        <v>25</v>
      </c>
      <c r="F2982" s="5" t="s">
        <v>269</v>
      </c>
      <c r="G2982" s="7">
        <v>135.0</v>
      </c>
      <c r="H2982" s="7" t="s">
        <v>17</v>
      </c>
      <c r="I2982" s="7">
        <v>125.0</v>
      </c>
      <c r="J2982" s="7">
        <f t="shared" si="1"/>
        <v>130</v>
      </c>
    </row>
    <row r="2983" ht="15.75" hidden="1" customHeight="1">
      <c r="A2983" s="5" t="s">
        <v>5226</v>
      </c>
      <c r="B2983" s="6" t="s">
        <v>19</v>
      </c>
      <c r="C2983" s="5" t="s">
        <v>23</v>
      </c>
      <c r="D2983" s="5" t="s">
        <v>20</v>
      </c>
      <c r="E2983" s="5" t="s">
        <v>25</v>
      </c>
      <c r="F2983" s="5" t="s">
        <v>498</v>
      </c>
      <c r="G2983" s="7">
        <v>144.0</v>
      </c>
      <c r="H2983" s="7" t="s">
        <v>17</v>
      </c>
      <c r="I2983" s="7">
        <v>146.0</v>
      </c>
      <c r="J2983" s="7">
        <f t="shared" si="1"/>
        <v>145</v>
      </c>
    </row>
    <row r="2984" ht="15.75" hidden="1" customHeight="1">
      <c r="A2984" s="5" t="s">
        <v>5227</v>
      </c>
      <c r="B2984" s="6" t="s">
        <v>19</v>
      </c>
      <c r="C2984" s="5" t="s">
        <v>23</v>
      </c>
      <c r="D2984" s="5" t="s">
        <v>20</v>
      </c>
      <c r="E2984" s="5" t="s">
        <v>25</v>
      </c>
      <c r="F2984" s="5" t="s">
        <v>240</v>
      </c>
      <c r="G2984" s="7">
        <v>173.0</v>
      </c>
      <c r="H2984" s="7" t="s">
        <v>17</v>
      </c>
      <c r="I2984" s="7">
        <v>168.0</v>
      </c>
      <c r="J2984" s="7">
        <f t="shared" si="1"/>
        <v>170.5</v>
      </c>
    </row>
    <row r="2985" ht="15.75" hidden="1" customHeight="1">
      <c r="A2985" s="5" t="s">
        <v>5228</v>
      </c>
      <c r="B2985" s="6" t="s">
        <v>19</v>
      </c>
      <c r="C2985" s="5" t="s">
        <v>13</v>
      </c>
      <c r="D2985" s="5" t="s">
        <v>24</v>
      </c>
      <c r="E2985" s="5" t="s">
        <v>15</v>
      </c>
      <c r="F2985" s="5" t="s">
        <v>350</v>
      </c>
      <c r="G2985" s="7">
        <v>182.0</v>
      </c>
      <c r="H2985" s="7" t="s">
        <v>17</v>
      </c>
      <c r="I2985" s="7">
        <v>184.0</v>
      </c>
      <c r="J2985" s="7">
        <f t="shared" si="1"/>
        <v>183</v>
      </c>
    </row>
    <row r="2986" ht="15.75" hidden="1" customHeight="1">
      <c r="A2986" s="5" t="s">
        <v>5229</v>
      </c>
      <c r="B2986" s="6" t="s">
        <v>1353</v>
      </c>
      <c r="C2986" s="5" t="s">
        <v>13</v>
      </c>
      <c r="D2986" s="5" t="s">
        <v>30</v>
      </c>
      <c r="E2986" s="5" t="s">
        <v>25</v>
      </c>
      <c r="F2986" s="5" t="s">
        <v>275</v>
      </c>
      <c r="G2986" s="7">
        <v>115.0</v>
      </c>
      <c r="H2986" s="7">
        <v>162.0</v>
      </c>
      <c r="I2986" s="7" t="s">
        <v>17</v>
      </c>
      <c r="J2986" s="7">
        <f t="shared" si="1"/>
        <v>138.5</v>
      </c>
    </row>
    <row r="2987" ht="15.75" hidden="1" customHeight="1">
      <c r="A2987" s="5" t="s">
        <v>5230</v>
      </c>
      <c r="B2987" s="6" t="s">
        <v>19</v>
      </c>
      <c r="C2987" s="5" t="s">
        <v>23</v>
      </c>
      <c r="D2987" s="5" t="s">
        <v>37</v>
      </c>
      <c r="E2987" s="5" t="s">
        <v>15</v>
      </c>
      <c r="F2987" s="5" t="s">
        <v>271</v>
      </c>
      <c r="G2987" s="7">
        <v>178.0</v>
      </c>
      <c r="H2987" s="7">
        <v>145.0</v>
      </c>
      <c r="I2987" s="7" t="s">
        <v>17</v>
      </c>
      <c r="J2987" s="7">
        <f t="shared" si="1"/>
        <v>161.5</v>
      </c>
    </row>
    <row r="2988" ht="15.75" hidden="1" customHeight="1">
      <c r="A2988" s="5" t="s">
        <v>5231</v>
      </c>
      <c r="B2988" s="6" t="s">
        <v>19</v>
      </c>
      <c r="C2988" s="5" t="s">
        <v>13</v>
      </c>
      <c r="D2988" s="5" t="s">
        <v>60</v>
      </c>
      <c r="E2988" s="5" t="s">
        <v>15</v>
      </c>
      <c r="F2988" s="5" t="s">
        <v>31</v>
      </c>
      <c r="G2988" s="7">
        <v>131.0</v>
      </c>
      <c r="H2988" s="7">
        <v>132.0</v>
      </c>
      <c r="I2988" s="7">
        <v>140.0</v>
      </c>
      <c r="J2988" s="7">
        <f t="shared" si="1"/>
        <v>134.3333333</v>
      </c>
    </row>
    <row r="2989" ht="15.75" hidden="1" customHeight="1">
      <c r="A2989" s="5" t="s">
        <v>5232</v>
      </c>
      <c r="B2989" s="6" t="s">
        <v>19</v>
      </c>
      <c r="C2989" s="5" t="s">
        <v>23</v>
      </c>
      <c r="D2989" s="5" t="s">
        <v>43</v>
      </c>
      <c r="E2989" s="5" t="s">
        <v>25</v>
      </c>
      <c r="F2989" s="5" t="s">
        <v>44</v>
      </c>
      <c r="G2989" s="7">
        <v>193.0</v>
      </c>
      <c r="H2989" s="7" t="s">
        <v>17</v>
      </c>
      <c r="I2989" s="7">
        <v>177.0</v>
      </c>
      <c r="J2989" s="7">
        <f t="shared" si="1"/>
        <v>185</v>
      </c>
    </row>
    <row r="2990" ht="15.75" hidden="1" customHeight="1">
      <c r="A2990" s="5" t="s">
        <v>5233</v>
      </c>
      <c r="B2990" s="6" t="s">
        <v>12</v>
      </c>
      <c r="C2990" s="5" t="s">
        <v>13</v>
      </c>
      <c r="D2990" s="5" t="s">
        <v>37</v>
      </c>
      <c r="E2990" s="5" t="s">
        <v>15</v>
      </c>
      <c r="F2990" s="5" t="s">
        <v>196</v>
      </c>
      <c r="G2990" s="7">
        <v>157.0</v>
      </c>
      <c r="H2990" s="7" t="s">
        <v>17</v>
      </c>
      <c r="I2990" s="7">
        <v>144.0</v>
      </c>
      <c r="J2990" s="7">
        <f t="shared" si="1"/>
        <v>150.5</v>
      </c>
    </row>
    <row r="2991" ht="15.75" hidden="1" customHeight="1">
      <c r="A2991" s="5" t="s">
        <v>5234</v>
      </c>
      <c r="B2991" s="6" t="s">
        <v>19</v>
      </c>
      <c r="C2991" s="5" t="s">
        <v>13</v>
      </c>
      <c r="D2991" s="5" t="s">
        <v>109</v>
      </c>
      <c r="E2991" s="5" t="s">
        <v>25</v>
      </c>
      <c r="F2991" s="5" t="s">
        <v>94</v>
      </c>
      <c r="G2991" s="7">
        <v>180.0</v>
      </c>
      <c r="H2991" s="7">
        <v>140.0</v>
      </c>
      <c r="I2991" s="7">
        <v>149.0</v>
      </c>
      <c r="J2991" s="7">
        <f t="shared" si="1"/>
        <v>156.3333333</v>
      </c>
    </row>
    <row r="2992" ht="15.75" hidden="1" customHeight="1">
      <c r="A2992" s="5" t="s">
        <v>5235</v>
      </c>
      <c r="B2992" s="6" t="s">
        <v>12</v>
      </c>
      <c r="C2992" s="5" t="s">
        <v>13</v>
      </c>
      <c r="D2992" s="5" t="s">
        <v>51</v>
      </c>
      <c r="E2992" s="5" t="s">
        <v>15</v>
      </c>
      <c r="F2992" s="5" t="s">
        <v>358</v>
      </c>
      <c r="G2992" s="7">
        <v>111.0</v>
      </c>
      <c r="H2992" s="7">
        <v>140.0</v>
      </c>
      <c r="I2992" s="7" t="s">
        <v>17</v>
      </c>
      <c r="J2992" s="7">
        <f t="shared" si="1"/>
        <v>125.5</v>
      </c>
    </row>
    <row r="2993" ht="15.75" hidden="1" customHeight="1">
      <c r="A2993" s="5" t="s">
        <v>5236</v>
      </c>
      <c r="B2993" s="6" t="s">
        <v>1353</v>
      </c>
      <c r="C2993" s="5" t="s">
        <v>13</v>
      </c>
      <c r="D2993" s="5" t="s">
        <v>109</v>
      </c>
      <c r="E2993" s="5" t="s">
        <v>25</v>
      </c>
      <c r="F2993" s="5" t="s">
        <v>192</v>
      </c>
      <c r="G2993" s="7" t="s">
        <v>67</v>
      </c>
      <c r="H2993" s="7">
        <v>118.0</v>
      </c>
      <c r="I2993" s="7">
        <v>117.0</v>
      </c>
      <c r="J2993" s="7">
        <f t="shared" si="1"/>
        <v>117.5</v>
      </c>
    </row>
    <row r="2994" ht="15.75" hidden="1" customHeight="1">
      <c r="A2994" s="5" t="s">
        <v>5237</v>
      </c>
      <c r="B2994" s="6" t="s">
        <v>19</v>
      </c>
      <c r="C2994" s="5" t="s">
        <v>23</v>
      </c>
      <c r="D2994" s="5" t="s">
        <v>20</v>
      </c>
      <c r="E2994" s="5" t="s">
        <v>15</v>
      </c>
      <c r="F2994" s="5" t="s">
        <v>387</v>
      </c>
      <c r="G2994" s="7">
        <v>193.5</v>
      </c>
      <c r="H2994" s="7">
        <v>179.0</v>
      </c>
      <c r="I2994" s="7" t="s">
        <v>17</v>
      </c>
      <c r="J2994" s="7">
        <f t="shared" si="1"/>
        <v>186.25</v>
      </c>
    </row>
    <row r="2995" ht="15.75" hidden="1" customHeight="1">
      <c r="A2995" s="5" t="s">
        <v>5238</v>
      </c>
      <c r="B2995" s="6" t="s">
        <v>12</v>
      </c>
      <c r="C2995" s="5" t="s">
        <v>13</v>
      </c>
      <c r="D2995" s="5" t="s">
        <v>30</v>
      </c>
      <c r="E2995" s="5" t="s">
        <v>15</v>
      </c>
      <c r="F2995" s="5" t="s">
        <v>183</v>
      </c>
      <c r="G2995" s="7">
        <v>126.0</v>
      </c>
      <c r="H2995" s="7" t="s">
        <v>17</v>
      </c>
      <c r="I2995" s="7">
        <v>144.0</v>
      </c>
      <c r="J2995" s="7">
        <f t="shared" si="1"/>
        <v>135</v>
      </c>
    </row>
    <row r="2996" ht="15.75" hidden="1" customHeight="1">
      <c r="A2996" s="5" t="s">
        <v>5239</v>
      </c>
      <c r="B2996" s="6" t="s">
        <v>19</v>
      </c>
      <c r="C2996" s="5" t="s">
        <v>23</v>
      </c>
      <c r="D2996" s="5" t="s">
        <v>30</v>
      </c>
      <c r="E2996" s="5" t="s">
        <v>15</v>
      </c>
      <c r="F2996" s="5" t="s">
        <v>66</v>
      </c>
      <c r="G2996" s="7">
        <v>140.0</v>
      </c>
      <c r="H2996" s="7">
        <v>132.0</v>
      </c>
      <c r="I2996" s="7" t="s">
        <v>17</v>
      </c>
      <c r="J2996" s="7">
        <f t="shared" si="1"/>
        <v>136</v>
      </c>
    </row>
    <row r="2997" ht="15.75" hidden="1" customHeight="1">
      <c r="A2997" s="5" t="s">
        <v>5240</v>
      </c>
      <c r="B2997" s="6" t="s">
        <v>19</v>
      </c>
      <c r="C2997" s="5" t="s">
        <v>13</v>
      </c>
      <c r="D2997" s="5" t="s">
        <v>43</v>
      </c>
      <c r="E2997" s="5" t="s">
        <v>15</v>
      </c>
      <c r="F2997" s="5" t="s">
        <v>550</v>
      </c>
      <c r="G2997" s="7">
        <v>172.0</v>
      </c>
      <c r="H2997" s="7" t="s">
        <v>17</v>
      </c>
      <c r="I2997" s="7">
        <v>153.0</v>
      </c>
      <c r="J2997" s="7">
        <f t="shared" si="1"/>
        <v>162.5</v>
      </c>
    </row>
    <row r="2998" ht="15.75" hidden="1" customHeight="1">
      <c r="A2998" s="5" t="s">
        <v>5241</v>
      </c>
      <c r="B2998" s="6" t="s">
        <v>12</v>
      </c>
      <c r="C2998" s="5" t="s">
        <v>13</v>
      </c>
      <c r="D2998" s="5" t="s">
        <v>149</v>
      </c>
      <c r="E2998" s="5" t="s">
        <v>15</v>
      </c>
      <c r="F2998" s="5" t="s">
        <v>183</v>
      </c>
      <c r="G2998" s="7">
        <v>115.0</v>
      </c>
      <c r="H2998" s="7">
        <v>121.0</v>
      </c>
      <c r="I2998" s="7" t="s">
        <v>17</v>
      </c>
      <c r="J2998" s="7">
        <f t="shared" si="1"/>
        <v>118</v>
      </c>
    </row>
    <row r="2999" ht="15.75" hidden="1" customHeight="1">
      <c r="A2999" s="5" t="s">
        <v>5242</v>
      </c>
      <c r="B2999" s="6" t="s">
        <v>12</v>
      </c>
      <c r="C2999" s="5" t="s">
        <v>23</v>
      </c>
      <c r="D2999" s="5" t="s">
        <v>60</v>
      </c>
      <c r="E2999" s="5" t="s">
        <v>15</v>
      </c>
      <c r="F2999" s="5" t="s">
        <v>31</v>
      </c>
      <c r="G2999" s="7">
        <v>152.0</v>
      </c>
      <c r="H2999" s="7" t="s">
        <v>17</v>
      </c>
      <c r="I2999" s="7">
        <v>140.0</v>
      </c>
      <c r="J2999" s="7">
        <f t="shared" si="1"/>
        <v>146</v>
      </c>
    </row>
    <row r="3000" ht="15.75" hidden="1" customHeight="1">
      <c r="A3000" s="5" t="s">
        <v>5243</v>
      </c>
      <c r="B3000" s="6" t="s">
        <v>12</v>
      </c>
      <c r="C3000" s="5" t="s">
        <v>23</v>
      </c>
      <c r="D3000" s="5" t="s">
        <v>20</v>
      </c>
      <c r="E3000" s="5" t="s">
        <v>15</v>
      </c>
      <c r="F3000" s="5" t="s">
        <v>504</v>
      </c>
      <c r="G3000" s="7">
        <v>165.0</v>
      </c>
      <c r="H3000" s="7">
        <v>153.0</v>
      </c>
      <c r="I3000" s="7" t="s">
        <v>17</v>
      </c>
      <c r="J3000" s="7">
        <f t="shared" si="1"/>
        <v>159</v>
      </c>
    </row>
    <row r="3001" ht="15.75" hidden="1" customHeight="1">
      <c r="A3001" s="5" t="s">
        <v>5244</v>
      </c>
      <c r="B3001" s="6" t="s">
        <v>12</v>
      </c>
      <c r="C3001" s="5" t="s">
        <v>13</v>
      </c>
      <c r="D3001" s="5" t="s">
        <v>109</v>
      </c>
      <c r="E3001" s="5" t="s">
        <v>15</v>
      </c>
      <c r="F3001" s="5" t="s">
        <v>172</v>
      </c>
      <c r="G3001" s="7">
        <v>111.0</v>
      </c>
      <c r="H3001" s="7">
        <v>124.0</v>
      </c>
      <c r="I3001" s="7" t="s">
        <v>17</v>
      </c>
      <c r="J3001" s="7">
        <f t="shared" si="1"/>
        <v>117.5</v>
      </c>
    </row>
    <row r="3002" ht="15.75" hidden="1" customHeight="1">
      <c r="A3002" s="5" t="s">
        <v>5245</v>
      </c>
      <c r="B3002" s="6" t="s">
        <v>19</v>
      </c>
      <c r="C3002" s="5" t="s">
        <v>13</v>
      </c>
      <c r="D3002" s="5" t="s">
        <v>109</v>
      </c>
      <c r="E3002" s="5" t="s">
        <v>25</v>
      </c>
      <c r="F3002" s="5" t="s">
        <v>1118</v>
      </c>
      <c r="G3002" s="7">
        <v>147.0</v>
      </c>
      <c r="H3002" s="7">
        <v>147.0</v>
      </c>
      <c r="I3002" s="7" t="s">
        <v>17</v>
      </c>
      <c r="J3002" s="7">
        <f t="shared" si="1"/>
        <v>147</v>
      </c>
    </row>
    <row r="3003" ht="15.75" hidden="1" customHeight="1">
      <c r="A3003" s="5" t="s">
        <v>5246</v>
      </c>
      <c r="B3003" s="6" t="s">
        <v>12</v>
      </c>
      <c r="C3003" s="5" t="s">
        <v>13</v>
      </c>
      <c r="D3003" s="5" t="s">
        <v>14</v>
      </c>
      <c r="E3003" s="5" t="s">
        <v>15</v>
      </c>
      <c r="F3003" s="5" t="s">
        <v>127</v>
      </c>
      <c r="G3003" s="7">
        <v>154.0</v>
      </c>
      <c r="H3003" s="7" t="s">
        <v>17</v>
      </c>
      <c r="I3003" s="7">
        <v>133.0</v>
      </c>
      <c r="J3003" s="7">
        <f t="shared" si="1"/>
        <v>143.5</v>
      </c>
    </row>
    <row r="3004" ht="15.75" hidden="1" customHeight="1">
      <c r="A3004" s="5" t="s">
        <v>5247</v>
      </c>
      <c r="B3004" s="6" t="s">
        <v>12</v>
      </c>
      <c r="C3004" s="5" t="s">
        <v>23</v>
      </c>
      <c r="D3004" s="5" t="s">
        <v>20</v>
      </c>
      <c r="E3004" s="5" t="s">
        <v>15</v>
      </c>
      <c r="F3004" s="5" t="s">
        <v>457</v>
      </c>
      <c r="G3004" s="7">
        <v>192.0</v>
      </c>
      <c r="H3004" s="7" t="s">
        <v>17</v>
      </c>
      <c r="I3004" s="7">
        <v>186.0</v>
      </c>
      <c r="J3004" s="7">
        <f t="shared" si="1"/>
        <v>189</v>
      </c>
    </row>
    <row r="3005" ht="15.75" hidden="1" customHeight="1">
      <c r="A3005" s="5" t="s">
        <v>5248</v>
      </c>
      <c r="B3005" s="6" t="s">
        <v>12</v>
      </c>
      <c r="C3005" s="5" t="s">
        <v>23</v>
      </c>
      <c r="D3005" s="5" t="s">
        <v>20</v>
      </c>
      <c r="E3005" s="5" t="s">
        <v>15</v>
      </c>
      <c r="F3005" s="5" t="s">
        <v>107</v>
      </c>
      <c r="G3005" s="7">
        <v>175.0</v>
      </c>
      <c r="H3005" s="7">
        <v>170.0</v>
      </c>
      <c r="I3005" s="7" t="s">
        <v>17</v>
      </c>
      <c r="J3005" s="7">
        <f t="shared" si="1"/>
        <v>172.5</v>
      </c>
    </row>
    <row r="3006" ht="15.75" hidden="1" customHeight="1">
      <c r="A3006" s="5" t="s">
        <v>5249</v>
      </c>
      <c r="B3006" s="6" t="s">
        <v>19</v>
      </c>
      <c r="C3006" s="5" t="s">
        <v>13</v>
      </c>
      <c r="D3006" s="5" t="s">
        <v>60</v>
      </c>
      <c r="E3006" s="5" t="s">
        <v>15</v>
      </c>
      <c r="F3006" s="5" t="s">
        <v>112</v>
      </c>
      <c r="G3006" s="7">
        <v>167.0</v>
      </c>
      <c r="H3006" s="7" t="s">
        <v>17</v>
      </c>
      <c r="I3006" s="7">
        <v>186.0</v>
      </c>
      <c r="J3006" s="7">
        <f t="shared" si="1"/>
        <v>176.5</v>
      </c>
    </row>
    <row r="3007" ht="15.75" hidden="1" customHeight="1">
      <c r="A3007" s="5" t="s">
        <v>5250</v>
      </c>
      <c r="B3007" s="6" t="s">
        <v>12</v>
      </c>
      <c r="C3007" s="5" t="s">
        <v>23</v>
      </c>
      <c r="D3007" s="5" t="s">
        <v>37</v>
      </c>
      <c r="E3007" s="5" t="s">
        <v>25</v>
      </c>
      <c r="F3007" s="5" t="s">
        <v>454</v>
      </c>
      <c r="G3007" s="7">
        <v>122.0</v>
      </c>
      <c r="H3007" s="7" t="s">
        <v>17</v>
      </c>
      <c r="I3007" s="7">
        <v>153.0</v>
      </c>
      <c r="J3007" s="7">
        <f t="shared" si="1"/>
        <v>137.5</v>
      </c>
    </row>
    <row r="3008" ht="15.75" hidden="1" customHeight="1">
      <c r="A3008" s="5" t="s">
        <v>5251</v>
      </c>
      <c r="B3008" s="6" t="s">
        <v>12</v>
      </c>
      <c r="C3008" s="5" t="s">
        <v>13</v>
      </c>
      <c r="D3008" s="5" t="s">
        <v>60</v>
      </c>
      <c r="E3008" s="5" t="s">
        <v>25</v>
      </c>
      <c r="F3008" s="5" t="s">
        <v>61</v>
      </c>
      <c r="G3008" s="7">
        <v>194.0</v>
      </c>
      <c r="H3008" s="7" t="s">
        <v>17</v>
      </c>
      <c r="I3008" s="7">
        <v>197.0</v>
      </c>
      <c r="J3008" s="7">
        <f t="shared" si="1"/>
        <v>195.5</v>
      </c>
    </row>
    <row r="3009" ht="15.75" hidden="1" customHeight="1">
      <c r="A3009" s="5" t="s">
        <v>5252</v>
      </c>
      <c r="B3009" s="6" t="s">
        <v>12</v>
      </c>
      <c r="C3009" s="5" t="s">
        <v>13</v>
      </c>
      <c r="D3009" s="5" t="s">
        <v>30</v>
      </c>
      <c r="E3009" s="5" t="s">
        <v>15</v>
      </c>
      <c r="F3009" s="5" t="s">
        <v>183</v>
      </c>
      <c r="G3009" s="7">
        <v>164.0</v>
      </c>
      <c r="H3009" s="7" t="s">
        <v>17</v>
      </c>
      <c r="I3009" s="7">
        <v>189.0</v>
      </c>
      <c r="J3009" s="7">
        <f t="shared" si="1"/>
        <v>176.5</v>
      </c>
    </row>
    <row r="3010" ht="15.75" hidden="1" customHeight="1">
      <c r="A3010" s="5" t="s">
        <v>5253</v>
      </c>
      <c r="B3010" s="6" t="s">
        <v>12</v>
      </c>
      <c r="C3010" s="5" t="s">
        <v>23</v>
      </c>
      <c r="D3010" s="5" t="s">
        <v>20</v>
      </c>
      <c r="E3010" s="5" t="s">
        <v>25</v>
      </c>
      <c r="F3010" s="5" t="s">
        <v>654</v>
      </c>
      <c r="G3010" s="7">
        <v>161.0</v>
      </c>
      <c r="H3010" s="7">
        <v>160.0</v>
      </c>
      <c r="I3010" s="7" t="s">
        <v>17</v>
      </c>
      <c r="J3010" s="7">
        <f t="shared" si="1"/>
        <v>160.5</v>
      </c>
    </row>
    <row r="3011" ht="15.75" hidden="1" customHeight="1">
      <c r="A3011" s="5" t="s">
        <v>5254</v>
      </c>
      <c r="B3011" s="6" t="s">
        <v>12</v>
      </c>
      <c r="C3011" s="5" t="s">
        <v>23</v>
      </c>
      <c r="D3011" s="5" t="s">
        <v>37</v>
      </c>
      <c r="E3011" s="5" t="s">
        <v>25</v>
      </c>
      <c r="F3011" s="5" t="s">
        <v>117</v>
      </c>
      <c r="G3011" s="7">
        <v>185.0</v>
      </c>
      <c r="H3011" s="7" t="s">
        <v>17</v>
      </c>
      <c r="I3011" s="7">
        <v>157.0</v>
      </c>
      <c r="J3011" s="7">
        <f t="shared" si="1"/>
        <v>171</v>
      </c>
    </row>
    <row r="3012" ht="15.75" hidden="1" customHeight="1">
      <c r="A3012" s="5" t="s">
        <v>5255</v>
      </c>
      <c r="B3012" s="6" t="s">
        <v>12</v>
      </c>
      <c r="C3012" s="5" t="s">
        <v>13</v>
      </c>
      <c r="D3012" s="5" t="s">
        <v>37</v>
      </c>
      <c r="E3012" s="5" t="s">
        <v>25</v>
      </c>
      <c r="F3012" s="5" t="s">
        <v>240</v>
      </c>
      <c r="G3012" s="7">
        <v>161.0</v>
      </c>
      <c r="H3012" s="7" t="s">
        <v>17</v>
      </c>
      <c r="I3012" s="7">
        <v>175.0</v>
      </c>
      <c r="J3012" s="7">
        <f t="shared" si="1"/>
        <v>168</v>
      </c>
    </row>
    <row r="3013" ht="15.75" hidden="1" customHeight="1">
      <c r="A3013" s="5" t="s">
        <v>5256</v>
      </c>
      <c r="B3013" s="6" t="s">
        <v>19</v>
      </c>
      <c r="C3013" s="5" t="s">
        <v>13</v>
      </c>
      <c r="D3013" s="5" t="s">
        <v>30</v>
      </c>
      <c r="E3013" s="5" t="s">
        <v>15</v>
      </c>
      <c r="F3013" s="5" t="s">
        <v>66</v>
      </c>
      <c r="G3013" s="7" t="s">
        <v>67</v>
      </c>
      <c r="H3013" s="7">
        <v>107.0</v>
      </c>
      <c r="I3013" s="7" t="s">
        <v>64</v>
      </c>
      <c r="J3013" s="7">
        <f t="shared" si="1"/>
        <v>107</v>
      </c>
    </row>
    <row r="3014" ht="15.75" hidden="1" customHeight="1">
      <c r="A3014" s="5" t="s">
        <v>5257</v>
      </c>
      <c r="B3014" s="6" t="s">
        <v>12</v>
      </c>
      <c r="C3014" s="5" t="s">
        <v>13</v>
      </c>
      <c r="D3014" s="5" t="s">
        <v>30</v>
      </c>
      <c r="E3014" s="5" t="s">
        <v>25</v>
      </c>
      <c r="F3014" s="5" t="s">
        <v>446</v>
      </c>
      <c r="G3014" s="7">
        <v>143.0</v>
      </c>
      <c r="H3014" s="7" t="s">
        <v>17</v>
      </c>
      <c r="I3014" s="7">
        <v>163.0</v>
      </c>
      <c r="J3014" s="7">
        <f t="shared" si="1"/>
        <v>153</v>
      </c>
    </row>
    <row r="3015" ht="15.75" hidden="1" customHeight="1">
      <c r="A3015" s="5" t="s">
        <v>5258</v>
      </c>
      <c r="B3015" s="6" t="s">
        <v>12</v>
      </c>
      <c r="C3015" s="5" t="s">
        <v>13</v>
      </c>
      <c r="D3015" s="5" t="s">
        <v>109</v>
      </c>
      <c r="E3015" s="5" t="s">
        <v>25</v>
      </c>
      <c r="F3015" s="5" t="s">
        <v>155</v>
      </c>
      <c r="G3015" s="7">
        <v>119.0</v>
      </c>
      <c r="H3015" s="7">
        <v>121.0</v>
      </c>
      <c r="I3015" s="7" t="s">
        <v>17</v>
      </c>
      <c r="J3015" s="7">
        <f t="shared" si="1"/>
        <v>120</v>
      </c>
    </row>
    <row r="3016" ht="15.75" hidden="1" customHeight="1">
      <c r="A3016" s="5" t="s">
        <v>5259</v>
      </c>
      <c r="B3016" s="6" t="s">
        <v>12</v>
      </c>
      <c r="C3016" s="5" t="s">
        <v>23</v>
      </c>
      <c r="D3016" s="5" t="s">
        <v>60</v>
      </c>
      <c r="E3016" s="5" t="s">
        <v>25</v>
      </c>
      <c r="F3016" s="5" t="s">
        <v>278</v>
      </c>
      <c r="G3016" s="7">
        <v>185.0</v>
      </c>
      <c r="H3016" s="7" t="s">
        <v>17</v>
      </c>
      <c r="I3016" s="7">
        <v>183.0</v>
      </c>
      <c r="J3016" s="7">
        <f t="shared" si="1"/>
        <v>184</v>
      </c>
    </row>
    <row r="3017" ht="15.75" hidden="1" customHeight="1">
      <c r="A3017" s="5" t="s">
        <v>5260</v>
      </c>
      <c r="B3017" s="6" t="s">
        <v>12</v>
      </c>
      <c r="C3017" s="5" t="s">
        <v>23</v>
      </c>
      <c r="D3017" s="5" t="s">
        <v>60</v>
      </c>
      <c r="E3017" s="5" t="s">
        <v>25</v>
      </c>
      <c r="F3017" s="5" t="s">
        <v>73</v>
      </c>
      <c r="G3017" s="7">
        <v>148.0</v>
      </c>
      <c r="H3017" s="7">
        <v>157.0</v>
      </c>
      <c r="I3017" s="7">
        <v>153.0</v>
      </c>
      <c r="J3017" s="7">
        <f t="shared" si="1"/>
        <v>152.6666667</v>
      </c>
    </row>
    <row r="3018" ht="15.75" hidden="1" customHeight="1">
      <c r="A3018" s="5" t="s">
        <v>5261</v>
      </c>
      <c r="B3018" s="6" t="s">
        <v>12</v>
      </c>
      <c r="C3018" s="5" t="s">
        <v>23</v>
      </c>
      <c r="D3018" s="5" t="s">
        <v>20</v>
      </c>
      <c r="E3018" s="5" t="s">
        <v>25</v>
      </c>
      <c r="F3018" s="5" t="s">
        <v>772</v>
      </c>
      <c r="G3018" s="7">
        <v>195.0</v>
      </c>
      <c r="H3018" s="7" t="s">
        <v>17</v>
      </c>
      <c r="I3018" s="7">
        <v>180.0</v>
      </c>
      <c r="J3018" s="7">
        <f t="shared" si="1"/>
        <v>187.5</v>
      </c>
    </row>
    <row r="3019" ht="15.75" hidden="1" customHeight="1">
      <c r="A3019" s="5" t="s">
        <v>5262</v>
      </c>
      <c r="B3019" s="6" t="s">
        <v>12</v>
      </c>
      <c r="C3019" s="5" t="s">
        <v>23</v>
      </c>
      <c r="D3019" s="5" t="s">
        <v>109</v>
      </c>
      <c r="E3019" s="5" t="s">
        <v>15</v>
      </c>
      <c r="F3019" s="5" t="s">
        <v>123</v>
      </c>
      <c r="G3019" s="7">
        <v>154.0</v>
      </c>
      <c r="H3019" s="7">
        <v>160.0</v>
      </c>
      <c r="I3019" s="7" t="s">
        <v>17</v>
      </c>
      <c r="J3019" s="7">
        <f t="shared" si="1"/>
        <v>157</v>
      </c>
    </row>
    <row r="3020" ht="15.75" hidden="1" customHeight="1">
      <c r="A3020" s="5" t="s">
        <v>5263</v>
      </c>
      <c r="B3020" s="6" t="s">
        <v>12</v>
      </c>
      <c r="C3020" s="5" t="s">
        <v>23</v>
      </c>
      <c r="D3020" s="5" t="s">
        <v>60</v>
      </c>
      <c r="E3020" s="5" t="s">
        <v>25</v>
      </c>
      <c r="F3020" s="5" t="s">
        <v>73</v>
      </c>
      <c r="G3020" s="7">
        <v>154.0</v>
      </c>
      <c r="H3020" s="7">
        <v>124.0</v>
      </c>
      <c r="I3020" s="7">
        <v>137.0</v>
      </c>
      <c r="J3020" s="7">
        <f t="shared" si="1"/>
        <v>138.3333333</v>
      </c>
    </row>
    <row r="3021" ht="15.75" hidden="1" customHeight="1">
      <c r="A3021" s="5" t="s">
        <v>5264</v>
      </c>
      <c r="B3021" s="6" t="s">
        <v>12</v>
      </c>
      <c r="C3021" s="5" t="s">
        <v>13</v>
      </c>
      <c r="D3021" s="5" t="s">
        <v>43</v>
      </c>
      <c r="E3021" s="5" t="s">
        <v>25</v>
      </c>
      <c r="F3021" s="5" t="s">
        <v>259</v>
      </c>
      <c r="G3021" s="7">
        <v>129.0</v>
      </c>
      <c r="H3021" s="7">
        <v>121.0</v>
      </c>
      <c r="I3021" s="7">
        <v>142.0</v>
      </c>
      <c r="J3021" s="7">
        <f t="shared" si="1"/>
        <v>130.6666667</v>
      </c>
    </row>
    <row r="3022" ht="15.75" hidden="1" customHeight="1">
      <c r="A3022" s="5" t="s">
        <v>5265</v>
      </c>
      <c r="B3022" s="6" t="s">
        <v>12</v>
      </c>
      <c r="C3022" s="5" t="s">
        <v>23</v>
      </c>
      <c r="D3022" s="5" t="s">
        <v>24</v>
      </c>
      <c r="E3022" s="5" t="s">
        <v>15</v>
      </c>
      <c r="F3022" s="5" t="s">
        <v>146</v>
      </c>
      <c r="G3022" s="7">
        <v>126.0</v>
      </c>
      <c r="H3022" s="7">
        <v>107.0</v>
      </c>
      <c r="I3022" s="7" t="s">
        <v>17</v>
      </c>
      <c r="J3022" s="7">
        <f t="shared" si="1"/>
        <v>116.5</v>
      </c>
    </row>
    <row r="3023" ht="15.75" hidden="1" customHeight="1">
      <c r="A3023" s="5" t="s">
        <v>5266</v>
      </c>
      <c r="B3023" s="6" t="s">
        <v>19</v>
      </c>
      <c r="C3023" s="5" t="s">
        <v>13</v>
      </c>
      <c r="D3023" s="5" t="s">
        <v>109</v>
      </c>
      <c r="E3023" s="5" t="s">
        <v>25</v>
      </c>
      <c r="F3023" s="5" t="s">
        <v>1677</v>
      </c>
      <c r="G3023" s="7">
        <v>100.0</v>
      </c>
      <c r="H3023" s="7">
        <v>100.0</v>
      </c>
      <c r="I3023" s="7" t="s">
        <v>17</v>
      </c>
      <c r="J3023" s="7">
        <f t="shared" si="1"/>
        <v>100</v>
      </c>
    </row>
    <row r="3024" ht="15.75" hidden="1" customHeight="1">
      <c r="A3024" s="5" t="s">
        <v>5267</v>
      </c>
      <c r="B3024" s="6" t="s">
        <v>12</v>
      </c>
      <c r="C3024" s="5" t="s">
        <v>23</v>
      </c>
      <c r="D3024" s="5" t="s">
        <v>30</v>
      </c>
      <c r="E3024" s="5" t="s">
        <v>25</v>
      </c>
      <c r="F3024" s="5" t="s">
        <v>177</v>
      </c>
      <c r="G3024" s="7">
        <v>167.0</v>
      </c>
      <c r="H3024" s="7">
        <v>155.0</v>
      </c>
      <c r="I3024" s="7" t="s">
        <v>17</v>
      </c>
      <c r="J3024" s="7">
        <f t="shared" si="1"/>
        <v>161</v>
      </c>
    </row>
    <row r="3025" ht="15.75" hidden="1" customHeight="1">
      <c r="A3025" s="5" t="s">
        <v>5268</v>
      </c>
      <c r="B3025" s="6" t="s">
        <v>19</v>
      </c>
      <c r="C3025" s="5" t="s">
        <v>23</v>
      </c>
      <c r="D3025" s="5" t="s">
        <v>20</v>
      </c>
      <c r="E3025" s="5" t="s">
        <v>15</v>
      </c>
      <c r="F3025" s="5" t="s">
        <v>387</v>
      </c>
      <c r="G3025" s="7">
        <v>179.0</v>
      </c>
      <c r="H3025" s="7" t="s">
        <v>17</v>
      </c>
      <c r="I3025" s="7">
        <v>177.0</v>
      </c>
      <c r="J3025" s="7">
        <f t="shared" si="1"/>
        <v>178</v>
      </c>
    </row>
    <row r="3026" ht="15.75" hidden="1" customHeight="1">
      <c r="A3026" s="5" t="s">
        <v>5269</v>
      </c>
      <c r="B3026" s="6" t="s">
        <v>12</v>
      </c>
      <c r="C3026" s="5" t="s">
        <v>13</v>
      </c>
      <c r="D3026" s="5" t="s">
        <v>24</v>
      </c>
      <c r="E3026" s="5" t="s">
        <v>25</v>
      </c>
      <c r="F3026" s="5" t="s">
        <v>310</v>
      </c>
      <c r="G3026" s="7">
        <v>144.0</v>
      </c>
      <c r="H3026" s="7">
        <v>135.0</v>
      </c>
      <c r="I3026" s="7" t="s">
        <v>17</v>
      </c>
      <c r="J3026" s="7">
        <f t="shared" si="1"/>
        <v>139.5</v>
      </c>
    </row>
    <row r="3027" ht="15.75" hidden="1" customHeight="1">
      <c r="A3027" s="5" t="s">
        <v>5270</v>
      </c>
      <c r="B3027" s="6" t="s">
        <v>12</v>
      </c>
      <c r="C3027" s="5" t="s">
        <v>23</v>
      </c>
      <c r="D3027" s="5" t="s">
        <v>30</v>
      </c>
      <c r="E3027" s="5" t="s">
        <v>25</v>
      </c>
      <c r="F3027" s="5" t="s">
        <v>188</v>
      </c>
      <c r="G3027" s="7">
        <v>188.0</v>
      </c>
      <c r="H3027" s="7">
        <v>149.0</v>
      </c>
      <c r="I3027" s="7" t="s">
        <v>17</v>
      </c>
      <c r="J3027" s="7">
        <f t="shared" si="1"/>
        <v>168.5</v>
      </c>
    </row>
    <row r="3028" ht="15.75" hidden="1" customHeight="1">
      <c r="A3028" s="5" t="s">
        <v>5271</v>
      </c>
      <c r="B3028" s="6" t="s">
        <v>12</v>
      </c>
      <c r="C3028" s="5" t="s">
        <v>23</v>
      </c>
      <c r="D3028" s="5" t="s">
        <v>20</v>
      </c>
      <c r="E3028" s="5" t="s">
        <v>15</v>
      </c>
      <c r="F3028" s="5" t="s">
        <v>143</v>
      </c>
      <c r="G3028" s="7">
        <v>181.0</v>
      </c>
      <c r="H3028" s="7">
        <v>172.0</v>
      </c>
      <c r="I3028" s="7">
        <v>110.0</v>
      </c>
      <c r="J3028" s="7">
        <f t="shared" si="1"/>
        <v>154.3333333</v>
      </c>
    </row>
    <row r="3029" ht="15.75" hidden="1" customHeight="1">
      <c r="A3029" s="5" t="s">
        <v>5272</v>
      </c>
      <c r="B3029" s="6" t="s">
        <v>19</v>
      </c>
      <c r="C3029" s="5" t="s">
        <v>13</v>
      </c>
      <c r="D3029" s="5" t="s">
        <v>43</v>
      </c>
      <c r="E3029" s="5" t="s">
        <v>15</v>
      </c>
      <c r="F3029" s="5" t="s">
        <v>550</v>
      </c>
      <c r="G3029" s="7">
        <v>144.0</v>
      </c>
      <c r="H3029" s="7">
        <v>127.0</v>
      </c>
      <c r="I3029" s="7">
        <v>140.0</v>
      </c>
      <c r="J3029" s="7">
        <f t="shared" si="1"/>
        <v>137</v>
      </c>
    </row>
    <row r="3030" ht="15.75" hidden="1" customHeight="1">
      <c r="A3030" s="5" t="s">
        <v>5273</v>
      </c>
      <c r="B3030" s="6" t="s">
        <v>12</v>
      </c>
      <c r="C3030" s="5" t="s">
        <v>23</v>
      </c>
      <c r="D3030" s="5" t="s">
        <v>46</v>
      </c>
      <c r="E3030" s="5" t="s">
        <v>15</v>
      </c>
      <c r="F3030" s="5" t="s">
        <v>99</v>
      </c>
      <c r="G3030" s="7">
        <v>159.0</v>
      </c>
      <c r="H3030" s="7">
        <v>149.0</v>
      </c>
      <c r="I3030" s="7" t="s">
        <v>17</v>
      </c>
      <c r="J3030" s="7">
        <f t="shared" si="1"/>
        <v>154</v>
      </c>
    </row>
    <row r="3031" ht="15.75" hidden="1" customHeight="1">
      <c r="A3031" s="5" t="s">
        <v>5274</v>
      </c>
      <c r="B3031" s="6" t="s">
        <v>12</v>
      </c>
      <c r="C3031" s="5" t="s">
        <v>23</v>
      </c>
      <c r="D3031" s="5" t="s">
        <v>20</v>
      </c>
      <c r="E3031" s="5" t="s">
        <v>25</v>
      </c>
      <c r="F3031" s="5" t="s">
        <v>410</v>
      </c>
      <c r="G3031" s="7">
        <v>131.0</v>
      </c>
      <c r="H3031" s="7">
        <v>132.0</v>
      </c>
      <c r="I3031" s="7" t="s">
        <v>17</v>
      </c>
      <c r="J3031" s="7">
        <f t="shared" si="1"/>
        <v>131.5</v>
      </c>
    </row>
    <row r="3032" ht="15.75" hidden="1" customHeight="1">
      <c r="A3032" s="5" t="s">
        <v>5275</v>
      </c>
      <c r="B3032" s="6" t="s">
        <v>12</v>
      </c>
      <c r="C3032" s="5" t="s">
        <v>13</v>
      </c>
      <c r="D3032" s="5" t="s">
        <v>30</v>
      </c>
      <c r="E3032" s="5" t="s">
        <v>15</v>
      </c>
      <c r="F3032" s="5" t="s">
        <v>394</v>
      </c>
      <c r="G3032" s="7">
        <v>163.0</v>
      </c>
      <c r="H3032" s="7">
        <v>130.0</v>
      </c>
      <c r="I3032" s="7">
        <v>119.0</v>
      </c>
      <c r="J3032" s="7">
        <f t="shared" si="1"/>
        <v>137.3333333</v>
      </c>
    </row>
    <row r="3033" ht="15.75" hidden="1" customHeight="1">
      <c r="A3033" s="5" t="s">
        <v>5276</v>
      </c>
      <c r="B3033" s="6" t="s">
        <v>19</v>
      </c>
      <c r="C3033" s="5" t="s">
        <v>13</v>
      </c>
      <c r="D3033" s="5" t="s">
        <v>109</v>
      </c>
      <c r="E3033" s="5" t="s">
        <v>15</v>
      </c>
      <c r="F3033" s="5" t="s">
        <v>172</v>
      </c>
      <c r="G3033" s="7">
        <v>162.0</v>
      </c>
      <c r="H3033" s="7">
        <v>155.0</v>
      </c>
      <c r="I3033" s="7">
        <v>130.0</v>
      </c>
      <c r="J3033" s="7">
        <f t="shared" si="1"/>
        <v>149</v>
      </c>
    </row>
    <row r="3034" ht="15.75" hidden="1" customHeight="1">
      <c r="A3034" s="5" t="s">
        <v>5277</v>
      </c>
      <c r="B3034" s="6" t="s">
        <v>12</v>
      </c>
      <c r="C3034" s="5" t="s">
        <v>13</v>
      </c>
      <c r="D3034" s="5" t="s">
        <v>20</v>
      </c>
      <c r="E3034" s="5" t="s">
        <v>15</v>
      </c>
      <c r="F3034" s="5" t="s">
        <v>1366</v>
      </c>
      <c r="G3034" s="7">
        <v>153.0</v>
      </c>
      <c r="H3034" s="7" t="s">
        <v>17</v>
      </c>
      <c r="I3034" s="7">
        <v>163.0</v>
      </c>
      <c r="J3034" s="7">
        <f t="shared" si="1"/>
        <v>158</v>
      </c>
    </row>
    <row r="3035" ht="15.75" hidden="1" customHeight="1">
      <c r="A3035" s="5" t="s">
        <v>5278</v>
      </c>
      <c r="B3035" s="6" t="s">
        <v>12</v>
      </c>
      <c r="C3035" s="5" t="s">
        <v>23</v>
      </c>
      <c r="D3035" s="5" t="s">
        <v>24</v>
      </c>
      <c r="E3035" s="5" t="s">
        <v>15</v>
      </c>
      <c r="F3035" s="5" t="s">
        <v>1225</v>
      </c>
      <c r="G3035" s="7">
        <v>175.0</v>
      </c>
      <c r="H3035" s="7">
        <v>127.0</v>
      </c>
      <c r="I3035" s="7">
        <v>140.0</v>
      </c>
      <c r="J3035" s="7">
        <f t="shared" si="1"/>
        <v>147.3333333</v>
      </c>
    </row>
    <row r="3036" ht="15.75" hidden="1" customHeight="1">
      <c r="A3036" s="5" t="s">
        <v>5279</v>
      </c>
      <c r="B3036" s="6" t="s">
        <v>19</v>
      </c>
      <c r="C3036" s="5" t="s">
        <v>23</v>
      </c>
      <c r="D3036" s="5" t="s">
        <v>24</v>
      </c>
      <c r="E3036" s="5" t="s">
        <v>15</v>
      </c>
      <c r="F3036" s="5" t="s">
        <v>1388</v>
      </c>
      <c r="G3036" s="7">
        <v>148.0</v>
      </c>
      <c r="H3036" s="7">
        <v>124.0</v>
      </c>
      <c r="I3036" s="7" t="s">
        <v>17</v>
      </c>
      <c r="J3036" s="7">
        <f t="shared" si="1"/>
        <v>136</v>
      </c>
    </row>
    <row r="3037" ht="15.75" hidden="1" customHeight="1">
      <c r="A3037" s="5" t="s">
        <v>5280</v>
      </c>
      <c r="B3037" s="6" t="s">
        <v>19</v>
      </c>
      <c r="C3037" s="5" t="s">
        <v>13</v>
      </c>
      <c r="D3037" s="5" t="s">
        <v>561</v>
      </c>
      <c r="E3037" s="5" t="s">
        <v>25</v>
      </c>
      <c r="F3037" s="5" t="s">
        <v>1414</v>
      </c>
      <c r="G3037" s="7">
        <v>153.0</v>
      </c>
      <c r="H3037" s="7" t="s">
        <v>17</v>
      </c>
      <c r="I3037" s="7">
        <v>146.0</v>
      </c>
      <c r="J3037" s="7">
        <f t="shared" si="1"/>
        <v>149.5</v>
      </c>
    </row>
    <row r="3038" ht="15.75" hidden="1" customHeight="1">
      <c r="A3038" s="5" t="s">
        <v>5281</v>
      </c>
      <c r="B3038" s="6" t="s">
        <v>12</v>
      </c>
      <c r="C3038" s="5" t="s">
        <v>13</v>
      </c>
      <c r="D3038" s="5" t="s">
        <v>109</v>
      </c>
      <c r="E3038" s="5" t="s">
        <v>15</v>
      </c>
      <c r="F3038" s="5" t="s">
        <v>172</v>
      </c>
      <c r="G3038" s="7">
        <v>154.0</v>
      </c>
      <c r="H3038" s="7">
        <v>170.0</v>
      </c>
      <c r="I3038" s="7" t="s">
        <v>17</v>
      </c>
      <c r="J3038" s="7">
        <f t="shared" si="1"/>
        <v>162</v>
      </c>
    </row>
    <row r="3039" ht="15.75" hidden="1" customHeight="1">
      <c r="A3039" s="5" t="s">
        <v>5282</v>
      </c>
      <c r="B3039" s="6" t="s">
        <v>12</v>
      </c>
      <c r="C3039" s="5" t="s">
        <v>23</v>
      </c>
      <c r="D3039" s="5" t="s">
        <v>24</v>
      </c>
      <c r="E3039" s="5" t="s">
        <v>15</v>
      </c>
      <c r="F3039" s="5" t="s">
        <v>336</v>
      </c>
      <c r="G3039" s="7">
        <v>129.0</v>
      </c>
      <c r="H3039" s="7">
        <v>143.0</v>
      </c>
      <c r="I3039" s="7" t="s">
        <v>17</v>
      </c>
      <c r="J3039" s="7">
        <f t="shared" si="1"/>
        <v>136</v>
      </c>
    </row>
    <row r="3040" ht="15.75" hidden="1" customHeight="1">
      <c r="A3040" s="5" t="s">
        <v>5283</v>
      </c>
      <c r="B3040" s="6" t="s">
        <v>1069</v>
      </c>
      <c r="C3040" s="5" t="s">
        <v>23</v>
      </c>
      <c r="D3040" s="5" t="s">
        <v>37</v>
      </c>
      <c r="E3040" s="5" t="s">
        <v>15</v>
      </c>
      <c r="F3040" s="5" t="s">
        <v>190</v>
      </c>
      <c r="G3040" s="7">
        <v>188.0</v>
      </c>
      <c r="H3040" s="7" t="s">
        <v>17</v>
      </c>
      <c r="I3040" s="7">
        <v>191.0</v>
      </c>
      <c r="J3040" s="7">
        <f t="shared" si="1"/>
        <v>189.5</v>
      </c>
    </row>
    <row r="3041" ht="15.75" hidden="1" customHeight="1">
      <c r="A3041" s="5" t="s">
        <v>5284</v>
      </c>
      <c r="B3041" s="6" t="s">
        <v>19</v>
      </c>
      <c r="C3041" s="5" t="s">
        <v>13</v>
      </c>
      <c r="D3041" s="5" t="s">
        <v>24</v>
      </c>
      <c r="E3041" s="5" t="s">
        <v>15</v>
      </c>
      <c r="F3041" s="5" t="s">
        <v>3920</v>
      </c>
      <c r="G3041" s="7">
        <v>143.0</v>
      </c>
      <c r="H3041" s="7">
        <v>157.0</v>
      </c>
      <c r="I3041" s="7" t="s">
        <v>17</v>
      </c>
      <c r="J3041" s="7">
        <f t="shared" si="1"/>
        <v>150</v>
      </c>
    </row>
    <row r="3042" ht="15.75" hidden="1" customHeight="1">
      <c r="A3042" s="5" t="s">
        <v>5285</v>
      </c>
      <c r="B3042" s="6" t="s">
        <v>12</v>
      </c>
      <c r="C3042" s="5" t="s">
        <v>23</v>
      </c>
      <c r="D3042" s="5" t="s">
        <v>130</v>
      </c>
      <c r="E3042" s="5" t="s">
        <v>15</v>
      </c>
      <c r="F3042" s="5" t="s">
        <v>196</v>
      </c>
      <c r="G3042" s="7">
        <v>150.0</v>
      </c>
      <c r="H3042" s="7">
        <v>151.0</v>
      </c>
      <c r="I3042" s="7" t="s">
        <v>17</v>
      </c>
      <c r="J3042" s="7">
        <f t="shared" si="1"/>
        <v>150.5</v>
      </c>
    </row>
    <row r="3043" ht="15.75" hidden="1" customHeight="1">
      <c r="A3043" s="5" t="s">
        <v>5286</v>
      </c>
      <c r="B3043" s="6" t="s">
        <v>19</v>
      </c>
      <c r="C3043" s="5" t="s">
        <v>23</v>
      </c>
      <c r="D3043" s="5" t="s">
        <v>24</v>
      </c>
      <c r="E3043" s="5" t="s">
        <v>15</v>
      </c>
      <c r="F3043" s="5" t="s">
        <v>170</v>
      </c>
      <c r="G3043" s="7">
        <v>126.0</v>
      </c>
      <c r="H3043" s="7">
        <v>132.0</v>
      </c>
      <c r="I3043" s="7" t="s">
        <v>17</v>
      </c>
      <c r="J3043" s="7">
        <f t="shared" si="1"/>
        <v>129</v>
      </c>
    </row>
    <row r="3044" ht="15.75" hidden="1" customHeight="1">
      <c r="A3044" s="5" t="s">
        <v>5287</v>
      </c>
      <c r="B3044" s="6" t="s">
        <v>12</v>
      </c>
      <c r="C3044" s="5" t="s">
        <v>13</v>
      </c>
      <c r="D3044" s="5" t="s">
        <v>24</v>
      </c>
      <c r="E3044" s="5" t="s">
        <v>15</v>
      </c>
      <c r="F3044" s="5" t="s">
        <v>1225</v>
      </c>
      <c r="G3044" s="7">
        <v>156.0</v>
      </c>
      <c r="H3044" s="7" t="s">
        <v>17</v>
      </c>
      <c r="I3044" s="7">
        <v>128.0</v>
      </c>
      <c r="J3044" s="7">
        <f t="shared" si="1"/>
        <v>142</v>
      </c>
    </row>
    <row r="3045" ht="15.75" hidden="1" customHeight="1">
      <c r="A3045" s="5" t="s">
        <v>5288</v>
      </c>
      <c r="B3045" s="6" t="s">
        <v>12</v>
      </c>
      <c r="C3045" s="5" t="s">
        <v>13</v>
      </c>
      <c r="D3045" s="5" t="s">
        <v>20</v>
      </c>
      <c r="E3045" s="5" t="s">
        <v>15</v>
      </c>
      <c r="F3045" s="5" t="s">
        <v>603</v>
      </c>
      <c r="G3045" s="7">
        <v>131.0</v>
      </c>
      <c r="H3045" s="7" t="s">
        <v>17</v>
      </c>
      <c r="I3045" s="7">
        <v>142.0</v>
      </c>
      <c r="J3045" s="7">
        <f t="shared" si="1"/>
        <v>136.5</v>
      </c>
    </row>
    <row r="3046" ht="15.75" hidden="1" customHeight="1">
      <c r="A3046" s="5" t="s">
        <v>5289</v>
      </c>
      <c r="B3046" s="6" t="s">
        <v>12</v>
      </c>
      <c r="C3046" s="5" t="s">
        <v>23</v>
      </c>
      <c r="D3046" s="5" t="s">
        <v>20</v>
      </c>
      <c r="E3046" s="5" t="s">
        <v>25</v>
      </c>
      <c r="F3046" s="5" t="s">
        <v>1343</v>
      </c>
      <c r="G3046" s="7">
        <v>188.0</v>
      </c>
      <c r="H3046" s="7" t="s">
        <v>17</v>
      </c>
      <c r="I3046" s="7">
        <v>172.0</v>
      </c>
      <c r="J3046" s="7">
        <f t="shared" si="1"/>
        <v>180</v>
      </c>
    </row>
    <row r="3047" ht="15.75" hidden="1" customHeight="1">
      <c r="A3047" s="5" t="s">
        <v>5290</v>
      </c>
      <c r="B3047" s="6" t="s">
        <v>12</v>
      </c>
      <c r="C3047" s="5" t="s">
        <v>23</v>
      </c>
      <c r="D3047" s="5" t="s">
        <v>473</v>
      </c>
      <c r="E3047" s="5" t="s">
        <v>25</v>
      </c>
      <c r="F3047" s="5" t="s">
        <v>474</v>
      </c>
      <c r="G3047" s="7">
        <v>184.0</v>
      </c>
      <c r="H3047" s="7">
        <v>167.0</v>
      </c>
      <c r="I3047" s="7" t="s">
        <v>17</v>
      </c>
      <c r="J3047" s="7">
        <f t="shared" si="1"/>
        <v>175.5</v>
      </c>
    </row>
    <row r="3048" ht="15.75" hidden="1" customHeight="1">
      <c r="A3048" s="5" t="s">
        <v>5291</v>
      </c>
      <c r="B3048" s="6" t="s">
        <v>12</v>
      </c>
      <c r="C3048" s="5" t="s">
        <v>23</v>
      </c>
      <c r="D3048" s="5" t="s">
        <v>20</v>
      </c>
      <c r="E3048" s="5" t="s">
        <v>15</v>
      </c>
      <c r="F3048" s="5" t="s">
        <v>387</v>
      </c>
      <c r="G3048" s="7">
        <v>193.0</v>
      </c>
      <c r="H3048" s="7" t="s">
        <v>17</v>
      </c>
      <c r="I3048" s="7">
        <v>178.0</v>
      </c>
      <c r="J3048" s="7">
        <f t="shared" si="1"/>
        <v>185.5</v>
      </c>
    </row>
    <row r="3049" ht="15.75" hidden="1" customHeight="1">
      <c r="A3049" s="5" t="s">
        <v>5292</v>
      </c>
      <c r="B3049" s="6" t="s">
        <v>12</v>
      </c>
      <c r="C3049" s="5" t="s">
        <v>13</v>
      </c>
      <c r="D3049" s="5" t="s">
        <v>24</v>
      </c>
      <c r="E3049" s="5" t="s">
        <v>15</v>
      </c>
      <c r="F3049" s="5" t="s">
        <v>413</v>
      </c>
      <c r="G3049" s="7">
        <v>169.0</v>
      </c>
      <c r="H3049" s="7">
        <v>164.0</v>
      </c>
      <c r="I3049" s="7" t="s">
        <v>17</v>
      </c>
      <c r="J3049" s="7">
        <f t="shared" si="1"/>
        <v>166.5</v>
      </c>
    </row>
    <row r="3050" ht="15.75" hidden="1" customHeight="1">
      <c r="A3050" s="5" t="s">
        <v>5293</v>
      </c>
      <c r="B3050" s="6" t="s">
        <v>12</v>
      </c>
      <c r="C3050" s="5" t="s">
        <v>23</v>
      </c>
      <c r="D3050" s="5" t="s">
        <v>30</v>
      </c>
      <c r="E3050" s="5" t="s">
        <v>15</v>
      </c>
      <c r="F3050" s="5" t="s">
        <v>702</v>
      </c>
      <c r="G3050" s="7">
        <v>124.0</v>
      </c>
      <c r="H3050" s="7">
        <v>121.0</v>
      </c>
      <c r="I3050" s="7" t="s">
        <v>17</v>
      </c>
      <c r="J3050" s="7">
        <f t="shared" si="1"/>
        <v>122.5</v>
      </c>
    </row>
    <row r="3051" ht="15.75" hidden="1" customHeight="1">
      <c r="A3051" s="5" t="s">
        <v>5294</v>
      </c>
      <c r="B3051" s="6" t="s">
        <v>12</v>
      </c>
      <c r="C3051" s="5" t="s">
        <v>13</v>
      </c>
      <c r="D3051" s="5" t="s">
        <v>20</v>
      </c>
      <c r="E3051" s="5" t="s">
        <v>15</v>
      </c>
      <c r="F3051" s="5" t="s">
        <v>383</v>
      </c>
      <c r="G3051" s="7">
        <v>177.0</v>
      </c>
      <c r="H3051" s="7" t="s">
        <v>17</v>
      </c>
      <c r="I3051" s="7">
        <v>172.0</v>
      </c>
      <c r="J3051" s="7">
        <f t="shared" si="1"/>
        <v>174.5</v>
      </c>
    </row>
    <row r="3052" ht="15.75" hidden="1" customHeight="1">
      <c r="A3052" s="5" t="s">
        <v>5295</v>
      </c>
      <c r="B3052" s="6" t="s">
        <v>19</v>
      </c>
      <c r="C3052" s="5" t="s">
        <v>23</v>
      </c>
      <c r="D3052" s="5" t="s">
        <v>561</v>
      </c>
      <c r="E3052" s="5" t="s">
        <v>15</v>
      </c>
      <c r="F3052" s="5" t="s">
        <v>1826</v>
      </c>
      <c r="G3052" s="7">
        <v>178.0</v>
      </c>
      <c r="H3052" s="7">
        <v>174.0</v>
      </c>
      <c r="I3052" s="7" t="s">
        <v>17</v>
      </c>
      <c r="J3052" s="7">
        <f t="shared" si="1"/>
        <v>176</v>
      </c>
    </row>
    <row r="3053" ht="15.75" hidden="1" customHeight="1">
      <c r="A3053" s="5" t="s">
        <v>5296</v>
      </c>
      <c r="B3053" s="6" t="s">
        <v>12</v>
      </c>
      <c r="C3053" s="5" t="s">
        <v>13</v>
      </c>
      <c r="D3053" s="5" t="s">
        <v>77</v>
      </c>
      <c r="E3053" s="5" t="s">
        <v>15</v>
      </c>
      <c r="F3053" s="5" t="s">
        <v>198</v>
      </c>
      <c r="G3053" s="7">
        <v>149.0</v>
      </c>
      <c r="H3053" s="7" t="s">
        <v>17</v>
      </c>
      <c r="I3053" s="7">
        <v>122.0</v>
      </c>
      <c r="J3053" s="7">
        <f t="shared" si="1"/>
        <v>135.5</v>
      </c>
    </row>
    <row r="3054" ht="15.75" hidden="1" customHeight="1">
      <c r="A3054" s="5" t="s">
        <v>5297</v>
      </c>
      <c r="B3054" s="6" t="s">
        <v>12</v>
      </c>
      <c r="C3054" s="5" t="s">
        <v>13</v>
      </c>
      <c r="D3054" s="5" t="s">
        <v>51</v>
      </c>
      <c r="E3054" s="5" t="s">
        <v>25</v>
      </c>
      <c r="F3054" s="5" t="s">
        <v>474</v>
      </c>
      <c r="G3054" s="7">
        <v>111.0</v>
      </c>
      <c r="H3054" s="7" t="s">
        <v>17</v>
      </c>
      <c r="I3054" s="7">
        <v>128.0</v>
      </c>
      <c r="J3054" s="7">
        <f t="shared" si="1"/>
        <v>119.5</v>
      </c>
    </row>
    <row r="3055" ht="15.75" hidden="1" customHeight="1">
      <c r="A3055" s="5" t="s">
        <v>5298</v>
      </c>
      <c r="B3055" s="6" t="s">
        <v>12</v>
      </c>
      <c r="C3055" s="5" t="s">
        <v>13</v>
      </c>
      <c r="D3055" s="5" t="s">
        <v>30</v>
      </c>
      <c r="E3055" s="5" t="s">
        <v>25</v>
      </c>
      <c r="F3055" s="5" t="s">
        <v>462</v>
      </c>
      <c r="G3055" s="7">
        <v>165.0</v>
      </c>
      <c r="H3055" s="7" t="s">
        <v>17</v>
      </c>
      <c r="I3055" s="7">
        <v>166.0</v>
      </c>
      <c r="J3055" s="7">
        <f t="shared" si="1"/>
        <v>165.5</v>
      </c>
    </row>
    <row r="3056" ht="15.75" hidden="1" customHeight="1">
      <c r="A3056" s="5" t="s">
        <v>5299</v>
      </c>
      <c r="B3056" s="6" t="s">
        <v>19</v>
      </c>
      <c r="C3056" s="5" t="s">
        <v>13</v>
      </c>
      <c r="D3056" s="5" t="s">
        <v>149</v>
      </c>
      <c r="E3056" s="5" t="s">
        <v>15</v>
      </c>
      <c r="F3056" s="5" t="s">
        <v>150</v>
      </c>
      <c r="G3056" s="7">
        <v>117.0</v>
      </c>
      <c r="H3056" s="7">
        <v>105.0</v>
      </c>
      <c r="I3056" s="7" t="s">
        <v>17</v>
      </c>
      <c r="J3056" s="7">
        <f t="shared" si="1"/>
        <v>111</v>
      </c>
    </row>
    <row r="3057" ht="15.75" hidden="1" customHeight="1">
      <c r="A3057" s="5" t="s">
        <v>5300</v>
      </c>
      <c r="B3057" s="6" t="s">
        <v>12</v>
      </c>
      <c r="C3057" s="5" t="s">
        <v>13</v>
      </c>
      <c r="D3057" s="5" t="s">
        <v>37</v>
      </c>
      <c r="E3057" s="5" t="s">
        <v>25</v>
      </c>
      <c r="F3057" s="5" t="s">
        <v>240</v>
      </c>
      <c r="G3057" s="7">
        <v>165.0</v>
      </c>
      <c r="H3057" s="7" t="s">
        <v>17</v>
      </c>
      <c r="I3057" s="7">
        <v>194.0</v>
      </c>
      <c r="J3057" s="7">
        <f t="shared" si="1"/>
        <v>179.5</v>
      </c>
    </row>
    <row r="3058" ht="15.75" hidden="1" customHeight="1">
      <c r="A3058" s="5" t="s">
        <v>5301</v>
      </c>
      <c r="B3058" s="6" t="s">
        <v>19</v>
      </c>
      <c r="C3058" s="5" t="s">
        <v>23</v>
      </c>
      <c r="D3058" s="5" t="s">
        <v>43</v>
      </c>
      <c r="E3058" s="5" t="s">
        <v>15</v>
      </c>
      <c r="F3058" s="5" t="s">
        <v>550</v>
      </c>
      <c r="G3058" s="7">
        <v>184.0</v>
      </c>
      <c r="H3058" s="7">
        <v>175.0</v>
      </c>
      <c r="I3058" s="7" t="s">
        <v>17</v>
      </c>
      <c r="J3058" s="7">
        <f t="shared" si="1"/>
        <v>179.5</v>
      </c>
    </row>
    <row r="3059" ht="15.75" hidden="1" customHeight="1">
      <c r="A3059" s="5" t="s">
        <v>5302</v>
      </c>
      <c r="B3059" s="6" t="s">
        <v>12</v>
      </c>
      <c r="C3059" s="5" t="s">
        <v>13</v>
      </c>
      <c r="D3059" s="5" t="s">
        <v>30</v>
      </c>
      <c r="E3059" s="5" t="s">
        <v>25</v>
      </c>
      <c r="F3059" s="5" t="s">
        <v>1094</v>
      </c>
      <c r="G3059" s="7">
        <v>193.5</v>
      </c>
      <c r="H3059" s="7" t="s">
        <v>17</v>
      </c>
      <c r="I3059" s="7">
        <v>182.0</v>
      </c>
      <c r="J3059" s="7">
        <f t="shared" si="1"/>
        <v>187.75</v>
      </c>
    </row>
    <row r="3060" ht="15.75" hidden="1" customHeight="1">
      <c r="A3060" s="5" t="s">
        <v>5303</v>
      </c>
      <c r="B3060" s="6" t="s">
        <v>12</v>
      </c>
      <c r="C3060" s="5" t="s">
        <v>13</v>
      </c>
      <c r="D3060" s="5" t="s">
        <v>130</v>
      </c>
      <c r="E3060" s="5" t="s">
        <v>25</v>
      </c>
      <c r="F3060" s="5" t="s">
        <v>97</v>
      </c>
      <c r="G3060" s="7">
        <v>119.0</v>
      </c>
      <c r="H3060" s="7">
        <v>121.0</v>
      </c>
      <c r="I3060" s="7">
        <v>155.0</v>
      </c>
      <c r="J3060" s="7">
        <f t="shared" si="1"/>
        <v>131.6666667</v>
      </c>
    </row>
    <row r="3061" ht="15.75" hidden="1" customHeight="1">
      <c r="A3061" s="5" t="s">
        <v>5304</v>
      </c>
      <c r="B3061" s="6" t="s">
        <v>12</v>
      </c>
      <c r="C3061" s="5" t="s">
        <v>23</v>
      </c>
      <c r="D3061" s="5" t="s">
        <v>60</v>
      </c>
      <c r="E3061" s="5" t="s">
        <v>25</v>
      </c>
      <c r="F3061" s="5" t="s">
        <v>534</v>
      </c>
      <c r="G3061" s="7">
        <v>147.0</v>
      </c>
      <c r="H3061" s="7" t="s">
        <v>17</v>
      </c>
      <c r="I3061" s="7">
        <v>157.0</v>
      </c>
      <c r="J3061" s="7">
        <f t="shared" si="1"/>
        <v>152</v>
      </c>
    </row>
    <row r="3062" ht="15.75" hidden="1" customHeight="1">
      <c r="A3062" s="5" t="s">
        <v>5305</v>
      </c>
      <c r="B3062" s="6" t="s">
        <v>12</v>
      </c>
      <c r="C3062" s="5" t="s">
        <v>23</v>
      </c>
      <c r="D3062" s="5" t="s">
        <v>130</v>
      </c>
      <c r="E3062" s="5" t="s">
        <v>25</v>
      </c>
      <c r="F3062" s="5" t="s">
        <v>97</v>
      </c>
      <c r="G3062" s="7">
        <v>157.0</v>
      </c>
      <c r="H3062" s="7" t="s">
        <v>17</v>
      </c>
      <c r="I3062" s="7">
        <v>144.0</v>
      </c>
      <c r="J3062" s="7">
        <f t="shared" si="1"/>
        <v>150.5</v>
      </c>
    </row>
    <row r="3063" ht="15.75" hidden="1" customHeight="1">
      <c r="A3063" s="5" t="s">
        <v>5306</v>
      </c>
      <c r="B3063" s="6" t="s">
        <v>19</v>
      </c>
      <c r="C3063" s="5" t="s">
        <v>23</v>
      </c>
      <c r="D3063" s="5" t="s">
        <v>37</v>
      </c>
      <c r="E3063" s="5" t="s">
        <v>15</v>
      </c>
      <c r="F3063" s="5" t="s">
        <v>117</v>
      </c>
      <c r="G3063" s="7">
        <v>183.0</v>
      </c>
      <c r="H3063" s="7" t="s">
        <v>17</v>
      </c>
      <c r="I3063" s="7">
        <v>168.0</v>
      </c>
      <c r="J3063" s="7">
        <f t="shared" si="1"/>
        <v>175.5</v>
      </c>
    </row>
    <row r="3064" ht="15.75" hidden="1" customHeight="1">
      <c r="A3064" s="5" t="s">
        <v>5307</v>
      </c>
      <c r="B3064" s="6" t="s">
        <v>12</v>
      </c>
      <c r="C3064" s="5" t="s">
        <v>23</v>
      </c>
      <c r="D3064" s="5" t="s">
        <v>20</v>
      </c>
      <c r="E3064" s="5" t="s">
        <v>15</v>
      </c>
      <c r="F3064" s="5" t="s">
        <v>185</v>
      </c>
      <c r="G3064" s="7">
        <v>150.0</v>
      </c>
      <c r="H3064" s="7" t="s">
        <v>17</v>
      </c>
      <c r="I3064" s="7" t="s">
        <v>67</v>
      </c>
      <c r="J3064" s="7">
        <f t="shared" si="1"/>
        <v>150</v>
      </c>
    </row>
    <row r="3065" ht="15.75" hidden="1" customHeight="1">
      <c r="A3065" s="5" t="s">
        <v>5308</v>
      </c>
      <c r="B3065" s="6" t="s">
        <v>12</v>
      </c>
      <c r="C3065" s="5" t="s">
        <v>23</v>
      </c>
      <c r="D3065" s="5" t="s">
        <v>20</v>
      </c>
      <c r="E3065" s="5" t="s">
        <v>15</v>
      </c>
      <c r="F3065" s="5" t="s">
        <v>450</v>
      </c>
      <c r="G3065" s="7">
        <v>171.0</v>
      </c>
      <c r="H3065" s="7">
        <v>151.0</v>
      </c>
      <c r="I3065" s="7" t="s">
        <v>17</v>
      </c>
      <c r="J3065" s="7">
        <f t="shared" si="1"/>
        <v>161</v>
      </c>
    </row>
    <row r="3066" ht="15.75" hidden="1" customHeight="1">
      <c r="A3066" s="5" t="s">
        <v>5309</v>
      </c>
      <c r="B3066" s="6" t="s">
        <v>12</v>
      </c>
      <c r="C3066" s="5" t="s">
        <v>23</v>
      </c>
      <c r="D3066" s="5" t="s">
        <v>43</v>
      </c>
      <c r="E3066" s="5" t="s">
        <v>25</v>
      </c>
      <c r="F3066" s="5" t="s">
        <v>868</v>
      </c>
      <c r="G3066" s="7">
        <v>176.0</v>
      </c>
      <c r="H3066" s="7">
        <v>169.0</v>
      </c>
      <c r="I3066" s="7" t="s">
        <v>17</v>
      </c>
      <c r="J3066" s="7">
        <f t="shared" si="1"/>
        <v>172.5</v>
      </c>
    </row>
    <row r="3067" ht="15.75" hidden="1" customHeight="1">
      <c r="A3067" s="5" t="s">
        <v>5310</v>
      </c>
      <c r="B3067" s="6" t="s">
        <v>12</v>
      </c>
      <c r="C3067" s="5" t="s">
        <v>23</v>
      </c>
      <c r="D3067" s="5" t="s">
        <v>24</v>
      </c>
      <c r="E3067" s="5" t="s">
        <v>25</v>
      </c>
      <c r="F3067" s="5" t="s">
        <v>310</v>
      </c>
      <c r="G3067" s="7">
        <v>135.0</v>
      </c>
      <c r="H3067" s="7" t="s">
        <v>17</v>
      </c>
      <c r="I3067" s="7">
        <v>130.0</v>
      </c>
      <c r="J3067" s="7">
        <f t="shared" si="1"/>
        <v>132.5</v>
      </c>
    </row>
    <row r="3068" ht="15.75" hidden="1" customHeight="1">
      <c r="A3068" s="5" t="s">
        <v>5311</v>
      </c>
      <c r="B3068" s="6" t="s">
        <v>19</v>
      </c>
      <c r="C3068" s="5" t="s">
        <v>23</v>
      </c>
      <c r="D3068" s="5" t="s">
        <v>37</v>
      </c>
      <c r="E3068" s="5" t="s">
        <v>15</v>
      </c>
      <c r="F3068" s="5" t="s">
        <v>271</v>
      </c>
      <c r="G3068" s="7">
        <v>170.0</v>
      </c>
      <c r="H3068" s="7">
        <v>170.0</v>
      </c>
      <c r="I3068" s="7">
        <v>172.0</v>
      </c>
      <c r="J3068" s="7">
        <f t="shared" si="1"/>
        <v>170.6666667</v>
      </c>
    </row>
    <row r="3069" ht="15.75" hidden="1" customHeight="1">
      <c r="A3069" s="5" t="s">
        <v>5312</v>
      </c>
      <c r="B3069" s="6" t="s">
        <v>12</v>
      </c>
      <c r="C3069" s="5" t="s">
        <v>13</v>
      </c>
      <c r="D3069" s="5" t="s">
        <v>37</v>
      </c>
      <c r="E3069" s="5" t="s">
        <v>25</v>
      </c>
      <c r="F3069" s="5" t="s">
        <v>454</v>
      </c>
      <c r="G3069" s="7">
        <v>180.0</v>
      </c>
      <c r="H3069" s="7" t="s">
        <v>17</v>
      </c>
      <c r="I3069" s="7">
        <v>180.0</v>
      </c>
      <c r="J3069" s="7">
        <f t="shared" si="1"/>
        <v>180</v>
      </c>
    </row>
    <row r="3070" ht="15.75" hidden="1" customHeight="1">
      <c r="A3070" s="5" t="s">
        <v>5313</v>
      </c>
      <c r="B3070" s="6" t="s">
        <v>12</v>
      </c>
      <c r="C3070" s="5" t="s">
        <v>23</v>
      </c>
      <c r="D3070" s="5" t="s">
        <v>14</v>
      </c>
      <c r="E3070" s="5" t="s">
        <v>25</v>
      </c>
      <c r="F3070" s="5" t="s">
        <v>94</v>
      </c>
      <c r="G3070" s="7">
        <v>119.0</v>
      </c>
      <c r="H3070" s="7">
        <v>124.0</v>
      </c>
      <c r="I3070" s="7" t="s">
        <v>17</v>
      </c>
      <c r="J3070" s="7">
        <f t="shared" si="1"/>
        <v>121.5</v>
      </c>
    </row>
    <row r="3071" ht="15.75" hidden="1" customHeight="1">
      <c r="A3071" s="5" t="s">
        <v>5314</v>
      </c>
      <c r="B3071" s="6" t="s">
        <v>12</v>
      </c>
      <c r="C3071" s="5" t="s">
        <v>23</v>
      </c>
      <c r="D3071" s="5" t="s">
        <v>20</v>
      </c>
      <c r="E3071" s="5" t="s">
        <v>15</v>
      </c>
      <c r="F3071" s="5" t="s">
        <v>312</v>
      </c>
      <c r="G3071" s="7">
        <v>143.0</v>
      </c>
      <c r="H3071" s="7" t="s">
        <v>17</v>
      </c>
      <c r="I3071" s="7">
        <v>151.0</v>
      </c>
      <c r="J3071" s="7">
        <f t="shared" si="1"/>
        <v>147</v>
      </c>
    </row>
    <row r="3072" ht="15.75" hidden="1" customHeight="1">
      <c r="A3072" s="5" t="s">
        <v>5315</v>
      </c>
      <c r="B3072" s="6" t="s">
        <v>12</v>
      </c>
      <c r="C3072" s="5" t="s">
        <v>23</v>
      </c>
      <c r="D3072" s="5" t="s">
        <v>24</v>
      </c>
      <c r="E3072" s="5" t="s">
        <v>25</v>
      </c>
      <c r="F3072" s="5" t="s">
        <v>959</v>
      </c>
      <c r="G3072" s="7">
        <v>183.0</v>
      </c>
      <c r="H3072" s="7" t="s">
        <v>17</v>
      </c>
      <c r="I3072" s="7">
        <v>151.0</v>
      </c>
      <c r="J3072" s="7">
        <f t="shared" si="1"/>
        <v>167</v>
      </c>
    </row>
    <row r="3073" ht="15.75" hidden="1" customHeight="1">
      <c r="A3073" s="5" t="s">
        <v>5316</v>
      </c>
      <c r="B3073" s="6" t="s">
        <v>12</v>
      </c>
      <c r="C3073" s="5" t="s">
        <v>23</v>
      </c>
      <c r="D3073" s="5" t="s">
        <v>24</v>
      </c>
      <c r="E3073" s="5" t="s">
        <v>15</v>
      </c>
      <c r="F3073" s="5" t="s">
        <v>332</v>
      </c>
      <c r="G3073" s="7">
        <v>193.0</v>
      </c>
      <c r="H3073" s="7">
        <v>147.0</v>
      </c>
      <c r="I3073" s="7">
        <v>172.0</v>
      </c>
      <c r="J3073" s="7">
        <f t="shared" si="1"/>
        <v>170.6666667</v>
      </c>
    </row>
    <row r="3074" ht="15.75" hidden="1" customHeight="1">
      <c r="A3074" s="5" t="s">
        <v>5317</v>
      </c>
      <c r="B3074" s="6" t="s">
        <v>19</v>
      </c>
      <c r="C3074" s="5" t="s">
        <v>13</v>
      </c>
      <c r="D3074" s="5" t="s">
        <v>51</v>
      </c>
      <c r="E3074" s="5" t="s">
        <v>25</v>
      </c>
      <c r="F3074" s="5" t="s">
        <v>474</v>
      </c>
      <c r="G3074" s="7">
        <v>160.0</v>
      </c>
      <c r="H3074" s="7" t="s">
        <v>17</v>
      </c>
      <c r="I3074" s="7">
        <v>133.0</v>
      </c>
      <c r="J3074" s="7">
        <f t="shared" si="1"/>
        <v>146.5</v>
      </c>
    </row>
    <row r="3075" ht="15.75" hidden="1" customHeight="1">
      <c r="A3075" s="5" t="s">
        <v>5318</v>
      </c>
      <c r="B3075" s="6" t="s">
        <v>19</v>
      </c>
      <c r="C3075" s="5" t="s">
        <v>23</v>
      </c>
      <c r="D3075" s="5" t="s">
        <v>43</v>
      </c>
      <c r="E3075" s="5" t="s">
        <v>25</v>
      </c>
      <c r="F3075" s="5" t="s">
        <v>63</v>
      </c>
      <c r="G3075" s="7">
        <v>153.0</v>
      </c>
      <c r="H3075" s="7">
        <v>149.0</v>
      </c>
      <c r="I3075" s="7">
        <v>140.0</v>
      </c>
      <c r="J3075" s="7">
        <f t="shared" si="1"/>
        <v>147.3333333</v>
      </c>
    </row>
    <row r="3076" ht="15.75" hidden="1" customHeight="1">
      <c r="A3076" s="5" t="s">
        <v>5319</v>
      </c>
      <c r="B3076" s="6" t="s">
        <v>12</v>
      </c>
      <c r="C3076" s="5" t="s">
        <v>13</v>
      </c>
      <c r="D3076" s="5" t="s">
        <v>109</v>
      </c>
      <c r="E3076" s="5" t="s">
        <v>15</v>
      </c>
      <c r="F3076" s="5" t="s">
        <v>172</v>
      </c>
      <c r="G3076" s="7">
        <v>135.0</v>
      </c>
      <c r="H3076" s="7">
        <v>138.0</v>
      </c>
      <c r="I3076" s="7">
        <v>130.0</v>
      </c>
      <c r="J3076" s="7">
        <f t="shared" si="1"/>
        <v>134.3333333</v>
      </c>
    </row>
    <row r="3077" ht="15.75" hidden="1" customHeight="1">
      <c r="A3077" s="5" t="s">
        <v>5320</v>
      </c>
      <c r="B3077" s="6" t="s">
        <v>12</v>
      </c>
      <c r="C3077" s="5" t="s">
        <v>23</v>
      </c>
      <c r="D3077" s="5" t="s">
        <v>14</v>
      </c>
      <c r="E3077" s="5" t="s">
        <v>15</v>
      </c>
      <c r="F3077" s="5" t="s">
        <v>16</v>
      </c>
      <c r="G3077" s="7">
        <v>115.0</v>
      </c>
      <c r="H3077" s="7">
        <v>121.0</v>
      </c>
      <c r="I3077" s="7" t="s">
        <v>17</v>
      </c>
      <c r="J3077" s="7">
        <f t="shared" si="1"/>
        <v>118</v>
      </c>
    </row>
    <row r="3078" ht="15.75" hidden="1" customHeight="1">
      <c r="A3078" s="5" t="s">
        <v>5321</v>
      </c>
      <c r="B3078" s="6" t="s">
        <v>12</v>
      </c>
      <c r="C3078" s="5" t="s">
        <v>23</v>
      </c>
      <c r="D3078" s="5" t="s">
        <v>43</v>
      </c>
      <c r="E3078" s="5" t="s">
        <v>25</v>
      </c>
      <c r="F3078" s="5" t="s">
        <v>534</v>
      </c>
      <c r="G3078" s="7">
        <v>190.0</v>
      </c>
      <c r="H3078" s="7" t="s">
        <v>17</v>
      </c>
      <c r="I3078" s="7">
        <v>187.0</v>
      </c>
      <c r="J3078" s="7">
        <f t="shared" si="1"/>
        <v>188.5</v>
      </c>
    </row>
    <row r="3079" ht="15.75" hidden="1" customHeight="1">
      <c r="A3079" s="5" t="s">
        <v>5322</v>
      </c>
      <c r="B3079" s="6" t="s">
        <v>19</v>
      </c>
      <c r="C3079" s="5" t="s">
        <v>23</v>
      </c>
      <c r="D3079" s="5" t="s">
        <v>43</v>
      </c>
      <c r="E3079" s="5" t="s">
        <v>15</v>
      </c>
      <c r="F3079" s="5" t="s">
        <v>166</v>
      </c>
      <c r="G3079" s="7">
        <v>173.0</v>
      </c>
      <c r="H3079" s="7">
        <v>157.0</v>
      </c>
      <c r="I3079" s="7">
        <v>144.0</v>
      </c>
      <c r="J3079" s="7">
        <f t="shared" si="1"/>
        <v>158</v>
      </c>
    </row>
    <row r="3080" ht="15.75" hidden="1" customHeight="1">
      <c r="A3080" s="5" t="s">
        <v>5323</v>
      </c>
      <c r="B3080" s="6" t="s">
        <v>12</v>
      </c>
      <c r="C3080" s="5" t="s">
        <v>13</v>
      </c>
      <c r="D3080" s="5" t="s">
        <v>24</v>
      </c>
      <c r="E3080" s="5" t="s">
        <v>25</v>
      </c>
      <c r="F3080" s="5" t="s">
        <v>69</v>
      </c>
      <c r="G3080" s="7">
        <v>117.0</v>
      </c>
      <c r="H3080" s="7">
        <v>135.0</v>
      </c>
      <c r="I3080" s="7" t="s">
        <v>17</v>
      </c>
      <c r="J3080" s="7">
        <f t="shared" si="1"/>
        <v>126</v>
      </c>
    </row>
    <row r="3081" ht="15.75" hidden="1" customHeight="1">
      <c r="A3081" s="5" t="s">
        <v>5324</v>
      </c>
      <c r="B3081" s="6" t="s">
        <v>12</v>
      </c>
      <c r="C3081" s="5" t="s">
        <v>13</v>
      </c>
      <c r="D3081" s="5" t="s">
        <v>109</v>
      </c>
      <c r="E3081" s="5" t="s">
        <v>25</v>
      </c>
      <c r="F3081" s="5" t="s">
        <v>262</v>
      </c>
      <c r="G3081" s="7">
        <v>119.0</v>
      </c>
      <c r="H3081" s="7">
        <v>121.0</v>
      </c>
      <c r="I3081" s="7" t="s">
        <v>67</v>
      </c>
      <c r="J3081" s="7">
        <f t="shared" si="1"/>
        <v>120</v>
      </c>
    </row>
    <row r="3082" ht="15.75" hidden="1" customHeight="1">
      <c r="A3082" s="5" t="s">
        <v>5325</v>
      </c>
      <c r="B3082" s="6" t="s">
        <v>19</v>
      </c>
      <c r="C3082" s="5" t="s">
        <v>13</v>
      </c>
      <c r="D3082" s="5" t="s">
        <v>43</v>
      </c>
      <c r="E3082" s="5" t="s">
        <v>15</v>
      </c>
      <c r="F3082" s="5" t="s">
        <v>224</v>
      </c>
      <c r="G3082" s="7">
        <v>113.0</v>
      </c>
      <c r="H3082" s="7">
        <v>135.0</v>
      </c>
      <c r="I3082" s="7" t="s">
        <v>67</v>
      </c>
      <c r="J3082" s="7">
        <f t="shared" si="1"/>
        <v>124</v>
      </c>
    </row>
    <row r="3083" ht="15.75" hidden="1" customHeight="1">
      <c r="A3083" s="5" t="s">
        <v>5326</v>
      </c>
      <c r="B3083" s="6" t="s">
        <v>12</v>
      </c>
      <c r="C3083" s="5" t="s">
        <v>13</v>
      </c>
      <c r="D3083" s="5" t="s">
        <v>20</v>
      </c>
      <c r="E3083" s="5" t="s">
        <v>15</v>
      </c>
      <c r="F3083" s="5" t="s">
        <v>450</v>
      </c>
      <c r="G3083" s="7">
        <v>176.0</v>
      </c>
      <c r="H3083" s="7">
        <v>178.0</v>
      </c>
      <c r="I3083" s="7" t="s">
        <v>17</v>
      </c>
      <c r="J3083" s="7">
        <f t="shared" si="1"/>
        <v>177</v>
      </c>
    </row>
    <row r="3084" ht="15.75" hidden="1" customHeight="1">
      <c r="A3084" s="5" t="s">
        <v>5327</v>
      </c>
      <c r="B3084" s="6" t="s">
        <v>12</v>
      </c>
      <c r="C3084" s="5" t="s">
        <v>23</v>
      </c>
      <c r="D3084" s="5" t="s">
        <v>20</v>
      </c>
      <c r="E3084" s="5" t="s">
        <v>15</v>
      </c>
      <c r="F3084" s="5" t="s">
        <v>161</v>
      </c>
      <c r="G3084" s="7">
        <v>185.0</v>
      </c>
      <c r="H3084" s="7" t="s">
        <v>17</v>
      </c>
      <c r="I3084" s="7">
        <v>130.0</v>
      </c>
      <c r="J3084" s="7">
        <f t="shared" si="1"/>
        <v>157.5</v>
      </c>
    </row>
    <row r="3085" ht="15.75" hidden="1" customHeight="1">
      <c r="A3085" s="5" t="s">
        <v>5328</v>
      </c>
      <c r="B3085" s="6" t="s">
        <v>12</v>
      </c>
      <c r="C3085" s="5" t="s">
        <v>23</v>
      </c>
      <c r="D3085" s="5" t="s">
        <v>24</v>
      </c>
      <c r="E3085" s="5" t="s">
        <v>25</v>
      </c>
      <c r="F3085" s="5" t="s">
        <v>310</v>
      </c>
      <c r="G3085" s="7">
        <v>170.0</v>
      </c>
      <c r="H3085" s="7">
        <v>162.0</v>
      </c>
      <c r="I3085" s="7">
        <v>161.0</v>
      </c>
      <c r="J3085" s="7">
        <f t="shared" si="1"/>
        <v>164.3333333</v>
      </c>
    </row>
    <row r="3086" ht="15.75" hidden="1" customHeight="1">
      <c r="A3086" s="5" t="s">
        <v>5329</v>
      </c>
      <c r="B3086" s="6" t="s">
        <v>19</v>
      </c>
      <c r="C3086" s="5" t="s">
        <v>23</v>
      </c>
      <c r="D3086" s="5" t="s">
        <v>20</v>
      </c>
      <c r="E3086" s="5" t="s">
        <v>15</v>
      </c>
      <c r="F3086" s="5" t="s">
        <v>1946</v>
      </c>
      <c r="G3086" s="7">
        <v>186.0</v>
      </c>
      <c r="H3086" s="7" t="s">
        <v>17</v>
      </c>
      <c r="I3086" s="7">
        <v>159.0</v>
      </c>
      <c r="J3086" s="7">
        <f t="shared" si="1"/>
        <v>172.5</v>
      </c>
    </row>
    <row r="3087" ht="15.75" hidden="1" customHeight="1">
      <c r="A3087" s="5" t="s">
        <v>5330</v>
      </c>
      <c r="B3087" s="6" t="s">
        <v>12</v>
      </c>
      <c r="C3087" s="5" t="s">
        <v>23</v>
      </c>
      <c r="D3087" s="5" t="s">
        <v>20</v>
      </c>
      <c r="E3087" s="5" t="s">
        <v>15</v>
      </c>
      <c r="F3087" s="5" t="s">
        <v>137</v>
      </c>
      <c r="G3087" s="7">
        <v>188.0</v>
      </c>
      <c r="H3087" s="7" t="s">
        <v>17</v>
      </c>
      <c r="I3087" s="7">
        <v>170.0</v>
      </c>
      <c r="J3087" s="7">
        <f t="shared" si="1"/>
        <v>179</v>
      </c>
    </row>
    <row r="3088" ht="15.75" hidden="1" customHeight="1">
      <c r="A3088" s="5" t="s">
        <v>5331</v>
      </c>
      <c r="B3088" s="6" t="s">
        <v>12</v>
      </c>
      <c r="C3088" s="5" t="s">
        <v>13</v>
      </c>
      <c r="D3088" s="5" t="s">
        <v>561</v>
      </c>
      <c r="E3088" s="5" t="s">
        <v>25</v>
      </c>
      <c r="F3088" s="5" t="s">
        <v>1414</v>
      </c>
      <c r="G3088" s="7">
        <v>149.0</v>
      </c>
      <c r="H3088" s="7" t="s">
        <v>17</v>
      </c>
      <c r="I3088" s="7">
        <v>187.0</v>
      </c>
      <c r="J3088" s="7">
        <f t="shared" si="1"/>
        <v>168</v>
      </c>
    </row>
    <row r="3089" ht="15.75" hidden="1" customHeight="1">
      <c r="A3089" s="5" t="s">
        <v>5332</v>
      </c>
      <c r="B3089" s="6" t="s">
        <v>12</v>
      </c>
      <c r="C3089" s="5" t="s">
        <v>13</v>
      </c>
      <c r="D3089" s="5" t="s">
        <v>24</v>
      </c>
      <c r="E3089" s="5" t="s">
        <v>15</v>
      </c>
      <c r="F3089" s="5" t="s">
        <v>146</v>
      </c>
      <c r="G3089" s="7">
        <v>161.0</v>
      </c>
      <c r="H3089" s="7">
        <v>178.0</v>
      </c>
      <c r="I3089" s="7" t="s">
        <v>17</v>
      </c>
      <c r="J3089" s="7">
        <f t="shared" si="1"/>
        <v>169.5</v>
      </c>
    </row>
    <row r="3090" ht="15.75" hidden="1" customHeight="1">
      <c r="A3090" s="5" t="s">
        <v>5333</v>
      </c>
      <c r="B3090" s="6" t="s">
        <v>12</v>
      </c>
      <c r="C3090" s="5" t="s">
        <v>23</v>
      </c>
      <c r="D3090" s="5" t="s">
        <v>30</v>
      </c>
      <c r="E3090" s="5" t="s">
        <v>15</v>
      </c>
      <c r="F3090" s="5" t="s">
        <v>214</v>
      </c>
      <c r="G3090" s="7">
        <v>186.0</v>
      </c>
      <c r="H3090" s="7">
        <v>162.0</v>
      </c>
      <c r="I3090" s="7" t="s">
        <v>17</v>
      </c>
      <c r="J3090" s="7">
        <f t="shared" si="1"/>
        <v>174</v>
      </c>
    </row>
    <row r="3091" ht="15.75" hidden="1" customHeight="1">
      <c r="A3091" s="5" t="s">
        <v>5334</v>
      </c>
      <c r="B3091" s="6" t="s">
        <v>12</v>
      </c>
      <c r="C3091" s="5" t="s">
        <v>23</v>
      </c>
      <c r="D3091" s="5" t="s">
        <v>60</v>
      </c>
      <c r="E3091" s="5" t="s">
        <v>25</v>
      </c>
      <c r="F3091" s="5" t="s">
        <v>61</v>
      </c>
      <c r="G3091" s="7">
        <v>197.0</v>
      </c>
      <c r="H3091" s="7" t="s">
        <v>17</v>
      </c>
      <c r="I3091" s="7">
        <v>198.0</v>
      </c>
      <c r="J3091" s="7">
        <f t="shared" si="1"/>
        <v>197.5</v>
      </c>
    </row>
    <row r="3092" ht="15.75" hidden="1" customHeight="1">
      <c r="A3092" s="5" t="s">
        <v>5335</v>
      </c>
      <c r="B3092" s="6" t="s">
        <v>19</v>
      </c>
      <c r="C3092" s="5" t="s">
        <v>23</v>
      </c>
      <c r="D3092" s="5" t="s">
        <v>139</v>
      </c>
      <c r="E3092" s="5" t="s">
        <v>15</v>
      </c>
      <c r="F3092" s="5" t="s">
        <v>140</v>
      </c>
      <c r="G3092" s="7">
        <v>120.0</v>
      </c>
      <c r="H3092" s="7">
        <v>102.0</v>
      </c>
      <c r="I3092" s="7" t="s">
        <v>67</v>
      </c>
      <c r="J3092" s="7">
        <f t="shared" si="1"/>
        <v>111</v>
      </c>
    </row>
    <row r="3093" ht="15.75" hidden="1" customHeight="1">
      <c r="A3093" s="5" t="s">
        <v>5336</v>
      </c>
      <c r="B3093" s="6" t="s">
        <v>19</v>
      </c>
      <c r="C3093" s="5" t="s">
        <v>13</v>
      </c>
      <c r="D3093" s="5" t="s">
        <v>24</v>
      </c>
      <c r="E3093" s="5" t="s">
        <v>15</v>
      </c>
      <c r="F3093" s="5" t="s">
        <v>332</v>
      </c>
      <c r="G3093" s="7">
        <v>135.0</v>
      </c>
      <c r="H3093" s="7">
        <v>135.0</v>
      </c>
      <c r="I3093" s="7" t="s">
        <v>17</v>
      </c>
      <c r="J3093" s="7">
        <f t="shared" si="1"/>
        <v>135</v>
      </c>
    </row>
    <row r="3094" ht="15.75" hidden="1" customHeight="1">
      <c r="A3094" s="5" t="s">
        <v>5337</v>
      </c>
      <c r="B3094" s="6" t="s">
        <v>12</v>
      </c>
      <c r="C3094" s="5" t="s">
        <v>13</v>
      </c>
      <c r="D3094" s="5" t="s">
        <v>109</v>
      </c>
      <c r="E3094" s="5" t="s">
        <v>15</v>
      </c>
      <c r="F3094" s="5" t="s">
        <v>172</v>
      </c>
      <c r="G3094" s="7">
        <v>164.0</v>
      </c>
      <c r="H3094" s="7">
        <v>174.0</v>
      </c>
      <c r="I3094" s="7">
        <v>110.0</v>
      </c>
      <c r="J3094" s="7">
        <f t="shared" si="1"/>
        <v>149.3333333</v>
      </c>
    </row>
    <row r="3095" ht="15.75" hidden="1" customHeight="1">
      <c r="A3095" s="5" t="s">
        <v>5338</v>
      </c>
      <c r="B3095" s="6" t="s">
        <v>12</v>
      </c>
      <c r="C3095" s="5" t="s">
        <v>13</v>
      </c>
      <c r="D3095" s="5" t="s">
        <v>51</v>
      </c>
      <c r="E3095" s="5" t="s">
        <v>15</v>
      </c>
      <c r="F3095" s="5" t="s">
        <v>112</v>
      </c>
      <c r="G3095" s="7">
        <v>144.0</v>
      </c>
      <c r="H3095" s="7" t="s">
        <v>17</v>
      </c>
      <c r="I3095" s="7">
        <v>168.0</v>
      </c>
      <c r="J3095" s="7">
        <f t="shared" si="1"/>
        <v>156</v>
      </c>
    </row>
    <row r="3096" ht="15.75" hidden="1" customHeight="1">
      <c r="A3096" s="5" t="s">
        <v>5339</v>
      </c>
      <c r="B3096" s="6" t="s">
        <v>12</v>
      </c>
      <c r="C3096" s="5" t="s">
        <v>13</v>
      </c>
      <c r="D3096" s="5" t="s">
        <v>20</v>
      </c>
      <c r="E3096" s="5" t="s">
        <v>15</v>
      </c>
      <c r="F3096" s="5" t="s">
        <v>1366</v>
      </c>
      <c r="G3096" s="7">
        <v>129.0</v>
      </c>
      <c r="H3096" s="7">
        <v>115.0</v>
      </c>
      <c r="I3096" s="7" t="s">
        <v>17</v>
      </c>
      <c r="J3096" s="7">
        <f t="shared" si="1"/>
        <v>122</v>
      </c>
    </row>
    <row r="3097" ht="15.75" hidden="1" customHeight="1">
      <c r="A3097" s="5" t="s">
        <v>5340</v>
      </c>
      <c r="B3097" s="6" t="s">
        <v>12</v>
      </c>
      <c r="C3097" s="5" t="s">
        <v>13</v>
      </c>
      <c r="D3097" s="5" t="s">
        <v>24</v>
      </c>
      <c r="E3097" s="5" t="s">
        <v>15</v>
      </c>
      <c r="F3097" s="5" t="s">
        <v>554</v>
      </c>
      <c r="G3097" s="7">
        <v>172.0</v>
      </c>
      <c r="H3097" s="7" t="s">
        <v>17</v>
      </c>
      <c r="I3097" s="7">
        <v>172.0</v>
      </c>
      <c r="J3097" s="7">
        <f t="shared" si="1"/>
        <v>172</v>
      </c>
    </row>
    <row r="3098" ht="15.75" hidden="1" customHeight="1">
      <c r="A3098" s="5" t="s">
        <v>5341</v>
      </c>
      <c r="B3098" s="6" t="s">
        <v>19</v>
      </c>
      <c r="C3098" s="5" t="s">
        <v>13</v>
      </c>
      <c r="D3098" s="5" t="s">
        <v>51</v>
      </c>
      <c r="E3098" s="5" t="s">
        <v>15</v>
      </c>
      <c r="F3098" s="5" t="s">
        <v>330</v>
      </c>
      <c r="G3098" s="7">
        <v>113.0</v>
      </c>
      <c r="H3098" s="7" t="s">
        <v>17</v>
      </c>
      <c r="I3098" s="7">
        <v>117.0</v>
      </c>
      <c r="J3098" s="7">
        <f t="shared" si="1"/>
        <v>115</v>
      </c>
    </row>
    <row r="3099" ht="15.75" hidden="1" customHeight="1">
      <c r="A3099" s="5" t="s">
        <v>5342</v>
      </c>
      <c r="B3099" s="6" t="s">
        <v>12</v>
      </c>
      <c r="C3099" s="5" t="s">
        <v>23</v>
      </c>
      <c r="D3099" s="5" t="s">
        <v>30</v>
      </c>
      <c r="E3099" s="5" t="s">
        <v>25</v>
      </c>
      <c r="F3099" s="5" t="s">
        <v>188</v>
      </c>
      <c r="G3099" s="7">
        <v>156.0</v>
      </c>
      <c r="H3099" s="7" t="s">
        <v>17</v>
      </c>
      <c r="I3099" s="7">
        <v>163.0</v>
      </c>
      <c r="J3099" s="7">
        <f t="shared" si="1"/>
        <v>159.5</v>
      </c>
    </row>
    <row r="3100" ht="15.75" hidden="1" customHeight="1">
      <c r="A3100" s="5" t="s">
        <v>5343</v>
      </c>
      <c r="B3100" s="6" t="s">
        <v>19</v>
      </c>
      <c r="C3100" s="5" t="s">
        <v>13</v>
      </c>
      <c r="D3100" s="5" t="s">
        <v>109</v>
      </c>
      <c r="E3100" s="5" t="s">
        <v>15</v>
      </c>
      <c r="F3100" s="5" t="s">
        <v>52</v>
      </c>
      <c r="G3100" s="7">
        <v>196.0</v>
      </c>
      <c r="H3100" s="7">
        <v>176.0</v>
      </c>
      <c r="I3100" s="7" t="s">
        <v>17</v>
      </c>
      <c r="J3100" s="7">
        <f t="shared" si="1"/>
        <v>186</v>
      </c>
    </row>
    <row r="3101" ht="15.75" customHeight="1">
      <c r="A3101" s="5" t="s">
        <v>5344</v>
      </c>
      <c r="B3101" s="6" t="s">
        <v>12</v>
      </c>
      <c r="C3101" s="5" t="s">
        <v>23</v>
      </c>
      <c r="D3101" s="5" t="s">
        <v>24</v>
      </c>
      <c r="E3101" s="5" t="s">
        <v>15</v>
      </c>
      <c r="F3101" s="5" t="s">
        <v>244</v>
      </c>
      <c r="G3101" s="7" t="s">
        <v>67</v>
      </c>
      <c r="H3101" s="7" t="s">
        <v>17</v>
      </c>
      <c r="I3101" s="7" t="s">
        <v>67</v>
      </c>
      <c r="J3101" s="7" t="str">
        <f t="shared" si="1"/>
        <v>#DIV/0!</v>
      </c>
    </row>
    <row r="3102" ht="15.75" hidden="1" customHeight="1">
      <c r="A3102" s="5" t="s">
        <v>5345</v>
      </c>
      <c r="B3102" s="6" t="s">
        <v>19</v>
      </c>
      <c r="C3102" s="5" t="s">
        <v>23</v>
      </c>
      <c r="D3102" s="5" t="s">
        <v>43</v>
      </c>
      <c r="E3102" s="5" t="s">
        <v>25</v>
      </c>
      <c r="F3102" s="5" t="s">
        <v>103</v>
      </c>
      <c r="G3102" s="7">
        <v>104.0</v>
      </c>
      <c r="H3102" s="7" t="s">
        <v>67</v>
      </c>
      <c r="I3102" s="7" t="s">
        <v>17</v>
      </c>
      <c r="J3102" s="7">
        <f t="shared" si="1"/>
        <v>104</v>
      </c>
    </row>
    <row r="3103" ht="15.75" hidden="1" customHeight="1">
      <c r="A3103" s="5" t="s">
        <v>5346</v>
      </c>
      <c r="B3103" s="6" t="s">
        <v>1353</v>
      </c>
      <c r="C3103" s="5" t="s">
        <v>23</v>
      </c>
      <c r="D3103" s="5" t="s">
        <v>46</v>
      </c>
      <c r="E3103" s="5" t="s">
        <v>15</v>
      </c>
      <c r="F3103" s="5" t="s">
        <v>90</v>
      </c>
      <c r="G3103" s="7" t="s">
        <v>67</v>
      </c>
      <c r="H3103" s="7">
        <v>115.0</v>
      </c>
      <c r="I3103" s="7" t="s">
        <v>17</v>
      </c>
      <c r="J3103" s="7">
        <f t="shared" si="1"/>
        <v>115</v>
      </c>
    </row>
    <row r="3104" ht="15.75" hidden="1" customHeight="1">
      <c r="A3104" s="5" t="s">
        <v>5347</v>
      </c>
      <c r="B3104" s="6" t="s">
        <v>12</v>
      </c>
      <c r="C3104" s="5" t="s">
        <v>23</v>
      </c>
      <c r="D3104" s="5" t="s">
        <v>20</v>
      </c>
      <c r="E3104" s="5" t="s">
        <v>15</v>
      </c>
      <c r="F3104" s="5" t="s">
        <v>107</v>
      </c>
      <c r="G3104" s="7">
        <v>156.0</v>
      </c>
      <c r="H3104" s="7">
        <v>135.0</v>
      </c>
      <c r="I3104" s="7" t="s">
        <v>17</v>
      </c>
      <c r="J3104" s="7">
        <f t="shared" si="1"/>
        <v>145.5</v>
      </c>
    </row>
    <row r="3105" ht="15.75" hidden="1" customHeight="1">
      <c r="A3105" s="5" t="s">
        <v>5348</v>
      </c>
      <c r="B3105" s="6" t="s">
        <v>12</v>
      </c>
      <c r="C3105" s="5" t="s">
        <v>23</v>
      </c>
      <c r="D3105" s="5" t="s">
        <v>20</v>
      </c>
      <c r="E3105" s="5" t="s">
        <v>25</v>
      </c>
      <c r="F3105" s="5" t="s">
        <v>824</v>
      </c>
      <c r="G3105" s="7">
        <v>132.0</v>
      </c>
      <c r="H3105" s="7">
        <v>158.0</v>
      </c>
      <c r="I3105" s="7" t="s">
        <v>67</v>
      </c>
      <c r="J3105" s="7">
        <f t="shared" si="1"/>
        <v>145</v>
      </c>
    </row>
    <row r="3106" ht="15.75" hidden="1" customHeight="1">
      <c r="A3106" s="5" t="s">
        <v>5349</v>
      </c>
      <c r="B3106" s="6" t="s">
        <v>19</v>
      </c>
      <c r="C3106" s="5" t="s">
        <v>23</v>
      </c>
      <c r="D3106" s="5" t="s">
        <v>24</v>
      </c>
      <c r="E3106" s="5" t="s">
        <v>15</v>
      </c>
      <c r="F3106" s="5" t="s">
        <v>1388</v>
      </c>
      <c r="G3106" s="7">
        <v>132.0</v>
      </c>
      <c r="H3106" s="7">
        <v>143.0</v>
      </c>
      <c r="I3106" s="7" t="s">
        <v>17</v>
      </c>
      <c r="J3106" s="7">
        <f t="shared" si="1"/>
        <v>137.5</v>
      </c>
    </row>
    <row r="3107" ht="15.75" hidden="1" customHeight="1">
      <c r="A3107" s="5" t="s">
        <v>5350</v>
      </c>
      <c r="B3107" s="6" t="s">
        <v>12</v>
      </c>
      <c r="C3107" s="5" t="s">
        <v>23</v>
      </c>
      <c r="D3107" s="5" t="s">
        <v>130</v>
      </c>
      <c r="E3107" s="5" t="s">
        <v>15</v>
      </c>
      <c r="F3107" s="5" t="s">
        <v>196</v>
      </c>
      <c r="G3107" s="7">
        <v>137.0</v>
      </c>
      <c r="H3107" s="7">
        <v>158.0</v>
      </c>
      <c r="I3107" s="7" t="s">
        <v>17</v>
      </c>
      <c r="J3107" s="7">
        <f t="shared" si="1"/>
        <v>147.5</v>
      </c>
    </row>
    <row r="3108" ht="15.75" hidden="1" customHeight="1">
      <c r="A3108" s="5" t="s">
        <v>5351</v>
      </c>
      <c r="B3108" s="6" t="s">
        <v>12</v>
      </c>
      <c r="C3108" s="5" t="s">
        <v>23</v>
      </c>
      <c r="D3108" s="5" t="s">
        <v>43</v>
      </c>
      <c r="E3108" s="5" t="s">
        <v>25</v>
      </c>
      <c r="F3108" s="5" t="s">
        <v>534</v>
      </c>
      <c r="G3108" s="7">
        <v>189.0</v>
      </c>
      <c r="H3108" s="7" t="s">
        <v>17</v>
      </c>
      <c r="I3108" s="7">
        <v>180.0</v>
      </c>
      <c r="J3108" s="7">
        <f t="shared" si="1"/>
        <v>184.5</v>
      </c>
    </row>
    <row r="3109" ht="15.75" hidden="1" customHeight="1">
      <c r="A3109" s="5" t="s">
        <v>5352</v>
      </c>
      <c r="B3109" s="6" t="s">
        <v>19</v>
      </c>
      <c r="C3109" s="5" t="s">
        <v>13</v>
      </c>
      <c r="D3109" s="5" t="s">
        <v>561</v>
      </c>
      <c r="E3109" s="5" t="s">
        <v>25</v>
      </c>
      <c r="F3109" s="5" t="s">
        <v>1414</v>
      </c>
      <c r="G3109" s="7">
        <v>120.0</v>
      </c>
      <c r="H3109" s="7">
        <v>121.0</v>
      </c>
      <c r="I3109" s="7" t="s">
        <v>17</v>
      </c>
      <c r="J3109" s="7">
        <f t="shared" si="1"/>
        <v>120.5</v>
      </c>
    </row>
    <row r="3110" ht="15.75" hidden="1" customHeight="1">
      <c r="A3110" s="5" t="s">
        <v>5353</v>
      </c>
      <c r="B3110" s="6" t="s">
        <v>12</v>
      </c>
      <c r="C3110" s="5" t="s">
        <v>23</v>
      </c>
      <c r="D3110" s="5" t="s">
        <v>24</v>
      </c>
      <c r="E3110" s="5" t="s">
        <v>15</v>
      </c>
      <c r="F3110" s="5" t="s">
        <v>336</v>
      </c>
      <c r="G3110" s="7">
        <v>154.0</v>
      </c>
      <c r="H3110" s="7">
        <v>135.0</v>
      </c>
      <c r="I3110" s="7" t="s">
        <v>17</v>
      </c>
      <c r="J3110" s="7">
        <f t="shared" si="1"/>
        <v>144.5</v>
      </c>
    </row>
    <row r="3111" ht="15.75" hidden="1" customHeight="1">
      <c r="A3111" s="5" t="s">
        <v>5354</v>
      </c>
      <c r="B3111" s="6" t="s">
        <v>12</v>
      </c>
      <c r="C3111" s="5" t="s">
        <v>23</v>
      </c>
      <c r="D3111" s="5" t="s">
        <v>51</v>
      </c>
      <c r="E3111" s="5" t="s">
        <v>15</v>
      </c>
      <c r="F3111" s="5" t="s">
        <v>16</v>
      </c>
      <c r="G3111" s="7">
        <v>166.0</v>
      </c>
      <c r="H3111" s="7" t="s">
        <v>17</v>
      </c>
      <c r="I3111" s="7">
        <v>168.0</v>
      </c>
      <c r="J3111" s="7">
        <f t="shared" si="1"/>
        <v>167</v>
      </c>
    </row>
    <row r="3112" ht="15.75" hidden="1" customHeight="1">
      <c r="A3112" s="5" t="s">
        <v>5355</v>
      </c>
      <c r="B3112" s="6" t="s">
        <v>12</v>
      </c>
      <c r="C3112" s="5" t="s">
        <v>13</v>
      </c>
      <c r="D3112" s="5" t="s">
        <v>37</v>
      </c>
      <c r="E3112" s="5" t="s">
        <v>15</v>
      </c>
      <c r="F3112" s="5" t="s">
        <v>312</v>
      </c>
      <c r="G3112" s="7">
        <v>167.0</v>
      </c>
      <c r="H3112" s="7" t="s">
        <v>17</v>
      </c>
      <c r="I3112" s="7">
        <v>186.0</v>
      </c>
      <c r="J3112" s="7">
        <f t="shared" si="1"/>
        <v>176.5</v>
      </c>
    </row>
    <row r="3113" ht="15.75" hidden="1" customHeight="1">
      <c r="A3113" s="5" t="s">
        <v>5356</v>
      </c>
      <c r="B3113" s="6" t="s">
        <v>12</v>
      </c>
      <c r="C3113" s="5" t="s">
        <v>13</v>
      </c>
      <c r="D3113" s="5" t="s">
        <v>37</v>
      </c>
      <c r="E3113" s="5" t="s">
        <v>25</v>
      </c>
      <c r="F3113" s="5" t="s">
        <v>58</v>
      </c>
      <c r="G3113" s="7">
        <v>154.0</v>
      </c>
      <c r="H3113" s="7" t="s">
        <v>17</v>
      </c>
      <c r="I3113" s="7">
        <v>157.0</v>
      </c>
      <c r="J3113" s="7">
        <f t="shared" si="1"/>
        <v>155.5</v>
      </c>
    </row>
    <row r="3114" ht="15.75" hidden="1" customHeight="1">
      <c r="A3114" s="5" t="s">
        <v>5357</v>
      </c>
      <c r="B3114" s="6" t="s">
        <v>12</v>
      </c>
      <c r="C3114" s="5" t="s">
        <v>23</v>
      </c>
      <c r="D3114" s="5" t="s">
        <v>46</v>
      </c>
      <c r="E3114" s="5" t="s">
        <v>25</v>
      </c>
      <c r="F3114" s="5" t="s">
        <v>47</v>
      </c>
      <c r="G3114" s="7">
        <v>117.0</v>
      </c>
      <c r="H3114" s="7" t="s">
        <v>67</v>
      </c>
      <c r="I3114" s="7" t="s">
        <v>17</v>
      </c>
      <c r="J3114" s="7">
        <f t="shared" si="1"/>
        <v>117</v>
      </c>
    </row>
    <row r="3115" ht="15.75" hidden="1" customHeight="1">
      <c r="A3115" s="5" t="s">
        <v>5358</v>
      </c>
      <c r="B3115" s="6" t="s">
        <v>12</v>
      </c>
      <c r="C3115" s="5" t="s">
        <v>23</v>
      </c>
      <c r="D3115" s="5" t="s">
        <v>14</v>
      </c>
      <c r="E3115" s="5" t="s">
        <v>25</v>
      </c>
      <c r="F3115" s="5" t="s">
        <v>489</v>
      </c>
      <c r="G3115" s="7">
        <v>174.0</v>
      </c>
      <c r="H3115" s="7" t="s">
        <v>17</v>
      </c>
      <c r="I3115" s="7">
        <v>142.0</v>
      </c>
      <c r="J3115" s="7">
        <f t="shared" si="1"/>
        <v>158</v>
      </c>
    </row>
    <row r="3116" ht="15.75" hidden="1" customHeight="1">
      <c r="A3116" s="5" t="s">
        <v>5359</v>
      </c>
      <c r="B3116" s="6" t="s">
        <v>12</v>
      </c>
      <c r="C3116" s="5" t="s">
        <v>23</v>
      </c>
      <c r="D3116" s="5" t="s">
        <v>24</v>
      </c>
      <c r="E3116" s="5" t="s">
        <v>25</v>
      </c>
      <c r="F3116" s="5" t="s">
        <v>54</v>
      </c>
      <c r="G3116" s="7">
        <v>172.0</v>
      </c>
      <c r="H3116" s="7" t="s">
        <v>17</v>
      </c>
      <c r="I3116" s="7">
        <v>155.0</v>
      </c>
      <c r="J3116" s="7">
        <f t="shared" si="1"/>
        <v>163.5</v>
      </c>
    </row>
    <row r="3117" ht="15.75" hidden="1" customHeight="1">
      <c r="A3117" s="5" t="s">
        <v>5360</v>
      </c>
      <c r="B3117" s="6" t="s">
        <v>12</v>
      </c>
      <c r="C3117" s="5" t="s">
        <v>13</v>
      </c>
      <c r="D3117" s="5" t="s">
        <v>30</v>
      </c>
      <c r="E3117" s="5" t="s">
        <v>25</v>
      </c>
      <c r="F3117" s="5" t="s">
        <v>446</v>
      </c>
      <c r="G3117" s="7">
        <v>176.0</v>
      </c>
      <c r="H3117" s="7" t="s">
        <v>17</v>
      </c>
      <c r="I3117" s="7">
        <v>186.0</v>
      </c>
      <c r="J3117" s="7">
        <f t="shared" si="1"/>
        <v>181</v>
      </c>
    </row>
    <row r="3118" ht="15.75" hidden="1" customHeight="1">
      <c r="A3118" s="5" t="s">
        <v>5361</v>
      </c>
      <c r="B3118" s="6" t="s">
        <v>12</v>
      </c>
      <c r="C3118" s="5" t="s">
        <v>13</v>
      </c>
      <c r="D3118" s="5" t="s">
        <v>109</v>
      </c>
      <c r="E3118" s="5" t="s">
        <v>25</v>
      </c>
      <c r="F3118" s="5" t="s">
        <v>155</v>
      </c>
      <c r="G3118" s="7">
        <v>145.0</v>
      </c>
      <c r="H3118" s="7" t="s">
        <v>17</v>
      </c>
      <c r="I3118" s="7">
        <v>140.0</v>
      </c>
      <c r="J3118" s="7">
        <f t="shared" si="1"/>
        <v>142.5</v>
      </c>
    </row>
    <row r="3119" ht="15.75" hidden="1" customHeight="1">
      <c r="A3119" s="5" t="s">
        <v>5362</v>
      </c>
      <c r="B3119" s="6" t="s">
        <v>12</v>
      </c>
      <c r="C3119" s="5" t="s">
        <v>23</v>
      </c>
      <c r="D3119" s="5" t="s">
        <v>51</v>
      </c>
      <c r="E3119" s="5" t="s">
        <v>15</v>
      </c>
      <c r="F3119" s="5" t="s">
        <v>16</v>
      </c>
      <c r="G3119" s="7">
        <v>199.0</v>
      </c>
      <c r="H3119" s="7">
        <v>190.0</v>
      </c>
      <c r="I3119" s="7" t="s">
        <v>17</v>
      </c>
      <c r="J3119" s="7">
        <f t="shared" si="1"/>
        <v>194.5</v>
      </c>
    </row>
    <row r="3120" ht="15.75" hidden="1" customHeight="1">
      <c r="A3120" s="5" t="s">
        <v>5363</v>
      </c>
      <c r="B3120" s="6" t="s">
        <v>1069</v>
      </c>
      <c r="C3120" s="5" t="s">
        <v>23</v>
      </c>
      <c r="D3120" s="5" t="s">
        <v>130</v>
      </c>
      <c r="E3120" s="5" t="s">
        <v>25</v>
      </c>
      <c r="F3120" s="5" t="s">
        <v>97</v>
      </c>
      <c r="G3120" s="7">
        <v>164.0</v>
      </c>
      <c r="H3120" s="7">
        <v>151.0</v>
      </c>
      <c r="I3120" s="7" t="s">
        <v>17</v>
      </c>
      <c r="J3120" s="7">
        <f t="shared" si="1"/>
        <v>157.5</v>
      </c>
    </row>
    <row r="3121" ht="15.75" hidden="1" customHeight="1">
      <c r="A3121" s="5" t="s">
        <v>5364</v>
      </c>
      <c r="B3121" s="6" t="s">
        <v>12</v>
      </c>
      <c r="C3121" s="5" t="s">
        <v>23</v>
      </c>
      <c r="D3121" s="5" t="s">
        <v>14</v>
      </c>
      <c r="E3121" s="5" t="s">
        <v>25</v>
      </c>
      <c r="F3121" s="5" t="s">
        <v>421</v>
      </c>
      <c r="G3121" s="7">
        <v>135.0</v>
      </c>
      <c r="H3121" s="7">
        <v>153.0</v>
      </c>
      <c r="I3121" s="7" t="s">
        <v>17</v>
      </c>
      <c r="J3121" s="7">
        <f t="shared" si="1"/>
        <v>144</v>
      </c>
    </row>
    <row r="3122" ht="15.75" hidden="1" customHeight="1">
      <c r="A3122" s="5" t="s">
        <v>5365</v>
      </c>
      <c r="B3122" s="6" t="s">
        <v>12</v>
      </c>
      <c r="C3122" s="5" t="s">
        <v>23</v>
      </c>
      <c r="D3122" s="5" t="s">
        <v>24</v>
      </c>
      <c r="E3122" s="5" t="s">
        <v>15</v>
      </c>
      <c r="F3122" s="5" t="s">
        <v>413</v>
      </c>
      <c r="G3122" s="7">
        <v>184.0</v>
      </c>
      <c r="H3122" s="7" t="s">
        <v>17</v>
      </c>
      <c r="I3122" s="7">
        <v>168.0</v>
      </c>
      <c r="J3122" s="7">
        <f t="shared" si="1"/>
        <v>176</v>
      </c>
    </row>
    <row r="3123" ht="15.75" hidden="1" customHeight="1">
      <c r="A3123" s="5" t="s">
        <v>5366</v>
      </c>
      <c r="B3123" s="6" t="s">
        <v>12</v>
      </c>
      <c r="C3123" s="5" t="s">
        <v>23</v>
      </c>
      <c r="D3123" s="5" t="s">
        <v>30</v>
      </c>
      <c r="E3123" s="5" t="s">
        <v>25</v>
      </c>
      <c r="F3123" s="5" t="s">
        <v>188</v>
      </c>
      <c r="G3123" s="7">
        <v>150.0</v>
      </c>
      <c r="H3123" s="7">
        <v>135.0</v>
      </c>
      <c r="I3123" s="7" t="s">
        <v>17</v>
      </c>
      <c r="J3123" s="7">
        <f t="shared" si="1"/>
        <v>142.5</v>
      </c>
    </row>
    <row r="3124" ht="15.75" hidden="1" customHeight="1">
      <c r="A3124" s="5" t="s">
        <v>5367</v>
      </c>
      <c r="B3124" s="6" t="s">
        <v>12</v>
      </c>
      <c r="C3124" s="5" t="s">
        <v>13</v>
      </c>
      <c r="D3124" s="5" t="s">
        <v>20</v>
      </c>
      <c r="E3124" s="5" t="s">
        <v>25</v>
      </c>
      <c r="F3124" s="5" t="s">
        <v>498</v>
      </c>
      <c r="G3124" s="7">
        <v>140.0</v>
      </c>
      <c r="H3124" s="7">
        <v>138.0</v>
      </c>
      <c r="I3124" s="7" t="s">
        <v>17</v>
      </c>
      <c r="J3124" s="7">
        <f t="shared" si="1"/>
        <v>139</v>
      </c>
    </row>
    <row r="3125" ht="15.75" hidden="1" customHeight="1">
      <c r="A3125" s="5" t="s">
        <v>5368</v>
      </c>
      <c r="B3125" s="6" t="s">
        <v>1353</v>
      </c>
      <c r="C3125" s="5" t="s">
        <v>13</v>
      </c>
      <c r="D3125" s="5" t="s">
        <v>20</v>
      </c>
      <c r="E3125" s="5" t="s">
        <v>15</v>
      </c>
      <c r="F3125" s="5" t="s">
        <v>1946</v>
      </c>
      <c r="G3125" s="7">
        <v>137.0</v>
      </c>
      <c r="H3125" s="7">
        <v>158.0</v>
      </c>
      <c r="I3125" s="7" t="s">
        <v>17</v>
      </c>
      <c r="J3125" s="7">
        <f t="shared" si="1"/>
        <v>147.5</v>
      </c>
    </row>
    <row r="3126" ht="15.75" hidden="1" customHeight="1">
      <c r="A3126" s="5" t="s">
        <v>5369</v>
      </c>
      <c r="B3126" s="6" t="s">
        <v>12</v>
      </c>
      <c r="C3126" s="5" t="s">
        <v>23</v>
      </c>
      <c r="D3126" s="5" t="s">
        <v>130</v>
      </c>
      <c r="E3126" s="5" t="s">
        <v>15</v>
      </c>
      <c r="F3126" s="5" t="s">
        <v>196</v>
      </c>
      <c r="G3126" s="7">
        <v>167.0</v>
      </c>
      <c r="H3126" s="7">
        <v>177.0</v>
      </c>
      <c r="I3126" s="7" t="s">
        <v>17</v>
      </c>
      <c r="J3126" s="7">
        <f t="shared" si="1"/>
        <v>172</v>
      </c>
    </row>
    <row r="3127" ht="15.75" hidden="1" customHeight="1">
      <c r="A3127" s="5" t="s">
        <v>5370</v>
      </c>
      <c r="B3127" s="6" t="s">
        <v>12</v>
      </c>
      <c r="C3127" s="5" t="s">
        <v>13</v>
      </c>
      <c r="D3127" s="5" t="s">
        <v>109</v>
      </c>
      <c r="E3127" s="5" t="s">
        <v>15</v>
      </c>
      <c r="F3127" s="5" t="s">
        <v>172</v>
      </c>
      <c r="G3127" s="7">
        <v>111.0</v>
      </c>
      <c r="H3127" s="7">
        <v>118.0</v>
      </c>
      <c r="I3127" s="7" t="s">
        <v>67</v>
      </c>
      <c r="J3127" s="7">
        <f t="shared" si="1"/>
        <v>114.5</v>
      </c>
    </row>
    <row r="3128" ht="15.75" hidden="1" customHeight="1">
      <c r="A3128" s="5" t="s">
        <v>5371</v>
      </c>
      <c r="B3128" s="6" t="s">
        <v>19</v>
      </c>
      <c r="C3128" s="5" t="s">
        <v>23</v>
      </c>
      <c r="D3128" s="5" t="s">
        <v>30</v>
      </c>
      <c r="E3128" s="5" t="s">
        <v>25</v>
      </c>
      <c r="F3128" s="5" t="s">
        <v>75</v>
      </c>
      <c r="G3128" s="7">
        <v>100.0</v>
      </c>
      <c r="H3128" s="7" t="s">
        <v>17</v>
      </c>
      <c r="I3128" s="7">
        <v>119.0</v>
      </c>
      <c r="J3128" s="7">
        <f t="shared" si="1"/>
        <v>109.5</v>
      </c>
    </row>
    <row r="3129" ht="15.75" hidden="1" customHeight="1">
      <c r="A3129" s="5" t="s">
        <v>5372</v>
      </c>
      <c r="B3129" s="6" t="s">
        <v>12</v>
      </c>
      <c r="C3129" s="5" t="s">
        <v>13</v>
      </c>
      <c r="D3129" s="5" t="s">
        <v>20</v>
      </c>
      <c r="E3129" s="5" t="s">
        <v>15</v>
      </c>
      <c r="F3129" s="5" t="s">
        <v>107</v>
      </c>
      <c r="G3129" s="7">
        <v>115.0</v>
      </c>
      <c r="H3129" s="7">
        <v>132.0</v>
      </c>
      <c r="I3129" s="7" t="s">
        <v>17</v>
      </c>
      <c r="J3129" s="7">
        <f t="shared" si="1"/>
        <v>123.5</v>
      </c>
    </row>
    <row r="3130" ht="15.75" hidden="1" customHeight="1">
      <c r="A3130" s="5" t="s">
        <v>5373</v>
      </c>
      <c r="B3130" s="6" t="s">
        <v>19</v>
      </c>
      <c r="C3130" s="5" t="s">
        <v>23</v>
      </c>
      <c r="D3130" s="5" t="s">
        <v>30</v>
      </c>
      <c r="E3130" s="5" t="s">
        <v>15</v>
      </c>
      <c r="F3130" s="5" t="s">
        <v>1101</v>
      </c>
      <c r="G3130" s="7">
        <v>186.0</v>
      </c>
      <c r="H3130" s="7" t="s">
        <v>17</v>
      </c>
      <c r="I3130" s="7">
        <v>128.0</v>
      </c>
      <c r="J3130" s="7">
        <f t="shared" si="1"/>
        <v>157</v>
      </c>
    </row>
    <row r="3131" ht="15.75" hidden="1" customHeight="1">
      <c r="A3131" s="5" t="s">
        <v>5374</v>
      </c>
      <c r="B3131" s="6" t="s">
        <v>19</v>
      </c>
      <c r="C3131" s="5" t="s">
        <v>23</v>
      </c>
      <c r="D3131" s="5" t="s">
        <v>37</v>
      </c>
      <c r="E3131" s="5" t="s">
        <v>25</v>
      </c>
      <c r="F3131" s="5" t="s">
        <v>58</v>
      </c>
      <c r="G3131" s="7">
        <v>143.0</v>
      </c>
      <c r="H3131" s="7">
        <v>124.0</v>
      </c>
      <c r="I3131" s="7">
        <v>135.0</v>
      </c>
      <c r="J3131" s="7">
        <f t="shared" si="1"/>
        <v>134</v>
      </c>
    </row>
    <row r="3132" ht="15.75" hidden="1" customHeight="1">
      <c r="A3132" s="5" t="s">
        <v>5375</v>
      </c>
      <c r="B3132" s="6" t="s">
        <v>12</v>
      </c>
      <c r="C3132" s="5" t="s">
        <v>13</v>
      </c>
      <c r="D3132" s="5" t="s">
        <v>130</v>
      </c>
      <c r="E3132" s="5" t="s">
        <v>15</v>
      </c>
      <c r="F3132" s="5" t="s">
        <v>131</v>
      </c>
      <c r="G3132" s="7">
        <v>160.0</v>
      </c>
      <c r="H3132" s="7" t="s">
        <v>17</v>
      </c>
      <c r="I3132" s="7">
        <v>144.0</v>
      </c>
      <c r="J3132" s="7">
        <f t="shared" si="1"/>
        <v>152</v>
      </c>
    </row>
    <row r="3133" ht="15.75" hidden="1" customHeight="1">
      <c r="A3133" s="5" t="s">
        <v>5376</v>
      </c>
      <c r="B3133" s="6" t="s">
        <v>19</v>
      </c>
      <c r="C3133" s="5" t="s">
        <v>13</v>
      </c>
      <c r="D3133" s="5" t="s">
        <v>40</v>
      </c>
      <c r="E3133" s="5" t="s">
        <v>15</v>
      </c>
      <c r="F3133" s="5" t="s">
        <v>41</v>
      </c>
      <c r="G3133" s="7">
        <v>152.0</v>
      </c>
      <c r="H3133" s="7">
        <v>162.0</v>
      </c>
      <c r="I3133" s="7">
        <v>166.0</v>
      </c>
      <c r="J3133" s="7">
        <f t="shared" si="1"/>
        <v>160</v>
      </c>
    </row>
    <row r="3134" ht="15.75" hidden="1" customHeight="1">
      <c r="A3134" s="5" t="s">
        <v>5377</v>
      </c>
      <c r="B3134" s="6" t="s">
        <v>12</v>
      </c>
      <c r="C3134" s="5" t="s">
        <v>13</v>
      </c>
      <c r="D3134" s="5" t="s">
        <v>20</v>
      </c>
      <c r="E3134" s="5" t="s">
        <v>15</v>
      </c>
      <c r="F3134" s="5" t="s">
        <v>137</v>
      </c>
      <c r="G3134" s="7">
        <v>162.0</v>
      </c>
      <c r="H3134" s="7">
        <v>167.0</v>
      </c>
      <c r="I3134" s="7">
        <v>137.0</v>
      </c>
      <c r="J3134" s="7">
        <f t="shared" si="1"/>
        <v>155.3333333</v>
      </c>
    </row>
    <row r="3135" ht="15.75" hidden="1" customHeight="1">
      <c r="A3135" s="5" t="s">
        <v>5378</v>
      </c>
      <c r="B3135" s="6" t="s">
        <v>12</v>
      </c>
      <c r="C3135" s="5" t="s">
        <v>13</v>
      </c>
      <c r="D3135" s="5" t="s">
        <v>24</v>
      </c>
      <c r="E3135" s="5" t="s">
        <v>15</v>
      </c>
      <c r="F3135" s="5" t="s">
        <v>554</v>
      </c>
      <c r="G3135" s="7">
        <v>148.0</v>
      </c>
      <c r="H3135" s="7">
        <v>138.0</v>
      </c>
      <c r="I3135" s="7" t="s">
        <v>17</v>
      </c>
      <c r="J3135" s="7">
        <f t="shared" si="1"/>
        <v>143</v>
      </c>
    </row>
    <row r="3136" ht="15.75" hidden="1" customHeight="1">
      <c r="A3136" s="5" t="s">
        <v>5379</v>
      </c>
      <c r="B3136" s="6" t="s">
        <v>12</v>
      </c>
      <c r="C3136" s="5" t="s">
        <v>13</v>
      </c>
      <c r="D3136" s="5" t="s">
        <v>149</v>
      </c>
      <c r="E3136" s="5" t="s">
        <v>15</v>
      </c>
      <c r="F3136" s="5" t="s">
        <v>150</v>
      </c>
      <c r="G3136" s="7">
        <v>127.0</v>
      </c>
      <c r="H3136" s="7">
        <v>149.0</v>
      </c>
      <c r="I3136" s="7" t="s">
        <v>67</v>
      </c>
      <c r="J3136" s="7">
        <f t="shared" si="1"/>
        <v>138</v>
      </c>
    </row>
    <row r="3137" ht="15.75" hidden="1" customHeight="1">
      <c r="A3137" s="5" t="s">
        <v>5380</v>
      </c>
      <c r="B3137" s="6" t="s">
        <v>12</v>
      </c>
      <c r="C3137" s="5" t="s">
        <v>23</v>
      </c>
      <c r="D3137" s="5" t="s">
        <v>37</v>
      </c>
      <c r="E3137" s="5" t="s">
        <v>25</v>
      </c>
      <c r="F3137" s="5" t="s">
        <v>1023</v>
      </c>
      <c r="G3137" s="7">
        <v>161.0</v>
      </c>
      <c r="H3137" s="7" t="s">
        <v>17</v>
      </c>
      <c r="I3137" s="7">
        <v>137.0</v>
      </c>
      <c r="J3137" s="7">
        <f t="shared" si="1"/>
        <v>149</v>
      </c>
    </row>
    <row r="3138" ht="15.75" hidden="1" customHeight="1">
      <c r="A3138" s="5" t="s">
        <v>5381</v>
      </c>
      <c r="B3138" s="6" t="s">
        <v>19</v>
      </c>
      <c r="C3138" s="5" t="s">
        <v>23</v>
      </c>
      <c r="D3138" s="5" t="s">
        <v>20</v>
      </c>
      <c r="E3138" s="5" t="s">
        <v>15</v>
      </c>
      <c r="F3138" s="5" t="s">
        <v>387</v>
      </c>
      <c r="G3138" s="7">
        <v>188.0</v>
      </c>
      <c r="H3138" s="7">
        <v>174.0</v>
      </c>
      <c r="I3138" s="7" t="s">
        <v>17</v>
      </c>
      <c r="J3138" s="7">
        <f t="shared" si="1"/>
        <v>181</v>
      </c>
    </row>
    <row r="3139" ht="15.75" hidden="1" customHeight="1">
      <c r="A3139" s="5" t="s">
        <v>5382</v>
      </c>
      <c r="B3139" s="6" t="s">
        <v>19</v>
      </c>
      <c r="C3139" s="5" t="s">
        <v>23</v>
      </c>
      <c r="D3139" s="5" t="s">
        <v>20</v>
      </c>
      <c r="E3139" s="5" t="s">
        <v>15</v>
      </c>
      <c r="F3139" s="5" t="s">
        <v>387</v>
      </c>
      <c r="G3139" s="7">
        <v>145.0</v>
      </c>
      <c r="H3139" s="7">
        <v>162.0</v>
      </c>
      <c r="I3139" s="7" t="s">
        <v>17</v>
      </c>
      <c r="J3139" s="7">
        <f t="shared" si="1"/>
        <v>153.5</v>
      </c>
    </row>
    <row r="3140" ht="15.75" hidden="1" customHeight="1">
      <c r="A3140" s="5" t="s">
        <v>5383</v>
      </c>
      <c r="B3140" s="6" t="s">
        <v>19</v>
      </c>
      <c r="C3140" s="5" t="s">
        <v>23</v>
      </c>
      <c r="D3140" s="5" t="s">
        <v>109</v>
      </c>
      <c r="E3140" s="5" t="s">
        <v>15</v>
      </c>
      <c r="F3140" s="5" t="s">
        <v>52</v>
      </c>
      <c r="G3140" s="7">
        <v>193.5</v>
      </c>
      <c r="H3140" s="7" t="s">
        <v>17</v>
      </c>
      <c r="I3140" s="7">
        <v>165.0</v>
      </c>
      <c r="J3140" s="7">
        <f t="shared" si="1"/>
        <v>179.25</v>
      </c>
    </row>
    <row r="3141" ht="15.75" hidden="1" customHeight="1">
      <c r="A3141" s="5" t="s">
        <v>5384</v>
      </c>
      <c r="B3141" s="6" t="s">
        <v>12</v>
      </c>
      <c r="C3141" s="5" t="s">
        <v>13</v>
      </c>
      <c r="D3141" s="5" t="s">
        <v>40</v>
      </c>
      <c r="E3141" s="5" t="s">
        <v>15</v>
      </c>
      <c r="F3141" s="5" t="s">
        <v>41</v>
      </c>
      <c r="G3141" s="7">
        <v>157.0</v>
      </c>
      <c r="H3141" s="7">
        <v>161.0</v>
      </c>
      <c r="I3141" s="7" t="s">
        <v>17</v>
      </c>
      <c r="J3141" s="7">
        <f t="shared" si="1"/>
        <v>159</v>
      </c>
    </row>
    <row r="3142" ht="15.75" hidden="1" customHeight="1">
      <c r="A3142" s="5" t="s">
        <v>5385</v>
      </c>
      <c r="B3142" s="6" t="s">
        <v>12</v>
      </c>
      <c r="C3142" s="5" t="s">
        <v>23</v>
      </c>
      <c r="D3142" s="5" t="s">
        <v>37</v>
      </c>
      <c r="E3142" s="5" t="s">
        <v>15</v>
      </c>
      <c r="F3142" s="5" t="s">
        <v>38</v>
      </c>
      <c r="G3142" s="7">
        <v>180.0</v>
      </c>
      <c r="H3142" s="7">
        <v>162.0</v>
      </c>
      <c r="I3142" s="7">
        <v>186.0</v>
      </c>
      <c r="J3142" s="7">
        <f t="shared" si="1"/>
        <v>176</v>
      </c>
    </row>
    <row r="3143" ht="15.75" hidden="1" customHeight="1">
      <c r="A3143" s="5" t="s">
        <v>5386</v>
      </c>
      <c r="B3143" s="6" t="s">
        <v>12</v>
      </c>
      <c r="C3143" s="5" t="s">
        <v>23</v>
      </c>
      <c r="D3143" s="5" t="s">
        <v>43</v>
      </c>
      <c r="E3143" s="5" t="s">
        <v>15</v>
      </c>
      <c r="F3143" s="5" t="s">
        <v>166</v>
      </c>
      <c r="G3143" s="7">
        <v>150.0</v>
      </c>
      <c r="H3143" s="7">
        <v>147.0</v>
      </c>
      <c r="I3143" s="7">
        <v>130.0</v>
      </c>
      <c r="J3143" s="7">
        <f t="shared" si="1"/>
        <v>142.3333333</v>
      </c>
    </row>
    <row r="3144" ht="15.75" hidden="1" customHeight="1">
      <c r="A3144" s="5" t="s">
        <v>5387</v>
      </c>
      <c r="B3144" s="6" t="s">
        <v>12</v>
      </c>
      <c r="C3144" s="5" t="s">
        <v>23</v>
      </c>
      <c r="D3144" s="5" t="s">
        <v>46</v>
      </c>
      <c r="E3144" s="5" t="s">
        <v>15</v>
      </c>
      <c r="F3144" s="5" t="s">
        <v>99</v>
      </c>
      <c r="G3144" s="7">
        <v>147.0</v>
      </c>
      <c r="H3144" s="7">
        <v>121.0</v>
      </c>
      <c r="I3144" s="7" t="s">
        <v>17</v>
      </c>
      <c r="J3144" s="7">
        <f t="shared" si="1"/>
        <v>134</v>
      </c>
    </row>
    <row r="3145" ht="15.75" hidden="1" customHeight="1">
      <c r="A3145" s="5" t="s">
        <v>5388</v>
      </c>
      <c r="B3145" s="6" t="s">
        <v>19</v>
      </c>
      <c r="C3145" s="5" t="s">
        <v>13</v>
      </c>
      <c r="D3145" s="5" t="s">
        <v>24</v>
      </c>
      <c r="E3145" s="5" t="s">
        <v>15</v>
      </c>
      <c r="F3145" s="5" t="s">
        <v>332</v>
      </c>
      <c r="G3145" s="7">
        <v>172.0</v>
      </c>
      <c r="H3145" s="7">
        <v>171.0</v>
      </c>
      <c r="I3145" s="7" t="s">
        <v>17</v>
      </c>
      <c r="J3145" s="7">
        <f t="shared" si="1"/>
        <v>171.5</v>
      </c>
    </row>
    <row r="3146" ht="15.75" hidden="1" customHeight="1">
      <c r="A3146" s="5" t="s">
        <v>5389</v>
      </c>
      <c r="B3146" s="6" t="s">
        <v>1069</v>
      </c>
      <c r="C3146" s="5" t="s">
        <v>23</v>
      </c>
      <c r="D3146" s="5" t="s">
        <v>109</v>
      </c>
      <c r="E3146" s="5" t="s">
        <v>15</v>
      </c>
      <c r="F3146" s="5" t="s">
        <v>123</v>
      </c>
      <c r="G3146" s="7">
        <v>147.0</v>
      </c>
      <c r="H3146" s="7">
        <v>135.0</v>
      </c>
      <c r="I3146" s="7" t="s">
        <v>17</v>
      </c>
      <c r="J3146" s="7">
        <f t="shared" si="1"/>
        <v>141</v>
      </c>
    </row>
    <row r="3147" ht="15.75" hidden="1" customHeight="1">
      <c r="A3147" s="5" t="s">
        <v>5390</v>
      </c>
      <c r="B3147" s="6" t="s">
        <v>19</v>
      </c>
      <c r="C3147" s="5" t="s">
        <v>13</v>
      </c>
      <c r="D3147" s="5" t="s">
        <v>37</v>
      </c>
      <c r="E3147" s="5" t="s">
        <v>15</v>
      </c>
      <c r="F3147" s="5" t="s">
        <v>190</v>
      </c>
      <c r="G3147" s="7">
        <v>163.0</v>
      </c>
      <c r="H3147" s="7" t="s">
        <v>17</v>
      </c>
      <c r="I3147" s="7">
        <v>183.0</v>
      </c>
      <c r="J3147" s="7">
        <f t="shared" si="1"/>
        <v>173</v>
      </c>
    </row>
    <row r="3148" ht="15.75" hidden="1" customHeight="1">
      <c r="A3148" s="5" t="s">
        <v>5391</v>
      </c>
      <c r="B3148" s="6" t="s">
        <v>12</v>
      </c>
      <c r="C3148" s="5" t="s">
        <v>13</v>
      </c>
      <c r="D3148" s="5" t="s">
        <v>20</v>
      </c>
      <c r="E3148" s="5" t="s">
        <v>15</v>
      </c>
      <c r="F3148" s="5" t="s">
        <v>676</v>
      </c>
      <c r="G3148" s="7">
        <v>109.0</v>
      </c>
      <c r="H3148" s="7" t="s">
        <v>17</v>
      </c>
      <c r="I3148" s="7">
        <v>100.0</v>
      </c>
      <c r="J3148" s="7">
        <f t="shared" si="1"/>
        <v>104.5</v>
      </c>
    </row>
    <row r="3149" ht="15.75" hidden="1" customHeight="1">
      <c r="A3149" s="5" t="s">
        <v>5392</v>
      </c>
      <c r="B3149" s="6" t="s">
        <v>12</v>
      </c>
      <c r="C3149" s="5" t="s">
        <v>13</v>
      </c>
      <c r="D3149" s="5" t="s">
        <v>14</v>
      </c>
      <c r="E3149" s="5" t="s">
        <v>15</v>
      </c>
      <c r="F3149" s="5" t="s">
        <v>205</v>
      </c>
      <c r="G3149" s="7">
        <v>120.0</v>
      </c>
      <c r="H3149" s="7">
        <v>130.0</v>
      </c>
      <c r="I3149" s="7" t="s">
        <v>17</v>
      </c>
      <c r="J3149" s="7">
        <f t="shared" si="1"/>
        <v>125</v>
      </c>
    </row>
    <row r="3150" ht="15.75" hidden="1" customHeight="1">
      <c r="A3150" s="5" t="s">
        <v>5393</v>
      </c>
      <c r="B3150" s="6" t="s">
        <v>12</v>
      </c>
      <c r="C3150" s="5" t="s">
        <v>13</v>
      </c>
      <c r="D3150" s="5" t="s">
        <v>20</v>
      </c>
      <c r="E3150" s="5" t="s">
        <v>25</v>
      </c>
      <c r="F3150" s="5" t="s">
        <v>28</v>
      </c>
      <c r="G3150" s="7">
        <v>138.0</v>
      </c>
      <c r="H3150" s="7">
        <v>145.0</v>
      </c>
      <c r="I3150" s="7">
        <v>140.0</v>
      </c>
      <c r="J3150" s="7">
        <f t="shared" si="1"/>
        <v>141</v>
      </c>
    </row>
    <row r="3151" ht="15.75" customHeight="1">
      <c r="A3151" s="5" t="s">
        <v>5394</v>
      </c>
      <c r="B3151" s="6" t="s">
        <v>12</v>
      </c>
      <c r="C3151" s="5" t="s">
        <v>23</v>
      </c>
      <c r="D3151" s="5" t="s">
        <v>30</v>
      </c>
      <c r="E3151" s="5" t="s">
        <v>15</v>
      </c>
      <c r="F3151" s="5" t="s">
        <v>596</v>
      </c>
      <c r="G3151" s="7" t="s">
        <v>67</v>
      </c>
      <c r="H3151" s="7" t="s">
        <v>67</v>
      </c>
      <c r="I3151" s="7" t="s">
        <v>17</v>
      </c>
      <c r="J3151" s="7" t="str">
        <f t="shared" si="1"/>
        <v>#DIV/0!</v>
      </c>
    </row>
    <row r="3152" ht="15.75" hidden="1" customHeight="1">
      <c r="A3152" s="5" t="s">
        <v>5395</v>
      </c>
      <c r="B3152" s="6" t="s">
        <v>19</v>
      </c>
      <c r="C3152" s="5" t="s">
        <v>23</v>
      </c>
      <c r="D3152" s="5" t="s">
        <v>24</v>
      </c>
      <c r="E3152" s="5" t="s">
        <v>25</v>
      </c>
      <c r="F3152" s="5" t="s">
        <v>959</v>
      </c>
      <c r="G3152" s="7">
        <v>197.5</v>
      </c>
      <c r="H3152" s="7">
        <v>189.0</v>
      </c>
      <c r="I3152" s="7" t="s">
        <v>17</v>
      </c>
      <c r="J3152" s="7">
        <f t="shared" si="1"/>
        <v>193.25</v>
      </c>
    </row>
    <row r="3153" ht="15.75" hidden="1" customHeight="1">
      <c r="A3153" s="5" t="s">
        <v>5396</v>
      </c>
      <c r="B3153" s="6" t="s">
        <v>19</v>
      </c>
      <c r="C3153" s="5" t="s">
        <v>13</v>
      </c>
      <c r="D3153" s="5" t="s">
        <v>14</v>
      </c>
      <c r="E3153" s="5" t="s">
        <v>25</v>
      </c>
      <c r="F3153" s="5" t="s">
        <v>56</v>
      </c>
      <c r="G3153" s="7">
        <v>183.0</v>
      </c>
      <c r="H3153" s="7" t="s">
        <v>17</v>
      </c>
      <c r="I3153" s="7">
        <v>178.0</v>
      </c>
      <c r="J3153" s="7">
        <f t="shared" si="1"/>
        <v>180.5</v>
      </c>
    </row>
    <row r="3154" ht="15.75" hidden="1" customHeight="1">
      <c r="A3154" s="5" t="s">
        <v>5397</v>
      </c>
      <c r="B3154" s="6" t="s">
        <v>12</v>
      </c>
      <c r="C3154" s="5" t="s">
        <v>13</v>
      </c>
      <c r="D3154" s="5" t="s">
        <v>14</v>
      </c>
      <c r="E3154" s="5" t="s">
        <v>25</v>
      </c>
      <c r="F3154" s="5" t="s">
        <v>269</v>
      </c>
      <c r="G3154" s="7">
        <v>127.0</v>
      </c>
      <c r="H3154" s="7" t="s">
        <v>17</v>
      </c>
      <c r="I3154" s="7">
        <v>133.0</v>
      </c>
      <c r="J3154" s="7">
        <f t="shared" si="1"/>
        <v>130</v>
      </c>
    </row>
    <row r="3155" ht="15.75" hidden="1" customHeight="1">
      <c r="A3155" s="5" t="s">
        <v>5398</v>
      </c>
      <c r="B3155" s="6" t="s">
        <v>19</v>
      </c>
      <c r="C3155" s="5" t="s">
        <v>13</v>
      </c>
      <c r="D3155" s="5" t="s">
        <v>40</v>
      </c>
      <c r="E3155" s="5" t="s">
        <v>15</v>
      </c>
      <c r="F3155" s="5" t="s">
        <v>41</v>
      </c>
      <c r="G3155" s="7">
        <v>149.0</v>
      </c>
      <c r="H3155" s="7">
        <v>173.0</v>
      </c>
      <c r="I3155" s="7">
        <v>151.0</v>
      </c>
      <c r="J3155" s="7">
        <f t="shared" si="1"/>
        <v>157.6666667</v>
      </c>
    </row>
    <row r="3156" ht="15.75" customHeight="1">
      <c r="A3156" s="5" t="s">
        <v>5399</v>
      </c>
      <c r="B3156" s="6" t="s">
        <v>12</v>
      </c>
      <c r="C3156" s="5" t="s">
        <v>13</v>
      </c>
      <c r="D3156" s="5" t="s">
        <v>30</v>
      </c>
      <c r="E3156" s="5" t="s">
        <v>15</v>
      </c>
      <c r="F3156" s="5" t="s">
        <v>275</v>
      </c>
      <c r="G3156" s="7" t="s">
        <v>64</v>
      </c>
      <c r="H3156" s="7" t="s">
        <v>17</v>
      </c>
      <c r="I3156" s="7" t="s">
        <v>64</v>
      </c>
      <c r="J3156" s="7" t="str">
        <f t="shared" si="1"/>
        <v>#DIV/0!</v>
      </c>
    </row>
    <row r="3157" ht="15.75" hidden="1" customHeight="1">
      <c r="A3157" s="5" t="s">
        <v>5400</v>
      </c>
      <c r="B3157" s="6" t="s">
        <v>19</v>
      </c>
      <c r="C3157" s="5" t="s">
        <v>23</v>
      </c>
      <c r="D3157" s="5" t="s">
        <v>24</v>
      </c>
      <c r="E3157" s="5" t="s">
        <v>15</v>
      </c>
      <c r="F3157" s="5" t="s">
        <v>350</v>
      </c>
      <c r="G3157" s="7">
        <v>141.0</v>
      </c>
      <c r="H3157" s="7">
        <v>135.0</v>
      </c>
      <c r="I3157" s="7">
        <v>104.0</v>
      </c>
      <c r="J3157" s="7">
        <f t="shared" si="1"/>
        <v>126.6666667</v>
      </c>
    </row>
    <row r="3158" ht="15.75" hidden="1" customHeight="1">
      <c r="A3158" s="5" t="s">
        <v>5401</v>
      </c>
      <c r="B3158" s="6" t="s">
        <v>12</v>
      </c>
      <c r="C3158" s="5" t="s">
        <v>13</v>
      </c>
      <c r="D3158" s="5" t="s">
        <v>20</v>
      </c>
      <c r="E3158" s="5" t="s">
        <v>15</v>
      </c>
      <c r="F3158" s="5" t="s">
        <v>2360</v>
      </c>
      <c r="G3158" s="7">
        <v>148.0</v>
      </c>
      <c r="H3158" s="7">
        <v>162.0</v>
      </c>
      <c r="I3158" s="7">
        <v>140.0</v>
      </c>
      <c r="J3158" s="7">
        <f t="shared" si="1"/>
        <v>150</v>
      </c>
    </row>
    <row r="3159" ht="15.75" hidden="1" customHeight="1">
      <c r="A3159" s="5" t="s">
        <v>5402</v>
      </c>
      <c r="B3159" s="6" t="s">
        <v>19</v>
      </c>
      <c r="C3159" s="5" t="s">
        <v>23</v>
      </c>
      <c r="D3159" s="5" t="s">
        <v>30</v>
      </c>
      <c r="E3159" s="5" t="s">
        <v>15</v>
      </c>
      <c r="F3159" s="5" t="s">
        <v>275</v>
      </c>
      <c r="G3159" s="7">
        <v>188.0</v>
      </c>
      <c r="H3159" s="7" t="s">
        <v>17</v>
      </c>
      <c r="I3159" s="7">
        <v>122.0</v>
      </c>
      <c r="J3159" s="7">
        <f t="shared" si="1"/>
        <v>155</v>
      </c>
    </row>
    <row r="3160" ht="15.75" hidden="1" customHeight="1">
      <c r="A3160" s="5" t="s">
        <v>5403</v>
      </c>
      <c r="B3160" s="6" t="s">
        <v>12</v>
      </c>
      <c r="C3160" s="5" t="s">
        <v>23</v>
      </c>
      <c r="D3160" s="5" t="s">
        <v>20</v>
      </c>
      <c r="E3160" s="5" t="s">
        <v>15</v>
      </c>
      <c r="F3160" s="5" t="s">
        <v>153</v>
      </c>
      <c r="G3160" s="7">
        <v>191.0</v>
      </c>
      <c r="H3160" s="7" t="s">
        <v>17</v>
      </c>
      <c r="I3160" s="7">
        <v>173.0</v>
      </c>
      <c r="J3160" s="7">
        <f t="shared" si="1"/>
        <v>182</v>
      </c>
    </row>
    <row r="3161" ht="15.75" hidden="1" customHeight="1">
      <c r="A3161" s="5" t="s">
        <v>5404</v>
      </c>
      <c r="B3161" s="6" t="s">
        <v>12</v>
      </c>
      <c r="C3161" s="5" t="s">
        <v>23</v>
      </c>
      <c r="D3161" s="5" t="s">
        <v>30</v>
      </c>
      <c r="E3161" s="5" t="s">
        <v>25</v>
      </c>
      <c r="F3161" s="5" t="s">
        <v>1766</v>
      </c>
      <c r="G3161" s="7">
        <v>161.0</v>
      </c>
      <c r="H3161" s="7" t="s">
        <v>17</v>
      </c>
      <c r="I3161" s="7">
        <v>104.0</v>
      </c>
      <c r="J3161" s="7">
        <f t="shared" si="1"/>
        <v>132.5</v>
      </c>
    </row>
    <row r="3162" ht="15.75" hidden="1" customHeight="1">
      <c r="A3162" s="5" t="s">
        <v>5405</v>
      </c>
      <c r="B3162" s="6" t="s">
        <v>12</v>
      </c>
      <c r="C3162" s="5" t="s">
        <v>13</v>
      </c>
      <c r="D3162" s="5" t="s">
        <v>30</v>
      </c>
      <c r="E3162" s="5" t="s">
        <v>15</v>
      </c>
      <c r="F3162" s="5" t="s">
        <v>596</v>
      </c>
      <c r="G3162" s="7">
        <v>102.0</v>
      </c>
      <c r="H3162" s="7" t="s">
        <v>17</v>
      </c>
      <c r="I3162" s="7">
        <v>107.0</v>
      </c>
      <c r="J3162" s="7">
        <f t="shared" si="1"/>
        <v>104.5</v>
      </c>
    </row>
    <row r="3163" ht="15.75" hidden="1" customHeight="1">
      <c r="A3163" s="5" t="s">
        <v>5406</v>
      </c>
      <c r="B3163" s="6" t="s">
        <v>19</v>
      </c>
      <c r="C3163" s="5" t="s">
        <v>13</v>
      </c>
      <c r="D3163" s="5" t="s">
        <v>51</v>
      </c>
      <c r="E3163" s="5" t="s">
        <v>15</v>
      </c>
      <c r="F3163" s="5" t="s">
        <v>358</v>
      </c>
      <c r="G3163" s="7">
        <v>152.0</v>
      </c>
      <c r="H3163" s="7" t="s">
        <v>17</v>
      </c>
      <c r="I3163" s="7">
        <v>137.0</v>
      </c>
      <c r="J3163" s="7">
        <f t="shared" si="1"/>
        <v>144.5</v>
      </c>
    </row>
    <row r="3164" ht="15.75" hidden="1" customHeight="1">
      <c r="A3164" s="5" t="s">
        <v>5407</v>
      </c>
      <c r="B3164" s="6" t="s">
        <v>12</v>
      </c>
      <c r="C3164" s="5" t="s">
        <v>23</v>
      </c>
      <c r="D3164" s="5" t="s">
        <v>20</v>
      </c>
      <c r="E3164" s="5" t="s">
        <v>15</v>
      </c>
      <c r="F3164" s="5" t="s">
        <v>21</v>
      </c>
      <c r="G3164" s="7">
        <v>155.0</v>
      </c>
      <c r="H3164" s="7">
        <v>143.0</v>
      </c>
      <c r="I3164" s="7">
        <v>153.0</v>
      </c>
      <c r="J3164" s="7">
        <f t="shared" si="1"/>
        <v>150.3333333</v>
      </c>
    </row>
    <row r="3165" ht="15.75" hidden="1" customHeight="1">
      <c r="A3165" s="5" t="s">
        <v>5408</v>
      </c>
      <c r="B3165" s="6" t="s">
        <v>12</v>
      </c>
      <c r="C3165" s="5" t="s">
        <v>23</v>
      </c>
      <c r="D3165" s="5" t="s">
        <v>43</v>
      </c>
      <c r="E3165" s="5" t="s">
        <v>25</v>
      </c>
      <c r="F3165" s="5" t="s">
        <v>224</v>
      </c>
      <c r="G3165" s="7">
        <v>175.0</v>
      </c>
      <c r="H3165" s="7" t="s">
        <v>17</v>
      </c>
      <c r="I3165" s="7">
        <v>178.0</v>
      </c>
      <c r="J3165" s="7">
        <f t="shared" si="1"/>
        <v>176.5</v>
      </c>
    </row>
    <row r="3166" ht="15.75" hidden="1" customHeight="1">
      <c r="A3166" s="5" t="s">
        <v>5409</v>
      </c>
      <c r="B3166" s="6" t="s">
        <v>12</v>
      </c>
      <c r="C3166" s="5" t="s">
        <v>23</v>
      </c>
      <c r="D3166" s="5" t="s">
        <v>51</v>
      </c>
      <c r="E3166" s="5" t="s">
        <v>25</v>
      </c>
      <c r="F3166" s="5" t="s">
        <v>361</v>
      </c>
      <c r="G3166" s="7">
        <v>174.0</v>
      </c>
      <c r="H3166" s="7" t="s">
        <v>17</v>
      </c>
      <c r="I3166" s="7">
        <v>161.0</v>
      </c>
      <c r="J3166" s="7">
        <f t="shared" si="1"/>
        <v>167.5</v>
      </c>
    </row>
    <row r="3167" ht="15.75" hidden="1" customHeight="1">
      <c r="A3167" s="5" t="s">
        <v>5410</v>
      </c>
      <c r="B3167" s="6" t="s">
        <v>12</v>
      </c>
      <c r="C3167" s="5" t="s">
        <v>13</v>
      </c>
      <c r="D3167" s="5" t="s">
        <v>20</v>
      </c>
      <c r="E3167" s="5" t="s">
        <v>25</v>
      </c>
      <c r="F3167" s="5" t="s">
        <v>71</v>
      </c>
      <c r="G3167" s="7">
        <v>156.0</v>
      </c>
      <c r="H3167" s="7">
        <v>157.0</v>
      </c>
      <c r="I3167" s="7" t="s">
        <v>17</v>
      </c>
      <c r="J3167" s="7">
        <f t="shared" si="1"/>
        <v>156.5</v>
      </c>
    </row>
    <row r="3168" ht="15.75" hidden="1" customHeight="1">
      <c r="A3168" s="5" t="s">
        <v>5411</v>
      </c>
      <c r="B3168" s="6" t="s">
        <v>12</v>
      </c>
      <c r="C3168" s="5" t="s">
        <v>23</v>
      </c>
      <c r="D3168" s="5" t="s">
        <v>20</v>
      </c>
      <c r="E3168" s="5" t="s">
        <v>25</v>
      </c>
      <c r="F3168" s="5" t="s">
        <v>71</v>
      </c>
      <c r="G3168" s="7">
        <v>177.0</v>
      </c>
      <c r="H3168" s="7">
        <v>177.0</v>
      </c>
      <c r="I3168" s="7" t="s">
        <v>17</v>
      </c>
      <c r="J3168" s="7">
        <f t="shared" si="1"/>
        <v>177</v>
      </c>
    </row>
    <row r="3169" ht="15.75" hidden="1" customHeight="1">
      <c r="A3169" s="5" t="s">
        <v>5412</v>
      </c>
      <c r="B3169" s="6" t="s">
        <v>12</v>
      </c>
      <c r="C3169" s="5" t="s">
        <v>23</v>
      </c>
      <c r="D3169" s="5" t="s">
        <v>30</v>
      </c>
      <c r="E3169" s="5" t="s">
        <v>15</v>
      </c>
      <c r="F3169" s="5" t="s">
        <v>275</v>
      </c>
      <c r="G3169" s="7">
        <v>148.0</v>
      </c>
      <c r="H3169" s="7">
        <v>132.0</v>
      </c>
      <c r="I3169" s="7" t="s">
        <v>17</v>
      </c>
      <c r="J3169" s="7">
        <f t="shared" si="1"/>
        <v>140</v>
      </c>
    </row>
    <row r="3170" ht="15.75" hidden="1" customHeight="1">
      <c r="A3170" s="5" t="s">
        <v>5413</v>
      </c>
      <c r="B3170" s="6" t="s">
        <v>19</v>
      </c>
      <c r="C3170" s="5" t="s">
        <v>13</v>
      </c>
      <c r="D3170" s="5" t="s">
        <v>109</v>
      </c>
      <c r="E3170" s="5" t="s">
        <v>25</v>
      </c>
      <c r="F3170" s="5" t="s">
        <v>262</v>
      </c>
      <c r="G3170" s="7">
        <v>115.0</v>
      </c>
      <c r="H3170" s="7">
        <v>112.0</v>
      </c>
      <c r="I3170" s="7" t="s">
        <v>17</v>
      </c>
      <c r="J3170" s="7">
        <f t="shared" si="1"/>
        <v>113.5</v>
      </c>
    </row>
    <row r="3171" ht="15.75" hidden="1" customHeight="1">
      <c r="A3171" s="5" t="s">
        <v>5414</v>
      </c>
      <c r="B3171" s="6" t="s">
        <v>12</v>
      </c>
      <c r="C3171" s="5" t="s">
        <v>13</v>
      </c>
      <c r="D3171" s="5" t="s">
        <v>40</v>
      </c>
      <c r="E3171" s="5" t="s">
        <v>15</v>
      </c>
      <c r="F3171" s="5" t="s">
        <v>41</v>
      </c>
      <c r="G3171" s="7">
        <v>157.0</v>
      </c>
      <c r="H3171" s="7">
        <v>164.0</v>
      </c>
      <c r="I3171" s="7">
        <v>151.0</v>
      </c>
      <c r="J3171" s="7">
        <f t="shared" si="1"/>
        <v>157.3333333</v>
      </c>
    </row>
    <row r="3172" ht="15.75" hidden="1" customHeight="1">
      <c r="A3172" s="5" t="s">
        <v>5415</v>
      </c>
      <c r="B3172" s="6" t="s">
        <v>12</v>
      </c>
      <c r="C3172" s="5" t="s">
        <v>13</v>
      </c>
      <c r="D3172" s="5" t="s">
        <v>149</v>
      </c>
      <c r="E3172" s="5" t="s">
        <v>15</v>
      </c>
      <c r="F3172" s="5" t="s">
        <v>183</v>
      </c>
      <c r="G3172" s="7">
        <v>137.0</v>
      </c>
      <c r="H3172" s="7">
        <v>145.0</v>
      </c>
      <c r="I3172" s="7" t="s">
        <v>17</v>
      </c>
      <c r="J3172" s="7">
        <f t="shared" si="1"/>
        <v>141</v>
      </c>
    </row>
    <row r="3173" ht="15.75" hidden="1" customHeight="1">
      <c r="A3173" s="5" t="s">
        <v>5416</v>
      </c>
      <c r="B3173" s="6" t="s">
        <v>12</v>
      </c>
      <c r="C3173" s="5" t="s">
        <v>23</v>
      </c>
      <c r="D3173" s="5" t="s">
        <v>60</v>
      </c>
      <c r="E3173" s="5" t="s">
        <v>15</v>
      </c>
      <c r="F3173" s="5" t="s">
        <v>164</v>
      </c>
      <c r="G3173" s="7">
        <v>164.0</v>
      </c>
      <c r="H3173" s="7">
        <v>161.0</v>
      </c>
      <c r="I3173" s="7">
        <v>165.0</v>
      </c>
      <c r="J3173" s="7">
        <f t="shared" si="1"/>
        <v>163.3333333</v>
      </c>
    </row>
    <row r="3174" ht="15.75" hidden="1" customHeight="1">
      <c r="A3174" s="5" t="s">
        <v>5417</v>
      </c>
      <c r="B3174" s="6" t="s">
        <v>12</v>
      </c>
      <c r="C3174" s="5" t="s">
        <v>13</v>
      </c>
      <c r="D3174" s="5" t="s">
        <v>30</v>
      </c>
      <c r="E3174" s="5" t="s">
        <v>15</v>
      </c>
      <c r="F3174" s="5" t="s">
        <v>289</v>
      </c>
      <c r="G3174" s="7">
        <v>148.0</v>
      </c>
      <c r="H3174" s="7" t="s">
        <v>17</v>
      </c>
      <c r="I3174" s="7">
        <v>155.0</v>
      </c>
      <c r="J3174" s="7">
        <f t="shared" si="1"/>
        <v>151.5</v>
      </c>
    </row>
    <row r="3175" ht="15.75" hidden="1" customHeight="1">
      <c r="A3175" s="5" t="s">
        <v>5418</v>
      </c>
      <c r="B3175" s="6" t="s">
        <v>12</v>
      </c>
      <c r="C3175" s="5" t="s">
        <v>13</v>
      </c>
      <c r="D3175" s="5" t="s">
        <v>20</v>
      </c>
      <c r="E3175" s="5" t="s">
        <v>15</v>
      </c>
      <c r="F3175" s="5" t="s">
        <v>504</v>
      </c>
      <c r="G3175" s="7">
        <v>147.0</v>
      </c>
      <c r="H3175" s="7" t="s">
        <v>17</v>
      </c>
      <c r="I3175" s="7">
        <v>146.0</v>
      </c>
      <c r="J3175" s="7">
        <f t="shared" si="1"/>
        <v>146.5</v>
      </c>
    </row>
    <row r="3176" ht="15.75" hidden="1" customHeight="1">
      <c r="A3176" s="5" t="s">
        <v>5419</v>
      </c>
      <c r="B3176" s="6" t="s">
        <v>12</v>
      </c>
      <c r="C3176" s="5" t="s">
        <v>13</v>
      </c>
      <c r="D3176" s="5" t="s">
        <v>30</v>
      </c>
      <c r="E3176" s="5" t="s">
        <v>25</v>
      </c>
      <c r="F3176" s="5" t="s">
        <v>1766</v>
      </c>
      <c r="G3176" s="7">
        <v>141.0</v>
      </c>
      <c r="H3176" s="7" t="s">
        <v>17</v>
      </c>
      <c r="I3176" s="7">
        <v>119.0</v>
      </c>
      <c r="J3176" s="7">
        <f t="shared" si="1"/>
        <v>130</v>
      </c>
    </row>
    <row r="3177" ht="15.75" hidden="1" customHeight="1">
      <c r="A3177" s="5" t="s">
        <v>5420</v>
      </c>
      <c r="B3177" s="6" t="s">
        <v>12</v>
      </c>
      <c r="C3177" s="5" t="s">
        <v>23</v>
      </c>
      <c r="D3177" s="5" t="s">
        <v>109</v>
      </c>
      <c r="E3177" s="5" t="s">
        <v>25</v>
      </c>
      <c r="F3177" s="5" t="s">
        <v>679</v>
      </c>
      <c r="G3177" s="7" t="s">
        <v>67</v>
      </c>
      <c r="H3177" s="7">
        <v>118.0</v>
      </c>
      <c r="I3177" s="7" t="s">
        <v>17</v>
      </c>
      <c r="J3177" s="7">
        <f t="shared" si="1"/>
        <v>118</v>
      </c>
    </row>
    <row r="3178" ht="15.75" hidden="1" customHeight="1">
      <c r="A3178" s="5" t="s">
        <v>5421</v>
      </c>
      <c r="B3178" s="6" t="s">
        <v>12</v>
      </c>
      <c r="C3178" s="5" t="s">
        <v>23</v>
      </c>
      <c r="D3178" s="5" t="s">
        <v>30</v>
      </c>
      <c r="E3178" s="5" t="s">
        <v>15</v>
      </c>
      <c r="F3178" s="5" t="s">
        <v>275</v>
      </c>
      <c r="G3178" s="7">
        <v>126.0</v>
      </c>
      <c r="H3178" s="7">
        <v>135.0</v>
      </c>
      <c r="I3178" s="7" t="s">
        <v>17</v>
      </c>
      <c r="J3178" s="7">
        <f t="shared" si="1"/>
        <v>130.5</v>
      </c>
    </row>
    <row r="3179" ht="15.75" hidden="1" customHeight="1">
      <c r="A3179" s="5" t="s">
        <v>5422</v>
      </c>
      <c r="B3179" s="6" t="s">
        <v>19</v>
      </c>
      <c r="C3179" s="5" t="s">
        <v>23</v>
      </c>
      <c r="D3179" s="5" t="s">
        <v>60</v>
      </c>
      <c r="E3179" s="5" t="s">
        <v>15</v>
      </c>
      <c r="F3179" s="5" t="s">
        <v>73</v>
      </c>
      <c r="G3179" s="7">
        <v>157.0</v>
      </c>
      <c r="H3179" s="7" t="s">
        <v>17</v>
      </c>
      <c r="I3179" s="7">
        <v>165.0</v>
      </c>
      <c r="J3179" s="7">
        <f t="shared" si="1"/>
        <v>161</v>
      </c>
    </row>
    <row r="3180" ht="15.75" hidden="1" customHeight="1">
      <c r="A3180" s="5" t="s">
        <v>5423</v>
      </c>
      <c r="B3180" s="6" t="s">
        <v>12</v>
      </c>
      <c r="C3180" s="5" t="s">
        <v>23</v>
      </c>
      <c r="D3180" s="5" t="s">
        <v>30</v>
      </c>
      <c r="E3180" s="5" t="s">
        <v>15</v>
      </c>
      <c r="F3180" s="5" t="s">
        <v>702</v>
      </c>
      <c r="G3180" s="7">
        <v>152.0</v>
      </c>
      <c r="H3180" s="7">
        <v>124.0</v>
      </c>
      <c r="I3180" s="7">
        <v>117.0</v>
      </c>
      <c r="J3180" s="7">
        <f t="shared" si="1"/>
        <v>131</v>
      </c>
    </row>
    <row r="3181" ht="15.75" hidden="1" customHeight="1">
      <c r="A3181" s="5" t="s">
        <v>5424</v>
      </c>
      <c r="B3181" s="6" t="s">
        <v>12</v>
      </c>
      <c r="C3181" s="5" t="s">
        <v>23</v>
      </c>
      <c r="D3181" s="5" t="s">
        <v>20</v>
      </c>
      <c r="E3181" s="5" t="s">
        <v>15</v>
      </c>
      <c r="F3181" s="5" t="s">
        <v>3542</v>
      </c>
      <c r="G3181" s="7">
        <v>174.0</v>
      </c>
      <c r="H3181" s="7">
        <v>138.0</v>
      </c>
      <c r="I3181" s="7">
        <v>144.0</v>
      </c>
      <c r="J3181" s="7">
        <f t="shared" si="1"/>
        <v>152</v>
      </c>
    </row>
    <row r="3182" ht="15.75" hidden="1" customHeight="1">
      <c r="A3182" s="5" t="s">
        <v>5425</v>
      </c>
      <c r="B3182" s="6" t="s">
        <v>19</v>
      </c>
      <c r="C3182" s="5" t="s">
        <v>13</v>
      </c>
      <c r="D3182" s="5" t="s">
        <v>24</v>
      </c>
      <c r="E3182" s="5" t="s">
        <v>25</v>
      </c>
      <c r="F3182" s="5" t="s">
        <v>105</v>
      </c>
      <c r="G3182" s="7">
        <v>129.0</v>
      </c>
      <c r="H3182" s="7">
        <v>132.0</v>
      </c>
      <c r="I3182" s="7" t="s">
        <v>17</v>
      </c>
      <c r="J3182" s="7">
        <f t="shared" si="1"/>
        <v>130.5</v>
      </c>
    </row>
    <row r="3183" ht="15.75" hidden="1" customHeight="1">
      <c r="A3183" s="5" t="s">
        <v>5426</v>
      </c>
      <c r="B3183" s="6" t="s">
        <v>12</v>
      </c>
      <c r="C3183" s="5" t="s">
        <v>23</v>
      </c>
      <c r="D3183" s="5" t="s">
        <v>109</v>
      </c>
      <c r="E3183" s="5" t="s">
        <v>15</v>
      </c>
      <c r="F3183" s="5" t="s">
        <v>52</v>
      </c>
      <c r="G3183" s="7">
        <v>173.0</v>
      </c>
      <c r="H3183" s="7">
        <v>176.0</v>
      </c>
      <c r="I3183" s="7" t="s">
        <v>17</v>
      </c>
      <c r="J3183" s="7">
        <f t="shared" si="1"/>
        <v>174.5</v>
      </c>
    </row>
    <row r="3184" ht="15.75" hidden="1" customHeight="1">
      <c r="A3184" s="5" t="s">
        <v>5427</v>
      </c>
      <c r="B3184" s="6" t="s">
        <v>12</v>
      </c>
      <c r="C3184" s="5" t="s">
        <v>13</v>
      </c>
      <c r="D3184" s="5" t="s">
        <v>60</v>
      </c>
      <c r="E3184" s="5" t="s">
        <v>15</v>
      </c>
      <c r="F3184" s="5" t="s">
        <v>112</v>
      </c>
      <c r="G3184" s="7">
        <v>190.0</v>
      </c>
      <c r="H3184" s="7" t="s">
        <v>17</v>
      </c>
      <c r="I3184" s="7">
        <v>197.0</v>
      </c>
      <c r="J3184" s="7">
        <f t="shared" si="1"/>
        <v>193.5</v>
      </c>
    </row>
    <row r="3185" ht="15.75" hidden="1" customHeight="1">
      <c r="A3185" s="5" t="s">
        <v>5428</v>
      </c>
      <c r="B3185" s="6" t="s">
        <v>12</v>
      </c>
      <c r="C3185" s="5" t="s">
        <v>23</v>
      </c>
      <c r="D3185" s="5" t="s">
        <v>37</v>
      </c>
      <c r="E3185" s="5" t="s">
        <v>15</v>
      </c>
      <c r="F3185" s="5" t="s">
        <v>205</v>
      </c>
      <c r="G3185" s="7">
        <v>164.0</v>
      </c>
      <c r="H3185" s="7" t="s">
        <v>17</v>
      </c>
      <c r="I3185" s="7">
        <v>137.0</v>
      </c>
      <c r="J3185" s="7">
        <f t="shared" si="1"/>
        <v>150.5</v>
      </c>
    </row>
    <row r="3186" ht="15.75" hidden="1" customHeight="1">
      <c r="A3186" s="5" t="s">
        <v>5429</v>
      </c>
      <c r="B3186" s="6" t="s">
        <v>19</v>
      </c>
      <c r="C3186" s="5" t="s">
        <v>13</v>
      </c>
      <c r="D3186" s="5" t="s">
        <v>60</v>
      </c>
      <c r="E3186" s="5" t="s">
        <v>15</v>
      </c>
      <c r="F3186" s="5" t="s">
        <v>73</v>
      </c>
      <c r="G3186" s="7">
        <v>134.0</v>
      </c>
      <c r="H3186" s="7" t="s">
        <v>17</v>
      </c>
      <c r="I3186" s="7">
        <v>140.0</v>
      </c>
      <c r="J3186" s="7">
        <f t="shared" si="1"/>
        <v>137</v>
      </c>
    </row>
    <row r="3187" ht="15.75" hidden="1" customHeight="1">
      <c r="A3187" s="5" t="s">
        <v>5430</v>
      </c>
      <c r="B3187" s="6" t="s">
        <v>19</v>
      </c>
      <c r="C3187" s="5" t="s">
        <v>13</v>
      </c>
      <c r="D3187" s="5" t="s">
        <v>60</v>
      </c>
      <c r="E3187" s="5" t="s">
        <v>15</v>
      </c>
      <c r="F3187" s="5" t="s">
        <v>112</v>
      </c>
      <c r="G3187" s="7">
        <v>188.0</v>
      </c>
      <c r="H3187" s="7" t="s">
        <v>17</v>
      </c>
      <c r="I3187" s="7">
        <v>194.0</v>
      </c>
      <c r="J3187" s="7">
        <f t="shared" si="1"/>
        <v>191</v>
      </c>
    </row>
    <row r="3188" ht="15.75" hidden="1" customHeight="1">
      <c r="A3188" s="5" t="s">
        <v>5431</v>
      </c>
      <c r="B3188" s="6" t="s">
        <v>19</v>
      </c>
      <c r="C3188" s="5" t="s">
        <v>23</v>
      </c>
      <c r="D3188" s="5" t="s">
        <v>24</v>
      </c>
      <c r="E3188" s="5" t="s">
        <v>15</v>
      </c>
      <c r="F3188" s="5" t="s">
        <v>146</v>
      </c>
      <c r="G3188" s="7">
        <v>174.0</v>
      </c>
      <c r="H3188" s="7" t="s">
        <v>17</v>
      </c>
      <c r="I3188" s="7">
        <v>135.0</v>
      </c>
      <c r="J3188" s="7">
        <f t="shared" si="1"/>
        <v>154.5</v>
      </c>
    </row>
    <row r="3189" ht="15.75" hidden="1" customHeight="1">
      <c r="A3189" s="5" t="s">
        <v>5432</v>
      </c>
      <c r="B3189" s="6" t="s">
        <v>12</v>
      </c>
      <c r="C3189" s="5" t="s">
        <v>13</v>
      </c>
      <c r="D3189" s="5" t="s">
        <v>109</v>
      </c>
      <c r="E3189" s="5" t="s">
        <v>25</v>
      </c>
      <c r="F3189" s="5" t="s">
        <v>94</v>
      </c>
      <c r="G3189" s="7">
        <v>185.0</v>
      </c>
      <c r="H3189" s="7" t="s">
        <v>17</v>
      </c>
      <c r="I3189" s="7">
        <v>173.0</v>
      </c>
      <c r="J3189" s="7">
        <f t="shared" si="1"/>
        <v>179</v>
      </c>
    </row>
    <row r="3190" ht="15.75" hidden="1" customHeight="1">
      <c r="A3190" s="5" t="s">
        <v>5433</v>
      </c>
      <c r="B3190" s="6" t="s">
        <v>19</v>
      </c>
      <c r="C3190" s="5" t="s">
        <v>13</v>
      </c>
      <c r="D3190" s="5" t="s">
        <v>24</v>
      </c>
      <c r="E3190" s="5" t="s">
        <v>25</v>
      </c>
      <c r="F3190" s="5" t="s">
        <v>105</v>
      </c>
      <c r="G3190" s="7">
        <v>117.0</v>
      </c>
      <c r="H3190" s="7">
        <v>100.0</v>
      </c>
      <c r="I3190" s="7" t="s">
        <v>17</v>
      </c>
      <c r="J3190" s="7">
        <f t="shared" si="1"/>
        <v>108.5</v>
      </c>
    </row>
    <row r="3191" ht="15.75" hidden="1" customHeight="1">
      <c r="A3191" s="5" t="s">
        <v>5434</v>
      </c>
      <c r="B3191" s="6" t="s">
        <v>12</v>
      </c>
      <c r="C3191" s="5" t="s">
        <v>23</v>
      </c>
      <c r="D3191" s="5" t="s">
        <v>46</v>
      </c>
      <c r="E3191" s="5" t="s">
        <v>15</v>
      </c>
      <c r="F3191" s="5" t="s">
        <v>99</v>
      </c>
      <c r="G3191" s="7">
        <v>182.0</v>
      </c>
      <c r="H3191" s="7">
        <v>162.0</v>
      </c>
      <c r="I3191" s="7" t="s">
        <v>17</v>
      </c>
      <c r="J3191" s="7">
        <f t="shared" si="1"/>
        <v>172</v>
      </c>
    </row>
    <row r="3192" ht="15.75" hidden="1" customHeight="1">
      <c r="A3192" s="5" t="s">
        <v>5435</v>
      </c>
      <c r="B3192" s="6" t="s">
        <v>19</v>
      </c>
      <c r="C3192" s="5" t="s">
        <v>13</v>
      </c>
      <c r="D3192" s="5" t="s">
        <v>60</v>
      </c>
      <c r="E3192" s="5" t="s">
        <v>15</v>
      </c>
      <c r="F3192" s="5" t="s">
        <v>398</v>
      </c>
      <c r="G3192" s="7">
        <v>188.0</v>
      </c>
      <c r="H3192" s="7" t="s">
        <v>17</v>
      </c>
      <c r="I3192" s="7">
        <v>192.0</v>
      </c>
      <c r="J3192" s="7">
        <f t="shared" si="1"/>
        <v>190</v>
      </c>
    </row>
    <row r="3193" ht="15.75" hidden="1" customHeight="1">
      <c r="A3193" s="5" t="s">
        <v>5436</v>
      </c>
      <c r="B3193" s="6" t="s">
        <v>12</v>
      </c>
      <c r="C3193" s="5" t="s">
        <v>13</v>
      </c>
      <c r="D3193" s="5" t="s">
        <v>37</v>
      </c>
      <c r="E3193" s="5" t="s">
        <v>15</v>
      </c>
      <c r="F3193" s="5" t="s">
        <v>38</v>
      </c>
      <c r="G3193" s="7">
        <v>115.0</v>
      </c>
      <c r="H3193" s="7" t="s">
        <v>17</v>
      </c>
      <c r="I3193" s="7">
        <v>163.0</v>
      </c>
      <c r="J3193" s="7">
        <f t="shared" si="1"/>
        <v>139</v>
      </c>
    </row>
    <row r="3194" ht="15.75" hidden="1" customHeight="1">
      <c r="A3194" s="5" t="s">
        <v>5437</v>
      </c>
      <c r="B3194" s="6" t="s">
        <v>12</v>
      </c>
      <c r="C3194" s="5" t="s">
        <v>13</v>
      </c>
      <c r="D3194" s="5" t="s">
        <v>24</v>
      </c>
      <c r="E3194" s="5" t="s">
        <v>15</v>
      </c>
      <c r="F3194" s="5" t="s">
        <v>875</v>
      </c>
      <c r="G3194" s="7">
        <v>180.0</v>
      </c>
      <c r="H3194" s="7">
        <v>166.0</v>
      </c>
      <c r="I3194" s="7">
        <v>140.0</v>
      </c>
      <c r="J3194" s="7">
        <f t="shared" si="1"/>
        <v>162</v>
      </c>
    </row>
    <row r="3195" ht="15.75" hidden="1" customHeight="1">
      <c r="A3195" s="5" t="s">
        <v>5438</v>
      </c>
      <c r="B3195" s="6" t="s">
        <v>12</v>
      </c>
      <c r="C3195" s="5" t="s">
        <v>23</v>
      </c>
      <c r="D3195" s="5" t="s">
        <v>561</v>
      </c>
      <c r="E3195" s="5" t="s">
        <v>25</v>
      </c>
      <c r="F3195" s="5" t="s">
        <v>1414</v>
      </c>
      <c r="G3195" s="7">
        <v>183.0</v>
      </c>
      <c r="H3195" s="7">
        <v>171.0</v>
      </c>
      <c r="I3195" s="7" t="s">
        <v>17</v>
      </c>
      <c r="J3195" s="7">
        <f t="shared" si="1"/>
        <v>177</v>
      </c>
    </row>
    <row r="3196" ht="15.75" hidden="1" customHeight="1">
      <c r="A3196" s="5" t="s">
        <v>5439</v>
      </c>
      <c r="B3196" s="6" t="s">
        <v>12</v>
      </c>
      <c r="C3196" s="5" t="s">
        <v>23</v>
      </c>
      <c r="D3196" s="5" t="s">
        <v>20</v>
      </c>
      <c r="E3196" s="5" t="s">
        <v>15</v>
      </c>
      <c r="F3196" s="5" t="s">
        <v>450</v>
      </c>
      <c r="G3196" s="7">
        <v>138.0</v>
      </c>
      <c r="H3196" s="7">
        <v>121.0</v>
      </c>
      <c r="I3196" s="7" t="s">
        <v>17</v>
      </c>
      <c r="J3196" s="7">
        <f t="shared" si="1"/>
        <v>129.5</v>
      </c>
    </row>
    <row r="3197" ht="15.75" hidden="1" customHeight="1">
      <c r="A3197" s="5" t="s">
        <v>5440</v>
      </c>
      <c r="B3197" s="6" t="s">
        <v>12</v>
      </c>
      <c r="C3197" s="5" t="s">
        <v>13</v>
      </c>
      <c r="D3197" s="5" t="s">
        <v>37</v>
      </c>
      <c r="E3197" s="5" t="s">
        <v>25</v>
      </c>
      <c r="F3197" s="5" t="s">
        <v>576</v>
      </c>
      <c r="G3197" s="7">
        <v>181.0</v>
      </c>
      <c r="H3197" s="7" t="s">
        <v>17</v>
      </c>
      <c r="I3197" s="7">
        <v>184.0</v>
      </c>
      <c r="J3197" s="7">
        <f t="shared" si="1"/>
        <v>182.5</v>
      </c>
    </row>
    <row r="3198" ht="15.75" hidden="1" customHeight="1">
      <c r="A3198" s="5" t="s">
        <v>5441</v>
      </c>
      <c r="B3198" s="6" t="s">
        <v>12</v>
      </c>
      <c r="C3198" s="5" t="s">
        <v>23</v>
      </c>
      <c r="D3198" s="5" t="s">
        <v>20</v>
      </c>
      <c r="E3198" s="5" t="s">
        <v>25</v>
      </c>
      <c r="F3198" s="5" t="s">
        <v>71</v>
      </c>
      <c r="G3198" s="7">
        <v>193.0</v>
      </c>
      <c r="H3198" s="7">
        <v>183.0</v>
      </c>
      <c r="I3198" s="7" t="s">
        <v>17</v>
      </c>
      <c r="J3198" s="7">
        <f t="shared" si="1"/>
        <v>188</v>
      </c>
    </row>
    <row r="3199" ht="15.75" hidden="1" customHeight="1">
      <c r="A3199" s="5" t="s">
        <v>5442</v>
      </c>
      <c r="B3199" s="6" t="s">
        <v>19</v>
      </c>
      <c r="C3199" s="5" t="s">
        <v>13</v>
      </c>
      <c r="D3199" s="5" t="s">
        <v>24</v>
      </c>
      <c r="E3199" s="5" t="s">
        <v>15</v>
      </c>
      <c r="F3199" s="5" t="s">
        <v>146</v>
      </c>
      <c r="G3199" s="7">
        <v>129.0</v>
      </c>
      <c r="H3199" s="7">
        <v>151.0</v>
      </c>
      <c r="I3199" s="7" t="s">
        <v>17</v>
      </c>
      <c r="J3199" s="7">
        <f t="shared" si="1"/>
        <v>140</v>
      </c>
    </row>
    <row r="3200" ht="15.75" hidden="1" customHeight="1">
      <c r="A3200" s="5" t="s">
        <v>5443</v>
      </c>
      <c r="B3200" s="6" t="s">
        <v>12</v>
      </c>
      <c r="C3200" s="5" t="s">
        <v>13</v>
      </c>
      <c r="D3200" s="5" t="s">
        <v>20</v>
      </c>
      <c r="E3200" s="5" t="s">
        <v>15</v>
      </c>
      <c r="F3200" s="5" t="s">
        <v>28</v>
      </c>
      <c r="G3200" s="7">
        <v>159.0</v>
      </c>
      <c r="H3200" s="7" t="s">
        <v>17</v>
      </c>
      <c r="I3200" s="7">
        <v>119.0</v>
      </c>
      <c r="J3200" s="7">
        <f t="shared" si="1"/>
        <v>139</v>
      </c>
    </row>
    <row r="3201" ht="15.75" hidden="1" customHeight="1">
      <c r="A3201" s="5" t="s">
        <v>5444</v>
      </c>
      <c r="B3201" s="6" t="s">
        <v>12</v>
      </c>
      <c r="C3201" s="5" t="s">
        <v>13</v>
      </c>
      <c r="D3201" s="5" t="s">
        <v>30</v>
      </c>
      <c r="E3201" s="5" t="s">
        <v>25</v>
      </c>
      <c r="F3201" s="5" t="s">
        <v>446</v>
      </c>
      <c r="G3201" s="7">
        <v>135.0</v>
      </c>
      <c r="H3201" s="7" t="s">
        <v>17</v>
      </c>
      <c r="I3201" s="7">
        <v>133.0</v>
      </c>
      <c r="J3201" s="7">
        <f t="shared" si="1"/>
        <v>134</v>
      </c>
    </row>
    <row r="3202" ht="15.75" hidden="1" customHeight="1">
      <c r="A3202" s="5" t="s">
        <v>5445</v>
      </c>
      <c r="B3202" s="6" t="s">
        <v>12</v>
      </c>
      <c r="C3202" s="5" t="s">
        <v>23</v>
      </c>
      <c r="D3202" s="5" t="s">
        <v>24</v>
      </c>
      <c r="E3202" s="5" t="s">
        <v>25</v>
      </c>
      <c r="F3202" s="5" t="s">
        <v>310</v>
      </c>
      <c r="G3202" s="7">
        <v>157.0</v>
      </c>
      <c r="H3202" s="7">
        <v>121.0</v>
      </c>
      <c r="I3202" s="7" t="s">
        <v>17</v>
      </c>
      <c r="J3202" s="7">
        <f t="shared" si="1"/>
        <v>139</v>
      </c>
    </row>
    <row r="3203" ht="15.75" hidden="1" customHeight="1">
      <c r="A3203" s="5" t="s">
        <v>5446</v>
      </c>
      <c r="B3203" s="6" t="s">
        <v>19</v>
      </c>
      <c r="C3203" s="5" t="s">
        <v>23</v>
      </c>
      <c r="D3203" s="5" t="s">
        <v>20</v>
      </c>
      <c r="E3203" s="5" t="s">
        <v>25</v>
      </c>
      <c r="F3203" s="5" t="s">
        <v>300</v>
      </c>
      <c r="G3203" s="7">
        <v>161.0</v>
      </c>
      <c r="H3203" s="7">
        <v>164.0</v>
      </c>
      <c r="I3203" s="7">
        <v>161.0</v>
      </c>
      <c r="J3203" s="7">
        <f t="shared" si="1"/>
        <v>162</v>
      </c>
    </row>
    <row r="3204" ht="15.75" hidden="1" customHeight="1">
      <c r="A3204" s="5" t="s">
        <v>5447</v>
      </c>
      <c r="B3204" s="6" t="s">
        <v>19</v>
      </c>
      <c r="C3204" s="5" t="s">
        <v>23</v>
      </c>
      <c r="D3204" s="5" t="s">
        <v>24</v>
      </c>
      <c r="E3204" s="5" t="s">
        <v>25</v>
      </c>
      <c r="F3204" s="5" t="s">
        <v>26</v>
      </c>
      <c r="G3204" s="7">
        <v>148.0</v>
      </c>
      <c r="H3204" s="7">
        <v>118.0</v>
      </c>
      <c r="I3204" s="7">
        <v>107.0</v>
      </c>
      <c r="J3204" s="7">
        <f t="shared" si="1"/>
        <v>124.3333333</v>
      </c>
    </row>
    <row r="3205" ht="15.75" hidden="1" customHeight="1">
      <c r="A3205" s="5" t="s">
        <v>5448</v>
      </c>
      <c r="B3205" s="6" t="s">
        <v>12</v>
      </c>
      <c r="C3205" s="5" t="s">
        <v>23</v>
      </c>
      <c r="D3205" s="5" t="s">
        <v>20</v>
      </c>
      <c r="E3205" s="5" t="s">
        <v>25</v>
      </c>
      <c r="F3205" s="5" t="s">
        <v>71</v>
      </c>
      <c r="G3205" s="7">
        <v>172.0</v>
      </c>
      <c r="H3205" s="7" t="s">
        <v>17</v>
      </c>
      <c r="I3205" s="7">
        <v>146.0</v>
      </c>
      <c r="J3205" s="7">
        <f t="shared" si="1"/>
        <v>159</v>
      </c>
    </row>
    <row r="3206" ht="15.75" hidden="1" customHeight="1">
      <c r="A3206" s="5" t="s">
        <v>5449</v>
      </c>
      <c r="B3206" s="6" t="s">
        <v>12</v>
      </c>
      <c r="C3206" s="5" t="s">
        <v>13</v>
      </c>
      <c r="D3206" s="5" t="s">
        <v>139</v>
      </c>
      <c r="E3206" s="5" t="s">
        <v>15</v>
      </c>
      <c r="F3206" s="5" t="s">
        <v>140</v>
      </c>
      <c r="G3206" s="7">
        <v>159.0</v>
      </c>
      <c r="H3206" s="7">
        <v>151.0</v>
      </c>
      <c r="I3206" s="7" t="s">
        <v>17</v>
      </c>
      <c r="J3206" s="7">
        <f t="shared" si="1"/>
        <v>155</v>
      </c>
    </row>
    <row r="3207" ht="15.75" hidden="1" customHeight="1">
      <c r="A3207" s="5" t="s">
        <v>5450</v>
      </c>
      <c r="B3207" s="6" t="s">
        <v>12</v>
      </c>
      <c r="C3207" s="5" t="s">
        <v>13</v>
      </c>
      <c r="D3207" s="5" t="s">
        <v>130</v>
      </c>
      <c r="E3207" s="5" t="s">
        <v>25</v>
      </c>
      <c r="F3207" s="5" t="s">
        <v>616</v>
      </c>
      <c r="G3207" s="7">
        <v>140.0</v>
      </c>
      <c r="H3207" s="7">
        <v>158.0</v>
      </c>
      <c r="I3207" s="7" t="s">
        <v>17</v>
      </c>
      <c r="J3207" s="7">
        <f t="shared" si="1"/>
        <v>149</v>
      </c>
    </row>
    <row r="3208" ht="15.75" hidden="1" customHeight="1">
      <c r="A3208" s="5" t="s">
        <v>5451</v>
      </c>
      <c r="B3208" s="6" t="s">
        <v>12</v>
      </c>
      <c r="C3208" s="5" t="s">
        <v>13</v>
      </c>
      <c r="D3208" s="5" t="s">
        <v>60</v>
      </c>
      <c r="E3208" s="5" t="s">
        <v>15</v>
      </c>
      <c r="F3208" s="5" t="s">
        <v>73</v>
      </c>
      <c r="G3208" s="7">
        <v>155.0</v>
      </c>
      <c r="H3208" s="7" t="s">
        <v>17</v>
      </c>
      <c r="I3208" s="7">
        <v>168.0</v>
      </c>
      <c r="J3208" s="7">
        <f t="shared" si="1"/>
        <v>161.5</v>
      </c>
    </row>
    <row r="3209" ht="15.75" hidden="1" customHeight="1">
      <c r="A3209" s="5" t="s">
        <v>5452</v>
      </c>
      <c r="B3209" s="6" t="s">
        <v>12</v>
      </c>
      <c r="C3209" s="5" t="s">
        <v>23</v>
      </c>
      <c r="D3209" s="5" t="s">
        <v>43</v>
      </c>
      <c r="E3209" s="5" t="s">
        <v>25</v>
      </c>
      <c r="F3209" s="5" t="s">
        <v>454</v>
      </c>
      <c r="G3209" s="7">
        <v>111.0</v>
      </c>
      <c r="H3209" s="7">
        <v>102.0</v>
      </c>
      <c r="I3209" s="7" t="s">
        <v>17</v>
      </c>
      <c r="J3209" s="7">
        <f t="shared" si="1"/>
        <v>106.5</v>
      </c>
    </row>
    <row r="3210" ht="15.75" hidden="1" customHeight="1">
      <c r="A3210" s="5" t="s">
        <v>5453</v>
      </c>
      <c r="B3210" s="6" t="s">
        <v>19</v>
      </c>
      <c r="C3210" s="5" t="s">
        <v>13</v>
      </c>
      <c r="D3210" s="5" t="s">
        <v>77</v>
      </c>
      <c r="E3210" s="5" t="s">
        <v>15</v>
      </c>
      <c r="F3210" s="5" t="s">
        <v>198</v>
      </c>
      <c r="G3210" s="7">
        <v>176.0</v>
      </c>
      <c r="H3210" s="7">
        <v>153.0</v>
      </c>
      <c r="I3210" s="7">
        <v>114.0</v>
      </c>
      <c r="J3210" s="7">
        <f t="shared" si="1"/>
        <v>147.6666667</v>
      </c>
    </row>
    <row r="3211" ht="15.75" hidden="1" customHeight="1">
      <c r="A3211" s="5" t="s">
        <v>5454</v>
      </c>
      <c r="B3211" s="6" t="s">
        <v>19</v>
      </c>
      <c r="C3211" s="5" t="s">
        <v>13</v>
      </c>
      <c r="D3211" s="5" t="s">
        <v>24</v>
      </c>
      <c r="E3211" s="5" t="s">
        <v>15</v>
      </c>
      <c r="F3211" s="5" t="s">
        <v>481</v>
      </c>
      <c r="G3211" s="7">
        <v>154.0</v>
      </c>
      <c r="H3211" s="7">
        <v>143.0</v>
      </c>
      <c r="I3211" s="7">
        <v>157.0</v>
      </c>
      <c r="J3211" s="7">
        <f t="shared" si="1"/>
        <v>151.3333333</v>
      </c>
    </row>
    <row r="3212" ht="15.75" hidden="1" customHeight="1">
      <c r="A3212" s="5" t="s">
        <v>5455</v>
      </c>
      <c r="B3212" s="6" t="s">
        <v>19</v>
      </c>
      <c r="C3212" s="5" t="s">
        <v>13</v>
      </c>
      <c r="D3212" s="5" t="s">
        <v>24</v>
      </c>
      <c r="E3212" s="5" t="s">
        <v>15</v>
      </c>
      <c r="F3212" s="5" t="s">
        <v>1410</v>
      </c>
      <c r="G3212" s="7">
        <v>186.0</v>
      </c>
      <c r="H3212" s="7" t="s">
        <v>17</v>
      </c>
      <c r="I3212" s="7">
        <v>184.0</v>
      </c>
      <c r="J3212" s="7">
        <f t="shared" si="1"/>
        <v>185</v>
      </c>
    </row>
    <row r="3213" ht="15.75" hidden="1" customHeight="1">
      <c r="A3213" s="5" t="s">
        <v>5456</v>
      </c>
      <c r="B3213" s="6" t="s">
        <v>12</v>
      </c>
      <c r="C3213" s="5" t="s">
        <v>23</v>
      </c>
      <c r="D3213" s="5" t="s">
        <v>24</v>
      </c>
      <c r="E3213" s="5" t="s">
        <v>15</v>
      </c>
      <c r="F3213" s="5" t="s">
        <v>35</v>
      </c>
      <c r="G3213" s="7">
        <v>175.0</v>
      </c>
      <c r="H3213" s="7">
        <v>171.0</v>
      </c>
      <c r="I3213" s="7" t="s">
        <v>17</v>
      </c>
      <c r="J3213" s="7">
        <f t="shared" si="1"/>
        <v>173</v>
      </c>
    </row>
    <row r="3214" ht="15.75" hidden="1" customHeight="1">
      <c r="A3214" s="5" t="s">
        <v>5457</v>
      </c>
      <c r="B3214" s="6" t="s">
        <v>12</v>
      </c>
      <c r="C3214" s="5" t="s">
        <v>13</v>
      </c>
      <c r="D3214" s="5" t="s">
        <v>20</v>
      </c>
      <c r="E3214" s="5" t="s">
        <v>15</v>
      </c>
      <c r="F3214" s="5" t="s">
        <v>107</v>
      </c>
      <c r="G3214" s="7">
        <v>159.0</v>
      </c>
      <c r="H3214" s="7" t="s">
        <v>17</v>
      </c>
      <c r="I3214" s="7">
        <v>170.0</v>
      </c>
      <c r="J3214" s="7">
        <f t="shared" si="1"/>
        <v>164.5</v>
      </c>
    </row>
    <row r="3215" ht="15.75" hidden="1" customHeight="1">
      <c r="A3215" s="5" t="s">
        <v>5458</v>
      </c>
      <c r="B3215" s="6" t="s">
        <v>19</v>
      </c>
      <c r="C3215" s="5" t="s">
        <v>23</v>
      </c>
      <c r="D3215" s="5" t="s">
        <v>24</v>
      </c>
      <c r="E3215" s="5" t="s">
        <v>15</v>
      </c>
      <c r="F3215" s="5" t="s">
        <v>336</v>
      </c>
      <c r="G3215" s="7">
        <v>188.0</v>
      </c>
      <c r="H3215" s="7">
        <v>164.0</v>
      </c>
      <c r="I3215" s="7">
        <v>146.0</v>
      </c>
      <c r="J3215" s="7">
        <f t="shared" si="1"/>
        <v>166</v>
      </c>
    </row>
    <row r="3216" ht="15.75" hidden="1" customHeight="1">
      <c r="A3216" s="5" t="s">
        <v>5459</v>
      </c>
      <c r="B3216" s="6" t="s">
        <v>12</v>
      </c>
      <c r="C3216" s="5" t="s">
        <v>23</v>
      </c>
      <c r="D3216" s="5" t="s">
        <v>60</v>
      </c>
      <c r="E3216" s="5" t="s">
        <v>25</v>
      </c>
      <c r="F3216" s="5" t="s">
        <v>278</v>
      </c>
      <c r="G3216" s="7">
        <v>153.0</v>
      </c>
      <c r="H3216" s="7" t="s">
        <v>17</v>
      </c>
      <c r="I3216" s="7">
        <v>119.0</v>
      </c>
      <c r="J3216" s="7">
        <f t="shared" si="1"/>
        <v>136</v>
      </c>
    </row>
    <row r="3217" ht="15.75" hidden="1" customHeight="1">
      <c r="A3217" s="5" t="s">
        <v>5460</v>
      </c>
      <c r="B3217" s="6" t="s">
        <v>12</v>
      </c>
      <c r="C3217" s="5" t="s">
        <v>23</v>
      </c>
      <c r="D3217" s="5" t="s">
        <v>109</v>
      </c>
      <c r="E3217" s="5" t="s">
        <v>25</v>
      </c>
      <c r="F3217" s="5" t="s">
        <v>262</v>
      </c>
      <c r="G3217" s="7">
        <v>152.0</v>
      </c>
      <c r="H3217" s="7">
        <v>161.0</v>
      </c>
      <c r="I3217" s="7" t="s">
        <v>17</v>
      </c>
      <c r="J3217" s="7">
        <f t="shared" si="1"/>
        <v>156.5</v>
      </c>
    </row>
    <row r="3218" ht="15.75" hidden="1" customHeight="1">
      <c r="A3218" s="5" t="s">
        <v>5461</v>
      </c>
      <c r="B3218" s="6" t="s">
        <v>12</v>
      </c>
      <c r="C3218" s="5" t="s">
        <v>13</v>
      </c>
      <c r="D3218" s="5" t="s">
        <v>14</v>
      </c>
      <c r="E3218" s="5" t="s">
        <v>25</v>
      </c>
      <c r="F3218" s="5" t="s">
        <v>94</v>
      </c>
      <c r="G3218" s="7">
        <v>178.0</v>
      </c>
      <c r="H3218" s="7" t="s">
        <v>17</v>
      </c>
      <c r="I3218" s="7">
        <v>178.0</v>
      </c>
      <c r="J3218" s="7">
        <f t="shared" si="1"/>
        <v>178</v>
      </c>
    </row>
    <row r="3219" ht="15.75" hidden="1" customHeight="1">
      <c r="A3219" s="5" t="s">
        <v>5462</v>
      </c>
      <c r="B3219" s="6" t="s">
        <v>19</v>
      </c>
      <c r="C3219" s="5" t="s">
        <v>13</v>
      </c>
      <c r="D3219" s="5" t="s">
        <v>30</v>
      </c>
      <c r="E3219" s="5" t="s">
        <v>25</v>
      </c>
      <c r="F3219" s="5" t="s">
        <v>510</v>
      </c>
      <c r="G3219" s="7" t="s">
        <v>67</v>
      </c>
      <c r="H3219" s="7">
        <v>105.0</v>
      </c>
      <c r="I3219" s="7" t="s">
        <v>17</v>
      </c>
      <c r="J3219" s="7">
        <f t="shared" si="1"/>
        <v>105</v>
      </c>
    </row>
    <row r="3220" ht="15.75" hidden="1" customHeight="1">
      <c r="A3220" s="5" t="s">
        <v>5463</v>
      </c>
      <c r="B3220" s="6" t="s">
        <v>12</v>
      </c>
      <c r="C3220" s="5" t="s">
        <v>13</v>
      </c>
      <c r="D3220" s="5" t="s">
        <v>77</v>
      </c>
      <c r="E3220" s="5" t="s">
        <v>15</v>
      </c>
      <c r="F3220" s="5" t="s">
        <v>78</v>
      </c>
      <c r="G3220" s="7">
        <v>173.0</v>
      </c>
      <c r="H3220" s="7" t="s">
        <v>17</v>
      </c>
      <c r="I3220" s="7">
        <v>157.0</v>
      </c>
      <c r="J3220" s="7">
        <f t="shared" si="1"/>
        <v>165</v>
      </c>
    </row>
    <row r="3221" ht="15.75" hidden="1" customHeight="1">
      <c r="A3221" s="5" t="s">
        <v>5464</v>
      </c>
      <c r="B3221" s="6" t="s">
        <v>12</v>
      </c>
      <c r="C3221" s="5" t="s">
        <v>23</v>
      </c>
      <c r="D3221" s="5" t="s">
        <v>20</v>
      </c>
      <c r="E3221" s="5" t="s">
        <v>15</v>
      </c>
      <c r="F3221" s="5" t="s">
        <v>28</v>
      </c>
      <c r="G3221" s="7">
        <v>199.0</v>
      </c>
      <c r="H3221" s="7">
        <v>184.0</v>
      </c>
      <c r="I3221" s="7" t="s">
        <v>17</v>
      </c>
      <c r="J3221" s="7">
        <f t="shared" si="1"/>
        <v>191.5</v>
      </c>
    </row>
    <row r="3222" ht="15.75" hidden="1" customHeight="1">
      <c r="A3222" s="5" t="s">
        <v>5465</v>
      </c>
      <c r="B3222" s="6" t="s">
        <v>12</v>
      </c>
      <c r="C3222" s="5" t="s">
        <v>23</v>
      </c>
      <c r="D3222" s="5" t="s">
        <v>24</v>
      </c>
      <c r="E3222" s="5" t="s">
        <v>15</v>
      </c>
      <c r="F3222" s="5" t="s">
        <v>1410</v>
      </c>
      <c r="G3222" s="7">
        <v>140.0</v>
      </c>
      <c r="H3222" s="7">
        <v>151.0</v>
      </c>
      <c r="I3222" s="7">
        <v>119.0</v>
      </c>
      <c r="J3222" s="7">
        <f t="shared" si="1"/>
        <v>136.6666667</v>
      </c>
    </row>
    <row r="3223" ht="15.75" hidden="1" customHeight="1">
      <c r="A3223" s="5" t="s">
        <v>5466</v>
      </c>
      <c r="B3223" s="6" t="s">
        <v>12</v>
      </c>
      <c r="C3223" s="5" t="s">
        <v>23</v>
      </c>
      <c r="D3223" s="5" t="s">
        <v>30</v>
      </c>
      <c r="E3223" s="5" t="s">
        <v>15</v>
      </c>
      <c r="F3223" s="5" t="s">
        <v>275</v>
      </c>
      <c r="G3223" s="7">
        <v>161.0</v>
      </c>
      <c r="H3223" s="7">
        <v>162.0</v>
      </c>
      <c r="I3223" s="7" t="s">
        <v>17</v>
      </c>
      <c r="J3223" s="7">
        <f t="shared" si="1"/>
        <v>161.5</v>
      </c>
    </row>
    <row r="3224" ht="15.75" hidden="1" customHeight="1">
      <c r="A3224" s="5" t="s">
        <v>5467</v>
      </c>
      <c r="B3224" s="6" t="s">
        <v>19</v>
      </c>
      <c r="C3224" s="5" t="s">
        <v>13</v>
      </c>
      <c r="D3224" s="5" t="s">
        <v>46</v>
      </c>
      <c r="E3224" s="5" t="s">
        <v>25</v>
      </c>
      <c r="F3224" s="5" t="s">
        <v>47</v>
      </c>
      <c r="G3224" s="7">
        <v>111.0</v>
      </c>
      <c r="H3224" s="7" t="s">
        <v>67</v>
      </c>
      <c r="I3224" s="7" t="s">
        <v>17</v>
      </c>
      <c r="J3224" s="7">
        <f t="shared" si="1"/>
        <v>111</v>
      </c>
    </row>
    <row r="3225" ht="15.75" hidden="1" customHeight="1">
      <c r="A3225" s="5" t="s">
        <v>5468</v>
      </c>
      <c r="B3225" s="6" t="s">
        <v>12</v>
      </c>
      <c r="C3225" s="5" t="s">
        <v>23</v>
      </c>
      <c r="D3225" s="5" t="s">
        <v>60</v>
      </c>
      <c r="E3225" s="5" t="s">
        <v>25</v>
      </c>
      <c r="F3225" s="5" t="s">
        <v>534</v>
      </c>
      <c r="G3225" s="7">
        <v>185.0</v>
      </c>
      <c r="H3225" s="7" t="s">
        <v>17</v>
      </c>
      <c r="I3225" s="7">
        <v>178.0</v>
      </c>
      <c r="J3225" s="7">
        <f t="shared" si="1"/>
        <v>181.5</v>
      </c>
    </row>
    <row r="3226" ht="15.75" hidden="1" customHeight="1">
      <c r="A3226" s="5" t="s">
        <v>5469</v>
      </c>
      <c r="B3226" s="6" t="s">
        <v>12</v>
      </c>
      <c r="C3226" s="5" t="s">
        <v>23</v>
      </c>
      <c r="D3226" s="5" t="s">
        <v>24</v>
      </c>
      <c r="E3226" s="5" t="s">
        <v>15</v>
      </c>
      <c r="F3226" s="5" t="s">
        <v>146</v>
      </c>
      <c r="G3226" s="7">
        <v>111.0</v>
      </c>
      <c r="H3226" s="7">
        <v>143.0</v>
      </c>
      <c r="I3226" s="7" t="s">
        <v>17</v>
      </c>
      <c r="J3226" s="7">
        <f t="shared" si="1"/>
        <v>127</v>
      </c>
    </row>
    <row r="3227" ht="15.75" hidden="1" customHeight="1">
      <c r="A3227" s="5" t="s">
        <v>5470</v>
      </c>
      <c r="B3227" s="6" t="s">
        <v>12</v>
      </c>
      <c r="C3227" s="5" t="s">
        <v>13</v>
      </c>
      <c r="D3227" s="5" t="s">
        <v>43</v>
      </c>
      <c r="E3227" s="5" t="s">
        <v>25</v>
      </c>
      <c r="F3227" s="5" t="s">
        <v>754</v>
      </c>
      <c r="G3227" s="7">
        <v>106.0</v>
      </c>
      <c r="H3227" s="7">
        <v>100.0</v>
      </c>
      <c r="I3227" s="7" t="s">
        <v>17</v>
      </c>
      <c r="J3227" s="7">
        <f t="shared" si="1"/>
        <v>103</v>
      </c>
    </row>
    <row r="3228" ht="15.75" hidden="1" customHeight="1">
      <c r="A3228" s="5" t="s">
        <v>5471</v>
      </c>
      <c r="B3228" s="6" t="s">
        <v>12</v>
      </c>
      <c r="C3228" s="5" t="s">
        <v>23</v>
      </c>
      <c r="D3228" s="5" t="s">
        <v>60</v>
      </c>
      <c r="E3228" s="5" t="s">
        <v>15</v>
      </c>
      <c r="F3228" s="5" t="s">
        <v>164</v>
      </c>
      <c r="G3228" s="7">
        <v>184.0</v>
      </c>
      <c r="H3228" s="7" t="s">
        <v>17</v>
      </c>
      <c r="I3228" s="7">
        <v>183.0</v>
      </c>
      <c r="J3228" s="7">
        <f t="shared" si="1"/>
        <v>183.5</v>
      </c>
    </row>
    <row r="3229" ht="15.75" hidden="1" customHeight="1">
      <c r="A3229" s="5" t="s">
        <v>5472</v>
      </c>
      <c r="B3229" s="6" t="s">
        <v>12</v>
      </c>
      <c r="C3229" s="5" t="s">
        <v>13</v>
      </c>
      <c r="D3229" s="5" t="s">
        <v>37</v>
      </c>
      <c r="E3229" s="5" t="s">
        <v>25</v>
      </c>
      <c r="F3229" s="5" t="s">
        <v>58</v>
      </c>
      <c r="G3229" s="7">
        <v>175.0</v>
      </c>
      <c r="H3229" s="7" t="s">
        <v>17</v>
      </c>
      <c r="I3229" s="7">
        <v>177.0</v>
      </c>
      <c r="J3229" s="7">
        <f t="shared" si="1"/>
        <v>176</v>
      </c>
    </row>
    <row r="3230" ht="15.75" hidden="1" customHeight="1">
      <c r="A3230" s="5" t="s">
        <v>5473</v>
      </c>
      <c r="B3230" s="6" t="s">
        <v>19</v>
      </c>
      <c r="C3230" s="5" t="s">
        <v>23</v>
      </c>
      <c r="D3230" s="5" t="s">
        <v>30</v>
      </c>
      <c r="E3230" s="5" t="s">
        <v>25</v>
      </c>
      <c r="F3230" s="5" t="s">
        <v>158</v>
      </c>
      <c r="G3230" s="7">
        <v>193.5</v>
      </c>
      <c r="H3230" s="7" t="s">
        <v>17</v>
      </c>
      <c r="I3230" s="7">
        <v>184.0</v>
      </c>
      <c r="J3230" s="7">
        <f t="shared" si="1"/>
        <v>188.75</v>
      </c>
    </row>
    <row r="3231" ht="15.75" hidden="1" customHeight="1">
      <c r="A3231" s="5" t="s">
        <v>5474</v>
      </c>
      <c r="B3231" s="6" t="s">
        <v>19</v>
      </c>
      <c r="C3231" s="5" t="s">
        <v>13</v>
      </c>
      <c r="D3231" s="5" t="s">
        <v>130</v>
      </c>
      <c r="E3231" s="5" t="s">
        <v>15</v>
      </c>
      <c r="F3231" s="5" t="s">
        <v>196</v>
      </c>
      <c r="G3231" s="7">
        <v>156.0</v>
      </c>
      <c r="H3231" s="7">
        <v>165.0</v>
      </c>
      <c r="I3231" s="7" t="s">
        <v>17</v>
      </c>
      <c r="J3231" s="7">
        <f t="shared" si="1"/>
        <v>160.5</v>
      </c>
    </row>
    <row r="3232" ht="15.75" hidden="1" customHeight="1">
      <c r="A3232" s="5" t="s">
        <v>5475</v>
      </c>
      <c r="B3232" s="6" t="s">
        <v>19</v>
      </c>
      <c r="C3232" s="5" t="s">
        <v>23</v>
      </c>
      <c r="D3232" s="5" t="s">
        <v>30</v>
      </c>
      <c r="E3232" s="5" t="s">
        <v>15</v>
      </c>
      <c r="F3232" s="5" t="s">
        <v>3288</v>
      </c>
      <c r="G3232" s="7">
        <v>179.0</v>
      </c>
      <c r="H3232" s="7" t="s">
        <v>17</v>
      </c>
      <c r="I3232" s="7">
        <v>173.0</v>
      </c>
      <c r="J3232" s="7">
        <f t="shared" si="1"/>
        <v>176</v>
      </c>
    </row>
    <row r="3233" ht="15.75" hidden="1" customHeight="1">
      <c r="A3233" s="5" t="s">
        <v>5476</v>
      </c>
      <c r="B3233" s="6" t="s">
        <v>12</v>
      </c>
      <c r="C3233" s="5" t="s">
        <v>13</v>
      </c>
      <c r="D3233" s="5" t="s">
        <v>20</v>
      </c>
      <c r="E3233" s="5" t="s">
        <v>15</v>
      </c>
      <c r="F3233" s="5" t="s">
        <v>143</v>
      </c>
      <c r="G3233" s="7">
        <v>157.0</v>
      </c>
      <c r="H3233" s="7">
        <v>172.0</v>
      </c>
      <c r="I3233" s="7">
        <v>135.0</v>
      </c>
      <c r="J3233" s="7">
        <f t="shared" si="1"/>
        <v>154.6666667</v>
      </c>
    </row>
    <row r="3234" ht="15.75" hidden="1" customHeight="1">
      <c r="A3234" s="5" t="s">
        <v>5477</v>
      </c>
      <c r="B3234" s="6" t="s">
        <v>12</v>
      </c>
      <c r="C3234" s="5" t="s">
        <v>13</v>
      </c>
      <c r="D3234" s="5" t="s">
        <v>30</v>
      </c>
      <c r="E3234" s="5" t="s">
        <v>25</v>
      </c>
      <c r="F3234" s="5" t="s">
        <v>737</v>
      </c>
      <c r="G3234" s="7">
        <v>163.0</v>
      </c>
      <c r="H3234" s="7">
        <v>162.0</v>
      </c>
      <c r="I3234" s="7">
        <v>140.0</v>
      </c>
      <c r="J3234" s="7">
        <f t="shared" si="1"/>
        <v>155</v>
      </c>
    </row>
    <row r="3235" ht="15.75" hidden="1" customHeight="1">
      <c r="A3235" s="5" t="s">
        <v>5478</v>
      </c>
      <c r="B3235" s="6" t="s">
        <v>12</v>
      </c>
      <c r="C3235" s="5" t="s">
        <v>23</v>
      </c>
      <c r="D3235" s="5" t="s">
        <v>24</v>
      </c>
      <c r="E3235" s="5" t="s">
        <v>25</v>
      </c>
      <c r="F3235" s="5" t="s">
        <v>959</v>
      </c>
      <c r="G3235" s="7">
        <v>153.0</v>
      </c>
      <c r="H3235" s="7">
        <v>143.0</v>
      </c>
      <c r="I3235" s="7">
        <v>107.0</v>
      </c>
      <c r="J3235" s="7">
        <f t="shared" si="1"/>
        <v>134.3333333</v>
      </c>
    </row>
    <row r="3236" ht="15.75" hidden="1" customHeight="1">
      <c r="A3236" s="5" t="s">
        <v>5479</v>
      </c>
      <c r="B3236" s="6" t="s">
        <v>12</v>
      </c>
      <c r="C3236" s="5" t="s">
        <v>23</v>
      </c>
      <c r="D3236" s="5" t="s">
        <v>109</v>
      </c>
      <c r="E3236" s="5" t="s">
        <v>25</v>
      </c>
      <c r="F3236" s="5" t="s">
        <v>110</v>
      </c>
      <c r="G3236" s="7">
        <v>120.0</v>
      </c>
      <c r="H3236" s="7">
        <v>138.0</v>
      </c>
      <c r="I3236" s="7" t="s">
        <v>17</v>
      </c>
      <c r="J3236" s="7">
        <f t="shared" si="1"/>
        <v>129</v>
      </c>
    </row>
    <row r="3237" ht="15.75" hidden="1" customHeight="1">
      <c r="A3237" s="5" t="s">
        <v>5480</v>
      </c>
      <c r="B3237" s="6" t="s">
        <v>19</v>
      </c>
      <c r="C3237" s="5" t="s">
        <v>23</v>
      </c>
      <c r="D3237" s="5" t="s">
        <v>20</v>
      </c>
      <c r="E3237" s="5" t="s">
        <v>25</v>
      </c>
      <c r="F3237" s="5" t="s">
        <v>1343</v>
      </c>
      <c r="G3237" s="7">
        <v>132.0</v>
      </c>
      <c r="H3237" s="7">
        <v>135.0</v>
      </c>
      <c r="I3237" s="7" t="s">
        <v>17</v>
      </c>
      <c r="J3237" s="7">
        <f t="shared" si="1"/>
        <v>133.5</v>
      </c>
    </row>
    <row r="3238" ht="15.75" hidden="1" customHeight="1">
      <c r="A3238" s="5" t="s">
        <v>5481</v>
      </c>
      <c r="B3238" s="6" t="s">
        <v>19</v>
      </c>
      <c r="C3238" s="5" t="s">
        <v>23</v>
      </c>
      <c r="D3238" s="5" t="s">
        <v>24</v>
      </c>
      <c r="E3238" s="5" t="s">
        <v>15</v>
      </c>
      <c r="F3238" s="5" t="s">
        <v>732</v>
      </c>
      <c r="G3238" s="7" t="s">
        <v>67</v>
      </c>
      <c r="H3238" s="7">
        <v>112.0</v>
      </c>
      <c r="I3238" s="7" t="s">
        <v>17</v>
      </c>
      <c r="J3238" s="7">
        <f t="shared" si="1"/>
        <v>112</v>
      </c>
    </row>
    <row r="3239" ht="15.75" hidden="1" customHeight="1">
      <c r="A3239" s="5" t="s">
        <v>5482</v>
      </c>
      <c r="B3239" s="6" t="s">
        <v>12</v>
      </c>
      <c r="C3239" s="5" t="s">
        <v>23</v>
      </c>
      <c r="D3239" s="5" t="s">
        <v>30</v>
      </c>
      <c r="E3239" s="5" t="s">
        <v>15</v>
      </c>
      <c r="F3239" s="5" t="s">
        <v>465</v>
      </c>
      <c r="G3239" s="7">
        <v>149.0</v>
      </c>
      <c r="H3239" s="7">
        <v>149.0</v>
      </c>
      <c r="I3239" s="7" t="s">
        <v>17</v>
      </c>
      <c r="J3239" s="7">
        <f t="shared" si="1"/>
        <v>149</v>
      </c>
    </row>
    <row r="3240" ht="15.75" hidden="1" customHeight="1">
      <c r="A3240" s="5" t="s">
        <v>5483</v>
      </c>
      <c r="B3240" s="6" t="s">
        <v>19</v>
      </c>
      <c r="C3240" s="5" t="s">
        <v>23</v>
      </c>
      <c r="D3240" s="5" t="s">
        <v>43</v>
      </c>
      <c r="E3240" s="5" t="s">
        <v>15</v>
      </c>
      <c r="F3240" s="5" t="s">
        <v>92</v>
      </c>
      <c r="G3240" s="7">
        <v>141.0</v>
      </c>
      <c r="H3240" s="7" t="s">
        <v>17</v>
      </c>
      <c r="I3240" s="7">
        <v>128.0</v>
      </c>
      <c r="J3240" s="7">
        <f t="shared" si="1"/>
        <v>134.5</v>
      </c>
    </row>
    <row r="3241" ht="15.75" hidden="1" customHeight="1">
      <c r="A3241" s="5" t="s">
        <v>5484</v>
      </c>
      <c r="B3241" s="6" t="s">
        <v>5485</v>
      </c>
      <c r="C3241" s="5" t="s">
        <v>23</v>
      </c>
      <c r="D3241" s="5" t="s">
        <v>30</v>
      </c>
      <c r="E3241" s="5" t="s">
        <v>25</v>
      </c>
      <c r="F3241" s="5" t="s">
        <v>1209</v>
      </c>
      <c r="G3241" s="7">
        <v>106.0</v>
      </c>
      <c r="H3241" s="7">
        <v>121.0</v>
      </c>
      <c r="I3241" s="7" t="s">
        <v>17</v>
      </c>
      <c r="J3241" s="7">
        <f t="shared" si="1"/>
        <v>113.5</v>
      </c>
    </row>
    <row r="3242" ht="15.75" hidden="1" customHeight="1">
      <c r="A3242" s="5" t="s">
        <v>5486</v>
      </c>
      <c r="B3242" s="6" t="s">
        <v>12</v>
      </c>
      <c r="C3242" s="5" t="s">
        <v>13</v>
      </c>
      <c r="D3242" s="5" t="s">
        <v>149</v>
      </c>
      <c r="E3242" s="5" t="s">
        <v>15</v>
      </c>
      <c r="F3242" s="5" t="s">
        <v>183</v>
      </c>
      <c r="G3242" s="7">
        <v>191.0</v>
      </c>
      <c r="H3242" s="7">
        <v>175.0</v>
      </c>
      <c r="I3242" s="7">
        <v>151.0</v>
      </c>
      <c r="J3242" s="7">
        <f t="shared" si="1"/>
        <v>172.3333333</v>
      </c>
    </row>
    <row r="3243" ht="15.75" hidden="1" customHeight="1">
      <c r="A3243" s="5" t="s">
        <v>5487</v>
      </c>
      <c r="B3243" s="6" t="s">
        <v>12</v>
      </c>
      <c r="C3243" s="5" t="s">
        <v>23</v>
      </c>
      <c r="D3243" s="5" t="s">
        <v>46</v>
      </c>
      <c r="E3243" s="5" t="s">
        <v>15</v>
      </c>
      <c r="F3243" s="5" t="s">
        <v>99</v>
      </c>
      <c r="G3243" s="7">
        <v>179.0</v>
      </c>
      <c r="H3243" s="7">
        <v>172.0</v>
      </c>
      <c r="I3243" s="7" t="s">
        <v>17</v>
      </c>
      <c r="J3243" s="7">
        <f t="shared" si="1"/>
        <v>175.5</v>
      </c>
    </row>
    <row r="3244" ht="15.75" hidden="1" customHeight="1">
      <c r="A3244" s="5" t="s">
        <v>5488</v>
      </c>
      <c r="B3244" s="6" t="s">
        <v>19</v>
      </c>
      <c r="C3244" s="5" t="s">
        <v>13</v>
      </c>
      <c r="D3244" s="5" t="s">
        <v>37</v>
      </c>
      <c r="E3244" s="5" t="s">
        <v>15</v>
      </c>
      <c r="F3244" s="5" t="s">
        <v>134</v>
      </c>
      <c r="G3244" s="7">
        <v>179.0</v>
      </c>
      <c r="H3244" s="7" t="s">
        <v>17</v>
      </c>
      <c r="I3244" s="7">
        <v>170.0</v>
      </c>
      <c r="J3244" s="7">
        <f t="shared" si="1"/>
        <v>174.5</v>
      </c>
    </row>
    <row r="3245" ht="15.75" hidden="1" customHeight="1">
      <c r="A3245" s="5" t="s">
        <v>5489</v>
      </c>
      <c r="B3245" s="6" t="s">
        <v>12</v>
      </c>
      <c r="C3245" s="5" t="s">
        <v>13</v>
      </c>
      <c r="D3245" s="5" t="s">
        <v>20</v>
      </c>
      <c r="E3245" s="5" t="s">
        <v>15</v>
      </c>
      <c r="F3245" s="5" t="s">
        <v>383</v>
      </c>
      <c r="G3245" s="7">
        <v>177.0</v>
      </c>
      <c r="H3245" s="7" t="s">
        <v>17</v>
      </c>
      <c r="I3245" s="7">
        <v>182.0</v>
      </c>
      <c r="J3245" s="7">
        <f t="shared" si="1"/>
        <v>179.5</v>
      </c>
    </row>
    <row r="3246" ht="15.75" hidden="1" customHeight="1">
      <c r="A3246" s="5" t="s">
        <v>5490</v>
      </c>
      <c r="B3246" s="6" t="s">
        <v>19</v>
      </c>
      <c r="C3246" s="5" t="s">
        <v>23</v>
      </c>
      <c r="D3246" s="5" t="s">
        <v>20</v>
      </c>
      <c r="E3246" s="5" t="s">
        <v>25</v>
      </c>
      <c r="F3246" s="5" t="s">
        <v>440</v>
      </c>
      <c r="G3246" s="7">
        <v>180.0</v>
      </c>
      <c r="H3246" s="7" t="s">
        <v>17</v>
      </c>
      <c r="I3246" s="7">
        <v>153.0</v>
      </c>
      <c r="J3246" s="7">
        <f t="shared" si="1"/>
        <v>166.5</v>
      </c>
    </row>
    <row r="3247" ht="15.75" hidden="1" customHeight="1">
      <c r="A3247" s="5" t="s">
        <v>5491</v>
      </c>
      <c r="B3247" s="6" t="s">
        <v>19</v>
      </c>
      <c r="C3247" s="5" t="s">
        <v>23</v>
      </c>
      <c r="D3247" s="5" t="s">
        <v>24</v>
      </c>
      <c r="E3247" s="5" t="s">
        <v>15</v>
      </c>
      <c r="F3247" s="5" t="s">
        <v>732</v>
      </c>
      <c r="G3247" s="7">
        <v>157.0</v>
      </c>
      <c r="H3247" s="7">
        <v>132.0</v>
      </c>
      <c r="I3247" s="7" t="s">
        <v>17</v>
      </c>
      <c r="J3247" s="7">
        <f t="shared" si="1"/>
        <v>144.5</v>
      </c>
    </row>
    <row r="3248" ht="15.75" hidden="1" customHeight="1">
      <c r="A3248" s="5" t="s">
        <v>5492</v>
      </c>
      <c r="B3248" s="6" t="s">
        <v>12</v>
      </c>
      <c r="C3248" s="5" t="s">
        <v>23</v>
      </c>
      <c r="D3248" s="5" t="s">
        <v>43</v>
      </c>
      <c r="E3248" s="5" t="s">
        <v>25</v>
      </c>
      <c r="F3248" s="5" t="s">
        <v>363</v>
      </c>
      <c r="G3248" s="7">
        <v>159.0</v>
      </c>
      <c r="H3248" s="7">
        <v>147.0</v>
      </c>
      <c r="I3248" s="7" t="s">
        <v>17</v>
      </c>
      <c r="J3248" s="7">
        <f t="shared" si="1"/>
        <v>153</v>
      </c>
    </row>
    <row r="3249" ht="15.75" hidden="1" customHeight="1">
      <c r="A3249" s="5" t="s">
        <v>5493</v>
      </c>
      <c r="B3249" s="6" t="s">
        <v>12</v>
      </c>
      <c r="C3249" s="5" t="s">
        <v>13</v>
      </c>
      <c r="D3249" s="5" t="s">
        <v>46</v>
      </c>
      <c r="E3249" s="5" t="s">
        <v>15</v>
      </c>
      <c r="F3249" s="5" t="s">
        <v>492</v>
      </c>
      <c r="G3249" s="7">
        <v>157.0</v>
      </c>
      <c r="H3249" s="7">
        <v>138.0</v>
      </c>
      <c r="I3249" s="7">
        <v>128.0</v>
      </c>
      <c r="J3249" s="7">
        <f t="shared" si="1"/>
        <v>141</v>
      </c>
    </row>
    <row r="3250" ht="15.75" hidden="1" customHeight="1">
      <c r="A3250" s="5" t="s">
        <v>5494</v>
      </c>
      <c r="B3250" s="6" t="s">
        <v>12</v>
      </c>
      <c r="C3250" s="5" t="s">
        <v>13</v>
      </c>
      <c r="D3250" s="5" t="s">
        <v>37</v>
      </c>
      <c r="E3250" s="5" t="s">
        <v>25</v>
      </c>
      <c r="F3250" s="5" t="s">
        <v>454</v>
      </c>
      <c r="G3250" s="7">
        <v>131.0</v>
      </c>
      <c r="H3250" s="7">
        <v>110.0</v>
      </c>
      <c r="I3250" s="7">
        <v>140.0</v>
      </c>
      <c r="J3250" s="7">
        <f t="shared" si="1"/>
        <v>127</v>
      </c>
    </row>
    <row r="3251" ht="15.75" hidden="1" customHeight="1">
      <c r="A3251" s="5" t="s">
        <v>5495</v>
      </c>
      <c r="B3251" s="6" t="s">
        <v>19</v>
      </c>
      <c r="C3251" s="5" t="s">
        <v>23</v>
      </c>
      <c r="D3251" s="5" t="s">
        <v>20</v>
      </c>
      <c r="E3251" s="5" t="s">
        <v>15</v>
      </c>
      <c r="F3251" s="5" t="s">
        <v>742</v>
      </c>
      <c r="G3251" s="7">
        <v>160.0</v>
      </c>
      <c r="H3251" s="7">
        <v>147.0</v>
      </c>
      <c r="I3251" s="7" t="s">
        <v>17</v>
      </c>
      <c r="J3251" s="7">
        <f t="shared" si="1"/>
        <v>153.5</v>
      </c>
    </row>
    <row r="3252" ht="15.75" hidden="1" customHeight="1">
      <c r="A3252" s="5" t="s">
        <v>5496</v>
      </c>
      <c r="B3252" s="6" t="s">
        <v>12</v>
      </c>
      <c r="C3252" s="5" t="s">
        <v>23</v>
      </c>
      <c r="D3252" s="5" t="s">
        <v>30</v>
      </c>
      <c r="E3252" s="5" t="s">
        <v>25</v>
      </c>
      <c r="F3252" s="5" t="s">
        <v>844</v>
      </c>
      <c r="G3252" s="7">
        <v>100.0</v>
      </c>
      <c r="H3252" s="7" t="s">
        <v>17</v>
      </c>
      <c r="I3252" s="7">
        <v>107.0</v>
      </c>
      <c r="J3252" s="7">
        <f t="shared" si="1"/>
        <v>103.5</v>
      </c>
    </row>
    <row r="3253" ht="15.75" hidden="1" customHeight="1">
      <c r="A3253" s="5" t="s">
        <v>5497</v>
      </c>
      <c r="B3253" s="6" t="s">
        <v>12</v>
      </c>
      <c r="C3253" s="5" t="s">
        <v>13</v>
      </c>
      <c r="D3253" s="5" t="s">
        <v>20</v>
      </c>
      <c r="E3253" s="5" t="s">
        <v>15</v>
      </c>
      <c r="F3253" s="5" t="s">
        <v>81</v>
      </c>
      <c r="G3253" s="7">
        <v>178.0</v>
      </c>
      <c r="H3253" s="7">
        <v>147.0</v>
      </c>
      <c r="I3253" s="7" t="s">
        <v>17</v>
      </c>
      <c r="J3253" s="7">
        <f t="shared" si="1"/>
        <v>162.5</v>
      </c>
    </row>
    <row r="3254" ht="15.75" hidden="1" customHeight="1">
      <c r="A3254" s="5" t="s">
        <v>5498</v>
      </c>
      <c r="B3254" s="6" t="s">
        <v>12</v>
      </c>
      <c r="C3254" s="5" t="s">
        <v>23</v>
      </c>
      <c r="D3254" s="5" t="s">
        <v>20</v>
      </c>
      <c r="E3254" s="5" t="s">
        <v>15</v>
      </c>
      <c r="F3254" s="5" t="s">
        <v>21</v>
      </c>
      <c r="G3254" s="7">
        <v>183.0</v>
      </c>
      <c r="H3254" s="7">
        <v>175.0</v>
      </c>
      <c r="I3254" s="7" t="s">
        <v>17</v>
      </c>
      <c r="J3254" s="7">
        <f t="shared" si="1"/>
        <v>179</v>
      </c>
    </row>
    <row r="3255" ht="15.75" hidden="1" customHeight="1">
      <c r="A3255" s="5" t="s">
        <v>5499</v>
      </c>
      <c r="B3255" s="6" t="s">
        <v>19</v>
      </c>
      <c r="C3255" s="5" t="s">
        <v>23</v>
      </c>
      <c r="D3255" s="5" t="s">
        <v>24</v>
      </c>
      <c r="E3255" s="5" t="s">
        <v>15</v>
      </c>
      <c r="F3255" s="5" t="s">
        <v>875</v>
      </c>
      <c r="G3255" s="7">
        <v>184.0</v>
      </c>
      <c r="H3255" s="7" t="s">
        <v>17</v>
      </c>
      <c r="I3255" s="7">
        <v>168.0</v>
      </c>
      <c r="J3255" s="7">
        <f t="shared" si="1"/>
        <v>176</v>
      </c>
    </row>
    <row r="3256" ht="15.75" hidden="1" customHeight="1">
      <c r="A3256" s="5" t="s">
        <v>5500</v>
      </c>
      <c r="B3256" s="6" t="s">
        <v>12</v>
      </c>
      <c r="C3256" s="5" t="s">
        <v>13</v>
      </c>
      <c r="D3256" s="5" t="s">
        <v>30</v>
      </c>
      <c r="E3256" s="5" t="s">
        <v>15</v>
      </c>
      <c r="F3256" s="5" t="s">
        <v>702</v>
      </c>
      <c r="G3256" s="7">
        <v>115.0</v>
      </c>
      <c r="H3256" s="7">
        <v>107.0</v>
      </c>
      <c r="I3256" s="7" t="s">
        <v>17</v>
      </c>
      <c r="J3256" s="7">
        <f t="shared" si="1"/>
        <v>111</v>
      </c>
    </row>
    <row r="3257" ht="15.75" hidden="1" customHeight="1">
      <c r="A3257" s="5" t="s">
        <v>5501</v>
      </c>
      <c r="B3257" s="6" t="s">
        <v>12</v>
      </c>
      <c r="C3257" s="5" t="s">
        <v>23</v>
      </c>
      <c r="D3257" s="5" t="s">
        <v>20</v>
      </c>
      <c r="E3257" s="5" t="s">
        <v>25</v>
      </c>
      <c r="F3257" s="5" t="s">
        <v>300</v>
      </c>
      <c r="G3257" s="7">
        <v>160.0</v>
      </c>
      <c r="H3257" s="7">
        <v>160.0</v>
      </c>
      <c r="I3257" s="7" t="s">
        <v>17</v>
      </c>
      <c r="J3257" s="7">
        <f t="shared" si="1"/>
        <v>160</v>
      </c>
    </row>
    <row r="3258" ht="15.75" hidden="1" customHeight="1">
      <c r="A3258" s="5" t="s">
        <v>5502</v>
      </c>
      <c r="B3258" s="6" t="s">
        <v>12</v>
      </c>
      <c r="C3258" s="5" t="s">
        <v>13</v>
      </c>
      <c r="D3258" s="5" t="s">
        <v>20</v>
      </c>
      <c r="E3258" s="5" t="s">
        <v>25</v>
      </c>
      <c r="F3258" s="5" t="s">
        <v>534</v>
      </c>
      <c r="G3258" s="7">
        <v>161.0</v>
      </c>
      <c r="H3258" s="7">
        <v>160.0</v>
      </c>
      <c r="I3258" s="7" t="s">
        <v>17</v>
      </c>
      <c r="J3258" s="7">
        <f t="shared" si="1"/>
        <v>160.5</v>
      </c>
    </row>
    <row r="3259" ht="15.75" hidden="1" customHeight="1">
      <c r="A3259" s="5" t="s">
        <v>5503</v>
      </c>
      <c r="B3259" s="6" t="s">
        <v>12</v>
      </c>
      <c r="C3259" s="5" t="s">
        <v>23</v>
      </c>
      <c r="D3259" s="5" t="s">
        <v>20</v>
      </c>
      <c r="E3259" s="5" t="s">
        <v>25</v>
      </c>
      <c r="F3259" s="5" t="s">
        <v>71</v>
      </c>
      <c r="G3259" s="7">
        <v>171.0</v>
      </c>
      <c r="H3259" s="7" t="s">
        <v>17</v>
      </c>
      <c r="I3259" s="7">
        <v>161.0</v>
      </c>
      <c r="J3259" s="7">
        <f t="shared" si="1"/>
        <v>166</v>
      </c>
    </row>
    <row r="3260" ht="15.75" hidden="1" customHeight="1">
      <c r="A3260" s="5" t="s">
        <v>5504</v>
      </c>
      <c r="B3260" s="6" t="s">
        <v>12</v>
      </c>
      <c r="C3260" s="5" t="s">
        <v>23</v>
      </c>
      <c r="D3260" s="5" t="s">
        <v>30</v>
      </c>
      <c r="E3260" s="5" t="s">
        <v>15</v>
      </c>
      <c r="F3260" s="5" t="s">
        <v>49</v>
      </c>
      <c r="G3260" s="7">
        <v>122.0</v>
      </c>
      <c r="H3260" s="7" t="s">
        <v>17</v>
      </c>
      <c r="I3260" s="7">
        <v>107.0</v>
      </c>
      <c r="J3260" s="7">
        <f t="shared" si="1"/>
        <v>114.5</v>
      </c>
    </row>
    <row r="3261" ht="15.75" hidden="1" customHeight="1">
      <c r="A3261" s="5" t="s">
        <v>5505</v>
      </c>
      <c r="B3261" s="6" t="s">
        <v>19</v>
      </c>
      <c r="C3261" s="5" t="s">
        <v>13</v>
      </c>
      <c r="D3261" s="5" t="s">
        <v>60</v>
      </c>
      <c r="E3261" s="5" t="s">
        <v>25</v>
      </c>
      <c r="F3261" s="5" t="s">
        <v>278</v>
      </c>
      <c r="G3261" s="7">
        <v>188.0</v>
      </c>
      <c r="H3261" s="7" t="s">
        <v>17</v>
      </c>
      <c r="I3261" s="7">
        <v>182.0</v>
      </c>
      <c r="J3261" s="7">
        <f t="shared" si="1"/>
        <v>185</v>
      </c>
    </row>
    <row r="3262" ht="15.75" hidden="1" customHeight="1">
      <c r="A3262" s="5" t="s">
        <v>5506</v>
      </c>
      <c r="B3262" s="6" t="s">
        <v>19</v>
      </c>
      <c r="C3262" s="5" t="s">
        <v>23</v>
      </c>
      <c r="D3262" s="5" t="s">
        <v>109</v>
      </c>
      <c r="E3262" s="5" t="s">
        <v>25</v>
      </c>
      <c r="F3262" s="5" t="s">
        <v>94</v>
      </c>
      <c r="G3262" s="7">
        <v>107.0</v>
      </c>
      <c r="H3262" s="7" t="s">
        <v>17</v>
      </c>
      <c r="I3262" s="7">
        <v>151.0</v>
      </c>
      <c r="J3262" s="7">
        <f t="shared" si="1"/>
        <v>129</v>
      </c>
    </row>
    <row r="3263" ht="15.75" hidden="1" customHeight="1">
      <c r="A3263" s="5" t="s">
        <v>5507</v>
      </c>
      <c r="B3263" s="6" t="s">
        <v>19</v>
      </c>
      <c r="C3263" s="5" t="s">
        <v>13</v>
      </c>
      <c r="D3263" s="5" t="s">
        <v>24</v>
      </c>
      <c r="E3263" s="5" t="s">
        <v>25</v>
      </c>
      <c r="F3263" s="5" t="s">
        <v>125</v>
      </c>
      <c r="G3263" s="7">
        <v>150.0</v>
      </c>
      <c r="H3263" s="7" t="s">
        <v>17</v>
      </c>
      <c r="I3263" s="7">
        <v>146.0</v>
      </c>
      <c r="J3263" s="7">
        <f t="shared" si="1"/>
        <v>148</v>
      </c>
    </row>
    <row r="3264" ht="15.75" hidden="1" customHeight="1">
      <c r="A3264" s="5" t="s">
        <v>5508</v>
      </c>
      <c r="B3264" s="6" t="s">
        <v>12</v>
      </c>
      <c r="C3264" s="5" t="s">
        <v>23</v>
      </c>
      <c r="D3264" s="5" t="s">
        <v>20</v>
      </c>
      <c r="E3264" s="5" t="s">
        <v>25</v>
      </c>
      <c r="F3264" s="5" t="s">
        <v>71</v>
      </c>
      <c r="G3264" s="7">
        <v>176.0</v>
      </c>
      <c r="H3264" s="7">
        <v>155.0</v>
      </c>
      <c r="I3264" s="7" t="s">
        <v>17</v>
      </c>
      <c r="J3264" s="7">
        <f t="shared" si="1"/>
        <v>165.5</v>
      </c>
    </row>
    <row r="3265" ht="15.75" hidden="1" customHeight="1">
      <c r="A3265" s="5" t="s">
        <v>5509</v>
      </c>
      <c r="B3265" s="6" t="s">
        <v>12</v>
      </c>
      <c r="C3265" s="5" t="s">
        <v>13</v>
      </c>
      <c r="D3265" s="5" t="s">
        <v>24</v>
      </c>
      <c r="E3265" s="5" t="s">
        <v>15</v>
      </c>
      <c r="F3265" s="5" t="s">
        <v>1388</v>
      </c>
      <c r="G3265" s="7">
        <v>169.0</v>
      </c>
      <c r="H3265" s="7" t="s">
        <v>17</v>
      </c>
      <c r="I3265" s="7">
        <v>159.0</v>
      </c>
      <c r="J3265" s="7">
        <f t="shared" si="1"/>
        <v>164</v>
      </c>
    </row>
    <row r="3266" ht="15.75" hidden="1" customHeight="1">
      <c r="A3266" s="5" t="s">
        <v>5510</v>
      </c>
      <c r="B3266" s="6" t="s">
        <v>19</v>
      </c>
      <c r="C3266" s="5" t="s">
        <v>23</v>
      </c>
      <c r="D3266" s="5" t="s">
        <v>30</v>
      </c>
      <c r="E3266" s="5" t="s">
        <v>25</v>
      </c>
      <c r="F3266" s="5" t="s">
        <v>448</v>
      </c>
      <c r="G3266" s="7">
        <v>137.0</v>
      </c>
      <c r="H3266" s="7">
        <v>157.0</v>
      </c>
      <c r="I3266" s="7" t="s">
        <v>67</v>
      </c>
      <c r="J3266" s="7">
        <f t="shared" si="1"/>
        <v>147</v>
      </c>
    </row>
    <row r="3267" ht="15.75" hidden="1" customHeight="1">
      <c r="A3267" s="5" t="s">
        <v>5511</v>
      </c>
      <c r="B3267" s="6" t="s">
        <v>1069</v>
      </c>
      <c r="C3267" s="5" t="s">
        <v>23</v>
      </c>
      <c r="D3267" s="5" t="s">
        <v>37</v>
      </c>
      <c r="E3267" s="5" t="s">
        <v>15</v>
      </c>
      <c r="F3267" s="5" t="s">
        <v>38</v>
      </c>
      <c r="G3267" s="7">
        <v>161.0</v>
      </c>
      <c r="H3267" s="7">
        <v>127.0</v>
      </c>
      <c r="I3267" s="7">
        <v>168.0</v>
      </c>
      <c r="J3267" s="7">
        <f t="shared" si="1"/>
        <v>152</v>
      </c>
    </row>
    <row r="3268" ht="15.75" hidden="1" customHeight="1">
      <c r="A3268" s="5" t="s">
        <v>5512</v>
      </c>
      <c r="B3268" s="6" t="s">
        <v>12</v>
      </c>
      <c r="C3268" s="5" t="s">
        <v>13</v>
      </c>
      <c r="D3268" s="5" t="s">
        <v>20</v>
      </c>
      <c r="E3268" s="5" t="s">
        <v>15</v>
      </c>
      <c r="F3268" s="5" t="s">
        <v>161</v>
      </c>
      <c r="G3268" s="7">
        <v>155.0</v>
      </c>
      <c r="H3268" s="7">
        <v>158.0</v>
      </c>
      <c r="I3268" s="7" t="s">
        <v>17</v>
      </c>
      <c r="J3268" s="7">
        <f t="shared" si="1"/>
        <v>156.5</v>
      </c>
    </row>
    <row r="3269" ht="15.75" hidden="1" customHeight="1">
      <c r="A3269" s="5" t="s">
        <v>5513</v>
      </c>
      <c r="B3269" s="6" t="s">
        <v>19</v>
      </c>
      <c r="C3269" s="5" t="s">
        <v>13</v>
      </c>
      <c r="D3269" s="5" t="s">
        <v>37</v>
      </c>
      <c r="E3269" s="5" t="s">
        <v>15</v>
      </c>
      <c r="F3269" s="5" t="s">
        <v>205</v>
      </c>
      <c r="G3269" s="7">
        <v>137.0</v>
      </c>
      <c r="H3269" s="7" t="s">
        <v>17</v>
      </c>
      <c r="I3269" s="7">
        <v>165.0</v>
      </c>
      <c r="J3269" s="7">
        <f t="shared" si="1"/>
        <v>151</v>
      </c>
    </row>
    <row r="3270" ht="15.75" hidden="1" customHeight="1">
      <c r="A3270" s="5" t="s">
        <v>5514</v>
      </c>
      <c r="B3270" s="6" t="s">
        <v>12</v>
      </c>
      <c r="C3270" s="5" t="s">
        <v>13</v>
      </c>
      <c r="D3270" s="5" t="s">
        <v>37</v>
      </c>
      <c r="E3270" s="5" t="s">
        <v>15</v>
      </c>
      <c r="F3270" s="5" t="s">
        <v>205</v>
      </c>
      <c r="G3270" s="7">
        <v>190.0</v>
      </c>
      <c r="H3270" s="7">
        <v>179.0</v>
      </c>
      <c r="I3270" s="7">
        <v>175.0</v>
      </c>
      <c r="J3270" s="7">
        <f t="shared" si="1"/>
        <v>181.3333333</v>
      </c>
    </row>
    <row r="3271" ht="15.75" hidden="1" customHeight="1">
      <c r="A3271" s="5" t="s">
        <v>5515</v>
      </c>
      <c r="B3271" s="6" t="s">
        <v>19</v>
      </c>
      <c r="C3271" s="5" t="s">
        <v>23</v>
      </c>
      <c r="D3271" s="5" t="s">
        <v>24</v>
      </c>
      <c r="E3271" s="5" t="s">
        <v>15</v>
      </c>
      <c r="F3271" s="5" t="s">
        <v>1388</v>
      </c>
      <c r="G3271" s="7">
        <v>165.0</v>
      </c>
      <c r="H3271" s="7">
        <v>135.0</v>
      </c>
      <c r="I3271" s="7" t="s">
        <v>17</v>
      </c>
      <c r="J3271" s="7">
        <f t="shared" si="1"/>
        <v>150</v>
      </c>
    </row>
    <row r="3272" ht="15.75" hidden="1" customHeight="1">
      <c r="A3272" s="5" t="s">
        <v>5516</v>
      </c>
      <c r="B3272" s="6" t="s">
        <v>19</v>
      </c>
      <c r="C3272" s="5" t="s">
        <v>23</v>
      </c>
      <c r="D3272" s="5" t="s">
        <v>46</v>
      </c>
      <c r="E3272" s="5" t="s">
        <v>15</v>
      </c>
      <c r="F3272" s="5" t="s">
        <v>90</v>
      </c>
      <c r="G3272" s="7">
        <v>195.0</v>
      </c>
      <c r="H3272" s="7">
        <v>191.5</v>
      </c>
      <c r="I3272" s="7" t="s">
        <v>17</v>
      </c>
      <c r="J3272" s="7">
        <f t="shared" si="1"/>
        <v>193.25</v>
      </c>
    </row>
    <row r="3273" ht="15.75" hidden="1" customHeight="1">
      <c r="A3273" s="5" t="s">
        <v>5517</v>
      </c>
      <c r="B3273" s="6" t="s">
        <v>12</v>
      </c>
      <c r="C3273" s="5" t="s">
        <v>23</v>
      </c>
      <c r="D3273" s="5" t="s">
        <v>51</v>
      </c>
      <c r="E3273" s="5" t="s">
        <v>15</v>
      </c>
      <c r="F3273" s="5" t="s">
        <v>112</v>
      </c>
      <c r="G3273" s="7">
        <v>186.0</v>
      </c>
      <c r="H3273" s="7" t="s">
        <v>17</v>
      </c>
      <c r="I3273" s="7">
        <v>170.0</v>
      </c>
      <c r="J3273" s="7">
        <f t="shared" si="1"/>
        <v>178</v>
      </c>
    </row>
    <row r="3274" ht="15.75" hidden="1" customHeight="1">
      <c r="A3274" s="5" t="s">
        <v>5518</v>
      </c>
      <c r="B3274" s="6" t="s">
        <v>12</v>
      </c>
      <c r="C3274" s="5" t="s">
        <v>23</v>
      </c>
      <c r="D3274" s="5" t="s">
        <v>51</v>
      </c>
      <c r="E3274" s="5" t="s">
        <v>25</v>
      </c>
      <c r="F3274" s="5" t="s">
        <v>52</v>
      </c>
      <c r="G3274" s="7">
        <v>159.0</v>
      </c>
      <c r="H3274" s="7">
        <v>165.0</v>
      </c>
      <c r="I3274" s="7" t="s">
        <v>17</v>
      </c>
      <c r="J3274" s="7">
        <f t="shared" si="1"/>
        <v>162</v>
      </c>
    </row>
    <row r="3275" ht="15.75" hidden="1" customHeight="1">
      <c r="A3275" s="5" t="s">
        <v>5519</v>
      </c>
      <c r="B3275" s="6" t="s">
        <v>19</v>
      </c>
      <c r="C3275" s="5" t="s">
        <v>13</v>
      </c>
      <c r="D3275" s="5" t="s">
        <v>24</v>
      </c>
      <c r="E3275" s="5" t="s">
        <v>25</v>
      </c>
      <c r="F3275" s="5" t="s">
        <v>125</v>
      </c>
      <c r="G3275" s="7">
        <v>124.0</v>
      </c>
      <c r="H3275" s="7">
        <v>143.0</v>
      </c>
      <c r="I3275" s="7" t="s">
        <v>17</v>
      </c>
      <c r="J3275" s="7">
        <f t="shared" si="1"/>
        <v>133.5</v>
      </c>
    </row>
    <row r="3276" ht="15.75" hidden="1" customHeight="1">
      <c r="A3276" s="5" t="s">
        <v>5520</v>
      </c>
      <c r="B3276" s="6" t="s">
        <v>12</v>
      </c>
      <c r="C3276" s="5" t="s">
        <v>13</v>
      </c>
      <c r="D3276" s="5" t="s">
        <v>20</v>
      </c>
      <c r="E3276" s="5" t="s">
        <v>15</v>
      </c>
      <c r="F3276" s="5" t="s">
        <v>1946</v>
      </c>
      <c r="G3276" s="7">
        <v>117.0</v>
      </c>
      <c r="H3276" s="7">
        <v>115.0</v>
      </c>
      <c r="I3276" s="7" t="s">
        <v>17</v>
      </c>
      <c r="J3276" s="7">
        <f t="shared" si="1"/>
        <v>116</v>
      </c>
    </row>
    <row r="3277" ht="15.75" hidden="1" customHeight="1">
      <c r="A3277" s="5" t="s">
        <v>5521</v>
      </c>
      <c r="B3277" s="6" t="s">
        <v>12</v>
      </c>
      <c r="C3277" s="5" t="s">
        <v>13</v>
      </c>
      <c r="D3277" s="5" t="s">
        <v>30</v>
      </c>
      <c r="E3277" s="5" t="s">
        <v>15</v>
      </c>
      <c r="F3277" s="5" t="s">
        <v>319</v>
      </c>
      <c r="G3277" s="7">
        <v>190.0</v>
      </c>
      <c r="H3277" s="7">
        <v>165.0</v>
      </c>
      <c r="I3277" s="7">
        <v>165.0</v>
      </c>
      <c r="J3277" s="7">
        <f t="shared" si="1"/>
        <v>173.3333333</v>
      </c>
    </row>
    <row r="3278" ht="15.75" hidden="1" customHeight="1">
      <c r="A3278" s="5" t="s">
        <v>5522</v>
      </c>
      <c r="B3278" s="6" t="s">
        <v>12</v>
      </c>
      <c r="C3278" s="5" t="s">
        <v>23</v>
      </c>
      <c r="D3278" s="5" t="s">
        <v>30</v>
      </c>
      <c r="E3278" s="5" t="s">
        <v>15</v>
      </c>
      <c r="F3278" s="5" t="s">
        <v>596</v>
      </c>
      <c r="G3278" s="7">
        <v>127.0</v>
      </c>
      <c r="H3278" s="7" t="s">
        <v>17</v>
      </c>
      <c r="I3278" s="7">
        <v>107.0</v>
      </c>
      <c r="J3278" s="7">
        <f t="shared" si="1"/>
        <v>117</v>
      </c>
    </row>
    <row r="3279" ht="15.75" hidden="1" customHeight="1">
      <c r="A3279" s="5" t="s">
        <v>5523</v>
      </c>
      <c r="B3279" s="6" t="s">
        <v>19</v>
      </c>
      <c r="C3279" s="5" t="s">
        <v>23</v>
      </c>
      <c r="D3279" s="5" t="s">
        <v>14</v>
      </c>
      <c r="E3279" s="5" t="s">
        <v>25</v>
      </c>
      <c r="F3279" s="5" t="s">
        <v>782</v>
      </c>
      <c r="G3279" s="7">
        <v>134.0</v>
      </c>
      <c r="H3279" s="7">
        <v>115.0</v>
      </c>
      <c r="I3279" s="7" t="s">
        <v>17</v>
      </c>
      <c r="J3279" s="7">
        <f t="shared" si="1"/>
        <v>124.5</v>
      </c>
    </row>
    <row r="3280" ht="15.75" hidden="1" customHeight="1">
      <c r="A3280" s="5" t="s">
        <v>5524</v>
      </c>
      <c r="B3280" s="6" t="s">
        <v>19</v>
      </c>
      <c r="C3280" s="5" t="s">
        <v>13</v>
      </c>
      <c r="D3280" s="5" t="s">
        <v>20</v>
      </c>
      <c r="E3280" s="5" t="s">
        <v>25</v>
      </c>
      <c r="F3280" s="5" t="s">
        <v>654</v>
      </c>
      <c r="G3280" s="7">
        <v>127.0</v>
      </c>
      <c r="H3280" s="7" t="s">
        <v>17</v>
      </c>
      <c r="I3280" s="7">
        <v>125.0</v>
      </c>
      <c r="J3280" s="7">
        <f t="shared" si="1"/>
        <v>126</v>
      </c>
    </row>
    <row r="3281" ht="15.75" customHeight="1">
      <c r="A3281" s="5" t="s">
        <v>5525</v>
      </c>
      <c r="B3281" s="6" t="s">
        <v>12</v>
      </c>
      <c r="C3281" s="5" t="s">
        <v>13</v>
      </c>
      <c r="D3281" s="5" t="s">
        <v>30</v>
      </c>
      <c r="E3281" s="5" t="s">
        <v>15</v>
      </c>
      <c r="F3281" s="5" t="s">
        <v>596</v>
      </c>
      <c r="G3281" s="7" t="s">
        <v>67</v>
      </c>
      <c r="H3281" s="7" t="s">
        <v>67</v>
      </c>
      <c r="I3281" s="7" t="s">
        <v>67</v>
      </c>
      <c r="J3281" s="7" t="str">
        <f t="shared" si="1"/>
        <v>#DIV/0!</v>
      </c>
    </row>
    <row r="3282" ht="15.75" hidden="1" customHeight="1">
      <c r="A3282" s="5" t="s">
        <v>5526</v>
      </c>
      <c r="B3282" s="6" t="s">
        <v>19</v>
      </c>
      <c r="C3282" s="5" t="s">
        <v>13</v>
      </c>
      <c r="D3282" s="5" t="s">
        <v>20</v>
      </c>
      <c r="E3282" s="5" t="s">
        <v>25</v>
      </c>
      <c r="F3282" s="5" t="s">
        <v>71</v>
      </c>
      <c r="G3282" s="7">
        <v>173.0</v>
      </c>
      <c r="H3282" s="7">
        <v>167.0</v>
      </c>
      <c r="I3282" s="7">
        <v>165.0</v>
      </c>
      <c r="J3282" s="7">
        <f t="shared" si="1"/>
        <v>168.3333333</v>
      </c>
    </row>
    <row r="3283" ht="15.75" hidden="1" customHeight="1">
      <c r="A3283" s="5" t="s">
        <v>5527</v>
      </c>
      <c r="B3283" s="6" t="s">
        <v>12</v>
      </c>
      <c r="C3283" s="5" t="s">
        <v>23</v>
      </c>
      <c r="D3283" s="5" t="s">
        <v>20</v>
      </c>
      <c r="E3283" s="5" t="s">
        <v>15</v>
      </c>
      <c r="F3283" s="5" t="s">
        <v>21</v>
      </c>
      <c r="G3283" s="7">
        <v>141.0</v>
      </c>
      <c r="H3283" s="7" t="s">
        <v>17</v>
      </c>
      <c r="I3283" s="7">
        <v>142.0</v>
      </c>
      <c r="J3283" s="7">
        <f t="shared" si="1"/>
        <v>141.5</v>
      </c>
    </row>
    <row r="3284" ht="15.75" hidden="1" customHeight="1">
      <c r="A3284" s="5" t="s">
        <v>5528</v>
      </c>
      <c r="B3284" s="6" t="s">
        <v>12</v>
      </c>
      <c r="C3284" s="5" t="s">
        <v>13</v>
      </c>
      <c r="D3284" s="5" t="s">
        <v>20</v>
      </c>
      <c r="E3284" s="5" t="s">
        <v>25</v>
      </c>
      <c r="F3284" s="5" t="s">
        <v>410</v>
      </c>
      <c r="G3284" s="7">
        <v>189.0</v>
      </c>
      <c r="H3284" s="7" t="s">
        <v>17</v>
      </c>
      <c r="I3284" s="7">
        <v>189.0</v>
      </c>
      <c r="J3284" s="7">
        <f t="shared" si="1"/>
        <v>189</v>
      </c>
    </row>
    <row r="3285" ht="15.75" hidden="1" customHeight="1">
      <c r="A3285" s="5" t="s">
        <v>5529</v>
      </c>
      <c r="B3285" s="6" t="s">
        <v>12</v>
      </c>
      <c r="C3285" s="5" t="s">
        <v>23</v>
      </c>
      <c r="D3285" s="5" t="s">
        <v>60</v>
      </c>
      <c r="E3285" s="5" t="s">
        <v>25</v>
      </c>
      <c r="F3285" s="5" t="s">
        <v>61</v>
      </c>
      <c r="G3285" s="7">
        <v>193.0</v>
      </c>
      <c r="H3285" s="7" t="s">
        <v>17</v>
      </c>
      <c r="I3285" s="7">
        <v>190.0</v>
      </c>
      <c r="J3285" s="7">
        <f t="shared" si="1"/>
        <v>191.5</v>
      </c>
    </row>
    <row r="3286" ht="15.75" hidden="1" customHeight="1">
      <c r="A3286" s="5" t="s">
        <v>5530</v>
      </c>
      <c r="B3286" s="6" t="s">
        <v>12</v>
      </c>
      <c r="C3286" s="5" t="s">
        <v>13</v>
      </c>
      <c r="D3286" s="5" t="s">
        <v>43</v>
      </c>
      <c r="E3286" s="5" t="s">
        <v>15</v>
      </c>
      <c r="F3286" s="5" t="s">
        <v>398</v>
      </c>
      <c r="G3286" s="7">
        <v>124.0</v>
      </c>
      <c r="H3286" s="7" t="s">
        <v>17</v>
      </c>
      <c r="I3286" s="7">
        <v>128.0</v>
      </c>
      <c r="J3286" s="7">
        <f t="shared" si="1"/>
        <v>126</v>
      </c>
    </row>
    <row r="3287" ht="15.75" hidden="1" customHeight="1">
      <c r="A3287" s="5" t="s">
        <v>5531</v>
      </c>
      <c r="B3287" s="6" t="s">
        <v>12</v>
      </c>
      <c r="C3287" s="5" t="s">
        <v>13</v>
      </c>
      <c r="D3287" s="5" t="s">
        <v>43</v>
      </c>
      <c r="E3287" s="5" t="s">
        <v>15</v>
      </c>
      <c r="F3287" s="5" t="s">
        <v>550</v>
      </c>
      <c r="G3287" s="7">
        <v>169.0</v>
      </c>
      <c r="H3287" s="7" t="s">
        <v>17</v>
      </c>
      <c r="I3287" s="7">
        <v>173.0</v>
      </c>
      <c r="J3287" s="7">
        <f t="shared" si="1"/>
        <v>171</v>
      </c>
    </row>
    <row r="3288" ht="15.75" hidden="1" customHeight="1">
      <c r="A3288" s="5" t="s">
        <v>5532</v>
      </c>
      <c r="B3288" s="6" t="s">
        <v>12</v>
      </c>
      <c r="C3288" s="5" t="s">
        <v>13</v>
      </c>
      <c r="D3288" s="5" t="s">
        <v>149</v>
      </c>
      <c r="E3288" s="5" t="s">
        <v>15</v>
      </c>
      <c r="F3288" s="5" t="s">
        <v>150</v>
      </c>
      <c r="G3288" s="7">
        <v>120.0</v>
      </c>
      <c r="H3288" s="7">
        <v>127.0</v>
      </c>
      <c r="I3288" s="7">
        <v>107.0</v>
      </c>
      <c r="J3288" s="7">
        <f t="shared" si="1"/>
        <v>118</v>
      </c>
    </row>
    <row r="3289" ht="15.75" hidden="1" customHeight="1">
      <c r="A3289" s="5" t="s">
        <v>5533</v>
      </c>
      <c r="B3289" s="6" t="s">
        <v>19</v>
      </c>
      <c r="C3289" s="5" t="s">
        <v>13</v>
      </c>
      <c r="D3289" s="5" t="s">
        <v>43</v>
      </c>
      <c r="E3289" s="5" t="s">
        <v>15</v>
      </c>
      <c r="F3289" s="5" t="s">
        <v>550</v>
      </c>
      <c r="G3289" s="7">
        <v>162.0</v>
      </c>
      <c r="H3289" s="7">
        <v>155.0</v>
      </c>
      <c r="I3289" s="7" t="s">
        <v>17</v>
      </c>
      <c r="J3289" s="7">
        <f t="shared" si="1"/>
        <v>158.5</v>
      </c>
    </row>
    <row r="3290" ht="15.75" hidden="1" customHeight="1">
      <c r="A3290" s="5" t="s">
        <v>5534</v>
      </c>
      <c r="B3290" s="6" t="s">
        <v>19</v>
      </c>
      <c r="C3290" s="5" t="s">
        <v>23</v>
      </c>
      <c r="D3290" s="5" t="s">
        <v>20</v>
      </c>
      <c r="E3290" s="5" t="s">
        <v>25</v>
      </c>
      <c r="F3290" s="5" t="s">
        <v>534</v>
      </c>
      <c r="G3290" s="7">
        <v>175.0</v>
      </c>
      <c r="H3290" s="7">
        <v>145.0</v>
      </c>
      <c r="I3290" s="7" t="s">
        <v>17</v>
      </c>
      <c r="J3290" s="7">
        <f t="shared" si="1"/>
        <v>160</v>
      </c>
    </row>
    <row r="3291" ht="15.75" hidden="1" customHeight="1">
      <c r="A3291" s="5" t="s">
        <v>5535</v>
      </c>
      <c r="B3291" s="6" t="s">
        <v>19</v>
      </c>
      <c r="C3291" s="5" t="s">
        <v>23</v>
      </c>
      <c r="D3291" s="5" t="s">
        <v>24</v>
      </c>
      <c r="E3291" s="5" t="s">
        <v>15</v>
      </c>
      <c r="F3291" s="5" t="s">
        <v>1225</v>
      </c>
      <c r="G3291" s="7">
        <v>129.0</v>
      </c>
      <c r="H3291" s="7">
        <v>107.0</v>
      </c>
      <c r="I3291" s="7" t="s">
        <v>17</v>
      </c>
      <c r="J3291" s="7">
        <f t="shared" si="1"/>
        <v>118</v>
      </c>
    </row>
    <row r="3292" ht="15.75" hidden="1" customHeight="1">
      <c r="A3292" s="5" t="s">
        <v>5536</v>
      </c>
      <c r="B3292" s="6" t="s">
        <v>12</v>
      </c>
      <c r="C3292" s="5" t="s">
        <v>23</v>
      </c>
      <c r="D3292" s="5" t="s">
        <v>20</v>
      </c>
      <c r="E3292" s="5" t="s">
        <v>15</v>
      </c>
      <c r="F3292" s="5" t="s">
        <v>3542</v>
      </c>
      <c r="G3292" s="7">
        <v>186.0</v>
      </c>
      <c r="H3292" s="7" t="s">
        <v>17</v>
      </c>
      <c r="I3292" s="7">
        <v>172.0</v>
      </c>
      <c r="J3292" s="7">
        <f t="shared" si="1"/>
        <v>179</v>
      </c>
    </row>
    <row r="3293" ht="15.75" hidden="1" customHeight="1">
      <c r="A3293" s="5" t="s">
        <v>5537</v>
      </c>
      <c r="B3293" s="6" t="s">
        <v>12</v>
      </c>
      <c r="C3293" s="5" t="s">
        <v>13</v>
      </c>
      <c r="D3293" s="5" t="s">
        <v>20</v>
      </c>
      <c r="E3293" s="5" t="s">
        <v>25</v>
      </c>
      <c r="F3293" s="5" t="s">
        <v>498</v>
      </c>
      <c r="G3293" s="7">
        <v>155.0</v>
      </c>
      <c r="H3293" s="7" t="s">
        <v>17</v>
      </c>
      <c r="I3293" s="7">
        <v>166.0</v>
      </c>
      <c r="J3293" s="7">
        <f t="shared" si="1"/>
        <v>160.5</v>
      </c>
    </row>
    <row r="3294" ht="15.75" hidden="1" customHeight="1">
      <c r="A3294" s="5" t="s">
        <v>5538</v>
      </c>
      <c r="B3294" s="6" t="s">
        <v>12</v>
      </c>
      <c r="C3294" s="5" t="s">
        <v>23</v>
      </c>
      <c r="D3294" s="5" t="s">
        <v>20</v>
      </c>
      <c r="E3294" s="5" t="s">
        <v>15</v>
      </c>
      <c r="F3294" s="5" t="s">
        <v>354</v>
      </c>
      <c r="G3294" s="7">
        <v>193.0</v>
      </c>
      <c r="H3294" s="7">
        <v>185.5</v>
      </c>
      <c r="I3294" s="7" t="s">
        <v>17</v>
      </c>
      <c r="J3294" s="7">
        <f t="shared" si="1"/>
        <v>189.25</v>
      </c>
    </row>
    <row r="3295" ht="15.75" hidden="1" customHeight="1">
      <c r="A3295" s="5" t="s">
        <v>5539</v>
      </c>
      <c r="B3295" s="6" t="s">
        <v>12</v>
      </c>
      <c r="C3295" s="5" t="s">
        <v>23</v>
      </c>
      <c r="D3295" s="5" t="s">
        <v>30</v>
      </c>
      <c r="E3295" s="5" t="s">
        <v>15</v>
      </c>
      <c r="F3295" s="5" t="s">
        <v>1408</v>
      </c>
      <c r="G3295" s="7">
        <v>138.0</v>
      </c>
      <c r="H3295" s="7" t="s">
        <v>17</v>
      </c>
      <c r="I3295" s="7">
        <v>119.0</v>
      </c>
      <c r="J3295" s="7">
        <f t="shared" si="1"/>
        <v>128.5</v>
      </c>
    </row>
    <row r="3296" ht="15.75" hidden="1" customHeight="1">
      <c r="A3296" s="5" t="s">
        <v>5540</v>
      </c>
      <c r="B3296" s="6" t="s">
        <v>12</v>
      </c>
      <c r="C3296" s="5" t="s">
        <v>13</v>
      </c>
      <c r="D3296" s="5" t="s">
        <v>30</v>
      </c>
      <c r="E3296" s="5" t="s">
        <v>15</v>
      </c>
      <c r="F3296" s="5" t="s">
        <v>275</v>
      </c>
      <c r="G3296" s="7">
        <v>117.0</v>
      </c>
      <c r="H3296" s="7">
        <v>124.0</v>
      </c>
      <c r="I3296" s="7" t="s">
        <v>17</v>
      </c>
      <c r="J3296" s="7">
        <f t="shared" si="1"/>
        <v>120.5</v>
      </c>
    </row>
    <row r="3297" ht="15.75" hidden="1" customHeight="1">
      <c r="A3297" s="5" t="s">
        <v>5541</v>
      </c>
      <c r="B3297" s="6" t="s">
        <v>12</v>
      </c>
      <c r="C3297" s="5" t="s">
        <v>13</v>
      </c>
      <c r="D3297" s="5" t="s">
        <v>60</v>
      </c>
      <c r="E3297" s="5" t="s">
        <v>25</v>
      </c>
      <c r="F3297" s="5" t="s">
        <v>61</v>
      </c>
      <c r="G3297" s="7">
        <v>159.0</v>
      </c>
      <c r="H3297" s="7" t="s">
        <v>17</v>
      </c>
      <c r="I3297" s="7">
        <v>196.0</v>
      </c>
      <c r="J3297" s="7">
        <f t="shared" si="1"/>
        <v>177.5</v>
      </c>
    </row>
    <row r="3298" ht="15.75" hidden="1" customHeight="1">
      <c r="A3298" s="5" t="s">
        <v>5542</v>
      </c>
      <c r="B3298" s="6" t="s">
        <v>12</v>
      </c>
      <c r="C3298" s="5" t="s">
        <v>13</v>
      </c>
      <c r="D3298" s="5" t="s">
        <v>60</v>
      </c>
      <c r="E3298" s="5" t="s">
        <v>25</v>
      </c>
      <c r="F3298" s="5" t="s">
        <v>61</v>
      </c>
      <c r="G3298" s="7">
        <v>174.0</v>
      </c>
      <c r="H3298" s="7" t="s">
        <v>17</v>
      </c>
      <c r="I3298" s="7">
        <v>198.0</v>
      </c>
      <c r="J3298" s="7">
        <f t="shared" si="1"/>
        <v>186</v>
      </c>
    </row>
    <row r="3299" ht="15.75" hidden="1" customHeight="1">
      <c r="A3299" s="5" t="s">
        <v>5543</v>
      </c>
      <c r="B3299" s="6" t="s">
        <v>19</v>
      </c>
      <c r="C3299" s="5" t="s">
        <v>23</v>
      </c>
      <c r="D3299" s="5" t="s">
        <v>43</v>
      </c>
      <c r="E3299" s="5" t="s">
        <v>25</v>
      </c>
      <c r="F3299" s="5" t="s">
        <v>224</v>
      </c>
      <c r="G3299" s="7">
        <v>127.0</v>
      </c>
      <c r="H3299" s="7">
        <v>138.0</v>
      </c>
      <c r="I3299" s="7">
        <v>104.0</v>
      </c>
      <c r="J3299" s="7">
        <f t="shared" si="1"/>
        <v>123</v>
      </c>
    </row>
    <row r="3300" ht="15.75" hidden="1" customHeight="1">
      <c r="A3300" s="5" t="s">
        <v>5544</v>
      </c>
      <c r="B3300" s="6" t="s">
        <v>12</v>
      </c>
      <c r="C3300" s="5" t="s">
        <v>23</v>
      </c>
      <c r="D3300" s="5" t="s">
        <v>20</v>
      </c>
      <c r="E3300" s="5" t="s">
        <v>15</v>
      </c>
      <c r="F3300" s="5" t="s">
        <v>264</v>
      </c>
      <c r="G3300" s="7">
        <v>115.0</v>
      </c>
      <c r="H3300" s="7">
        <v>100.0</v>
      </c>
      <c r="I3300" s="7" t="s">
        <v>17</v>
      </c>
      <c r="J3300" s="7">
        <f t="shared" si="1"/>
        <v>107.5</v>
      </c>
    </row>
    <row r="3301" ht="15.75" hidden="1" customHeight="1">
      <c r="A3301" s="5" t="s">
        <v>5545</v>
      </c>
      <c r="B3301" s="6" t="s">
        <v>19</v>
      </c>
      <c r="C3301" s="5" t="s">
        <v>23</v>
      </c>
      <c r="D3301" s="5" t="s">
        <v>30</v>
      </c>
      <c r="E3301" s="5" t="s">
        <v>15</v>
      </c>
      <c r="F3301" s="5" t="s">
        <v>1258</v>
      </c>
      <c r="G3301" s="7">
        <v>178.0</v>
      </c>
      <c r="H3301" s="7">
        <v>149.0</v>
      </c>
      <c r="I3301" s="7">
        <v>170.0</v>
      </c>
      <c r="J3301" s="7">
        <f t="shared" si="1"/>
        <v>165.6666667</v>
      </c>
    </row>
    <row r="3302" ht="15.75" hidden="1" customHeight="1">
      <c r="A3302" s="5" t="s">
        <v>5546</v>
      </c>
      <c r="B3302" s="6" t="s">
        <v>12</v>
      </c>
      <c r="C3302" s="5" t="s">
        <v>23</v>
      </c>
      <c r="D3302" s="5" t="s">
        <v>37</v>
      </c>
      <c r="E3302" s="5" t="s">
        <v>25</v>
      </c>
      <c r="F3302" s="5" t="s">
        <v>576</v>
      </c>
      <c r="G3302" s="7">
        <v>165.0</v>
      </c>
      <c r="H3302" s="7">
        <v>161.0</v>
      </c>
      <c r="I3302" s="7">
        <v>133.0</v>
      </c>
      <c r="J3302" s="7">
        <f t="shared" si="1"/>
        <v>153</v>
      </c>
    </row>
    <row r="3303" ht="15.75" hidden="1" customHeight="1">
      <c r="A3303" s="5" t="s">
        <v>5547</v>
      </c>
      <c r="B3303" s="6" t="s">
        <v>1353</v>
      </c>
      <c r="C3303" s="5" t="s">
        <v>13</v>
      </c>
      <c r="D3303" s="5" t="s">
        <v>24</v>
      </c>
      <c r="E3303" s="5" t="s">
        <v>15</v>
      </c>
      <c r="F3303" s="5" t="s">
        <v>413</v>
      </c>
      <c r="G3303" s="7">
        <v>120.0</v>
      </c>
      <c r="H3303" s="7">
        <v>121.0</v>
      </c>
      <c r="I3303" s="7" t="s">
        <v>17</v>
      </c>
      <c r="J3303" s="7">
        <f t="shared" si="1"/>
        <v>120.5</v>
      </c>
    </row>
    <row r="3304" ht="15.75" hidden="1" customHeight="1">
      <c r="A3304" s="5" t="s">
        <v>5548</v>
      </c>
      <c r="B3304" s="6" t="s">
        <v>19</v>
      </c>
      <c r="C3304" s="5" t="s">
        <v>23</v>
      </c>
      <c r="D3304" s="5" t="s">
        <v>20</v>
      </c>
      <c r="E3304" s="5" t="s">
        <v>25</v>
      </c>
      <c r="F3304" s="5" t="s">
        <v>824</v>
      </c>
      <c r="G3304" s="7">
        <v>175.0</v>
      </c>
      <c r="H3304" s="7" t="s">
        <v>17</v>
      </c>
      <c r="I3304" s="7">
        <v>163.0</v>
      </c>
      <c r="J3304" s="7">
        <f t="shared" si="1"/>
        <v>169</v>
      </c>
    </row>
    <row r="3305" ht="15.75" hidden="1" customHeight="1">
      <c r="A3305" s="5" t="s">
        <v>5549</v>
      </c>
      <c r="B3305" s="6" t="s">
        <v>19</v>
      </c>
      <c r="C3305" s="5" t="s">
        <v>13</v>
      </c>
      <c r="D3305" s="5" t="s">
        <v>149</v>
      </c>
      <c r="E3305" s="5" t="s">
        <v>15</v>
      </c>
      <c r="F3305" s="5" t="s">
        <v>150</v>
      </c>
      <c r="G3305" s="7">
        <v>138.0</v>
      </c>
      <c r="H3305" s="7">
        <v>138.0</v>
      </c>
      <c r="I3305" s="7">
        <v>114.0</v>
      </c>
      <c r="J3305" s="7">
        <f t="shared" si="1"/>
        <v>130</v>
      </c>
    </row>
    <row r="3306" ht="15.75" hidden="1" customHeight="1">
      <c r="A3306" s="5" t="s">
        <v>5550</v>
      </c>
      <c r="B3306" s="6" t="s">
        <v>12</v>
      </c>
      <c r="C3306" s="5" t="s">
        <v>13</v>
      </c>
      <c r="D3306" s="5" t="s">
        <v>20</v>
      </c>
      <c r="E3306" s="5" t="s">
        <v>15</v>
      </c>
      <c r="F3306" s="5" t="s">
        <v>143</v>
      </c>
      <c r="G3306" s="7">
        <v>115.0</v>
      </c>
      <c r="H3306" s="7">
        <v>121.0</v>
      </c>
      <c r="I3306" s="7" t="s">
        <v>17</v>
      </c>
      <c r="J3306" s="7">
        <f t="shared" si="1"/>
        <v>118</v>
      </c>
    </row>
    <row r="3307" ht="15.75" hidden="1" customHeight="1">
      <c r="A3307" s="5" t="s">
        <v>5551</v>
      </c>
      <c r="B3307" s="6" t="s">
        <v>12</v>
      </c>
      <c r="C3307" s="5" t="s">
        <v>13</v>
      </c>
      <c r="D3307" s="5" t="s">
        <v>14</v>
      </c>
      <c r="E3307" s="5" t="s">
        <v>25</v>
      </c>
      <c r="F3307" s="5" t="s">
        <v>94</v>
      </c>
      <c r="G3307" s="7">
        <v>115.0</v>
      </c>
      <c r="H3307" s="7">
        <v>107.0</v>
      </c>
      <c r="I3307" s="7" t="s">
        <v>17</v>
      </c>
      <c r="J3307" s="7">
        <f t="shared" si="1"/>
        <v>111</v>
      </c>
    </row>
    <row r="3308" ht="15.75" hidden="1" customHeight="1">
      <c r="A3308" s="5" t="s">
        <v>5552</v>
      </c>
      <c r="B3308" s="6" t="s">
        <v>19</v>
      </c>
      <c r="C3308" s="5" t="s">
        <v>23</v>
      </c>
      <c r="D3308" s="5" t="s">
        <v>30</v>
      </c>
      <c r="E3308" s="5" t="s">
        <v>15</v>
      </c>
      <c r="F3308" s="5" t="s">
        <v>66</v>
      </c>
      <c r="G3308" s="7">
        <v>127.0</v>
      </c>
      <c r="H3308" s="7">
        <v>153.0</v>
      </c>
      <c r="I3308" s="7" t="s">
        <v>17</v>
      </c>
      <c r="J3308" s="7">
        <f t="shared" si="1"/>
        <v>140</v>
      </c>
    </row>
    <row r="3309" ht="15.75" hidden="1" customHeight="1">
      <c r="A3309" s="5" t="s">
        <v>5553</v>
      </c>
      <c r="B3309" s="6" t="s">
        <v>19</v>
      </c>
      <c r="C3309" s="5" t="s">
        <v>13</v>
      </c>
      <c r="D3309" s="5" t="s">
        <v>30</v>
      </c>
      <c r="E3309" s="5" t="s">
        <v>15</v>
      </c>
      <c r="F3309" s="5" t="s">
        <v>394</v>
      </c>
      <c r="G3309" s="7">
        <v>178.0</v>
      </c>
      <c r="H3309" s="7">
        <v>138.0</v>
      </c>
      <c r="I3309" s="7">
        <v>157.0</v>
      </c>
      <c r="J3309" s="7">
        <f t="shared" si="1"/>
        <v>157.6666667</v>
      </c>
    </row>
    <row r="3310" ht="15.75" hidden="1" customHeight="1">
      <c r="A3310" s="5" t="s">
        <v>5554</v>
      </c>
      <c r="B3310" s="6" t="s">
        <v>12</v>
      </c>
      <c r="C3310" s="5" t="s">
        <v>23</v>
      </c>
      <c r="D3310" s="5" t="s">
        <v>37</v>
      </c>
      <c r="E3310" s="5" t="s">
        <v>15</v>
      </c>
      <c r="F3310" s="5" t="s">
        <v>101</v>
      </c>
      <c r="G3310" s="7">
        <v>174.0</v>
      </c>
      <c r="H3310" s="7">
        <v>155.0</v>
      </c>
      <c r="I3310" s="7" t="s">
        <v>17</v>
      </c>
      <c r="J3310" s="7">
        <f t="shared" si="1"/>
        <v>164.5</v>
      </c>
    </row>
    <row r="3311" ht="15.75" hidden="1" customHeight="1">
      <c r="A3311" s="5" t="s">
        <v>5555</v>
      </c>
      <c r="B3311" s="6" t="s">
        <v>12</v>
      </c>
      <c r="C3311" s="5" t="s">
        <v>23</v>
      </c>
      <c r="D3311" s="5" t="s">
        <v>130</v>
      </c>
      <c r="E3311" s="5" t="s">
        <v>15</v>
      </c>
      <c r="F3311" s="5" t="s">
        <v>131</v>
      </c>
      <c r="G3311" s="7" t="s">
        <v>67</v>
      </c>
      <c r="H3311" s="7">
        <v>132.0</v>
      </c>
      <c r="I3311" s="7">
        <v>100.0</v>
      </c>
      <c r="J3311" s="7">
        <f t="shared" si="1"/>
        <v>116</v>
      </c>
    </row>
    <row r="3312" ht="15.75" hidden="1" customHeight="1">
      <c r="A3312" s="5" t="s">
        <v>5556</v>
      </c>
      <c r="B3312" s="6" t="s">
        <v>12</v>
      </c>
      <c r="C3312" s="5" t="s">
        <v>23</v>
      </c>
      <c r="D3312" s="5" t="s">
        <v>20</v>
      </c>
      <c r="E3312" s="5" t="s">
        <v>15</v>
      </c>
      <c r="F3312" s="5" t="s">
        <v>153</v>
      </c>
      <c r="G3312" s="7">
        <v>177.0</v>
      </c>
      <c r="H3312" s="7">
        <v>169.0</v>
      </c>
      <c r="I3312" s="7" t="s">
        <v>17</v>
      </c>
      <c r="J3312" s="7">
        <f t="shared" si="1"/>
        <v>173</v>
      </c>
    </row>
    <row r="3313" ht="15.75" hidden="1" customHeight="1">
      <c r="A3313" s="5" t="s">
        <v>5557</v>
      </c>
      <c r="B3313" s="6" t="s">
        <v>19</v>
      </c>
      <c r="C3313" s="5" t="s">
        <v>13</v>
      </c>
      <c r="D3313" s="5" t="s">
        <v>30</v>
      </c>
      <c r="E3313" s="5" t="s">
        <v>25</v>
      </c>
      <c r="F3313" s="5" t="s">
        <v>75</v>
      </c>
      <c r="G3313" s="7">
        <v>120.0</v>
      </c>
      <c r="H3313" s="7" t="s">
        <v>17</v>
      </c>
      <c r="I3313" s="7">
        <v>117.0</v>
      </c>
      <c r="J3313" s="7">
        <f t="shared" si="1"/>
        <v>118.5</v>
      </c>
    </row>
    <row r="3314" ht="15.75" hidden="1" customHeight="1">
      <c r="A3314" s="5" t="s">
        <v>5558</v>
      </c>
      <c r="B3314" s="6" t="s">
        <v>19</v>
      </c>
      <c r="C3314" s="5" t="s">
        <v>23</v>
      </c>
      <c r="D3314" s="5" t="s">
        <v>30</v>
      </c>
      <c r="E3314" s="5" t="s">
        <v>15</v>
      </c>
      <c r="F3314" s="5" t="s">
        <v>201</v>
      </c>
      <c r="G3314" s="7">
        <v>152.0</v>
      </c>
      <c r="H3314" s="7">
        <v>158.0</v>
      </c>
      <c r="I3314" s="7" t="s">
        <v>17</v>
      </c>
      <c r="J3314" s="7">
        <f t="shared" si="1"/>
        <v>155</v>
      </c>
    </row>
    <row r="3315" ht="15.75" hidden="1" customHeight="1">
      <c r="A3315" s="5" t="s">
        <v>5559</v>
      </c>
      <c r="B3315" s="6" t="s">
        <v>12</v>
      </c>
      <c r="C3315" s="5" t="s">
        <v>13</v>
      </c>
      <c r="D3315" s="5" t="s">
        <v>37</v>
      </c>
      <c r="E3315" s="5" t="s">
        <v>25</v>
      </c>
      <c r="F3315" s="5" t="s">
        <v>117</v>
      </c>
      <c r="G3315" s="7">
        <v>178.0</v>
      </c>
      <c r="H3315" s="7" t="s">
        <v>17</v>
      </c>
      <c r="I3315" s="7">
        <v>183.0</v>
      </c>
      <c r="J3315" s="7">
        <f t="shared" si="1"/>
        <v>180.5</v>
      </c>
    </row>
    <row r="3316" ht="15.75" hidden="1" customHeight="1">
      <c r="A3316" s="5" t="s">
        <v>5560</v>
      </c>
      <c r="B3316" s="6" t="s">
        <v>12</v>
      </c>
      <c r="C3316" s="5" t="s">
        <v>23</v>
      </c>
      <c r="D3316" s="5" t="s">
        <v>20</v>
      </c>
      <c r="E3316" s="5" t="s">
        <v>15</v>
      </c>
      <c r="F3316" s="5" t="s">
        <v>137</v>
      </c>
      <c r="G3316" s="7">
        <v>134.0</v>
      </c>
      <c r="H3316" s="7" t="s">
        <v>17</v>
      </c>
      <c r="I3316" s="7">
        <v>119.0</v>
      </c>
      <c r="J3316" s="7">
        <f t="shared" si="1"/>
        <v>126.5</v>
      </c>
    </row>
    <row r="3317" ht="15.75" hidden="1" customHeight="1">
      <c r="A3317" s="5" t="s">
        <v>5561</v>
      </c>
      <c r="B3317" s="6" t="s">
        <v>12</v>
      </c>
      <c r="C3317" s="5" t="s">
        <v>13</v>
      </c>
      <c r="D3317" s="5" t="s">
        <v>20</v>
      </c>
      <c r="E3317" s="5" t="s">
        <v>15</v>
      </c>
      <c r="F3317" s="5" t="s">
        <v>81</v>
      </c>
      <c r="G3317" s="7">
        <v>167.0</v>
      </c>
      <c r="H3317" s="7">
        <v>138.0</v>
      </c>
      <c r="I3317" s="7">
        <v>135.0</v>
      </c>
      <c r="J3317" s="7">
        <f t="shared" si="1"/>
        <v>146.6666667</v>
      </c>
    </row>
    <row r="3318" ht="15.75" hidden="1" customHeight="1">
      <c r="A3318" s="5" t="s">
        <v>5562</v>
      </c>
      <c r="B3318" s="6" t="s">
        <v>12</v>
      </c>
      <c r="C3318" s="5" t="s">
        <v>23</v>
      </c>
      <c r="D3318" s="5" t="s">
        <v>30</v>
      </c>
      <c r="E3318" s="5" t="s">
        <v>15</v>
      </c>
      <c r="F3318" s="5" t="s">
        <v>465</v>
      </c>
      <c r="G3318" s="7">
        <v>156.0</v>
      </c>
      <c r="H3318" s="7" t="s">
        <v>17</v>
      </c>
      <c r="I3318" s="7">
        <v>157.0</v>
      </c>
      <c r="J3318" s="7">
        <f t="shared" si="1"/>
        <v>156.5</v>
      </c>
    </row>
    <row r="3319" ht="15.75" hidden="1" customHeight="1">
      <c r="A3319" s="5" t="s">
        <v>5563</v>
      </c>
      <c r="B3319" s="6" t="s">
        <v>12</v>
      </c>
      <c r="C3319" s="5" t="s">
        <v>23</v>
      </c>
      <c r="D3319" s="5" t="s">
        <v>20</v>
      </c>
      <c r="E3319" s="5" t="s">
        <v>15</v>
      </c>
      <c r="F3319" s="5" t="s">
        <v>28</v>
      </c>
      <c r="G3319" s="7">
        <v>177.0</v>
      </c>
      <c r="H3319" s="7" t="s">
        <v>17</v>
      </c>
      <c r="I3319" s="7">
        <v>140.0</v>
      </c>
      <c r="J3319" s="7">
        <f t="shared" si="1"/>
        <v>158.5</v>
      </c>
    </row>
    <row r="3320" ht="15.75" hidden="1" customHeight="1">
      <c r="A3320" s="5" t="s">
        <v>5564</v>
      </c>
      <c r="B3320" s="6" t="s">
        <v>12</v>
      </c>
      <c r="C3320" s="5" t="s">
        <v>23</v>
      </c>
      <c r="D3320" s="5" t="s">
        <v>30</v>
      </c>
      <c r="E3320" s="5" t="s">
        <v>15</v>
      </c>
      <c r="F3320" s="5" t="s">
        <v>49</v>
      </c>
      <c r="G3320" s="7">
        <v>163.0</v>
      </c>
      <c r="H3320" s="7">
        <v>179.0</v>
      </c>
      <c r="I3320" s="7">
        <v>140.0</v>
      </c>
      <c r="J3320" s="7">
        <f t="shared" si="1"/>
        <v>160.6666667</v>
      </c>
    </row>
    <row r="3321" ht="15.75" hidden="1" customHeight="1">
      <c r="A3321" s="5" t="s">
        <v>5565</v>
      </c>
      <c r="B3321" s="6" t="s">
        <v>19</v>
      </c>
      <c r="C3321" s="5" t="s">
        <v>13</v>
      </c>
      <c r="D3321" s="5" t="s">
        <v>37</v>
      </c>
      <c r="E3321" s="5" t="s">
        <v>15</v>
      </c>
      <c r="F3321" s="5" t="s">
        <v>1225</v>
      </c>
      <c r="G3321" s="7">
        <v>149.0</v>
      </c>
      <c r="H3321" s="7" t="s">
        <v>17</v>
      </c>
      <c r="I3321" s="7">
        <v>159.0</v>
      </c>
      <c r="J3321" s="7">
        <f t="shared" si="1"/>
        <v>154</v>
      </c>
    </row>
    <row r="3322" ht="15.75" hidden="1" customHeight="1">
      <c r="A3322" s="5" t="s">
        <v>5566</v>
      </c>
      <c r="B3322" s="6" t="s">
        <v>12</v>
      </c>
      <c r="C3322" s="5" t="s">
        <v>23</v>
      </c>
      <c r="D3322" s="5" t="s">
        <v>20</v>
      </c>
      <c r="E3322" s="5" t="s">
        <v>15</v>
      </c>
      <c r="F3322" s="5" t="s">
        <v>450</v>
      </c>
      <c r="G3322" s="7" t="s">
        <v>67</v>
      </c>
      <c r="H3322" s="7">
        <v>107.0</v>
      </c>
      <c r="I3322" s="7" t="s">
        <v>17</v>
      </c>
      <c r="J3322" s="7">
        <f t="shared" si="1"/>
        <v>107</v>
      </c>
    </row>
    <row r="3323" ht="15.75" hidden="1" customHeight="1">
      <c r="A3323" s="5" t="s">
        <v>5567</v>
      </c>
      <c r="B3323" s="6" t="s">
        <v>12</v>
      </c>
      <c r="C3323" s="5" t="s">
        <v>23</v>
      </c>
      <c r="D3323" s="5" t="s">
        <v>20</v>
      </c>
      <c r="E3323" s="5" t="s">
        <v>15</v>
      </c>
      <c r="F3323" s="5" t="s">
        <v>676</v>
      </c>
      <c r="G3323" s="7">
        <v>141.0</v>
      </c>
      <c r="H3323" s="7">
        <v>127.0</v>
      </c>
      <c r="I3323" s="7" t="s">
        <v>17</v>
      </c>
      <c r="J3323" s="7">
        <f t="shared" si="1"/>
        <v>134</v>
      </c>
    </row>
    <row r="3324" ht="15.75" hidden="1" customHeight="1">
      <c r="A3324" s="5" t="s">
        <v>5568</v>
      </c>
      <c r="B3324" s="6" t="s">
        <v>12</v>
      </c>
      <c r="C3324" s="5" t="s">
        <v>13</v>
      </c>
      <c r="D3324" s="5" t="s">
        <v>20</v>
      </c>
      <c r="E3324" s="5" t="s">
        <v>15</v>
      </c>
      <c r="F3324" s="5" t="s">
        <v>161</v>
      </c>
      <c r="G3324" s="7">
        <v>131.0</v>
      </c>
      <c r="H3324" s="7">
        <v>130.0</v>
      </c>
      <c r="I3324" s="7" t="s">
        <v>17</v>
      </c>
      <c r="J3324" s="7">
        <f t="shared" si="1"/>
        <v>130.5</v>
      </c>
    </row>
    <row r="3325" ht="15.75" hidden="1" customHeight="1">
      <c r="A3325" s="5" t="s">
        <v>5569</v>
      </c>
      <c r="B3325" s="6" t="s">
        <v>12</v>
      </c>
      <c r="C3325" s="5" t="s">
        <v>23</v>
      </c>
      <c r="D3325" s="5" t="s">
        <v>30</v>
      </c>
      <c r="E3325" s="5" t="s">
        <v>15</v>
      </c>
      <c r="F3325" s="5" t="s">
        <v>465</v>
      </c>
      <c r="G3325" s="7">
        <v>153.0</v>
      </c>
      <c r="H3325" s="7">
        <v>155.0</v>
      </c>
      <c r="I3325" s="7" t="s">
        <v>17</v>
      </c>
      <c r="J3325" s="7">
        <f t="shared" si="1"/>
        <v>154</v>
      </c>
    </row>
    <row r="3326" ht="15.75" hidden="1" customHeight="1">
      <c r="A3326" s="5" t="s">
        <v>5570</v>
      </c>
      <c r="B3326" s="6" t="s">
        <v>12</v>
      </c>
      <c r="C3326" s="5" t="s">
        <v>13</v>
      </c>
      <c r="D3326" s="5" t="s">
        <v>30</v>
      </c>
      <c r="E3326" s="5" t="s">
        <v>15</v>
      </c>
      <c r="F3326" s="5" t="s">
        <v>465</v>
      </c>
      <c r="G3326" s="7">
        <v>102.0</v>
      </c>
      <c r="H3326" s="7">
        <v>138.0</v>
      </c>
      <c r="I3326" s="7" t="s">
        <v>17</v>
      </c>
      <c r="J3326" s="7">
        <f t="shared" si="1"/>
        <v>120</v>
      </c>
    </row>
    <row r="3327" ht="15.75" hidden="1" customHeight="1">
      <c r="A3327" s="5" t="s">
        <v>5571</v>
      </c>
      <c r="B3327" s="6" t="s">
        <v>19</v>
      </c>
      <c r="C3327" s="5" t="s">
        <v>13</v>
      </c>
      <c r="D3327" s="5" t="s">
        <v>37</v>
      </c>
      <c r="E3327" s="5" t="s">
        <v>15</v>
      </c>
      <c r="F3327" s="5" t="s">
        <v>1225</v>
      </c>
      <c r="G3327" s="7">
        <v>165.0</v>
      </c>
      <c r="H3327" s="7" t="s">
        <v>17</v>
      </c>
      <c r="I3327" s="7">
        <v>155.0</v>
      </c>
      <c r="J3327" s="7">
        <f t="shared" si="1"/>
        <v>160</v>
      </c>
    </row>
    <row r="3328" ht="15.75" hidden="1" customHeight="1">
      <c r="A3328" s="5" t="s">
        <v>5572</v>
      </c>
      <c r="B3328" s="6" t="s">
        <v>12</v>
      </c>
      <c r="C3328" s="5" t="s">
        <v>13</v>
      </c>
      <c r="D3328" s="5" t="s">
        <v>43</v>
      </c>
      <c r="E3328" s="5" t="s">
        <v>25</v>
      </c>
      <c r="F3328" s="5" t="s">
        <v>534</v>
      </c>
      <c r="G3328" s="7">
        <v>179.0</v>
      </c>
      <c r="H3328" s="7" t="s">
        <v>17</v>
      </c>
      <c r="I3328" s="7">
        <v>183.0</v>
      </c>
      <c r="J3328" s="7">
        <f t="shared" si="1"/>
        <v>181</v>
      </c>
    </row>
    <row r="3329" ht="15.75" hidden="1" customHeight="1">
      <c r="A3329" s="5" t="s">
        <v>5573</v>
      </c>
      <c r="B3329" s="6" t="s">
        <v>1353</v>
      </c>
      <c r="C3329" s="5" t="s">
        <v>23</v>
      </c>
      <c r="D3329" s="5" t="s">
        <v>30</v>
      </c>
      <c r="E3329" s="5" t="s">
        <v>15</v>
      </c>
      <c r="F3329" s="5" t="s">
        <v>66</v>
      </c>
      <c r="G3329" s="7">
        <v>124.0</v>
      </c>
      <c r="H3329" s="7" t="s">
        <v>17</v>
      </c>
      <c r="I3329" s="7">
        <v>100.0</v>
      </c>
      <c r="J3329" s="7">
        <f t="shared" si="1"/>
        <v>112</v>
      </c>
    </row>
    <row r="3330" ht="15.75" hidden="1" customHeight="1">
      <c r="A3330" s="5" t="s">
        <v>5574</v>
      </c>
      <c r="B3330" s="6" t="s">
        <v>19</v>
      </c>
      <c r="C3330" s="5" t="s">
        <v>23</v>
      </c>
      <c r="D3330" s="5" t="s">
        <v>20</v>
      </c>
      <c r="E3330" s="5" t="s">
        <v>15</v>
      </c>
      <c r="F3330" s="5" t="s">
        <v>3542</v>
      </c>
      <c r="G3330" s="7">
        <v>170.0</v>
      </c>
      <c r="H3330" s="7">
        <v>175.0</v>
      </c>
      <c r="I3330" s="7" t="s">
        <v>17</v>
      </c>
      <c r="J3330" s="7">
        <f t="shared" si="1"/>
        <v>172.5</v>
      </c>
    </row>
    <row r="3331" ht="15.75" hidden="1" customHeight="1">
      <c r="A3331" s="5" t="s">
        <v>5575</v>
      </c>
      <c r="B3331" s="6" t="s">
        <v>12</v>
      </c>
      <c r="C3331" s="5" t="s">
        <v>13</v>
      </c>
      <c r="D3331" s="5" t="s">
        <v>20</v>
      </c>
      <c r="E3331" s="5" t="s">
        <v>25</v>
      </c>
      <c r="F3331" s="5" t="s">
        <v>1343</v>
      </c>
      <c r="G3331" s="7">
        <v>111.0</v>
      </c>
      <c r="H3331" s="7" t="s">
        <v>64</v>
      </c>
      <c r="I3331" s="7" t="s">
        <v>17</v>
      </c>
      <c r="J3331" s="7">
        <f t="shared" si="1"/>
        <v>111</v>
      </c>
    </row>
    <row r="3332" ht="15.75" hidden="1" customHeight="1">
      <c r="A3332" s="5" t="s">
        <v>5576</v>
      </c>
      <c r="B3332" s="6" t="s">
        <v>19</v>
      </c>
      <c r="C3332" s="5" t="s">
        <v>13</v>
      </c>
      <c r="D3332" s="5" t="s">
        <v>60</v>
      </c>
      <c r="E3332" s="5" t="s">
        <v>15</v>
      </c>
      <c r="F3332" s="5" t="s">
        <v>164</v>
      </c>
      <c r="G3332" s="7">
        <v>129.0</v>
      </c>
      <c r="H3332" s="7" t="s">
        <v>17</v>
      </c>
      <c r="I3332" s="7">
        <v>178.0</v>
      </c>
      <c r="J3332" s="7">
        <f t="shared" si="1"/>
        <v>153.5</v>
      </c>
    </row>
    <row r="3333" ht="15.75" hidden="1" customHeight="1">
      <c r="A3333" s="5" t="s">
        <v>5577</v>
      </c>
      <c r="B3333" s="6" t="s">
        <v>12</v>
      </c>
      <c r="C3333" s="5" t="s">
        <v>13</v>
      </c>
      <c r="D3333" s="5" t="s">
        <v>43</v>
      </c>
      <c r="E3333" s="5" t="s">
        <v>25</v>
      </c>
      <c r="F3333" s="5" t="s">
        <v>754</v>
      </c>
      <c r="G3333" s="7">
        <v>126.0</v>
      </c>
      <c r="H3333" s="7" t="s">
        <v>17</v>
      </c>
      <c r="I3333" s="7">
        <v>128.0</v>
      </c>
      <c r="J3333" s="7">
        <f t="shared" si="1"/>
        <v>127</v>
      </c>
    </row>
    <row r="3334" ht="15.75" hidden="1" customHeight="1">
      <c r="A3334" s="5" t="s">
        <v>5578</v>
      </c>
      <c r="B3334" s="6" t="s">
        <v>12</v>
      </c>
      <c r="C3334" s="5" t="s">
        <v>13</v>
      </c>
      <c r="D3334" s="5" t="s">
        <v>130</v>
      </c>
      <c r="E3334" s="5" t="s">
        <v>25</v>
      </c>
      <c r="F3334" s="5" t="s">
        <v>58</v>
      </c>
      <c r="G3334" s="7">
        <v>117.0</v>
      </c>
      <c r="H3334" s="7">
        <v>100.0</v>
      </c>
      <c r="I3334" s="7" t="s">
        <v>17</v>
      </c>
      <c r="J3334" s="7">
        <f t="shared" si="1"/>
        <v>108.5</v>
      </c>
    </row>
    <row r="3335" ht="15.75" hidden="1" customHeight="1">
      <c r="A3335" s="5" t="s">
        <v>5579</v>
      </c>
      <c r="B3335" s="6" t="s">
        <v>12</v>
      </c>
      <c r="C3335" s="5" t="s">
        <v>13</v>
      </c>
      <c r="D3335" s="5" t="s">
        <v>40</v>
      </c>
      <c r="E3335" s="5" t="s">
        <v>15</v>
      </c>
      <c r="F3335" s="5" t="s">
        <v>41</v>
      </c>
      <c r="G3335" s="7">
        <v>157.0</v>
      </c>
      <c r="H3335" s="7" t="s">
        <v>17</v>
      </c>
      <c r="I3335" s="7">
        <v>137.0</v>
      </c>
      <c r="J3335" s="7">
        <f t="shared" si="1"/>
        <v>147</v>
      </c>
    </row>
    <row r="3336" ht="15.75" hidden="1" customHeight="1">
      <c r="A3336" s="5" t="s">
        <v>5580</v>
      </c>
      <c r="B3336" s="6" t="s">
        <v>12</v>
      </c>
      <c r="C3336" s="5" t="s">
        <v>23</v>
      </c>
      <c r="D3336" s="5" t="s">
        <v>30</v>
      </c>
      <c r="E3336" s="5" t="s">
        <v>15</v>
      </c>
      <c r="F3336" s="5" t="s">
        <v>183</v>
      </c>
      <c r="G3336" s="7">
        <v>172.0</v>
      </c>
      <c r="H3336" s="7" t="s">
        <v>17</v>
      </c>
      <c r="I3336" s="7">
        <v>151.0</v>
      </c>
      <c r="J3336" s="7">
        <f t="shared" si="1"/>
        <v>161.5</v>
      </c>
    </row>
    <row r="3337" ht="15.75" hidden="1" customHeight="1">
      <c r="A3337" s="5" t="s">
        <v>5581</v>
      </c>
      <c r="B3337" s="6" t="s">
        <v>19</v>
      </c>
      <c r="C3337" s="5" t="s">
        <v>13</v>
      </c>
      <c r="D3337" s="5" t="s">
        <v>60</v>
      </c>
      <c r="E3337" s="5" t="s">
        <v>15</v>
      </c>
      <c r="F3337" s="5" t="s">
        <v>164</v>
      </c>
      <c r="G3337" s="7">
        <v>164.0</v>
      </c>
      <c r="H3337" s="7">
        <v>105.0</v>
      </c>
      <c r="I3337" s="7">
        <v>170.0</v>
      </c>
      <c r="J3337" s="7">
        <f t="shared" si="1"/>
        <v>146.3333333</v>
      </c>
    </row>
    <row r="3338" ht="15.75" hidden="1" customHeight="1">
      <c r="A3338" s="5" t="s">
        <v>5582</v>
      </c>
      <c r="B3338" s="6" t="s">
        <v>19</v>
      </c>
      <c r="C3338" s="5" t="s">
        <v>23</v>
      </c>
      <c r="D3338" s="5" t="s">
        <v>30</v>
      </c>
      <c r="E3338" s="5" t="s">
        <v>15</v>
      </c>
      <c r="F3338" s="5" t="s">
        <v>31</v>
      </c>
      <c r="G3338" s="7">
        <v>189.0</v>
      </c>
      <c r="H3338" s="7" t="s">
        <v>17</v>
      </c>
      <c r="I3338" s="7">
        <v>168.0</v>
      </c>
      <c r="J3338" s="7">
        <f t="shared" si="1"/>
        <v>178.5</v>
      </c>
    </row>
    <row r="3339" ht="15.75" hidden="1" customHeight="1">
      <c r="A3339" s="5" t="s">
        <v>5583</v>
      </c>
      <c r="B3339" s="6" t="s">
        <v>19</v>
      </c>
      <c r="C3339" s="5" t="s">
        <v>23</v>
      </c>
      <c r="D3339" s="5" t="s">
        <v>37</v>
      </c>
      <c r="E3339" s="5" t="s">
        <v>15</v>
      </c>
      <c r="F3339" s="5" t="s">
        <v>86</v>
      </c>
      <c r="G3339" s="7">
        <v>187.0</v>
      </c>
      <c r="H3339" s="7" t="s">
        <v>17</v>
      </c>
      <c r="I3339" s="7">
        <v>170.0</v>
      </c>
      <c r="J3339" s="7">
        <f t="shared" si="1"/>
        <v>178.5</v>
      </c>
    </row>
    <row r="3340" ht="15.75" customHeight="1">
      <c r="A3340" s="5" t="s">
        <v>5584</v>
      </c>
      <c r="B3340" s="6" t="s">
        <v>12</v>
      </c>
      <c r="C3340" s="5" t="s">
        <v>23</v>
      </c>
      <c r="D3340" s="5" t="s">
        <v>109</v>
      </c>
      <c r="E3340" s="5" t="s">
        <v>25</v>
      </c>
      <c r="F3340" s="5" t="s">
        <v>192</v>
      </c>
      <c r="G3340" s="7" t="s">
        <v>67</v>
      </c>
      <c r="H3340" s="7" t="s">
        <v>67</v>
      </c>
      <c r="I3340" s="7" t="s">
        <v>17</v>
      </c>
      <c r="J3340" s="7" t="str">
        <f t="shared" si="1"/>
        <v>#DIV/0!</v>
      </c>
    </row>
    <row r="3341" ht="15.75" hidden="1" customHeight="1">
      <c r="A3341" s="5" t="s">
        <v>5585</v>
      </c>
      <c r="B3341" s="6" t="s">
        <v>12</v>
      </c>
      <c r="C3341" s="5" t="s">
        <v>23</v>
      </c>
      <c r="D3341" s="5" t="s">
        <v>24</v>
      </c>
      <c r="E3341" s="5" t="s">
        <v>15</v>
      </c>
      <c r="F3341" s="5" t="s">
        <v>732</v>
      </c>
      <c r="G3341" s="7">
        <v>164.0</v>
      </c>
      <c r="H3341" s="7">
        <v>112.0</v>
      </c>
      <c r="I3341" s="7" t="s">
        <v>17</v>
      </c>
      <c r="J3341" s="7">
        <f t="shared" si="1"/>
        <v>138</v>
      </c>
    </row>
    <row r="3342" ht="15.75" hidden="1" customHeight="1">
      <c r="A3342" s="5" t="s">
        <v>5586</v>
      </c>
      <c r="B3342" s="6" t="s">
        <v>12</v>
      </c>
      <c r="C3342" s="5" t="s">
        <v>23</v>
      </c>
      <c r="D3342" s="5" t="s">
        <v>109</v>
      </c>
      <c r="E3342" s="5" t="s">
        <v>25</v>
      </c>
      <c r="F3342" s="5" t="s">
        <v>192</v>
      </c>
      <c r="G3342" s="7">
        <v>111.0</v>
      </c>
      <c r="H3342" s="7" t="s">
        <v>67</v>
      </c>
      <c r="I3342" s="7" t="s">
        <v>17</v>
      </c>
      <c r="J3342" s="7">
        <f t="shared" si="1"/>
        <v>111</v>
      </c>
    </row>
    <row r="3343" ht="15.75" hidden="1" customHeight="1">
      <c r="A3343" s="5" t="s">
        <v>5587</v>
      </c>
      <c r="B3343" s="6" t="s">
        <v>12</v>
      </c>
      <c r="C3343" s="5" t="s">
        <v>13</v>
      </c>
      <c r="D3343" s="5" t="s">
        <v>20</v>
      </c>
      <c r="E3343" s="5" t="s">
        <v>15</v>
      </c>
      <c r="F3343" s="5" t="s">
        <v>143</v>
      </c>
      <c r="G3343" s="7">
        <v>188.0</v>
      </c>
      <c r="H3343" s="7">
        <v>195.0</v>
      </c>
      <c r="I3343" s="7">
        <v>187.0</v>
      </c>
      <c r="J3343" s="7">
        <f t="shared" si="1"/>
        <v>190</v>
      </c>
    </row>
    <row r="3344" ht="15.75" hidden="1" customHeight="1">
      <c r="A3344" s="5" t="s">
        <v>5588</v>
      </c>
      <c r="B3344" s="6" t="s">
        <v>19</v>
      </c>
      <c r="C3344" s="5" t="s">
        <v>23</v>
      </c>
      <c r="D3344" s="5" t="s">
        <v>43</v>
      </c>
      <c r="E3344" s="5" t="s">
        <v>15</v>
      </c>
      <c r="F3344" s="5" t="s">
        <v>224</v>
      </c>
      <c r="G3344" s="7">
        <v>153.0</v>
      </c>
      <c r="H3344" s="7" t="s">
        <v>17</v>
      </c>
      <c r="I3344" s="7">
        <v>142.0</v>
      </c>
      <c r="J3344" s="7">
        <f t="shared" si="1"/>
        <v>147.5</v>
      </c>
    </row>
    <row r="3345" ht="15.75" hidden="1" customHeight="1">
      <c r="A3345" s="5" t="s">
        <v>5589</v>
      </c>
      <c r="B3345" s="6" t="s">
        <v>12</v>
      </c>
      <c r="C3345" s="5" t="s">
        <v>13</v>
      </c>
      <c r="D3345" s="5" t="s">
        <v>30</v>
      </c>
      <c r="E3345" s="5" t="s">
        <v>25</v>
      </c>
      <c r="F3345" s="5" t="s">
        <v>446</v>
      </c>
      <c r="G3345" s="7">
        <v>104.0</v>
      </c>
      <c r="H3345" s="7">
        <v>130.0</v>
      </c>
      <c r="I3345" s="7" t="s">
        <v>17</v>
      </c>
      <c r="J3345" s="7">
        <f t="shared" si="1"/>
        <v>117</v>
      </c>
    </row>
    <row r="3346" ht="15.75" hidden="1" customHeight="1">
      <c r="A3346" s="5" t="s">
        <v>5590</v>
      </c>
      <c r="B3346" s="6" t="s">
        <v>12</v>
      </c>
      <c r="C3346" s="5" t="s">
        <v>23</v>
      </c>
      <c r="D3346" s="5" t="s">
        <v>30</v>
      </c>
      <c r="E3346" s="5" t="s">
        <v>15</v>
      </c>
      <c r="F3346" s="5" t="s">
        <v>465</v>
      </c>
      <c r="G3346" s="7">
        <v>164.0</v>
      </c>
      <c r="H3346" s="7">
        <v>110.0</v>
      </c>
      <c r="I3346" s="7">
        <v>128.0</v>
      </c>
      <c r="J3346" s="7">
        <f t="shared" si="1"/>
        <v>134</v>
      </c>
    </row>
    <row r="3347" ht="15.75" hidden="1" customHeight="1">
      <c r="A3347" s="5" t="s">
        <v>5591</v>
      </c>
      <c r="B3347" s="6" t="s">
        <v>19</v>
      </c>
      <c r="C3347" s="5" t="s">
        <v>13</v>
      </c>
      <c r="D3347" s="5" t="s">
        <v>43</v>
      </c>
      <c r="E3347" s="5" t="s">
        <v>15</v>
      </c>
      <c r="F3347" s="5" t="s">
        <v>550</v>
      </c>
      <c r="G3347" s="7">
        <v>153.0</v>
      </c>
      <c r="H3347" s="7" t="s">
        <v>17</v>
      </c>
      <c r="I3347" s="7">
        <v>177.0</v>
      </c>
      <c r="J3347" s="7">
        <f t="shared" si="1"/>
        <v>165</v>
      </c>
    </row>
    <row r="3348" ht="15.75" hidden="1" customHeight="1">
      <c r="A3348" s="5" t="s">
        <v>5592</v>
      </c>
      <c r="B3348" s="6" t="s">
        <v>12</v>
      </c>
      <c r="C3348" s="5" t="s">
        <v>23</v>
      </c>
      <c r="D3348" s="5" t="s">
        <v>24</v>
      </c>
      <c r="E3348" s="5" t="s">
        <v>15</v>
      </c>
      <c r="F3348" s="5" t="s">
        <v>146</v>
      </c>
      <c r="G3348" s="7">
        <v>122.0</v>
      </c>
      <c r="H3348" s="7">
        <v>135.0</v>
      </c>
      <c r="I3348" s="7" t="s">
        <v>17</v>
      </c>
      <c r="J3348" s="7">
        <f t="shared" si="1"/>
        <v>128.5</v>
      </c>
    </row>
    <row r="3349" ht="15.75" hidden="1" customHeight="1">
      <c r="A3349" s="5" t="s">
        <v>5593</v>
      </c>
      <c r="B3349" s="6" t="s">
        <v>12</v>
      </c>
      <c r="C3349" s="5" t="s">
        <v>13</v>
      </c>
      <c r="D3349" s="5" t="s">
        <v>20</v>
      </c>
      <c r="E3349" s="5" t="s">
        <v>15</v>
      </c>
      <c r="F3349" s="5" t="s">
        <v>33</v>
      </c>
      <c r="G3349" s="7">
        <v>184.0</v>
      </c>
      <c r="H3349" s="7" t="s">
        <v>17</v>
      </c>
      <c r="I3349" s="7">
        <v>177.0</v>
      </c>
      <c r="J3349" s="7">
        <f t="shared" si="1"/>
        <v>180.5</v>
      </c>
    </row>
    <row r="3350" ht="15.75" hidden="1" customHeight="1">
      <c r="A3350" s="5" t="s">
        <v>5594</v>
      </c>
      <c r="B3350" s="6" t="s">
        <v>12</v>
      </c>
      <c r="C3350" s="5" t="s">
        <v>13</v>
      </c>
      <c r="D3350" s="5" t="s">
        <v>20</v>
      </c>
      <c r="E3350" s="5" t="s">
        <v>15</v>
      </c>
      <c r="F3350" s="5" t="s">
        <v>676</v>
      </c>
      <c r="G3350" s="7">
        <v>182.0</v>
      </c>
      <c r="H3350" s="7">
        <v>186.0</v>
      </c>
      <c r="I3350" s="7" t="s">
        <v>17</v>
      </c>
      <c r="J3350" s="7">
        <f t="shared" si="1"/>
        <v>184</v>
      </c>
    </row>
    <row r="3351" ht="15.75" hidden="1" customHeight="1">
      <c r="A3351" s="5" t="s">
        <v>5595</v>
      </c>
      <c r="B3351" s="6" t="s">
        <v>12</v>
      </c>
      <c r="C3351" s="5" t="s">
        <v>23</v>
      </c>
      <c r="D3351" s="5" t="s">
        <v>20</v>
      </c>
      <c r="E3351" s="5" t="s">
        <v>15</v>
      </c>
      <c r="F3351" s="5" t="s">
        <v>292</v>
      </c>
      <c r="G3351" s="7">
        <v>180.0</v>
      </c>
      <c r="H3351" s="7" t="s">
        <v>17</v>
      </c>
      <c r="I3351" s="7">
        <v>178.0</v>
      </c>
      <c r="J3351" s="7">
        <f t="shared" si="1"/>
        <v>179</v>
      </c>
    </row>
    <row r="3352" ht="15.75" hidden="1" customHeight="1">
      <c r="A3352" s="5" t="s">
        <v>5596</v>
      </c>
      <c r="B3352" s="6" t="s">
        <v>12</v>
      </c>
      <c r="C3352" s="5" t="s">
        <v>13</v>
      </c>
      <c r="D3352" s="5" t="s">
        <v>24</v>
      </c>
      <c r="E3352" s="5" t="s">
        <v>15</v>
      </c>
      <c r="F3352" s="5" t="s">
        <v>1410</v>
      </c>
      <c r="G3352" s="7">
        <v>138.0</v>
      </c>
      <c r="H3352" s="7">
        <v>135.0</v>
      </c>
      <c r="I3352" s="7">
        <v>151.0</v>
      </c>
      <c r="J3352" s="7">
        <f t="shared" si="1"/>
        <v>141.3333333</v>
      </c>
    </row>
    <row r="3353" ht="15.75" hidden="1" customHeight="1">
      <c r="A3353" s="5" t="s">
        <v>5597</v>
      </c>
      <c r="B3353" s="6" t="s">
        <v>12</v>
      </c>
      <c r="C3353" s="5" t="s">
        <v>13</v>
      </c>
      <c r="D3353" s="5" t="s">
        <v>37</v>
      </c>
      <c r="E3353" s="5" t="s">
        <v>15</v>
      </c>
      <c r="F3353" s="5" t="s">
        <v>1577</v>
      </c>
      <c r="G3353" s="7">
        <v>149.0</v>
      </c>
      <c r="H3353" s="7">
        <v>153.0</v>
      </c>
      <c r="I3353" s="7" t="s">
        <v>17</v>
      </c>
      <c r="J3353" s="7">
        <f t="shared" si="1"/>
        <v>151</v>
      </c>
    </row>
    <row r="3354" ht="15.75" hidden="1" customHeight="1">
      <c r="A3354" s="5" t="s">
        <v>5598</v>
      </c>
      <c r="B3354" s="6" t="s">
        <v>19</v>
      </c>
      <c r="C3354" s="5" t="s">
        <v>13</v>
      </c>
      <c r="D3354" s="5" t="s">
        <v>24</v>
      </c>
      <c r="E3354" s="5" t="s">
        <v>15</v>
      </c>
      <c r="F3354" s="5" t="s">
        <v>332</v>
      </c>
      <c r="G3354" s="7">
        <v>122.0</v>
      </c>
      <c r="H3354" s="7">
        <v>105.0</v>
      </c>
      <c r="I3354" s="7">
        <v>107.0</v>
      </c>
      <c r="J3354" s="7">
        <f t="shared" si="1"/>
        <v>111.3333333</v>
      </c>
    </row>
    <row r="3355" ht="15.75" hidden="1" customHeight="1">
      <c r="A3355" s="5" t="s">
        <v>5599</v>
      </c>
      <c r="B3355" s="6" t="s">
        <v>19</v>
      </c>
      <c r="C3355" s="5" t="s">
        <v>13</v>
      </c>
      <c r="D3355" s="5" t="s">
        <v>43</v>
      </c>
      <c r="E3355" s="5" t="s">
        <v>25</v>
      </c>
      <c r="F3355" s="5" t="s">
        <v>754</v>
      </c>
      <c r="G3355" s="7">
        <v>106.0</v>
      </c>
      <c r="H3355" s="7">
        <v>135.0</v>
      </c>
      <c r="I3355" s="7" t="s">
        <v>17</v>
      </c>
      <c r="J3355" s="7">
        <f t="shared" si="1"/>
        <v>120.5</v>
      </c>
    </row>
    <row r="3356" ht="15.75" hidden="1" customHeight="1">
      <c r="A3356" s="5" t="s">
        <v>5600</v>
      </c>
      <c r="B3356" s="6" t="s">
        <v>12</v>
      </c>
      <c r="C3356" s="5" t="s">
        <v>23</v>
      </c>
      <c r="D3356" s="5" t="s">
        <v>43</v>
      </c>
      <c r="E3356" s="5" t="s">
        <v>15</v>
      </c>
      <c r="F3356" s="5" t="s">
        <v>550</v>
      </c>
      <c r="G3356" s="7">
        <v>163.0</v>
      </c>
      <c r="H3356" s="7">
        <v>162.0</v>
      </c>
      <c r="I3356" s="7" t="s">
        <v>17</v>
      </c>
      <c r="J3356" s="7">
        <f t="shared" si="1"/>
        <v>162.5</v>
      </c>
    </row>
    <row r="3357" ht="15.75" hidden="1" customHeight="1">
      <c r="A3357" s="5" t="s">
        <v>5601</v>
      </c>
      <c r="B3357" s="6" t="s">
        <v>19</v>
      </c>
      <c r="C3357" s="5" t="s">
        <v>23</v>
      </c>
      <c r="D3357" s="5" t="s">
        <v>20</v>
      </c>
      <c r="E3357" s="5" t="s">
        <v>25</v>
      </c>
      <c r="F3357" s="5" t="s">
        <v>71</v>
      </c>
      <c r="G3357" s="7">
        <v>186.0</v>
      </c>
      <c r="H3357" s="7" t="s">
        <v>17</v>
      </c>
      <c r="I3357" s="7">
        <v>168.0</v>
      </c>
      <c r="J3357" s="7">
        <f t="shared" si="1"/>
        <v>177</v>
      </c>
    </row>
    <row r="3358" ht="15.75" hidden="1" customHeight="1">
      <c r="A3358" s="5" t="s">
        <v>5602</v>
      </c>
      <c r="B3358" s="6" t="s">
        <v>12</v>
      </c>
      <c r="C3358" s="5" t="s">
        <v>13</v>
      </c>
      <c r="D3358" s="5" t="s">
        <v>40</v>
      </c>
      <c r="E3358" s="5" t="s">
        <v>15</v>
      </c>
      <c r="F3358" s="5" t="s">
        <v>41</v>
      </c>
      <c r="G3358" s="7">
        <v>176.0</v>
      </c>
      <c r="H3358" s="7">
        <v>166.0</v>
      </c>
      <c r="I3358" s="7" t="s">
        <v>17</v>
      </c>
      <c r="J3358" s="7">
        <f t="shared" si="1"/>
        <v>171</v>
      </c>
    </row>
    <row r="3359" ht="15.75" hidden="1" customHeight="1">
      <c r="A3359" s="5" t="s">
        <v>5603</v>
      </c>
      <c r="B3359" s="6" t="s">
        <v>12</v>
      </c>
      <c r="C3359" s="5" t="s">
        <v>13</v>
      </c>
      <c r="D3359" s="5" t="s">
        <v>60</v>
      </c>
      <c r="E3359" s="5" t="s">
        <v>15</v>
      </c>
      <c r="F3359" s="5" t="s">
        <v>112</v>
      </c>
      <c r="G3359" s="7">
        <v>187.0</v>
      </c>
      <c r="H3359" s="7" t="s">
        <v>17</v>
      </c>
      <c r="I3359" s="7">
        <v>184.0</v>
      </c>
      <c r="J3359" s="7">
        <f t="shared" si="1"/>
        <v>185.5</v>
      </c>
    </row>
    <row r="3360" ht="15.75" hidden="1" customHeight="1">
      <c r="A3360" s="5" t="s">
        <v>5604</v>
      </c>
      <c r="B3360" s="6" t="s">
        <v>12</v>
      </c>
      <c r="C3360" s="5" t="s">
        <v>13</v>
      </c>
      <c r="D3360" s="5" t="s">
        <v>37</v>
      </c>
      <c r="E3360" s="5" t="s">
        <v>25</v>
      </c>
      <c r="F3360" s="5" t="s">
        <v>576</v>
      </c>
      <c r="G3360" s="7">
        <v>140.0</v>
      </c>
      <c r="H3360" s="7">
        <v>147.0</v>
      </c>
      <c r="I3360" s="7">
        <v>114.0</v>
      </c>
      <c r="J3360" s="7">
        <f t="shared" si="1"/>
        <v>133.6666667</v>
      </c>
    </row>
    <row r="3361" ht="15.75" hidden="1" customHeight="1">
      <c r="A3361" s="5" t="s">
        <v>5605</v>
      </c>
      <c r="B3361" s="6" t="s">
        <v>12</v>
      </c>
      <c r="C3361" s="5" t="s">
        <v>13</v>
      </c>
      <c r="D3361" s="5" t="s">
        <v>24</v>
      </c>
      <c r="E3361" s="5" t="s">
        <v>15</v>
      </c>
      <c r="F3361" s="5" t="s">
        <v>1225</v>
      </c>
      <c r="G3361" s="7">
        <v>141.0</v>
      </c>
      <c r="H3361" s="7">
        <v>149.0</v>
      </c>
      <c r="I3361" s="7" t="s">
        <v>17</v>
      </c>
      <c r="J3361" s="7">
        <f t="shared" si="1"/>
        <v>145</v>
      </c>
    </row>
    <row r="3362" ht="15.75" hidden="1" customHeight="1">
      <c r="A3362" s="5" t="s">
        <v>5606</v>
      </c>
      <c r="B3362" s="6" t="s">
        <v>19</v>
      </c>
      <c r="C3362" s="5" t="s">
        <v>13</v>
      </c>
      <c r="D3362" s="5" t="s">
        <v>60</v>
      </c>
      <c r="E3362" s="5" t="s">
        <v>25</v>
      </c>
      <c r="F3362" s="5" t="s">
        <v>61</v>
      </c>
      <c r="G3362" s="7">
        <v>188.0</v>
      </c>
      <c r="H3362" s="7" t="s">
        <v>17</v>
      </c>
      <c r="I3362" s="7">
        <v>195.0</v>
      </c>
      <c r="J3362" s="7">
        <f t="shared" si="1"/>
        <v>191.5</v>
      </c>
    </row>
    <row r="3363" ht="15.75" hidden="1" customHeight="1">
      <c r="A3363" s="5" t="s">
        <v>5607</v>
      </c>
      <c r="B3363" s="6" t="s">
        <v>12</v>
      </c>
      <c r="C3363" s="5" t="s">
        <v>23</v>
      </c>
      <c r="D3363" s="5" t="s">
        <v>37</v>
      </c>
      <c r="E3363" s="5" t="s">
        <v>25</v>
      </c>
      <c r="F3363" s="5" t="s">
        <v>300</v>
      </c>
      <c r="G3363" s="7">
        <v>164.0</v>
      </c>
      <c r="H3363" s="7" t="s">
        <v>17</v>
      </c>
      <c r="I3363" s="7">
        <v>189.0</v>
      </c>
      <c r="J3363" s="7">
        <f t="shared" si="1"/>
        <v>176.5</v>
      </c>
    </row>
    <row r="3364" ht="15.75" hidden="1" customHeight="1">
      <c r="A3364" s="5" t="s">
        <v>5608</v>
      </c>
      <c r="B3364" s="6" t="s">
        <v>12</v>
      </c>
      <c r="C3364" s="5" t="s">
        <v>23</v>
      </c>
      <c r="D3364" s="5" t="s">
        <v>20</v>
      </c>
      <c r="E3364" s="5" t="s">
        <v>25</v>
      </c>
      <c r="F3364" s="5" t="s">
        <v>71</v>
      </c>
      <c r="G3364" s="7" t="s">
        <v>64</v>
      </c>
      <c r="H3364" s="7">
        <v>132.0</v>
      </c>
      <c r="I3364" s="7" t="s">
        <v>17</v>
      </c>
      <c r="J3364" s="7">
        <f t="shared" si="1"/>
        <v>132</v>
      </c>
    </row>
    <row r="3365" ht="15.75" hidden="1" customHeight="1">
      <c r="A3365" s="5" t="s">
        <v>5609</v>
      </c>
      <c r="B3365" s="6" t="s">
        <v>19</v>
      </c>
      <c r="C3365" s="5" t="s">
        <v>23</v>
      </c>
      <c r="D3365" s="5" t="s">
        <v>37</v>
      </c>
      <c r="E3365" s="5" t="s">
        <v>15</v>
      </c>
      <c r="F3365" s="5" t="s">
        <v>134</v>
      </c>
      <c r="G3365" s="7">
        <v>162.0</v>
      </c>
      <c r="H3365" s="7">
        <v>130.0</v>
      </c>
      <c r="I3365" s="7">
        <v>182.0</v>
      </c>
      <c r="J3365" s="7">
        <f t="shared" si="1"/>
        <v>158</v>
      </c>
    </row>
    <row r="3366" ht="15.75" hidden="1" customHeight="1">
      <c r="A3366" s="5" t="s">
        <v>5610</v>
      </c>
      <c r="B3366" s="6" t="s">
        <v>12</v>
      </c>
      <c r="C3366" s="5" t="s">
        <v>13</v>
      </c>
      <c r="D3366" s="5" t="s">
        <v>51</v>
      </c>
      <c r="E3366" s="5" t="s">
        <v>25</v>
      </c>
      <c r="F3366" s="5" t="s">
        <v>361</v>
      </c>
      <c r="G3366" s="7">
        <v>185.0</v>
      </c>
      <c r="H3366" s="7">
        <v>191.5</v>
      </c>
      <c r="I3366" s="7" t="s">
        <v>17</v>
      </c>
      <c r="J3366" s="7">
        <f t="shared" si="1"/>
        <v>188.25</v>
      </c>
    </row>
    <row r="3367" ht="15.75" hidden="1" customHeight="1">
      <c r="A3367" s="5" t="s">
        <v>5611</v>
      </c>
      <c r="B3367" s="6" t="s">
        <v>12</v>
      </c>
      <c r="C3367" s="5" t="s">
        <v>23</v>
      </c>
      <c r="D3367" s="5" t="s">
        <v>51</v>
      </c>
      <c r="E3367" s="5" t="s">
        <v>15</v>
      </c>
      <c r="F3367" s="5" t="s">
        <v>336</v>
      </c>
      <c r="G3367" s="7">
        <v>177.0</v>
      </c>
      <c r="H3367" s="7">
        <v>177.0</v>
      </c>
      <c r="I3367" s="7" t="s">
        <v>17</v>
      </c>
      <c r="J3367" s="7">
        <f t="shared" si="1"/>
        <v>177</v>
      </c>
    </row>
    <row r="3368" ht="15.75" hidden="1" customHeight="1">
      <c r="A3368" s="5" t="s">
        <v>5612</v>
      </c>
      <c r="B3368" s="6" t="s">
        <v>19</v>
      </c>
      <c r="C3368" s="5" t="s">
        <v>13</v>
      </c>
      <c r="D3368" s="5" t="s">
        <v>30</v>
      </c>
      <c r="E3368" s="5" t="s">
        <v>15</v>
      </c>
      <c r="F3368" s="5" t="s">
        <v>596</v>
      </c>
      <c r="G3368" s="7">
        <v>113.0</v>
      </c>
      <c r="H3368" s="7">
        <v>127.0</v>
      </c>
      <c r="I3368" s="7" t="s">
        <v>17</v>
      </c>
      <c r="J3368" s="7">
        <f t="shared" si="1"/>
        <v>120</v>
      </c>
    </row>
    <row r="3369" ht="15.75" hidden="1" customHeight="1">
      <c r="A3369" s="5" t="s">
        <v>5613</v>
      </c>
      <c r="B3369" s="6" t="s">
        <v>19</v>
      </c>
      <c r="C3369" s="5" t="s">
        <v>13</v>
      </c>
      <c r="D3369" s="5" t="s">
        <v>24</v>
      </c>
      <c r="E3369" s="5" t="s">
        <v>25</v>
      </c>
      <c r="F3369" s="5" t="s">
        <v>54</v>
      </c>
      <c r="G3369" s="7">
        <v>148.0</v>
      </c>
      <c r="H3369" s="7">
        <v>162.0</v>
      </c>
      <c r="I3369" s="7" t="s">
        <v>17</v>
      </c>
      <c r="J3369" s="7">
        <f t="shared" si="1"/>
        <v>155</v>
      </c>
    </row>
    <row r="3370" ht="15.75" customHeight="1">
      <c r="A3370" s="5" t="s">
        <v>5614</v>
      </c>
      <c r="B3370" s="6" t="s">
        <v>12</v>
      </c>
      <c r="C3370" s="5" t="s">
        <v>23</v>
      </c>
      <c r="D3370" s="5" t="s">
        <v>30</v>
      </c>
      <c r="E3370" s="5" t="s">
        <v>15</v>
      </c>
      <c r="F3370" s="5" t="s">
        <v>31</v>
      </c>
      <c r="G3370" s="7" t="s">
        <v>67</v>
      </c>
      <c r="H3370" s="7" t="s">
        <v>17</v>
      </c>
      <c r="I3370" s="7" t="s">
        <v>67</v>
      </c>
      <c r="J3370" s="7" t="str">
        <f t="shared" si="1"/>
        <v>#DIV/0!</v>
      </c>
    </row>
    <row r="3371" ht="15.75" hidden="1" customHeight="1">
      <c r="A3371" s="5" t="s">
        <v>5615</v>
      </c>
      <c r="B3371" s="6" t="s">
        <v>12</v>
      </c>
      <c r="C3371" s="5" t="s">
        <v>23</v>
      </c>
      <c r="D3371" s="5" t="s">
        <v>51</v>
      </c>
      <c r="E3371" s="5" t="s">
        <v>25</v>
      </c>
      <c r="F3371" s="5" t="s">
        <v>361</v>
      </c>
      <c r="G3371" s="7">
        <v>193.0</v>
      </c>
      <c r="H3371" s="7" t="s">
        <v>17</v>
      </c>
      <c r="I3371" s="7">
        <v>183.0</v>
      </c>
      <c r="J3371" s="7">
        <f t="shared" si="1"/>
        <v>188</v>
      </c>
    </row>
    <row r="3372" ht="15.75" hidden="1" customHeight="1">
      <c r="A3372" s="5" t="s">
        <v>5616</v>
      </c>
      <c r="B3372" s="6" t="s">
        <v>12</v>
      </c>
      <c r="C3372" s="5" t="s">
        <v>13</v>
      </c>
      <c r="D3372" s="5" t="s">
        <v>149</v>
      </c>
      <c r="E3372" s="5" t="s">
        <v>15</v>
      </c>
      <c r="F3372" s="5" t="s">
        <v>150</v>
      </c>
      <c r="G3372" s="7">
        <v>100.0</v>
      </c>
      <c r="H3372" s="7">
        <v>130.0</v>
      </c>
      <c r="I3372" s="7" t="s">
        <v>17</v>
      </c>
      <c r="J3372" s="7">
        <f t="shared" si="1"/>
        <v>115</v>
      </c>
    </row>
    <row r="3373" ht="15.75" hidden="1" customHeight="1">
      <c r="A3373" s="5" t="s">
        <v>5617</v>
      </c>
      <c r="B3373" s="6" t="s">
        <v>12</v>
      </c>
      <c r="C3373" s="5" t="s">
        <v>23</v>
      </c>
      <c r="D3373" s="5" t="s">
        <v>51</v>
      </c>
      <c r="E3373" s="5" t="s">
        <v>15</v>
      </c>
      <c r="F3373" s="5" t="s">
        <v>358</v>
      </c>
      <c r="G3373" s="7">
        <v>126.0</v>
      </c>
      <c r="H3373" s="7" t="s">
        <v>17</v>
      </c>
      <c r="I3373" s="7">
        <v>117.0</v>
      </c>
      <c r="J3373" s="7">
        <f t="shared" si="1"/>
        <v>121.5</v>
      </c>
    </row>
    <row r="3374" ht="15.75" hidden="1" customHeight="1">
      <c r="A3374" s="5" t="s">
        <v>5618</v>
      </c>
      <c r="B3374" s="6" t="s">
        <v>12</v>
      </c>
      <c r="C3374" s="5" t="s">
        <v>23</v>
      </c>
      <c r="D3374" s="5" t="s">
        <v>30</v>
      </c>
      <c r="E3374" s="5" t="s">
        <v>15</v>
      </c>
      <c r="F3374" s="5" t="s">
        <v>660</v>
      </c>
      <c r="G3374" s="7">
        <v>104.0</v>
      </c>
      <c r="H3374" s="7" t="s">
        <v>67</v>
      </c>
      <c r="I3374" s="7" t="s">
        <v>17</v>
      </c>
      <c r="J3374" s="7">
        <f t="shared" si="1"/>
        <v>104</v>
      </c>
    </row>
    <row r="3375" ht="15.75" hidden="1" customHeight="1">
      <c r="A3375" s="5" t="s">
        <v>5619</v>
      </c>
      <c r="B3375" s="6" t="s">
        <v>12</v>
      </c>
      <c r="C3375" s="5" t="s">
        <v>13</v>
      </c>
      <c r="D3375" s="5" t="s">
        <v>24</v>
      </c>
      <c r="E3375" s="5" t="s">
        <v>25</v>
      </c>
      <c r="F3375" s="5" t="s">
        <v>959</v>
      </c>
      <c r="G3375" s="7">
        <v>131.0</v>
      </c>
      <c r="H3375" s="7">
        <v>105.0</v>
      </c>
      <c r="I3375" s="7" t="s">
        <v>17</v>
      </c>
      <c r="J3375" s="7">
        <f t="shared" si="1"/>
        <v>118</v>
      </c>
    </row>
    <row r="3376" ht="15.75" hidden="1" customHeight="1">
      <c r="A3376" s="5" t="s">
        <v>5620</v>
      </c>
      <c r="B3376" s="6" t="s">
        <v>19</v>
      </c>
      <c r="C3376" s="5" t="s">
        <v>23</v>
      </c>
      <c r="D3376" s="5" t="s">
        <v>30</v>
      </c>
      <c r="E3376" s="5" t="s">
        <v>15</v>
      </c>
      <c r="F3376" s="5" t="s">
        <v>214</v>
      </c>
      <c r="G3376" s="7">
        <v>148.0</v>
      </c>
      <c r="H3376" s="7">
        <v>151.0</v>
      </c>
      <c r="I3376" s="7" t="s">
        <v>17</v>
      </c>
      <c r="J3376" s="7">
        <f t="shared" si="1"/>
        <v>149.5</v>
      </c>
    </row>
    <row r="3377" ht="15.75" hidden="1" customHeight="1">
      <c r="A3377" s="5" t="s">
        <v>5621</v>
      </c>
      <c r="B3377" s="6" t="s">
        <v>12</v>
      </c>
      <c r="C3377" s="5" t="s">
        <v>13</v>
      </c>
      <c r="D3377" s="5" t="s">
        <v>20</v>
      </c>
      <c r="E3377" s="5" t="s">
        <v>15</v>
      </c>
      <c r="F3377" s="5" t="s">
        <v>1366</v>
      </c>
      <c r="G3377" s="7">
        <v>171.0</v>
      </c>
      <c r="H3377" s="7" t="s">
        <v>17</v>
      </c>
      <c r="I3377" s="7">
        <v>153.0</v>
      </c>
      <c r="J3377" s="7">
        <f t="shared" si="1"/>
        <v>162</v>
      </c>
    </row>
    <row r="3378" ht="15.75" hidden="1" customHeight="1">
      <c r="A3378" s="5" t="s">
        <v>5622</v>
      </c>
      <c r="B3378" s="6" t="s">
        <v>19</v>
      </c>
      <c r="C3378" s="5" t="s">
        <v>23</v>
      </c>
      <c r="D3378" s="5" t="s">
        <v>130</v>
      </c>
      <c r="E3378" s="5" t="s">
        <v>15</v>
      </c>
      <c r="F3378" s="5" t="s">
        <v>483</v>
      </c>
      <c r="G3378" s="7">
        <v>193.5</v>
      </c>
      <c r="H3378" s="7" t="s">
        <v>17</v>
      </c>
      <c r="I3378" s="7">
        <v>168.0</v>
      </c>
      <c r="J3378" s="7">
        <f t="shared" si="1"/>
        <v>180.75</v>
      </c>
    </row>
    <row r="3379" ht="15.75" hidden="1" customHeight="1">
      <c r="A3379" s="5" t="s">
        <v>5623</v>
      </c>
      <c r="B3379" s="6" t="s">
        <v>19</v>
      </c>
      <c r="C3379" s="5" t="s">
        <v>23</v>
      </c>
      <c r="D3379" s="5" t="s">
        <v>43</v>
      </c>
      <c r="E3379" s="5" t="s">
        <v>15</v>
      </c>
      <c r="F3379" s="5" t="s">
        <v>166</v>
      </c>
      <c r="G3379" s="7">
        <v>180.0</v>
      </c>
      <c r="H3379" s="7">
        <v>176.0</v>
      </c>
      <c r="I3379" s="7" t="s">
        <v>17</v>
      </c>
      <c r="J3379" s="7">
        <f t="shared" si="1"/>
        <v>178</v>
      </c>
    </row>
    <row r="3380" ht="15.75" hidden="1" customHeight="1">
      <c r="A3380" s="5" t="s">
        <v>5624</v>
      </c>
      <c r="B3380" s="6" t="s">
        <v>12</v>
      </c>
      <c r="C3380" s="5" t="s">
        <v>13</v>
      </c>
      <c r="D3380" s="5" t="s">
        <v>30</v>
      </c>
      <c r="E3380" s="5" t="s">
        <v>25</v>
      </c>
      <c r="F3380" s="5" t="s">
        <v>448</v>
      </c>
      <c r="G3380" s="7">
        <v>111.0</v>
      </c>
      <c r="H3380" s="7">
        <v>138.0</v>
      </c>
      <c r="I3380" s="7" t="s">
        <v>17</v>
      </c>
      <c r="J3380" s="7">
        <f t="shared" si="1"/>
        <v>124.5</v>
      </c>
    </row>
    <row r="3381" ht="15.75" hidden="1" customHeight="1">
      <c r="A3381" s="5" t="s">
        <v>5625</v>
      </c>
      <c r="B3381" s="6" t="s">
        <v>19</v>
      </c>
      <c r="C3381" s="5" t="s">
        <v>13</v>
      </c>
      <c r="D3381" s="5" t="s">
        <v>30</v>
      </c>
      <c r="E3381" s="5" t="s">
        <v>25</v>
      </c>
      <c r="F3381" s="5" t="s">
        <v>1307</v>
      </c>
      <c r="G3381" s="7">
        <v>119.0</v>
      </c>
      <c r="H3381" s="7">
        <v>145.0</v>
      </c>
      <c r="I3381" s="7" t="s">
        <v>67</v>
      </c>
      <c r="J3381" s="7">
        <f t="shared" si="1"/>
        <v>132</v>
      </c>
    </row>
    <row r="3382" ht="15.75" hidden="1" customHeight="1">
      <c r="A3382" s="5" t="s">
        <v>5626</v>
      </c>
      <c r="B3382" s="6" t="s">
        <v>12</v>
      </c>
      <c r="C3382" s="5" t="s">
        <v>23</v>
      </c>
      <c r="D3382" s="5" t="s">
        <v>14</v>
      </c>
      <c r="E3382" s="5" t="s">
        <v>25</v>
      </c>
      <c r="F3382" s="5" t="s">
        <v>259</v>
      </c>
      <c r="G3382" s="7">
        <v>113.0</v>
      </c>
      <c r="H3382" s="7" t="s">
        <v>17</v>
      </c>
      <c r="I3382" s="7">
        <v>153.0</v>
      </c>
      <c r="J3382" s="7">
        <f t="shared" si="1"/>
        <v>133</v>
      </c>
    </row>
    <row r="3383" ht="15.75" hidden="1" customHeight="1">
      <c r="A3383" s="5" t="s">
        <v>5627</v>
      </c>
      <c r="B3383" s="6" t="s">
        <v>19</v>
      </c>
      <c r="C3383" s="5" t="s">
        <v>23</v>
      </c>
      <c r="D3383" s="5" t="s">
        <v>30</v>
      </c>
      <c r="E3383" s="5" t="s">
        <v>25</v>
      </c>
      <c r="F3383" s="5" t="s">
        <v>177</v>
      </c>
      <c r="G3383" s="7">
        <v>127.0</v>
      </c>
      <c r="H3383" s="7">
        <v>153.0</v>
      </c>
      <c r="I3383" s="7" t="s">
        <v>17</v>
      </c>
      <c r="J3383" s="7">
        <f t="shared" si="1"/>
        <v>140</v>
      </c>
    </row>
    <row r="3384" ht="15.75" hidden="1" customHeight="1">
      <c r="A3384" s="5" t="s">
        <v>5628</v>
      </c>
      <c r="B3384" s="6" t="s">
        <v>19</v>
      </c>
      <c r="C3384" s="5" t="s">
        <v>13</v>
      </c>
      <c r="D3384" s="5" t="s">
        <v>60</v>
      </c>
      <c r="E3384" s="5" t="s">
        <v>15</v>
      </c>
      <c r="F3384" s="5" t="s">
        <v>164</v>
      </c>
      <c r="G3384" s="7">
        <v>171.0</v>
      </c>
      <c r="H3384" s="7" t="s">
        <v>17</v>
      </c>
      <c r="I3384" s="7">
        <v>159.0</v>
      </c>
      <c r="J3384" s="7">
        <f t="shared" si="1"/>
        <v>165</v>
      </c>
    </row>
    <row r="3385" ht="15.75" hidden="1" customHeight="1">
      <c r="A3385" s="5" t="s">
        <v>5629</v>
      </c>
      <c r="B3385" s="6" t="s">
        <v>19</v>
      </c>
      <c r="C3385" s="5" t="s">
        <v>23</v>
      </c>
      <c r="D3385" s="5" t="s">
        <v>51</v>
      </c>
      <c r="E3385" s="5" t="s">
        <v>15</v>
      </c>
      <c r="F3385" s="5" t="s">
        <v>190</v>
      </c>
      <c r="G3385" s="7">
        <v>175.0</v>
      </c>
      <c r="H3385" s="7" t="s">
        <v>17</v>
      </c>
      <c r="I3385" s="7">
        <v>161.0</v>
      </c>
      <c r="J3385" s="7">
        <f t="shared" si="1"/>
        <v>168</v>
      </c>
    </row>
    <row r="3386" ht="15.75" hidden="1" customHeight="1">
      <c r="A3386" s="5" t="s">
        <v>5630</v>
      </c>
      <c r="B3386" s="6" t="s">
        <v>12</v>
      </c>
      <c r="C3386" s="5" t="s">
        <v>23</v>
      </c>
      <c r="D3386" s="5" t="s">
        <v>20</v>
      </c>
      <c r="E3386" s="5" t="s">
        <v>15</v>
      </c>
      <c r="F3386" s="5" t="s">
        <v>137</v>
      </c>
      <c r="G3386" s="7">
        <v>143.0</v>
      </c>
      <c r="H3386" s="7" t="s">
        <v>17</v>
      </c>
      <c r="I3386" s="7">
        <v>144.0</v>
      </c>
      <c r="J3386" s="7">
        <f t="shared" si="1"/>
        <v>143.5</v>
      </c>
    </row>
    <row r="3387" ht="15.75" hidden="1" customHeight="1">
      <c r="A3387" s="5" t="s">
        <v>5631</v>
      </c>
      <c r="B3387" s="6" t="s">
        <v>12</v>
      </c>
      <c r="C3387" s="5" t="s">
        <v>13</v>
      </c>
      <c r="D3387" s="5" t="s">
        <v>109</v>
      </c>
      <c r="E3387" s="5" t="s">
        <v>15</v>
      </c>
      <c r="F3387" s="5" t="s">
        <v>172</v>
      </c>
      <c r="G3387" s="7" t="s">
        <v>67</v>
      </c>
      <c r="H3387" s="7">
        <v>132.0</v>
      </c>
      <c r="I3387" s="7" t="s">
        <v>67</v>
      </c>
      <c r="J3387" s="7">
        <f t="shared" si="1"/>
        <v>132</v>
      </c>
    </row>
    <row r="3388" ht="15.75" hidden="1" customHeight="1">
      <c r="A3388" s="5" t="s">
        <v>5632</v>
      </c>
      <c r="B3388" s="6" t="s">
        <v>19</v>
      </c>
      <c r="C3388" s="5" t="s">
        <v>13</v>
      </c>
      <c r="D3388" s="5" t="s">
        <v>109</v>
      </c>
      <c r="E3388" s="5" t="s">
        <v>15</v>
      </c>
      <c r="F3388" s="5" t="s">
        <v>172</v>
      </c>
      <c r="G3388" s="7">
        <v>107.0</v>
      </c>
      <c r="H3388" s="7">
        <v>130.0</v>
      </c>
      <c r="I3388" s="7" t="s">
        <v>17</v>
      </c>
      <c r="J3388" s="7">
        <f t="shared" si="1"/>
        <v>118.5</v>
      </c>
    </row>
    <row r="3389" ht="15.75" hidden="1" customHeight="1">
      <c r="A3389" s="5" t="s">
        <v>5633</v>
      </c>
      <c r="B3389" s="6" t="s">
        <v>12</v>
      </c>
      <c r="C3389" s="5" t="s">
        <v>13</v>
      </c>
      <c r="D3389" s="5" t="s">
        <v>30</v>
      </c>
      <c r="E3389" s="5" t="s">
        <v>15</v>
      </c>
      <c r="F3389" s="5" t="s">
        <v>596</v>
      </c>
      <c r="G3389" s="7">
        <v>131.0</v>
      </c>
      <c r="H3389" s="7">
        <v>100.0</v>
      </c>
      <c r="I3389" s="7">
        <v>110.0</v>
      </c>
      <c r="J3389" s="7">
        <f t="shared" si="1"/>
        <v>113.6666667</v>
      </c>
    </row>
    <row r="3390" ht="15.75" hidden="1" customHeight="1">
      <c r="A3390" s="5" t="s">
        <v>5634</v>
      </c>
      <c r="B3390" s="6" t="s">
        <v>12</v>
      </c>
      <c r="C3390" s="5" t="s">
        <v>13</v>
      </c>
      <c r="D3390" s="5" t="s">
        <v>149</v>
      </c>
      <c r="E3390" s="5" t="s">
        <v>15</v>
      </c>
      <c r="F3390" s="5" t="s">
        <v>150</v>
      </c>
      <c r="G3390" s="7">
        <v>111.0</v>
      </c>
      <c r="H3390" s="7">
        <v>138.0</v>
      </c>
      <c r="I3390" s="7" t="s">
        <v>17</v>
      </c>
      <c r="J3390" s="7">
        <f t="shared" si="1"/>
        <v>124.5</v>
      </c>
    </row>
    <row r="3391" ht="15.75" hidden="1" customHeight="1">
      <c r="A3391" s="5" t="s">
        <v>5635</v>
      </c>
      <c r="B3391" s="6" t="s">
        <v>12</v>
      </c>
      <c r="C3391" s="5" t="s">
        <v>13</v>
      </c>
      <c r="D3391" s="5" t="s">
        <v>30</v>
      </c>
      <c r="E3391" s="5" t="s">
        <v>25</v>
      </c>
      <c r="F3391" s="5" t="s">
        <v>462</v>
      </c>
      <c r="G3391" s="7">
        <v>149.0</v>
      </c>
      <c r="H3391" s="7" t="s">
        <v>17</v>
      </c>
      <c r="I3391" s="7">
        <v>172.0</v>
      </c>
      <c r="J3391" s="7">
        <f t="shared" si="1"/>
        <v>160.5</v>
      </c>
    </row>
    <row r="3392" ht="15.75" hidden="1" customHeight="1">
      <c r="A3392" s="5" t="s">
        <v>5636</v>
      </c>
      <c r="B3392" s="6" t="s">
        <v>1069</v>
      </c>
      <c r="C3392" s="5" t="s">
        <v>13</v>
      </c>
      <c r="D3392" s="5" t="s">
        <v>24</v>
      </c>
      <c r="E3392" s="5" t="s">
        <v>25</v>
      </c>
      <c r="F3392" s="5" t="s">
        <v>105</v>
      </c>
      <c r="G3392" s="7">
        <v>102.0</v>
      </c>
      <c r="H3392" s="7">
        <v>110.0</v>
      </c>
      <c r="I3392" s="7" t="s">
        <v>17</v>
      </c>
      <c r="J3392" s="7">
        <f t="shared" si="1"/>
        <v>106</v>
      </c>
    </row>
    <row r="3393" ht="15.75" hidden="1" customHeight="1">
      <c r="A3393" s="5" t="s">
        <v>5637</v>
      </c>
      <c r="B3393" s="6" t="s">
        <v>12</v>
      </c>
      <c r="C3393" s="5" t="s">
        <v>13</v>
      </c>
      <c r="D3393" s="5" t="s">
        <v>37</v>
      </c>
      <c r="E3393" s="5" t="s">
        <v>15</v>
      </c>
      <c r="F3393" s="5" t="s">
        <v>190</v>
      </c>
      <c r="G3393" s="7">
        <v>172.0</v>
      </c>
      <c r="H3393" s="7" t="s">
        <v>17</v>
      </c>
      <c r="I3393" s="7">
        <v>135.0</v>
      </c>
      <c r="J3393" s="7">
        <f t="shared" si="1"/>
        <v>153.5</v>
      </c>
    </row>
    <row r="3394" ht="15.75" hidden="1" customHeight="1">
      <c r="A3394" s="5" t="s">
        <v>5638</v>
      </c>
      <c r="B3394" s="6" t="s">
        <v>19</v>
      </c>
      <c r="C3394" s="5" t="s">
        <v>23</v>
      </c>
      <c r="D3394" s="5" t="s">
        <v>20</v>
      </c>
      <c r="E3394" s="5" t="s">
        <v>15</v>
      </c>
      <c r="F3394" s="5" t="s">
        <v>387</v>
      </c>
      <c r="G3394" s="7">
        <v>183.0</v>
      </c>
      <c r="H3394" s="7" t="s">
        <v>17</v>
      </c>
      <c r="I3394" s="7">
        <v>186.0</v>
      </c>
      <c r="J3394" s="7">
        <f t="shared" si="1"/>
        <v>184.5</v>
      </c>
    </row>
    <row r="3395" ht="15.75" hidden="1" customHeight="1">
      <c r="A3395" s="5" t="s">
        <v>5639</v>
      </c>
      <c r="B3395" s="6" t="s">
        <v>19</v>
      </c>
      <c r="C3395" s="5" t="s">
        <v>23</v>
      </c>
      <c r="D3395" s="5" t="s">
        <v>77</v>
      </c>
      <c r="E3395" s="5" t="s">
        <v>15</v>
      </c>
      <c r="F3395" s="5" t="s">
        <v>198</v>
      </c>
      <c r="G3395" s="7">
        <v>111.0</v>
      </c>
      <c r="H3395" s="7">
        <v>135.0</v>
      </c>
      <c r="I3395" s="7" t="s">
        <v>17</v>
      </c>
      <c r="J3395" s="7">
        <f t="shared" si="1"/>
        <v>123</v>
      </c>
    </row>
    <row r="3396" ht="15.75" hidden="1" customHeight="1">
      <c r="A3396" s="5" t="s">
        <v>5640</v>
      </c>
      <c r="B3396" s="6" t="s">
        <v>12</v>
      </c>
      <c r="C3396" s="5" t="s">
        <v>23</v>
      </c>
      <c r="D3396" s="5" t="s">
        <v>24</v>
      </c>
      <c r="E3396" s="5" t="s">
        <v>15</v>
      </c>
      <c r="F3396" s="5" t="s">
        <v>1410</v>
      </c>
      <c r="G3396" s="7">
        <v>134.0</v>
      </c>
      <c r="H3396" s="7">
        <v>124.0</v>
      </c>
      <c r="I3396" s="7" t="s">
        <v>17</v>
      </c>
      <c r="J3396" s="7">
        <f t="shared" si="1"/>
        <v>129</v>
      </c>
    </row>
    <row r="3397" ht="15.75" hidden="1" customHeight="1">
      <c r="A3397" s="5" t="s">
        <v>5641</v>
      </c>
      <c r="B3397" s="6" t="s">
        <v>12</v>
      </c>
      <c r="C3397" s="5" t="s">
        <v>23</v>
      </c>
      <c r="D3397" s="5" t="s">
        <v>30</v>
      </c>
      <c r="E3397" s="5" t="s">
        <v>15</v>
      </c>
      <c r="F3397" s="5" t="s">
        <v>183</v>
      </c>
      <c r="G3397" s="7">
        <v>141.0</v>
      </c>
      <c r="H3397" s="7">
        <v>147.0</v>
      </c>
      <c r="I3397" s="7">
        <v>137.0</v>
      </c>
      <c r="J3397" s="7">
        <f t="shared" si="1"/>
        <v>141.6666667</v>
      </c>
    </row>
    <row r="3398" ht="15.75" hidden="1" customHeight="1">
      <c r="A3398" s="5" t="s">
        <v>5642</v>
      </c>
      <c r="B3398" s="6" t="s">
        <v>19</v>
      </c>
      <c r="C3398" s="5" t="s">
        <v>13</v>
      </c>
      <c r="D3398" s="5" t="s">
        <v>20</v>
      </c>
      <c r="E3398" s="5" t="s">
        <v>25</v>
      </c>
      <c r="F3398" s="5" t="s">
        <v>240</v>
      </c>
      <c r="G3398" s="7">
        <v>135.0</v>
      </c>
      <c r="H3398" s="7" t="s">
        <v>17</v>
      </c>
      <c r="I3398" s="7">
        <v>173.0</v>
      </c>
      <c r="J3398" s="7">
        <f t="shared" si="1"/>
        <v>154</v>
      </c>
    </row>
    <row r="3399" ht="15.75" hidden="1" customHeight="1">
      <c r="A3399" s="5" t="s">
        <v>5643</v>
      </c>
      <c r="B3399" s="6" t="s">
        <v>19</v>
      </c>
      <c r="C3399" s="5" t="s">
        <v>23</v>
      </c>
      <c r="D3399" s="5" t="s">
        <v>20</v>
      </c>
      <c r="E3399" s="5" t="s">
        <v>15</v>
      </c>
      <c r="F3399" s="5" t="s">
        <v>450</v>
      </c>
      <c r="G3399" s="7">
        <v>145.0</v>
      </c>
      <c r="H3399" s="7">
        <v>127.0</v>
      </c>
      <c r="I3399" s="7">
        <v>110.0</v>
      </c>
      <c r="J3399" s="7">
        <f t="shared" si="1"/>
        <v>127.3333333</v>
      </c>
    </row>
    <row r="3400" ht="15.75" hidden="1" customHeight="1">
      <c r="A3400" s="5" t="s">
        <v>5644</v>
      </c>
      <c r="B3400" s="6" t="s">
        <v>12</v>
      </c>
      <c r="C3400" s="5" t="s">
        <v>23</v>
      </c>
      <c r="D3400" s="5" t="s">
        <v>130</v>
      </c>
      <c r="E3400" s="5" t="s">
        <v>15</v>
      </c>
      <c r="F3400" s="5" t="s">
        <v>483</v>
      </c>
      <c r="G3400" s="7">
        <v>181.0</v>
      </c>
      <c r="H3400" s="7">
        <v>182.0</v>
      </c>
      <c r="I3400" s="7" t="s">
        <v>17</v>
      </c>
      <c r="J3400" s="7">
        <f t="shared" si="1"/>
        <v>181.5</v>
      </c>
    </row>
    <row r="3401" ht="15.75" hidden="1" customHeight="1">
      <c r="A3401" s="5" t="s">
        <v>5645</v>
      </c>
      <c r="B3401" s="6" t="s">
        <v>12</v>
      </c>
      <c r="C3401" s="5" t="s">
        <v>13</v>
      </c>
      <c r="D3401" s="5" t="s">
        <v>43</v>
      </c>
      <c r="E3401" s="5" t="s">
        <v>25</v>
      </c>
      <c r="F3401" s="5" t="s">
        <v>363</v>
      </c>
      <c r="G3401" s="7">
        <v>171.0</v>
      </c>
      <c r="H3401" s="7" t="s">
        <v>17</v>
      </c>
      <c r="I3401" s="7">
        <v>170.0</v>
      </c>
      <c r="J3401" s="7">
        <f t="shared" si="1"/>
        <v>170.5</v>
      </c>
    </row>
    <row r="3402" ht="15.75" hidden="1" customHeight="1">
      <c r="A3402" s="5" t="s">
        <v>5646</v>
      </c>
      <c r="B3402" s="6" t="s">
        <v>19</v>
      </c>
      <c r="C3402" s="5" t="s">
        <v>13</v>
      </c>
      <c r="D3402" s="5" t="s">
        <v>51</v>
      </c>
      <c r="E3402" s="5" t="s">
        <v>15</v>
      </c>
      <c r="F3402" s="5" t="s">
        <v>330</v>
      </c>
      <c r="G3402" s="7">
        <v>172.0</v>
      </c>
      <c r="H3402" s="7" t="s">
        <v>17</v>
      </c>
      <c r="I3402" s="7">
        <v>168.0</v>
      </c>
      <c r="J3402" s="7">
        <f t="shared" si="1"/>
        <v>170</v>
      </c>
    </row>
    <row r="3403" ht="15.75" hidden="1" customHeight="1">
      <c r="A3403" s="5" t="s">
        <v>5647</v>
      </c>
      <c r="B3403" s="6" t="s">
        <v>19</v>
      </c>
      <c r="C3403" s="5" t="s">
        <v>23</v>
      </c>
      <c r="D3403" s="5" t="s">
        <v>37</v>
      </c>
      <c r="E3403" s="5" t="s">
        <v>25</v>
      </c>
      <c r="F3403" s="5" t="s">
        <v>1023</v>
      </c>
      <c r="G3403" s="7">
        <v>137.0</v>
      </c>
      <c r="H3403" s="7">
        <v>124.0</v>
      </c>
      <c r="I3403" s="7" t="s">
        <v>17</v>
      </c>
      <c r="J3403" s="7">
        <f t="shared" si="1"/>
        <v>130.5</v>
      </c>
    </row>
    <row r="3404" ht="15.75" hidden="1" customHeight="1">
      <c r="A3404" s="5" t="s">
        <v>5648</v>
      </c>
      <c r="B3404" s="6" t="s">
        <v>12</v>
      </c>
      <c r="C3404" s="5" t="s">
        <v>13</v>
      </c>
      <c r="D3404" s="5" t="s">
        <v>37</v>
      </c>
      <c r="E3404" s="5" t="s">
        <v>15</v>
      </c>
      <c r="F3404" s="5" t="s">
        <v>196</v>
      </c>
      <c r="G3404" s="7">
        <v>160.0</v>
      </c>
      <c r="H3404" s="7" t="s">
        <v>17</v>
      </c>
      <c r="I3404" s="7">
        <v>180.0</v>
      </c>
      <c r="J3404" s="7">
        <f t="shared" si="1"/>
        <v>170</v>
      </c>
    </row>
    <row r="3405" ht="15.75" hidden="1" customHeight="1">
      <c r="A3405" s="5" t="s">
        <v>5649</v>
      </c>
      <c r="B3405" s="6" t="s">
        <v>12</v>
      </c>
      <c r="C3405" s="5" t="s">
        <v>23</v>
      </c>
      <c r="D3405" s="5" t="s">
        <v>30</v>
      </c>
      <c r="E3405" s="5" t="s">
        <v>15</v>
      </c>
      <c r="F3405" s="5" t="s">
        <v>183</v>
      </c>
      <c r="G3405" s="7">
        <v>143.0</v>
      </c>
      <c r="H3405" s="7">
        <v>158.0</v>
      </c>
      <c r="I3405" s="7" t="s">
        <v>17</v>
      </c>
      <c r="J3405" s="7">
        <f t="shared" si="1"/>
        <v>150.5</v>
      </c>
    </row>
    <row r="3406" ht="15.75" hidden="1" customHeight="1">
      <c r="A3406" s="5" t="s">
        <v>5650</v>
      </c>
      <c r="B3406" s="6" t="s">
        <v>12</v>
      </c>
      <c r="C3406" s="5" t="s">
        <v>23</v>
      </c>
      <c r="D3406" s="5" t="s">
        <v>14</v>
      </c>
      <c r="E3406" s="5" t="s">
        <v>25</v>
      </c>
      <c r="F3406" s="5" t="s">
        <v>56</v>
      </c>
      <c r="G3406" s="7">
        <v>186.0</v>
      </c>
      <c r="H3406" s="7">
        <v>164.0</v>
      </c>
      <c r="I3406" s="7" t="s">
        <v>17</v>
      </c>
      <c r="J3406" s="7">
        <f t="shared" si="1"/>
        <v>175</v>
      </c>
    </row>
    <row r="3407" ht="15.75" hidden="1" customHeight="1">
      <c r="A3407" s="5" t="s">
        <v>5651</v>
      </c>
      <c r="B3407" s="6" t="s">
        <v>19</v>
      </c>
      <c r="C3407" s="5" t="s">
        <v>13</v>
      </c>
      <c r="D3407" s="5" t="s">
        <v>37</v>
      </c>
      <c r="E3407" s="5" t="s">
        <v>25</v>
      </c>
      <c r="F3407" s="5" t="s">
        <v>361</v>
      </c>
      <c r="G3407" s="7">
        <v>191.0</v>
      </c>
      <c r="H3407" s="7" t="s">
        <v>17</v>
      </c>
      <c r="I3407" s="7">
        <v>187.0</v>
      </c>
      <c r="J3407" s="7">
        <f t="shared" si="1"/>
        <v>189</v>
      </c>
    </row>
    <row r="3408" ht="15.75" hidden="1" customHeight="1">
      <c r="A3408" s="5" t="s">
        <v>5652</v>
      </c>
      <c r="B3408" s="6" t="s">
        <v>12</v>
      </c>
      <c r="C3408" s="5" t="s">
        <v>23</v>
      </c>
      <c r="D3408" s="5" t="s">
        <v>77</v>
      </c>
      <c r="E3408" s="5" t="s">
        <v>15</v>
      </c>
      <c r="F3408" s="5" t="s">
        <v>198</v>
      </c>
      <c r="G3408" s="7">
        <v>137.0</v>
      </c>
      <c r="H3408" s="7">
        <v>110.0</v>
      </c>
      <c r="I3408" s="7" t="s">
        <v>17</v>
      </c>
      <c r="J3408" s="7">
        <f t="shared" si="1"/>
        <v>123.5</v>
      </c>
    </row>
    <row r="3409" ht="15.75" hidden="1" customHeight="1">
      <c r="A3409" s="5" t="s">
        <v>5653</v>
      </c>
      <c r="B3409" s="6" t="s">
        <v>12</v>
      </c>
      <c r="C3409" s="5" t="s">
        <v>13</v>
      </c>
      <c r="D3409" s="5" t="s">
        <v>109</v>
      </c>
      <c r="E3409" s="5" t="s">
        <v>25</v>
      </c>
      <c r="F3409" s="5" t="s">
        <v>192</v>
      </c>
      <c r="G3409" s="7">
        <v>120.0</v>
      </c>
      <c r="H3409" s="7">
        <v>162.0</v>
      </c>
      <c r="I3409" s="7">
        <v>117.0</v>
      </c>
      <c r="J3409" s="7">
        <f t="shared" si="1"/>
        <v>133</v>
      </c>
    </row>
    <row r="3410" ht="15.75" hidden="1" customHeight="1">
      <c r="A3410" s="5" t="s">
        <v>5654</v>
      </c>
      <c r="B3410" s="6" t="s">
        <v>12</v>
      </c>
      <c r="C3410" s="5" t="s">
        <v>13</v>
      </c>
      <c r="D3410" s="5" t="s">
        <v>20</v>
      </c>
      <c r="E3410" s="5" t="s">
        <v>25</v>
      </c>
      <c r="F3410" s="5" t="s">
        <v>654</v>
      </c>
      <c r="G3410" s="7">
        <v>164.0</v>
      </c>
      <c r="H3410" s="7" t="s">
        <v>17</v>
      </c>
      <c r="I3410" s="7">
        <v>153.0</v>
      </c>
      <c r="J3410" s="7">
        <f t="shared" si="1"/>
        <v>158.5</v>
      </c>
    </row>
    <row r="3411" ht="15.75" hidden="1" customHeight="1">
      <c r="A3411" s="5" t="s">
        <v>5655</v>
      </c>
      <c r="B3411" s="6" t="s">
        <v>12</v>
      </c>
      <c r="C3411" s="5" t="s">
        <v>13</v>
      </c>
      <c r="D3411" s="5" t="s">
        <v>30</v>
      </c>
      <c r="E3411" s="5" t="s">
        <v>15</v>
      </c>
      <c r="F3411" s="5" t="s">
        <v>1101</v>
      </c>
      <c r="G3411" s="7">
        <v>120.0</v>
      </c>
      <c r="H3411" s="7">
        <v>127.0</v>
      </c>
      <c r="I3411" s="7" t="s">
        <v>17</v>
      </c>
      <c r="J3411" s="7">
        <f t="shared" si="1"/>
        <v>123.5</v>
      </c>
    </row>
    <row r="3412" ht="15.75" hidden="1" customHeight="1">
      <c r="A3412" s="5" t="s">
        <v>5656</v>
      </c>
      <c r="B3412" s="6" t="s">
        <v>12</v>
      </c>
      <c r="C3412" s="5" t="s">
        <v>23</v>
      </c>
      <c r="D3412" s="5" t="s">
        <v>14</v>
      </c>
      <c r="E3412" s="5" t="s">
        <v>15</v>
      </c>
      <c r="F3412" s="5" t="s">
        <v>127</v>
      </c>
      <c r="G3412" s="7">
        <v>162.0</v>
      </c>
      <c r="H3412" s="7" t="s">
        <v>17</v>
      </c>
      <c r="I3412" s="7">
        <v>146.0</v>
      </c>
      <c r="J3412" s="7">
        <f t="shared" si="1"/>
        <v>154</v>
      </c>
    </row>
    <row r="3413" ht="15.75" hidden="1" customHeight="1">
      <c r="A3413" s="5" t="s">
        <v>5657</v>
      </c>
      <c r="B3413" s="6" t="s">
        <v>1353</v>
      </c>
      <c r="C3413" s="5" t="s">
        <v>23</v>
      </c>
      <c r="D3413" s="5" t="s">
        <v>30</v>
      </c>
      <c r="E3413" s="5" t="s">
        <v>15</v>
      </c>
      <c r="F3413" s="5" t="s">
        <v>66</v>
      </c>
      <c r="G3413" s="7">
        <v>138.0</v>
      </c>
      <c r="H3413" s="7">
        <v>135.0</v>
      </c>
      <c r="I3413" s="7" t="s">
        <v>17</v>
      </c>
      <c r="J3413" s="7">
        <f t="shared" si="1"/>
        <v>136.5</v>
      </c>
    </row>
    <row r="3414" ht="15.75" hidden="1" customHeight="1">
      <c r="A3414" s="5" t="s">
        <v>5658</v>
      </c>
      <c r="B3414" s="6" t="s">
        <v>19</v>
      </c>
      <c r="C3414" s="5" t="s">
        <v>13</v>
      </c>
      <c r="D3414" s="5" t="s">
        <v>149</v>
      </c>
      <c r="E3414" s="5" t="s">
        <v>15</v>
      </c>
      <c r="F3414" s="5" t="s">
        <v>150</v>
      </c>
      <c r="G3414" s="7">
        <v>138.0</v>
      </c>
      <c r="H3414" s="7" t="s">
        <v>17</v>
      </c>
      <c r="I3414" s="7">
        <v>125.0</v>
      </c>
      <c r="J3414" s="7">
        <f t="shared" si="1"/>
        <v>131.5</v>
      </c>
    </row>
    <row r="3415" ht="15.75" hidden="1" customHeight="1">
      <c r="A3415" s="5" t="s">
        <v>5659</v>
      </c>
      <c r="B3415" s="6" t="s">
        <v>12</v>
      </c>
      <c r="C3415" s="5" t="s">
        <v>23</v>
      </c>
      <c r="D3415" s="5" t="s">
        <v>24</v>
      </c>
      <c r="E3415" s="5" t="s">
        <v>15</v>
      </c>
      <c r="F3415" s="5" t="s">
        <v>1388</v>
      </c>
      <c r="G3415" s="7">
        <v>155.0</v>
      </c>
      <c r="H3415" s="7" t="s">
        <v>17</v>
      </c>
      <c r="I3415" s="7">
        <v>130.0</v>
      </c>
      <c r="J3415" s="7">
        <f t="shared" si="1"/>
        <v>142.5</v>
      </c>
    </row>
    <row r="3416" ht="15.75" hidden="1" customHeight="1">
      <c r="A3416" s="5" t="s">
        <v>5660</v>
      </c>
      <c r="B3416" s="6" t="s">
        <v>12</v>
      </c>
      <c r="C3416" s="5" t="s">
        <v>13</v>
      </c>
      <c r="D3416" s="5" t="s">
        <v>37</v>
      </c>
      <c r="E3416" s="5" t="s">
        <v>25</v>
      </c>
      <c r="F3416" s="5" t="s">
        <v>58</v>
      </c>
      <c r="G3416" s="7">
        <v>180.0</v>
      </c>
      <c r="H3416" s="7" t="s">
        <v>17</v>
      </c>
      <c r="I3416" s="7">
        <v>178.0</v>
      </c>
      <c r="J3416" s="7">
        <f t="shared" si="1"/>
        <v>179</v>
      </c>
    </row>
    <row r="3417" ht="15.75" hidden="1" customHeight="1">
      <c r="A3417" s="5" t="s">
        <v>5661</v>
      </c>
      <c r="B3417" s="6" t="s">
        <v>19</v>
      </c>
      <c r="C3417" s="5" t="s">
        <v>23</v>
      </c>
      <c r="D3417" s="5" t="s">
        <v>20</v>
      </c>
      <c r="E3417" s="5" t="s">
        <v>25</v>
      </c>
      <c r="F3417" s="5" t="s">
        <v>44</v>
      </c>
      <c r="G3417" s="7">
        <v>194.0</v>
      </c>
      <c r="H3417" s="7">
        <v>187.0</v>
      </c>
      <c r="I3417" s="7">
        <v>189.0</v>
      </c>
      <c r="J3417" s="7">
        <f t="shared" si="1"/>
        <v>190</v>
      </c>
    </row>
    <row r="3418" ht="15.75" hidden="1" customHeight="1">
      <c r="A3418" s="5" t="s">
        <v>5662</v>
      </c>
      <c r="B3418" s="6" t="s">
        <v>12</v>
      </c>
      <c r="C3418" s="5" t="s">
        <v>23</v>
      </c>
      <c r="D3418" s="5" t="s">
        <v>149</v>
      </c>
      <c r="E3418" s="5" t="s">
        <v>15</v>
      </c>
      <c r="F3418" s="5" t="s">
        <v>150</v>
      </c>
      <c r="G3418" s="7">
        <v>153.0</v>
      </c>
      <c r="H3418" s="7" t="s">
        <v>17</v>
      </c>
      <c r="I3418" s="7">
        <v>142.0</v>
      </c>
      <c r="J3418" s="7">
        <f t="shared" si="1"/>
        <v>147.5</v>
      </c>
    </row>
    <row r="3419" ht="15.75" hidden="1" customHeight="1">
      <c r="A3419" s="5" t="s">
        <v>5663</v>
      </c>
      <c r="B3419" s="6" t="s">
        <v>19</v>
      </c>
      <c r="C3419" s="5" t="s">
        <v>13</v>
      </c>
      <c r="D3419" s="5" t="s">
        <v>20</v>
      </c>
      <c r="E3419" s="5" t="s">
        <v>25</v>
      </c>
      <c r="F3419" s="5" t="s">
        <v>440</v>
      </c>
      <c r="G3419" s="7">
        <v>182.0</v>
      </c>
      <c r="H3419" s="7" t="s">
        <v>17</v>
      </c>
      <c r="I3419" s="7">
        <v>190.0</v>
      </c>
      <c r="J3419" s="7">
        <f t="shared" si="1"/>
        <v>186</v>
      </c>
    </row>
    <row r="3420" ht="15.75" hidden="1" customHeight="1">
      <c r="A3420" s="5" t="s">
        <v>5664</v>
      </c>
      <c r="B3420" s="6" t="s">
        <v>19</v>
      </c>
      <c r="C3420" s="5" t="s">
        <v>13</v>
      </c>
      <c r="D3420" s="5" t="s">
        <v>24</v>
      </c>
      <c r="E3420" s="5" t="s">
        <v>25</v>
      </c>
      <c r="F3420" s="5" t="s">
        <v>69</v>
      </c>
      <c r="G3420" s="7">
        <v>111.0</v>
      </c>
      <c r="H3420" s="7">
        <v>112.0</v>
      </c>
      <c r="I3420" s="7">
        <v>114.0</v>
      </c>
      <c r="J3420" s="7">
        <f t="shared" si="1"/>
        <v>112.3333333</v>
      </c>
    </row>
    <row r="3421" ht="15.75" hidden="1" customHeight="1">
      <c r="A3421" s="5" t="s">
        <v>5665</v>
      </c>
      <c r="B3421" s="6" t="s">
        <v>12</v>
      </c>
      <c r="C3421" s="5" t="s">
        <v>23</v>
      </c>
      <c r="D3421" s="5" t="s">
        <v>20</v>
      </c>
      <c r="E3421" s="5" t="s">
        <v>15</v>
      </c>
      <c r="F3421" s="5" t="s">
        <v>742</v>
      </c>
      <c r="G3421" s="7">
        <v>174.0</v>
      </c>
      <c r="H3421" s="7">
        <v>124.0</v>
      </c>
      <c r="I3421" s="7">
        <v>119.0</v>
      </c>
      <c r="J3421" s="7">
        <f t="shared" si="1"/>
        <v>139</v>
      </c>
    </row>
    <row r="3422" ht="15.75" hidden="1" customHeight="1">
      <c r="A3422" s="5" t="s">
        <v>5666</v>
      </c>
      <c r="B3422" s="6" t="s">
        <v>12</v>
      </c>
      <c r="C3422" s="5" t="s">
        <v>13</v>
      </c>
      <c r="D3422" s="5" t="s">
        <v>30</v>
      </c>
      <c r="E3422" s="5" t="s">
        <v>15</v>
      </c>
      <c r="F3422" s="5" t="s">
        <v>1258</v>
      </c>
      <c r="G3422" s="7">
        <v>141.0</v>
      </c>
      <c r="H3422" s="7">
        <v>147.0</v>
      </c>
      <c r="I3422" s="7">
        <v>128.0</v>
      </c>
      <c r="J3422" s="7">
        <f t="shared" si="1"/>
        <v>138.6666667</v>
      </c>
    </row>
    <row r="3423" ht="15.75" hidden="1" customHeight="1">
      <c r="A3423" s="5" t="s">
        <v>5667</v>
      </c>
      <c r="B3423" s="6" t="s">
        <v>19</v>
      </c>
      <c r="C3423" s="5" t="s">
        <v>13</v>
      </c>
      <c r="D3423" s="5" t="s">
        <v>24</v>
      </c>
      <c r="E3423" s="5" t="s">
        <v>15</v>
      </c>
      <c r="F3423" s="5" t="s">
        <v>146</v>
      </c>
      <c r="G3423" s="7">
        <v>127.0</v>
      </c>
      <c r="H3423" s="7">
        <v>157.0</v>
      </c>
      <c r="I3423" s="7" t="s">
        <v>17</v>
      </c>
      <c r="J3423" s="7">
        <f t="shared" si="1"/>
        <v>142</v>
      </c>
    </row>
    <row r="3424" ht="15.75" hidden="1" customHeight="1">
      <c r="A3424" s="5" t="s">
        <v>5668</v>
      </c>
      <c r="B3424" s="6" t="s">
        <v>12</v>
      </c>
      <c r="C3424" s="5" t="s">
        <v>13</v>
      </c>
      <c r="D3424" s="5" t="s">
        <v>20</v>
      </c>
      <c r="E3424" s="5" t="s">
        <v>15</v>
      </c>
      <c r="F3424" s="5" t="s">
        <v>21</v>
      </c>
      <c r="G3424" s="7">
        <v>143.0</v>
      </c>
      <c r="H3424" s="7">
        <v>127.0</v>
      </c>
      <c r="I3424" s="7">
        <v>117.0</v>
      </c>
      <c r="J3424" s="7">
        <f t="shared" si="1"/>
        <v>129</v>
      </c>
    </row>
    <row r="3425" ht="15.75" hidden="1" customHeight="1">
      <c r="A3425" s="5" t="s">
        <v>5669</v>
      </c>
      <c r="B3425" s="6" t="s">
        <v>12</v>
      </c>
      <c r="C3425" s="5" t="s">
        <v>23</v>
      </c>
      <c r="D3425" s="5" t="s">
        <v>130</v>
      </c>
      <c r="E3425" s="5" t="s">
        <v>15</v>
      </c>
      <c r="F3425" s="5" t="s">
        <v>131</v>
      </c>
      <c r="G3425" s="7">
        <v>188.0</v>
      </c>
      <c r="H3425" s="7" t="s">
        <v>17</v>
      </c>
      <c r="I3425" s="7">
        <v>180.0</v>
      </c>
      <c r="J3425" s="7">
        <f t="shared" si="1"/>
        <v>184</v>
      </c>
    </row>
    <row r="3426" ht="15.75" hidden="1" customHeight="1">
      <c r="A3426" s="5" t="s">
        <v>5670</v>
      </c>
      <c r="B3426" s="6" t="s">
        <v>12</v>
      </c>
      <c r="C3426" s="5" t="s">
        <v>13</v>
      </c>
      <c r="D3426" s="5" t="s">
        <v>20</v>
      </c>
      <c r="E3426" s="5" t="s">
        <v>15</v>
      </c>
      <c r="F3426" s="5" t="s">
        <v>143</v>
      </c>
      <c r="G3426" s="7">
        <v>193.0</v>
      </c>
      <c r="H3426" s="7" t="s">
        <v>17</v>
      </c>
      <c r="I3426" s="7">
        <v>194.0</v>
      </c>
      <c r="J3426" s="7">
        <f t="shared" si="1"/>
        <v>193.5</v>
      </c>
    </row>
    <row r="3427" ht="15.75" hidden="1" customHeight="1">
      <c r="A3427" s="5" t="s">
        <v>5671</v>
      </c>
      <c r="B3427" s="6" t="s">
        <v>19</v>
      </c>
      <c r="C3427" s="5" t="s">
        <v>13</v>
      </c>
      <c r="D3427" s="5" t="s">
        <v>51</v>
      </c>
      <c r="E3427" s="5" t="s">
        <v>15</v>
      </c>
      <c r="F3427" s="5" t="s">
        <v>330</v>
      </c>
      <c r="G3427" s="7">
        <v>160.0</v>
      </c>
      <c r="H3427" s="7" t="s">
        <v>17</v>
      </c>
      <c r="I3427" s="7">
        <v>128.0</v>
      </c>
      <c r="J3427" s="7">
        <f t="shared" si="1"/>
        <v>144</v>
      </c>
    </row>
    <row r="3428" ht="15.75" hidden="1" customHeight="1">
      <c r="A3428" s="5" t="s">
        <v>5672</v>
      </c>
      <c r="B3428" s="6" t="s">
        <v>12</v>
      </c>
      <c r="C3428" s="5" t="s">
        <v>23</v>
      </c>
      <c r="D3428" s="5" t="s">
        <v>20</v>
      </c>
      <c r="E3428" s="5" t="s">
        <v>25</v>
      </c>
      <c r="F3428" s="5" t="s">
        <v>71</v>
      </c>
      <c r="G3428" s="7">
        <v>171.0</v>
      </c>
      <c r="H3428" s="7">
        <v>178.0</v>
      </c>
      <c r="I3428" s="7">
        <v>146.0</v>
      </c>
      <c r="J3428" s="7">
        <f t="shared" si="1"/>
        <v>165</v>
      </c>
    </row>
    <row r="3429" ht="15.75" hidden="1" customHeight="1">
      <c r="A3429" s="5" t="s">
        <v>5673</v>
      </c>
      <c r="B3429" s="6" t="s">
        <v>19</v>
      </c>
      <c r="C3429" s="5" t="s">
        <v>23</v>
      </c>
      <c r="D3429" s="5" t="s">
        <v>30</v>
      </c>
      <c r="E3429" s="5" t="s">
        <v>25</v>
      </c>
      <c r="F3429" s="5" t="s">
        <v>1094</v>
      </c>
      <c r="G3429" s="7">
        <v>127.0</v>
      </c>
      <c r="H3429" s="7" t="s">
        <v>17</v>
      </c>
      <c r="I3429" s="7">
        <v>117.0</v>
      </c>
      <c r="J3429" s="7">
        <f t="shared" si="1"/>
        <v>122</v>
      </c>
    </row>
    <row r="3430" ht="15.75" hidden="1" customHeight="1">
      <c r="A3430" s="5" t="s">
        <v>5674</v>
      </c>
      <c r="B3430" s="6" t="s">
        <v>19</v>
      </c>
      <c r="C3430" s="5" t="s">
        <v>23</v>
      </c>
      <c r="D3430" s="5" t="s">
        <v>20</v>
      </c>
      <c r="E3430" s="5" t="s">
        <v>15</v>
      </c>
      <c r="F3430" s="5" t="s">
        <v>3542</v>
      </c>
      <c r="G3430" s="7">
        <v>149.0</v>
      </c>
      <c r="H3430" s="7">
        <v>140.0</v>
      </c>
      <c r="I3430" s="7" t="s">
        <v>67</v>
      </c>
      <c r="J3430" s="7">
        <f t="shared" si="1"/>
        <v>144.5</v>
      </c>
    </row>
    <row r="3431" ht="15.75" hidden="1" customHeight="1">
      <c r="A3431" s="5" t="s">
        <v>5675</v>
      </c>
      <c r="B3431" s="6" t="s">
        <v>12</v>
      </c>
      <c r="C3431" s="5" t="s">
        <v>23</v>
      </c>
      <c r="D3431" s="5" t="s">
        <v>30</v>
      </c>
      <c r="E3431" s="5" t="s">
        <v>25</v>
      </c>
      <c r="F3431" s="5" t="s">
        <v>1311</v>
      </c>
      <c r="G3431" s="7">
        <v>167.0</v>
      </c>
      <c r="H3431" s="7" t="s">
        <v>17</v>
      </c>
      <c r="I3431" s="7">
        <v>149.0</v>
      </c>
      <c r="J3431" s="7">
        <f t="shared" si="1"/>
        <v>158</v>
      </c>
    </row>
    <row r="3432" ht="15.75" hidden="1" customHeight="1">
      <c r="A3432" s="5" t="s">
        <v>5676</v>
      </c>
      <c r="B3432" s="6" t="s">
        <v>12</v>
      </c>
      <c r="C3432" s="5" t="s">
        <v>23</v>
      </c>
      <c r="D3432" s="5" t="s">
        <v>43</v>
      </c>
      <c r="E3432" s="5" t="s">
        <v>25</v>
      </c>
      <c r="F3432" s="5" t="s">
        <v>363</v>
      </c>
      <c r="G3432" s="7">
        <v>166.0</v>
      </c>
      <c r="H3432" s="7" t="s">
        <v>17</v>
      </c>
      <c r="I3432" s="7">
        <v>157.0</v>
      </c>
      <c r="J3432" s="7">
        <f t="shared" si="1"/>
        <v>161.5</v>
      </c>
    </row>
    <row r="3433" ht="15.75" hidden="1" customHeight="1">
      <c r="A3433" s="5" t="s">
        <v>5677</v>
      </c>
      <c r="B3433" s="6" t="s">
        <v>12</v>
      </c>
      <c r="C3433" s="5" t="s">
        <v>13</v>
      </c>
      <c r="D3433" s="5" t="s">
        <v>37</v>
      </c>
      <c r="E3433" s="5" t="s">
        <v>15</v>
      </c>
      <c r="F3433" s="5" t="s">
        <v>205</v>
      </c>
      <c r="G3433" s="7">
        <v>134.0</v>
      </c>
      <c r="H3433" s="7" t="s">
        <v>17</v>
      </c>
      <c r="I3433" s="7">
        <v>125.0</v>
      </c>
      <c r="J3433" s="7">
        <f t="shared" si="1"/>
        <v>129.5</v>
      </c>
    </row>
    <row r="3434" ht="15.75" hidden="1" customHeight="1">
      <c r="A3434" s="5" t="s">
        <v>5678</v>
      </c>
      <c r="B3434" s="6" t="s">
        <v>12</v>
      </c>
      <c r="C3434" s="5" t="s">
        <v>13</v>
      </c>
      <c r="D3434" s="5" t="s">
        <v>37</v>
      </c>
      <c r="E3434" s="5" t="s">
        <v>25</v>
      </c>
      <c r="F3434" s="5" t="s">
        <v>240</v>
      </c>
      <c r="G3434" s="7">
        <v>150.0</v>
      </c>
      <c r="H3434" s="7" t="s">
        <v>17</v>
      </c>
      <c r="I3434" s="7">
        <v>189.0</v>
      </c>
      <c r="J3434" s="7">
        <f t="shared" si="1"/>
        <v>169.5</v>
      </c>
    </row>
    <row r="3435" ht="15.75" hidden="1" customHeight="1">
      <c r="A3435" s="5" t="s">
        <v>5679</v>
      </c>
      <c r="B3435" s="6" t="s">
        <v>12</v>
      </c>
      <c r="C3435" s="5" t="s">
        <v>23</v>
      </c>
      <c r="D3435" s="5" t="s">
        <v>20</v>
      </c>
      <c r="E3435" s="5" t="s">
        <v>25</v>
      </c>
      <c r="F3435" s="5" t="s">
        <v>194</v>
      </c>
      <c r="G3435" s="7">
        <v>144.0</v>
      </c>
      <c r="H3435" s="7" t="s">
        <v>17</v>
      </c>
      <c r="I3435" s="7">
        <v>142.0</v>
      </c>
      <c r="J3435" s="7">
        <f t="shared" si="1"/>
        <v>143</v>
      </c>
    </row>
    <row r="3436" ht="15.75" hidden="1" customHeight="1">
      <c r="A3436" s="5" t="s">
        <v>5680</v>
      </c>
      <c r="B3436" s="6" t="s">
        <v>12</v>
      </c>
      <c r="C3436" s="5" t="s">
        <v>13</v>
      </c>
      <c r="D3436" s="5" t="s">
        <v>60</v>
      </c>
      <c r="E3436" s="5" t="s">
        <v>15</v>
      </c>
      <c r="F3436" s="5" t="s">
        <v>73</v>
      </c>
      <c r="G3436" s="7">
        <v>135.0</v>
      </c>
      <c r="H3436" s="7" t="s">
        <v>17</v>
      </c>
      <c r="I3436" s="7">
        <v>144.0</v>
      </c>
      <c r="J3436" s="7">
        <f t="shared" si="1"/>
        <v>139.5</v>
      </c>
    </row>
    <row r="3437" ht="15.75" hidden="1" customHeight="1">
      <c r="A3437" s="5" t="s">
        <v>5681</v>
      </c>
      <c r="B3437" s="6" t="s">
        <v>19</v>
      </c>
      <c r="C3437" s="5" t="s">
        <v>23</v>
      </c>
      <c r="D3437" s="5" t="s">
        <v>37</v>
      </c>
      <c r="E3437" s="5" t="s">
        <v>15</v>
      </c>
      <c r="F3437" s="5" t="s">
        <v>114</v>
      </c>
      <c r="G3437" s="7">
        <v>166.0</v>
      </c>
      <c r="H3437" s="7">
        <v>140.0</v>
      </c>
      <c r="I3437" s="7" t="s">
        <v>17</v>
      </c>
      <c r="J3437" s="7">
        <f t="shared" si="1"/>
        <v>153</v>
      </c>
    </row>
    <row r="3438" ht="15.75" hidden="1" customHeight="1">
      <c r="A3438" s="5" t="s">
        <v>5682</v>
      </c>
      <c r="B3438" s="6" t="s">
        <v>12</v>
      </c>
      <c r="C3438" s="5" t="s">
        <v>23</v>
      </c>
      <c r="D3438" s="5" t="s">
        <v>24</v>
      </c>
      <c r="E3438" s="5" t="s">
        <v>15</v>
      </c>
      <c r="F3438" s="5" t="s">
        <v>1225</v>
      </c>
      <c r="G3438" s="7">
        <v>145.0</v>
      </c>
      <c r="H3438" s="7" t="s">
        <v>17</v>
      </c>
      <c r="I3438" s="7">
        <v>110.0</v>
      </c>
      <c r="J3438" s="7">
        <f t="shared" si="1"/>
        <v>127.5</v>
      </c>
    </row>
    <row r="3439" ht="15.75" hidden="1" customHeight="1">
      <c r="A3439" s="5" t="s">
        <v>5683</v>
      </c>
      <c r="B3439" s="6" t="s">
        <v>12</v>
      </c>
      <c r="C3439" s="5" t="s">
        <v>13</v>
      </c>
      <c r="D3439" s="5" t="s">
        <v>30</v>
      </c>
      <c r="E3439" s="5" t="s">
        <v>25</v>
      </c>
      <c r="F3439" s="5" t="s">
        <v>544</v>
      </c>
      <c r="G3439" s="7">
        <v>164.0</v>
      </c>
      <c r="H3439" s="7" t="s">
        <v>17</v>
      </c>
      <c r="I3439" s="7">
        <v>146.0</v>
      </c>
      <c r="J3439" s="7">
        <f t="shared" si="1"/>
        <v>155</v>
      </c>
    </row>
    <row r="3440" ht="15.75" hidden="1" customHeight="1">
      <c r="A3440" s="5" t="s">
        <v>5684</v>
      </c>
      <c r="B3440" s="6" t="s">
        <v>12</v>
      </c>
      <c r="C3440" s="5" t="s">
        <v>13</v>
      </c>
      <c r="D3440" s="5" t="s">
        <v>40</v>
      </c>
      <c r="E3440" s="5" t="s">
        <v>15</v>
      </c>
      <c r="F3440" s="5" t="s">
        <v>41</v>
      </c>
      <c r="G3440" s="7">
        <v>126.0</v>
      </c>
      <c r="H3440" s="7">
        <v>149.0</v>
      </c>
      <c r="I3440" s="7" t="s">
        <v>67</v>
      </c>
      <c r="J3440" s="7">
        <f t="shared" si="1"/>
        <v>137.5</v>
      </c>
    </row>
    <row r="3441" ht="15.75" hidden="1" customHeight="1">
      <c r="A3441" s="5" t="s">
        <v>5685</v>
      </c>
      <c r="B3441" s="6" t="s">
        <v>12</v>
      </c>
      <c r="C3441" s="5" t="s">
        <v>23</v>
      </c>
      <c r="D3441" s="5" t="s">
        <v>51</v>
      </c>
      <c r="E3441" s="5" t="s">
        <v>15</v>
      </c>
      <c r="F3441" s="5" t="s">
        <v>112</v>
      </c>
      <c r="G3441" s="7">
        <v>196.0</v>
      </c>
      <c r="H3441" s="7" t="s">
        <v>17</v>
      </c>
      <c r="I3441" s="7">
        <v>157.0</v>
      </c>
      <c r="J3441" s="7">
        <f t="shared" si="1"/>
        <v>176.5</v>
      </c>
    </row>
    <row r="3442" ht="15.75" hidden="1" customHeight="1">
      <c r="A3442" s="5" t="s">
        <v>5686</v>
      </c>
      <c r="B3442" s="6" t="s">
        <v>12</v>
      </c>
      <c r="C3442" s="5" t="s">
        <v>23</v>
      </c>
      <c r="D3442" s="5" t="s">
        <v>109</v>
      </c>
      <c r="E3442" s="5" t="s">
        <v>15</v>
      </c>
      <c r="F3442" s="5" t="s">
        <v>868</v>
      </c>
      <c r="G3442" s="7">
        <v>163.0</v>
      </c>
      <c r="H3442" s="7">
        <v>173.0</v>
      </c>
      <c r="I3442" s="7" t="s">
        <v>17</v>
      </c>
      <c r="J3442" s="7">
        <f t="shared" si="1"/>
        <v>168</v>
      </c>
    </row>
    <row r="3443" ht="15.75" hidden="1" customHeight="1">
      <c r="A3443" s="5" t="s">
        <v>5687</v>
      </c>
      <c r="B3443" s="6" t="s">
        <v>19</v>
      </c>
      <c r="C3443" s="5" t="s">
        <v>13</v>
      </c>
      <c r="D3443" s="5" t="s">
        <v>109</v>
      </c>
      <c r="E3443" s="5" t="s">
        <v>25</v>
      </c>
      <c r="F3443" s="5" t="s">
        <v>94</v>
      </c>
      <c r="G3443" s="7">
        <v>124.0</v>
      </c>
      <c r="H3443" s="7">
        <v>115.0</v>
      </c>
      <c r="I3443" s="7">
        <v>114.0</v>
      </c>
      <c r="J3443" s="7">
        <f t="shared" si="1"/>
        <v>117.6666667</v>
      </c>
    </row>
    <row r="3444" ht="15.75" hidden="1" customHeight="1">
      <c r="A3444" s="5" t="s">
        <v>5688</v>
      </c>
      <c r="B3444" s="6" t="s">
        <v>19</v>
      </c>
      <c r="C3444" s="5" t="s">
        <v>23</v>
      </c>
      <c r="D3444" s="5" t="s">
        <v>30</v>
      </c>
      <c r="E3444" s="5" t="s">
        <v>15</v>
      </c>
      <c r="F3444" s="5" t="s">
        <v>394</v>
      </c>
      <c r="G3444" s="7">
        <v>147.0</v>
      </c>
      <c r="H3444" s="7">
        <v>140.0</v>
      </c>
      <c r="I3444" s="7" t="s">
        <v>17</v>
      </c>
      <c r="J3444" s="7">
        <f t="shared" si="1"/>
        <v>143.5</v>
      </c>
    </row>
    <row r="3445" ht="15.75" hidden="1" customHeight="1">
      <c r="A3445" s="5" t="s">
        <v>5689</v>
      </c>
      <c r="B3445" s="6" t="s">
        <v>12</v>
      </c>
      <c r="C3445" s="5" t="s">
        <v>23</v>
      </c>
      <c r="D3445" s="5" t="s">
        <v>30</v>
      </c>
      <c r="E3445" s="5" t="s">
        <v>15</v>
      </c>
      <c r="F3445" s="5" t="s">
        <v>660</v>
      </c>
      <c r="G3445" s="7">
        <v>111.0</v>
      </c>
      <c r="H3445" s="7">
        <v>124.0</v>
      </c>
      <c r="I3445" s="7" t="s">
        <v>17</v>
      </c>
      <c r="J3445" s="7">
        <f t="shared" si="1"/>
        <v>117.5</v>
      </c>
    </row>
    <row r="3446" ht="15.75" hidden="1" customHeight="1">
      <c r="A3446" s="5" t="s">
        <v>5690</v>
      </c>
      <c r="B3446" s="6" t="s">
        <v>19</v>
      </c>
      <c r="C3446" s="5" t="s">
        <v>23</v>
      </c>
      <c r="D3446" s="5" t="s">
        <v>30</v>
      </c>
      <c r="E3446" s="5" t="s">
        <v>15</v>
      </c>
      <c r="F3446" s="5" t="s">
        <v>66</v>
      </c>
      <c r="G3446" s="7">
        <v>152.0</v>
      </c>
      <c r="H3446" s="7">
        <v>140.0</v>
      </c>
      <c r="I3446" s="7">
        <v>107.0</v>
      </c>
      <c r="J3446" s="7">
        <f t="shared" si="1"/>
        <v>133</v>
      </c>
    </row>
    <row r="3447" ht="15.75" hidden="1" customHeight="1">
      <c r="A3447" s="5" t="s">
        <v>5691</v>
      </c>
      <c r="B3447" s="6" t="s">
        <v>19</v>
      </c>
      <c r="C3447" s="5" t="s">
        <v>23</v>
      </c>
      <c r="D3447" s="5" t="s">
        <v>30</v>
      </c>
      <c r="E3447" s="5" t="s">
        <v>15</v>
      </c>
      <c r="F3447" s="5" t="s">
        <v>302</v>
      </c>
      <c r="G3447" s="7">
        <v>141.0</v>
      </c>
      <c r="H3447" s="7">
        <v>151.0</v>
      </c>
      <c r="I3447" s="7" t="s">
        <v>17</v>
      </c>
      <c r="J3447" s="7">
        <f t="shared" si="1"/>
        <v>146</v>
      </c>
    </row>
    <row r="3448" ht="15.75" customHeight="1">
      <c r="A3448" s="5" t="s">
        <v>5692</v>
      </c>
      <c r="B3448" s="6" t="s">
        <v>12</v>
      </c>
      <c r="C3448" s="5" t="s">
        <v>23</v>
      </c>
      <c r="D3448" s="5" t="s">
        <v>30</v>
      </c>
      <c r="E3448" s="5" t="s">
        <v>15</v>
      </c>
      <c r="F3448" s="5" t="s">
        <v>596</v>
      </c>
      <c r="G3448" s="7" t="s">
        <v>67</v>
      </c>
      <c r="H3448" s="7" t="s">
        <v>67</v>
      </c>
      <c r="I3448" s="7" t="s">
        <v>17</v>
      </c>
      <c r="J3448" s="7" t="str">
        <f t="shared" si="1"/>
        <v>#DIV/0!</v>
      </c>
    </row>
    <row r="3449" ht="15.75" hidden="1" customHeight="1">
      <c r="A3449" s="5" t="s">
        <v>5693</v>
      </c>
      <c r="B3449" s="6" t="s">
        <v>12</v>
      </c>
      <c r="C3449" s="5" t="s">
        <v>13</v>
      </c>
      <c r="D3449" s="5" t="s">
        <v>30</v>
      </c>
      <c r="E3449" s="5" t="s">
        <v>15</v>
      </c>
      <c r="F3449" s="5" t="s">
        <v>319</v>
      </c>
      <c r="G3449" s="7">
        <v>176.0</v>
      </c>
      <c r="H3449" s="7">
        <v>135.0</v>
      </c>
      <c r="I3449" s="7" t="s">
        <v>17</v>
      </c>
      <c r="J3449" s="7">
        <f t="shared" si="1"/>
        <v>155.5</v>
      </c>
    </row>
    <row r="3450" ht="15.75" hidden="1" customHeight="1">
      <c r="A3450" s="5" t="s">
        <v>5694</v>
      </c>
      <c r="B3450" s="6" t="s">
        <v>12</v>
      </c>
      <c r="C3450" s="5" t="s">
        <v>13</v>
      </c>
      <c r="D3450" s="5" t="s">
        <v>14</v>
      </c>
      <c r="E3450" s="5" t="s">
        <v>15</v>
      </c>
      <c r="F3450" s="5" t="s">
        <v>205</v>
      </c>
      <c r="G3450" s="7">
        <v>143.0</v>
      </c>
      <c r="H3450" s="7" t="s">
        <v>17</v>
      </c>
      <c r="I3450" s="7">
        <v>128.0</v>
      </c>
      <c r="J3450" s="7">
        <f t="shared" si="1"/>
        <v>135.5</v>
      </c>
    </row>
    <row r="3451" ht="15.75" hidden="1" customHeight="1">
      <c r="A3451" s="5" t="s">
        <v>5695</v>
      </c>
      <c r="B3451" s="6" t="s">
        <v>19</v>
      </c>
      <c r="C3451" s="5" t="s">
        <v>23</v>
      </c>
      <c r="D3451" s="5" t="s">
        <v>30</v>
      </c>
      <c r="E3451" s="5" t="s">
        <v>25</v>
      </c>
      <c r="F3451" s="5" t="s">
        <v>188</v>
      </c>
      <c r="G3451" s="7">
        <v>172.0</v>
      </c>
      <c r="H3451" s="7">
        <v>167.0</v>
      </c>
      <c r="I3451" s="7">
        <v>137.0</v>
      </c>
      <c r="J3451" s="7">
        <f t="shared" si="1"/>
        <v>158.6666667</v>
      </c>
    </row>
    <row r="3452" ht="15.75" hidden="1" customHeight="1">
      <c r="A3452" s="5" t="s">
        <v>5696</v>
      </c>
      <c r="B3452" s="6" t="s">
        <v>19</v>
      </c>
      <c r="C3452" s="5" t="s">
        <v>13</v>
      </c>
      <c r="D3452" s="5" t="s">
        <v>37</v>
      </c>
      <c r="E3452" s="5" t="s">
        <v>25</v>
      </c>
      <c r="F3452" s="5" t="s">
        <v>174</v>
      </c>
      <c r="G3452" s="7">
        <v>181.0</v>
      </c>
      <c r="H3452" s="7" t="s">
        <v>17</v>
      </c>
      <c r="I3452" s="7">
        <v>191.0</v>
      </c>
      <c r="J3452" s="7">
        <f t="shared" si="1"/>
        <v>186</v>
      </c>
    </row>
    <row r="3453" ht="15.75" hidden="1" customHeight="1">
      <c r="A3453" s="5" t="s">
        <v>5697</v>
      </c>
      <c r="B3453" s="6" t="s">
        <v>19</v>
      </c>
      <c r="C3453" s="5" t="s">
        <v>23</v>
      </c>
      <c r="D3453" s="5" t="s">
        <v>30</v>
      </c>
      <c r="E3453" s="5" t="s">
        <v>15</v>
      </c>
      <c r="F3453" s="5" t="s">
        <v>1258</v>
      </c>
      <c r="G3453" s="7">
        <v>148.0</v>
      </c>
      <c r="H3453" s="7">
        <v>124.0</v>
      </c>
      <c r="I3453" s="7" t="s">
        <v>17</v>
      </c>
      <c r="J3453" s="7">
        <f t="shared" si="1"/>
        <v>136</v>
      </c>
    </row>
    <row r="3454" ht="15.75" hidden="1" customHeight="1">
      <c r="A3454" s="5" t="s">
        <v>5698</v>
      </c>
      <c r="B3454" s="6" t="s">
        <v>12</v>
      </c>
      <c r="C3454" s="5" t="s">
        <v>13</v>
      </c>
      <c r="D3454" s="5" t="s">
        <v>14</v>
      </c>
      <c r="E3454" s="5" t="s">
        <v>25</v>
      </c>
      <c r="F3454" s="5" t="s">
        <v>421</v>
      </c>
      <c r="G3454" s="7">
        <v>178.0</v>
      </c>
      <c r="H3454" s="7" t="s">
        <v>17</v>
      </c>
      <c r="I3454" s="7">
        <v>159.0</v>
      </c>
      <c r="J3454" s="7">
        <f t="shared" si="1"/>
        <v>168.5</v>
      </c>
    </row>
    <row r="3455" ht="15.75" hidden="1" customHeight="1">
      <c r="A3455" s="5" t="s">
        <v>5699</v>
      </c>
      <c r="B3455" s="6" t="s">
        <v>12</v>
      </c>
      <c r="C3455" s="5" t="s">
        <v>23</v>
      </c>
      <c r="D3455" s="5" t="s">
        <v>37</v>
      </c>
      <c r="E3455" s="5" t="s">
        <v>15</v>
      </c>
      <c r="F3455" s="5" t="s">
        <v>196</v>
      </c>
      <c r="G3455" s="7">
        <v>194.0</v>
      </c>
      <c r="H3455" s="7" t="s">
        <v>17</v>
      </c>
      <c r="I3455" s="7">
        <v>192.0</v>
      </c>
      <c r="J3455" s="7">
        <f t="shared" si="1"/>
        <v>193</v>
      </c>
    </row>
    <row r="3456" ht="15.75" hidden="1" customHeight="1">
      <c r="A3456" s="5" t="s">
        <v>5700</v>
      </c>
      <c r="B3456" s="6" t="s">
        <v>12</v>
      </c>
      <c r="C3456" s="5" t="s">
        <v>13</v>
      </c>
      <c r="D3456" s="5" t="s">
        <v>60</v>
      </c>
      <c r="E3456" s="5" t="s">
        <v>25</v>
      </c>
      <c r="F3456" s="5" t="s">
        <v>534</v>
      </c>
      <c r="G3456" s="7">
        <v>132.0</v>
      </c>
      <c r="H3456" s="7" t="s">
        <v>17</v>
      </c>
      <c r="I3456" s="7">
        <v>157.0</v>
      </c>
      <c r="J3456" s="7">
        <f t="shared" si="1"/>
        <v>144.5</v>
      </c>
    </row>
    <row r="3457" ht="15.75" hidden="1" customHeight="1">
      <c r="A3457" s="5" t="s">
        <v>5701</v>
      </c>
      <c r="B3457" s="6" t="s">
        <v>12</v>
      </c>
      <c r="C3457" s="5" t="s">
        <v>13</v>
      </c>
      <c r="D3457" s="5" t="s">
        <v>24</v>
      </c>
      <c r="E3457" s="5" t="s">
        <v>15</v>
      </c>
      <c r="F3457" s="5" t="s">
        <v>1410</v>
      </c>
      <c r="G3457" s="7">
        <v>163.0</v>
      </c>
      <c r="H3457" s="7">
        <v>161.0</v>
      </c>
      <c r="I3457" s="7">
        <v>122.0</v>
      </c>
      <c r="J3457" s="7">
        <f t="shared" si="1"/>
        <v>148.6666667</v>
      </c>
    </row>
    <row r="3458" ht="15.75" hidden="1" customHeight="1">
      <c r="A3458" s="5" t="s">
        <v>5702</v>
      </c>
      <c r="B3458" s="6" t="s">
        <v>12</v>
      </c>
      <c r="C3458" s="5" t="s">
        <v>23</v>
      </c>
      <c r="D3458" s="5" t="s">
        <v>37</v>
      </c>
      <c r="E3458" s="5" t="s">
        <v>25</v>
      </c>
      <c r="F3458" s="5" t="s">
        <v>361</v>
      </c>
      <c r="G3458" s="7">
        <v>197.0</v>
      </c>
      <c r="H3458" s="7" t="s">
        <v>17</v>
      </c>
      <c r="I3458" s="7">
        <v>184.0</v>
      </c>
      <c r="J3458" s="7">
        <f t="shared" si="1"/>
        <v>190.5</v>
      </c>
    </row>
    <row r="3459" ht="15.75" hidden="1" customHeight="1">
      <c r="A3459" s="5" t="s">
        <v>5703</v>
      </c>
      <c r="B3459" s="6" t="s">
        <v>19</v>
      </c>
      <c r="C3459" s="5" t="s">
        <v>13</v>
      </c>
      <c r="D3459" s="5" t="s">
        <v>20</v>
      </c>
      <c r="E3459" s="5" t="s">
        <v>15</v>
      </c>
      <c r="F3459" s="5" t="s">
        <v>28</v>
      </c>
      <c r="G3459" s="7">
        <v>178.0</v>
      </c>
      <c r="H3459" s="7" t="s">
        <v>17</v>
      </c>
      <c r="I3459" s="7">
        <v>157.0</v>
      </c>
      <c r="J3459" s="7">
        <f t="shared" si="1"/>
        <v>167.5</v>
      </c>
    </row>
    <row r="3460" ht="15.75" hidden="1" customHeight="1">
      <c r="A3460" s="5" t="s">
        <v>5704</v>
      </c>
      <c r="B3460" s="6" t="s">
        <v>12</v>
      </c>
      <c r="C3460" s="5" t="s">
        <v>23</v>
      </c>
      <c r="D3460" s="5" t="s">
        <v>20</v>
      </c>
      <c r="E3460" s="5" t="s">
        <v>15</v>
      </c>
      <c r="F3460" s="5" t="s">
        <v>504</v>
      </c>
      <c r="G3460" s="7">
        <v>126.0</v>
      </c>
      <c r="H3460" s="7">
        <v>132.0</v>
      </c>
      <c r="I3460" s="7" t="s">
        <v>17</v>
      </c>
      <c r="J3460" s="7">
        <f t="shared" si="1"/>
        <v>129</v>
      </c>
    </row>
    <row r="3461" ht="15.75" hidden="1" customHeight="1">
      <c r="A3461" s="5" t="s">
        <v>5705</v>
      </c>
      <c r="B3461" s="6" t="s">
        <v>12</v>
      </c>
      <c r="C3461" s="5" t="s">
        <v>13</v>
      </c>
      <c r="D3461" s="5" t="s">
        <v>14</v>
      </c>
      <c r="E3461" s="5" t="s">
        <v>25</v>
      </c>
      <c r="F3461" s="5" t="s">
        <v>56</v>
      </c>
      <c r="G3461" s="7">
        <v>120.0</v>
      </c>
      <c r="H3461" s="7" t="s">
        <v>17</v>
      </c>
      <c r="I3461" s="7">
        <v>137.0</v>
      </c>
      <c r="J3461" s="7">
        <f t="shared" si="1"/>
        <v>128.5</v>
      </c>
    </row>
    <row r="3462" ht="15.75" hidden="1" customHeight="1">
      <c r="A3462" s="5" t="s">
        <v>5706</v>
      </c>
      <c r="B3462" s="6" t="s">
        <v>12</v>
      </c>
      <c r="C3462" s="5" t="s">
        <v>13</v>
      </c>
      <c r="D3462" s="5" t="s">
        <v>60</v>
      </c>
      <c r="E3462" s="5" t="s">
        <v>15</v>
      </c>
      <c r="F3462" s="5" t="s">
        <v>398</v>
      </c>
      <c r="G3462" s="7">
        <v>155.0</v>
      </c>
      <c r="H3462" s="7" t="s">
        <v>17</v>
      </c>
      <c r="I3462" s="7">
        <v>149.0</v>
      </c>
      <c r="J3462" s="7">
        <f t="shared" si="1"/>
        <v>152</v>
      </c>
    </row>
    <row r="3463" ht="15.75" hidden="1" customHeight="1">
      <c r="A3463" s="5" t="s">
        <v>5707</v>
      </c>
      <c r="B3463" s="6" t="s">
        <v>19</v>
      </c>
      <c r="C3463" s="5" t="s">
        <v>13</v>
      </c>
      <c r="D3463" s="5" t="s">
        <v>20</v>
      </c>
      <c r="E3463" s="5" t="s">
        <v>15</v>
      </c>
      <c r="F3463" s="5" t="s">
        <v>181</v>
      </c>
      <c r="G3463" s="7">
        <v>153.0</v>
      </c>
      <c r="H3463" s="7" t="s">
        <v>64</v>
      </c>
      <c r="I3463" s="7" t="s">
        <v>17</v>
      </c>
      <c r="J3463" s="7">
        <f t="shared" si="1"/>
        <v>153</v>
      </c>
    </row>
    <row r="3464" ht="15.75" hidden="1" customHeight="1">
      <c r="A3464" s="5" t="s">
        <v>5708</v>
      </c>
      <c r="B3464" s="6" t="s">
        <v>12</v>
      </c>
      <c r="C3464" s="5" t="s">
        <v>13</v>
      </c>
      <c r="D3464" s="5" t="s">
        <v>24</v>
      </c>
      <c r="E3464" s="5" t="s">
        <v>15</v>
      </c>
      <c r="F3464" s="5" t="s">
        <v>722</v>
      </c>
      <c r="G3464" s="7">
        <v>172.0</v>
      </c>
      <c r="H3464" s="7" t="s">
        <v>17</v>
      </c>
      <c r="I3464" s="7">
        <v>172.0</v>
      </c>
      <c r="J3464" s="7">
        <f t="shared" si="1"/>
        <v>172</v>
      </c>
    </row>
    <row r="3465" ht="15.75" hidden="1" customHeight="1">
      <c r="A3465" s="5" t="s">
        <v>5709</v>
      </c>
      <c r="B3465" s="6" t="s">
        <v>12</v>
      </c>
      <c r="C3465" s="5" t="s">
        <v>23</v>
      </c>
      <c r="D3465" s="5" t="s">
        <v>561</v>
      </c>
      <c r="E3465" s="5" t="s">
        <v>25</v>
      </c>
      <c r="F3465" s="5" t="s">
        <v>1414</v>
      </c>
      <c r="G3465" s="7">
        <v>190.0</v>
      </c>
      <c r="H3465" s="7">
        <v>173.0</v>
      </c>
      <c r="I3465" s="7">
        <v>170.0</v>
      </c>
      <c r="J3465" s="7">
        <f t="shared" si="1"/>
        <v>177.6666667</v>
      </c>
    </row>
    <row r="3466" ht="15.75" hidden="1" customHeight="1">
      <c r="A3466" s="5" t="s">
        <v>5710</v>
      </c>
      <c r="B3466" s="6" t="s">
        <v>12</v>
      </c>
      <c r="C3466" s="5" t="s">
        <v>23</v>
      </c>
      <c r="D3466" s="5" t="s">
        <v>30</v>
      </c>
      <c r="E3466" s="5" t="s">
        <v>25</v>
      </c>
      <c r="F3466" s="5" t="s">
        <v>1172</v>
      </c>
      <c r="G3466" s="7">
        <v>117.0</v>
      </c>
      <c r="H3466" s="7">
        <v>138.0</v>
      </c>
      <c r="I3466" s="7" t="s">
        <v>17</v>
      </c>
      <c r="J3466" s="7">
        <f t="shared" si="1"/>
        <v>127.5</v>
      </c>
    </row>
    <row r="3467" ht="15.75" hidden="1" customHeight="1">
      <c r="A3467" s="5" t="s">
        <v>5711</v>
      </c>
      <c r="B3467" s="6" t="s">
        <v>12</v>
      </c>
      <c r="C3467" s="5" t="s">
        <v>13</v>
      </c>
      <c r="D3467" s="5" t="s">
        <v>20</v>
      </c>
      <c r="E3467" s="5" t="s">
        <v>15</v>
      </c>
      <c r="F3467" s="5" t="s">
        <v>504</v>
      </c>
      <c r="G3467" s="7">
        <v>129.0</v>
      </c>
      <c r="H3467" s="7">
        <v>167.0</v>
      </c>
      <c r="I3467" s="7" t="s">
        <v>17</v>
      </c>
      <c r="J3467" s="7">
        <f t="shared" si="1"/>
        <v>148</v>
      </c>
    </row>
    <row r="3468" ht="15.75" hidden="1" customHeight="1">
      <c r="A3468" s="5" t="s">
        <v>5712</v>
      </c>
      <c r="B3468" s="6" t="s">
        <v>12</v>
      </c>
      <c r="C3468" s="5" t="s">
        <v>13</v>
      </c>
      <c r="D3468" s="5" t="s">
        <v>109</v>
      </c>
      <c r="E3468" s="5" t="s">
        <v>25</v>
      </c>
      <c r="F3468" s="5" t="s">
        <v>94</v>
      </c>
      <c r="G3468" s="7">
        <v>152.0</v>
      </c>
      <c r="H3468" s="7" t="s">
        <v>17</v>
      </c>
      <c r="I3468" s="7">
        <v>153.0</v>
      </c>
      <c r="J3468" s="7">
        <f t="shared" si="1"/>
        <v>152.5</v>
      </c>
    </row>
    <row r="3469" ht="15.75" hidden="1" customHeight="1">
      <c r="A3469" s="5" t="s">
        <v>5713</v>
      </c>
      <c r="B3469" s="6" t="s">
        <v>19</v>
      </c>
      <c r="C3469" s="5" t="s">
        <v>13</v>
      </c>
      <c r="D3469" s="5" t="s">
        <v>14</v>
      </c>
      <c r="E3469" s="5" t="s">
        <v>25</v>
      </c>
      <c r="F3469" s="5" t="s">
        <v>269</v>
      </c>
      <c r="G3469" s="7">
        <v>131.0</v>
      </c>
      <c r="H3469" s="7">
        <v>132.0</v>
      </c>
      <c r="I3469" s="7" t="s">
        <v>17</v>
      </c>
      <c r="J3469" s="7">
        <f t="shared" si="1"/>
        <v>131.5</v>
      </c>
    </row>
    <row r="3470" ht="15.75" hidden="1" customHeight="1">
      <c r="A3470" s="5" t="s">
        <v>5714</v>
      </c>
      <c r="B3470" s="6" t="s">
        <v>19</v>
      </c>
      <c r="C3470" s="5" t="s">
        <v>23</v>
      </c>
      <c r="D3470" s="5" t="s">
        <v>51</v>
      </c>
      <c r="E3470" s="5" t="s">
        <v>25</v>
      </c>
      <c r="F3470" s="5" t="s">
        <v>361</v>
      </c>
      <c r="G3470" s="7">
        <v>190.0</v>
      </c>
      <c r="H3470" s="7" t="s">
        <v>17</v>
      </c>
      <c r="I3470" s="7">
        <v>189.0</v>
      </c>
      <c r="J3470" s="7">
        <f t="shared" si="1"/>
        <v>189.5</v>
      </c>
    </row>
    <row r="3471" ht="15.75" hidden="1" customHeight="1">
      <c r="A3471" s="5" t="s">
        <v>5715</v>
      </c>
      <c r="B3471" s="6" t="s">
        <v>12</v>
      </c>
      <c r="C3471" s="5" t="s">
        <v>13</v>
      </c>
      <c r="D3471" s="5" t="s">
        <v>37</v>
      </c>
      <c r="E3471" s="5" t="s">
        <v>15</v>
      </c>
      <c r="F3471" s="5" t="s">
        <v>205</v>
      </c>
      <c r="G3471" s="7">
        <v>147.0</v>
      </c>
      <c r="H3471" s="7">
        <v>162.0</v>
      </c>
      <c r="I3471" s="7" t="s">
        <v>17</v>
      </c>
      <c r="J3471" s="7">
        <f t="shared" si="1"/>
        <v>154.5</v>
      </c>
    </row>
    <row r="3472" ht="15.75" hidden="1" customHeight="1">
      <c r="A3472" s="5" t="s">
        <v>5716</v>
      </c>
      <c r="B3472" s="6" t="s">
        <v>19</v>
      </c>
      <c r="C3472" s="5" t="s">
        <v>23</v>
      </c>
      <c r="D3472" s="5" t="s">
        <v>109</v>
      </c>
      <c r="E3472" s="5" t="s">
        <v>15</v>
      </c>
      <c r="F3472" s="5" t="s">
        <v>52</v>
      </c>
      <c r="G3472" s="7">
        <v>176.0</v>
      </c>
      <c r="H3472" s="7">
        <v>162.0</v>
      </c>
      <c r="I3472" s="7" t="s">
        <v>17</v>
      </c>
      <c r="J3472" s="7">
        <f t="shared" si="1"/>
        <v>169</v>
      </c>
    </row>
    <row r="3473" ht="15.75" hidden="1" customHeight="1">
      <c r="A3473" s="5" t="s">
        <v>5717</v>
      </c>
      <c r="B3473" s="6" t="s">
        <v>19</v>
      </c>
      <c r="C3473" s="5" t="s">
        <v>23</v>
      </c>
      <c r="D3473" s="5" t="s">
        <v>14</v>
      </c>
      <c r="E3473" s="5" t="s">
        <v>25</v>
      </c>
      <c r="F3473" s="5" t="s">
        <v>259</v>
      </c>
      <c r="G3473" s="7">
        <v>191.0</v>
      </c>
      <c r="H3473" s="7">
        <v>166.0</v>
      </c>
      <c r="I3473" s="7" t="s">
        <v>17</v>
      </c>
      <c r="J3473" s="7">
        <f t="shared" si="1"/>
        <v>178.5</v>
      </c>
    </row>
    <row r="3474" ht="15.75" hidden="1" customHeight="1">
      <c r="A3474" s="5" t="s">
        <v>5718</v>
      </c>
      <c r="B3474" s="6" t="s">
        <v>19</v>
      </c>
      <c r="C3474" s="5" t="s">
        <v>13</v>
      </c>
      <c r="D3474" s="5" t="s">
        <v>60</v>
      </c>
      <c r="E3474" s="5" t="s">
        <v>25</v>
      </c>
      <c r="F3474" s="5" t="s">
        <v>61</v>
      </c>
      <c r="G3474" s="7">
        <v>160.0</v>
      </c>
      <c r="H3474" s="7" t="s">
        <v>17</v>
      </c>
      <c r="I3474" s="7">
        <v>191.0</v>
      </c>
      <c r="J3474" s="7">
        <f t="shared" si="1"/>
        <v>175.5</v>
      </c>
    </row>
    <row r="3475" ht="15.75" hidden="1" customHeight="1">
      <c r="A3475" s="5" t="s">
        <v>5719</v>
      </c>
      <c r="B3475" s="6" t="s">
        <v>19</v>
      </c>
      <c r="C3475" s="5" t="s">
        <v>23</v>
      </c>
      <c r="D3475" s="5" t="s">
        <v>20</v>
      </c>
      <c r="E3475" s="5" t="s">
        <v>15</v>
      </c>
      <c r="F3475" s="5" t="s">
        <v>504</v>
      </c>
      <c r="G3475" s="7">
        <v>140.0</v>
      </c>
      <c r="H3475" s="7">
        <v>130.0</v>
      </c>
      <c r="I3475" s="7" t="s">
        <v>17</v>
      </c>
      <c r="J3475" s="7">
        <f t="shared" si="1"/>
        <v>135</v>
      </c>
    </row>
    <row r="3476" ht="15.75" hidden="1" customHeight="1">
      <c r="A3476" s="5" t="s">
        <v>5720</v>
      </c>
      <c r="B3476" s="6" t="s">
        <v>12</v>
      </c>
      <c r="C3476" s="5" t="s">
        <v>23</v>
      </c>
      <c r="D3476" s="5" t="s">
        <v>20</v>
      </c>
      <c r="E3476" s="5" t="s">
        <v>15</v>
      </c>
      <c r="F3476" s="5" t="s">
        <v>21</v>
      </c>
      <c r="G3476" s="7">
        <v>198.0</v>
      </c>
      <c r="H3476" s="7" t="s">
        <v>17</v>
      </c>
      <c r="I3476" s="7">
        <v>195.0</v>
      </c>
      <c r="J3476" s="7">
        <f t="shared" si="1"/>
        <v>196.5</v>
      </c>
    </row>
    <row r="3477" ht="15.75" hidden="1" customHeight="1">
      <c r="A3477" s="5" t="s">
        <v>5721</v>
      </c>
      <c r="B3477" s="6" t="s">
        <v>12</v>
      </c>
      <c r="C3477" s="5" t="s">
        <v>13</v>
      </c>
      <c r="D3477" s="5" t="s">
        <v>60</v>
      </c>
      <c r="E3477" s="5" t="s">
        <v>25</v>
      </c>
      <c r="F3477" s="5" t="s">
        <v>61</v>
      </c>
      <c r="G3477" s="7">
        <v>145.0</v>
      </c>
      <c r="H3477" s="7" t="s">
        <v>17</v>
      </c>
      <c r="I3477" s="7">
        <v>177.0</v>
      </c>
      <c r="J3477" s="7">
        <f t="shared" si="1"/>
        <v>161</v>
      </c>
    </row>
    <row r="3478" ht="15.75" hidden="1" customHeight="1">
      <c r="A3478" s="5" t="s">
        <v>5722</v>
      </c>
      <c r="B3478" s="6" t="s">
        <v>12</v>
      </c>
      <c r="C3478" s="5" t="s">
        <v>23</v>
      </c>
      <c r="D3478" s="5" t="s">
        <v>30</v>
      </c>
      <c r="E3478" s="5" t="s">
        <v>15</v>
      </c>
      <c r="F3478" s="5" t="s">
        <v>596</v>
      </c>
      <c r="G3478" s="7">
        <v>115.0</v>
      </c>
      <c r="H3478" s="7">
        <v>135.0</v>
      </c>
      <c r="I3478" s="7" t="s">
        <v>17</v>
      </c>
      <c r="J3478" s="7">
        <f t="shared" si="1"/>
        <v>125</v>
      </c>
    </row>
    <row r="3479" ht="15.75" hidden="1" customHeight="1">
      <c r="A3479" s="5" t="s">
        <v>5723</v>
      </c>
      <c r="B3479" s="6" t="s">
        <v>12</v>
      </c>
      <c r="C3479" s="5" t="s">
        <v>23</v>
      </c>
      <c r="D3479" s="5" t="s">
        <v>130</v>
      </c>
      <c r="E3479" s="5" t="s">
        <v>25</v>
      </c>
      <c r="F3479" s="5" t="s">
        <v>1036</v>
      </c>
      <c r="G3479" s="7">
        <v>104.0</v>
      </c>
      <c r="H3479" s="7">
        <v>110.0</v>
      </c>
      <c r="I3479" s="7" t="s">
        <v>17</v>
      </c>
      <c r="J3479" s="7">
        <f t="shared" si="1"/>
        <v>107</v>
      </c>
    </row>
    <row r="3480" ht="15.75" hidden="1" customHeight="1">
      <c r="A3480" s="5" t="s">
        <v>5724</v>
      </c>
      <c r="B3480" s="6" t="s">
        <v>12</v>
      </c>
      <c r="C3480" s="5" t="s">
        <v>23</v>
      </c>
      <c r="D3480" s="5" t="s">
        <v>20</v>
      </c>
      <c r="E3480" s="5" t="s">
        <v>15</v>
      </c>
      <c r="F3480" s="5" t="s">
        <v>210</v>
      </c>
      <c r="G3480" s="7">
        <v>186.0</v>
      </c>
      <c r="H3480" s="7">
        <v>173.0</v>
      </c>
      <c r="I3480" s="7" t="s">
        <v>17</v>
      </c>
      <c r="J3480" s="7">
        <f t="shared" si="1"/>
        <v>179.5</v>
      </c>
    </row>
    <row r="3481" ht="15.75" hidden="1" customHeight="1">
      <c r="A3481" s="5" t="s">
        <v>5725</v>
      </c>
      <c r="B3481" s="6" t="s">
        <v>19</v>
      </c>
      <c r="C3481" s="5" t="s">
        <v>13</v>
      </c>
      <c r="D3481" s="5" t="s">
        <v>20</v>
      </c>
      <c r="E3481" s="5" t="s">
        <v>15</v>
      </c>
      <c r="F3481" s="5" t="s">
        <v>504</v>
      </c>
      <c r="G3481" s="7">
        <v>175.0</v>
      </c>
      <c r="H3481" s="7" t="s">
        <v>17</v>
      </c>
      <c r="I3481" s="7">
        <v>177.0</v>
      </c>
      <c r="J3481" s="7">
        <f t="shared" si="1"/>
        <v>176</v>
      </c>
    </row>
    <row r="3482" ht="15.75" hidden="1" customHeight="1">
      <c r="A3482" s="5" t="s">
        <v>5726</v>
      </c>
      <c r="B3482" s="6" t="s">
        <v>12</v>
      </c>
      <c r="C3482" s="5" t="s">
        <v>23</v>
      </c>
      <c r="D3482" s="5" t="s">
        <v>30</v>
      </c>
      <c r="E3482" s="5" t="s">
        <v>25</v>
      </c>
      <c r="F3482" s="5" t="s">
        <v>275</v>
      </c>
      <c r="G3482" s="7">
        <v>193.0</v>
      </c>
      <c r="H3482" s="7" t="s">
        <v>17</v>
      </c>
      <c r="I3482" s="7">
        <v>180.0</v>
      </c>
      <c r="J3482" s="7">
        <f t="shared" si="1"/>
        <v>186.5</v>
      </c>
    </row>
    <row r="3483" ht="15.75" hidden="1" customHeight="1">
      <c r="A3483" s="5" t="s">
        <v>5727</v>
      </c>
      <c r="B3483" s="6" t="s">
        <v>12</v>
      </c>
      <c r="C3483" s="5" t="s">
        <v>13</v>
      </c>
      <c r="D3483" s="5" t="s">
        <v>20</v>
      </c>
      <c r="E3483" s="5" t="s">
        <v>15</v>
      </c>
      <c r="F3483" s="5" t="s">
        <v>143</v>
      </c>
      <c r="G3483" s="7">
        <v>122.0</v>
      </c>
      <c r="H3483" s="7" t="s">
        <v>17</v>
      </c>
      <c r="I3483" s="7">
        <v>137.0</v>
      </c>
      <c r="J3483" s="7">
        <f t="shared" si="1"/>
        <v>129.5</v>
      </c>
    </row>
    <row r="3484" ht="15.75" hidden="1" customHeight="1">
      <c r="A3484" s="5" t="s">
        <v>5728</v>
      </c>
      <c r="B3484" s="6" t="s">
        <v>12</v>
      </c>
      <c r="C3484" s="5" t="s">
        <v>13</v>
      </c>
      <c r="D3484" s="5" t="s">
        <v>20</v>
      </c>
      <c r="E3484" s="5" t="s">
        <v>15</v>
      </c>
      <c r="F3484" s="5" t="s">
        <v>504</v>
      </c>
      <c r="G3484" s="7">
        <v>184.0</v>
      </c>
      <c r="H3484" s="7" t="s">
        <v>17</v>
      </c>
      <c r="I3484" s="7">
        <v>144.0</v>
      </c>
      <c r="J3484" s="7">
        <f t="shared" si="1"/>
        <v>164</v>
      </c>
    </row>
    <row r="3485" ht="15.75" hidden="1" customHeight="1">
      <c r="A3485" s="5" t="s">
        <v>5729</v>
      </c>
      <c r="B3485" s="6" t="s">
        <v>12</v>
      </c>
      <c r="C3485" s="5" t="s">
        <v>13</v>
      </c>
      <c r="D3485" s="5" t="s">
        <v>24</v>
      </c>
      <c r="E3485" s="5" t="s">
        <v>15</v>
      </c>
      <c r="F3485" s="5" t="s">
        <v>92</v>
      </c>
      <c r="G3485" s="7">
        <v>149.0</v>
      </c>
      <c r="H3485" s="7">
        <v>155.0</v>
      </c>
      <c r="I3485" s="7" t="s">
        <v>17</v>
      </c>
      <c r="J3485" s="7">
        <f t="shared" si="1"/>
        <v>152</v>
      </c>
    </row>
    <row r="3486" ht="15.75" hidden="1" customHeight="1">
      <c r="A3486" s="5" t="s">
        <v>5730</v>
      </c>
      <c r="B3486" s="6" t="s">
        <v>12</v>
      </c>
      <c r="C3486" s="5" t="s">
        <v>23</v>
      </c>
      <c r="D3486" s="5" t="s">
        <v>43</v>
      </c>
      <c r="E3486" s="5" t="s">
        <v>25</v>
      </c>
      <c r="F3486" s="5" t="s">
        <v>534</v>
      </c>
      <c r="G3486" s="7">
        <v>195.0</v>
      </c>
      <c r="H3486" s="7" t="s">
        <v>17</v>
      </c>
      <c r="I3486" s="7">
        <v>172.0</v>
      </c>
      <c r="J3486" s="7">
        <f t="shared" si="1"/>
        <v>183.5</v>
      </c>
    </row>
    <row r="3487" ht="15.75" hidden="1" customHeight="1">
      <c r="A3487" s="5" t="s">
        <v>5731</v>
      </c>
      <c r="B3487" s="6" t="s">
        <v>12</v>
      </c>
      <c r="C3487" s="5" t="s">
        <v>23</v>
      </c>
      <c r="D3487" s="5" t="s">
        <v>37</v>
      </c>
      <c r="E3487" s="5" t="s">
        <v>25</v>
      </c>
      <c r="F3487" s="5" t="s">
        <v>576</v>
      </c>
      <c r="G3487" s="7">
        <v>132.0</v>
      </c>
      <c r="H3487" s="7" t="s">
        <v>17</v>
      </c>
      <c r="I3487" s="7">
        <v>149.0</v>
      </c>
      <c r="J3487" s="7">
        <f t="shared" si="1"/>
        <v>140.5</v>
      </c>
    </row>
    <row r="3488" ht="15.75" hidden="1" customHeight="1">
      <c r="A3488" s="5" t="s">
        <v>5732</v>
      </c>
      <c r="B3488" s="6" t="s">
        <v>12</v>
      </c>
      <c r="C3488" s="5" t="s">
        <v>23</v>
      </c>
      <c r="D3488" s="5" t="s">
        <v>37</v>
      </c>
      <c r="E3488" s="5" t="s">
        <v>15</v>
      </c>
      <c r="F3488" s="5" t="s">
        <v>205</v>
      </c>
      <c r="G3488" s="7">
        <v>185.0</v>
      </c>
      <c r="H3488" s="7" t="s">
        <v>17</v>
      </c>
      <c r="I3488" s="7">
        <v>177.0</v>
      </c>
      <c r="J3488" s="7">
        <f t="shared" si="1"/>
        <v>181</v>
      </c>
    </row>
    <row r="3489" ht="15.75" hidden="1" customHeight="1">
      <c r="A3489" s="5" t="s">
        <v>5733</v>
      </c>
      <c r="B3489" s="6" t="s">
        <v>19</v>
      </c>
      <c r="C3489" s="5" t="s">
        <v>13</v>
      </c>
      <c r="D3489" s="5" t="s">
        <v>139</v>
      </c>
      <c r="E3489" s="5" t="s">
        <v>15</v>
      </c>
      <c r="F3489" s="5" t="s">
        <v>140</v>
      </c>
      <c r="G3489" s="7">
        <v>181.0</v>
      </c>
      <c r="H3489" s="7" t="s">
        <v>17</v>
      </c>
      <c r="I3489" s="7">
        <v>173.0</v>
      </c>
      <c r="J3489" s="7">
        <f t="shared" si="1"/>
        <v>177</v>
      </c>
    </row>
    <row r="3490" ht="15.75" hidden="1" customHeight="1">
      <c r="A3490" s="5" t="s">
        <v>5734</v>
      </c>
      <c r="B3490" s="6" t="s">
        <v>19</v>
      </c>
      <c r="C3490" s="5" t="s">
        <v>23</v>
      </c>
      <c r="D3490" s="5" t="s">
        <v>46</v>
      </c>
      <c r="E3490" s="5" t="s">
        <v>15</v>
      </c>
      <c r="F3490" s="5" t="s">
        <v>90</v>
      </c>
      <c r="G3490" s="7">
        <v>144.0</v>
      </c>
      <c r="H3490" s="7">
        <v>145.0</v>
      </c>
      <c r="I3490" s="7" t="s">
        <v>17</v>
      </c>
      <c r="J3490" s="7">
        <f t="shared" si="1"/>
        <v>144.5</v>
      </c>
    </row>
    <row r="3491" ht="15.75" hidden="1" customHeight="1">
      <c r="A3491" s="5" t="s">
        <v>5735</v>
      </c>
      <c r="B3491" s="6" t="s">
        <v>19</v>
      </c>
      <c r="C3491" s="5" t="s">
        <v>23</v>
      </c>
      <c r="D3491" s="5" t="s">
        <v>20</v>
      </c>
      <c r="E3491" s="5" t="s">
        <v>15</v>
      </c>
      <c r="F3491" s="5" t="s">
        <v>292</v>
      </c>
      <c r="G3491" s="7">
        <v>169.0</v>
      </c>
      <c r="H3491" s="7" t="s">
        <v>17</v>
      </c>
      <c r="I3491" s="7">
        <v>125.0</v>
      </c>
      <c r="J3491" s="7">
        <f t="shared" si="1"/>
        <v>147</v>
      </c>
    </row>
    <row r="3492" ht="15.75" hidden="1" customHeight="1">
      <c r="A3492" s="5" t="s">
        <v>5736</v>
      </c>
      <c r="B3492" s="6" t="s">
        <v>12</v>
      </c>
      <c r="C3492" s="5" t="s">
        <v>13</v>
      </c>
      <c r="D3492" s="5" t="s">
        <v>109</v>
      </c>
      <c r="E3492" s="5" t="s">
        <v>25</v>
      </c>
      <c r="F3492" s="5" t="s">
        <v>192</v>
      </c>
      <c r="G3492" s="7">
        <v>120.0</v>
      </c>
      <c r="H3492" s="7">
        <v>112.0</v>
      </c>
      <c r="I3492" s="7" t="s">
        <v>17</v>
      </c>
      <c r="J3492" s="7">
        <f t="shared" si="1"/>
        <v>116</v>
      </c>
    </row>
    <row r="3493" ht="15.75" hidden="1" customHeight="1">
      <c r="A3493" s="5" t="s">
        <v>5737</v>
      </c>
      <c r="B3493" s="6" t="s">
        <v>12</v>
      </c>
      <c r="C3493" s="5" t="s">
        <v>23</v>
      </c>
      <c r="D3493" s="5" t="s">
        <v>561</v>
      </c>
      <c r="E3493" s="5" t="s">
        <v>15</v>
      </c>
      <c r="F3493" s="5" t="s">
        <v>600</v>
      </c>
      <c r="G3493" s="7">
        <v>109.0</v>
      </c>
      <c r="H3493" s="7">
        <v>118.0</v>
      </c>
      <c r="I3493" s="7" t="s">
        <v>17</v>
      </c>
      <c r="J3493" s="7">
        <f t="shared" si="1"/>
        <v>113.5</v>
      </c>
    </row>
    <row r="3494" ht="15.75" hidden="1" customHeight="1">
      <c r="A3494" s="5" t="s">
        <v>5738</v>
      </c>
      <c r="B3494" s="6" t="s">
        <v>12</v>
      </c>
      <c r="C3494" s="5" t="s">
        <v>23</v>
      </c>
      <c r="D3494" s="5" t="s">
        <v>14</v>
      </c>
      <c r="E3494" s="5" t="s">
        <v>25</v>
      </c>
      <c r="F3494" s="5" t="s">
        <v>56</v>
      </c>
      <c r="G3494" s="7">
        <v>194.0</v>
      </c>
      <c r="H3494" s="7" t="s">
        <v>17</v>
      </c>
      <c r="I3494" s="7">
        <v>191.0</v>
      </c>
      <c r="J3494" s="7">
        <f t="shared" si="1"/>
        <v>192.5</v>
      </c>
    </row>
    <row r="3495" ht="15.75" hidden="1" customHeight="1">
      <c r="A3495" s="5" t="s">
        <v>5739</v>
      </c>
      <c r="B3495" s="6" t="s">
        <v>12</v>
      </c>
      <c r="C3495" s="5" t="s">
        <v>23</v>
      </c>
      <c r="D3495" s="5" t="s">
        <v>14</v>
      </c>
      <c r="E3495" s="5" t="s">
        <v>25</v>
      </c>
      <c r="F3495" s="5" t="s">
        <v>194</v>
      </c>
      <c r="G3495" s="7">
        <v>179.0</v>
      </c>
      <c r="H3495" s="7">
        <v>158.0</v>
      </c>
      <c r="I3495" s="7">
        <v>168.0</v>
      </c>
      <c r="J3495" s="7">
        <f t="shared" si="1"/>
        <v>168.3333333</v>
      </c>
    </row>
    <row r="3496" ht="15.75" hidden="1" customHeight="1">
      <c r="A3496" s="5" t="s">
        <v>5740</v>
      </c>
      <c r="B3496" s="6" t="s">
        <v>12</v>
      </c>
      <c r="C3496" s="5" t="s">
        <v>23</v>
      </c>
      <c r="D3496" s="5" t="s">
        <v>37</v>
      </c>
      <c r="E3496" s="5" t="s">
        <v>15</v>
      </c>
      <c r="F3496" s="5" t="s">
        <v>312</v>
      </c>
      <c r="G3496" s="7">
        <v>185.0</v>
      </c>
      <c r="H3496" s="7" t="s">
        <v>17</v>
      </c>
      <c r="I3496" s="7">
        <v>182.0</v>
      </c>
      <c r="J3496" s="7">
        <f t="shared" si="1"/>
        <v>183.5</v>
      </c>
    </row>
    <row r="3497" ht="15.75" hidden="1" customHeight="1">
      <c r="A3497" s="5" t="s">
        <v>5741</v>
      </c>
      <c r="B3497" s="6" t="s">
        <v>12</v>
      </c>
      <c r="C3497" s="5" t="s">
        <v>13</v>
      </c>
      <c r="D3497" s="5" t="s">
        <v>37</v>
      </c>
      <c r="E3497" s="5" t="s">
        <v>15</v>
      </c>
      <c r="F3497" s="5" t="s">
        <v>196</v>
      </c>
      <c r="G3497" s="7">
        <v>141.0</v>
      </c>
      <c r="H3497" s="7" t="s">
        <v>17</v>
      </c>
      <c r="I3497" s="7">
        <v>133.0</v>
      </c>
      <c r="J3497" s="7">
        <f t="shared" si="1"/>
        <v>137</v>
      </c>
    </row>
    <row r="3498" ht="15.75" hidden="1" customHeight="1">
      <c r="A3498" s="5" t="s">
        <v>5742</v>
      </c>
      <c r="B3498" s="6" t="s">
        <v>12</v>
      </c>
      <c r="C3498" s="5" t="s">
        <v>23</v>
      </c>
      <c r="D3498" s="5" t="s">
        <v>20</v>
      </c>
      <c r="E3498" s="5" t="s">
        <v>15</v>
      </c>
      <c r="F3498" s="5" t="s">
        <v>450</v>
      </c>
      <c r="G3498" s="7">
        <v>185.0</v>
      </c>
      <c r="H3498" s="7">
        <v>124.0</v>
      </c>
      <c r="I3498" s="7" t="s">
        <v>17</v>
      </c>
      <c r="J3498" s="7">
        <f t="shared" si="1"/>
        <v>154.5</v>
      </c>
    </row>
    <row r="3499" ht="15.75" hidden="1" customHeight="1">
      <c r="A3499" s="5" t="s">
        <v>5743</v>
      </c>
      <c r="B3499" s="6" t="s">
        <v>12</v>
      </c>
      <c r="C3499" s="5" t="s">
        <v>13</v>
      </c>
      <c r="D3499" s="5" t="s">
        <v>30</v>
      </c>
      <c r="E3499" s="5" t="s">
        <v>25</v>
      </c>
      <c r="F3499" s="5" t="s">
        <v>462</v>
      </c>
      <c r="G3499" s="7">
        <v>145.0</v>
      </c>
      <c r="H3499" s="7">
        <v>143.0</v>
      </c>
      <c r="I3499" s="7" t="s">
        <v>17</v>
      </c>
      <c r="J3499" s="7">
        <f t="shared" si="1"/>
        <v>144</v>
      </c>
    </row>
    <row r="3500" ht="15.75" hidden="1" customHeight="1">
      <c r="A3500" s="5" t="s">
        <v>5744</v>
      </c>
      <c r="B3500" s="6" t="s">
        <v>19</v>
      </c>
      <c r="C3500" s="5" t="s">
        <v>23</v>
      </c>
      <c r="D3500" s="5" t="s">
        <v>24</v>
      </c>
      <c r="E3500" s="5" t="s">
        <v>15</v>
      </c>
      <c r="F3500" s="5" t="s">
        <v>1388</v>
      </c>
      <c r="G3500" s="7">
        <v>196.0</v>
      </c>
      <c r="H3500" s="7" t="s">
        <v>17</v>
      </c>
      <c r="I3500" s="7">
        <v>191.0</v>
      </c>
      <c r="J3500" s="7">
        <f t="shared" si="1"/>
        <v>193.5</v>
      </c>
    </row>
    <row r="3501" ht="15.75" hidden="1" customHeight="1">
      <c r="A3501" s="5" t="s">
        <v>5745</v>
      </c>
      <c r="B3501" s="6" t="s">
        <v>12</v>
      </c>
      <c r="C3501" s="5" t="s">
        <v>23</v>
      </c>
      <c r="D3501" s="5" t="s">
        <v>130</v>
      </c>
      <c r="E3501" s="5" t="s">
        <v>15</v>
      </c>
      <c r="F3501" s="5" t="s">
        <v>131</v>
      </c>
      <c r="G3501" s="7">
        <v>175.0</v>
      </c>
      <c r="H3501" s="7">
        <v>158.0</v>
      </c>
      <c r="I3501" s="7">
        <v>153.0</v>
      </c>
      <c r="J3501" s="7">
        <f t="shared" si="1"/>
        <v>162</v>
      </c>
    </row>
    <row r="3502" ht="15.75" hidden="1" customHeight="1">
      <c r="A3502" s="5" t="s">
        <v>5746</v>
      </c>
      <c r="B3502" s="6" t="s">
        <v>12</v>
      </c>
      <c r="C3502" s="5" t="s">
        <v>23</v>
      </c>
      <c r="D3502" s="5" t="s">
        <v>20</v>
      </c>
      <c r="E3502" s="5" t="s">
        <v>25</v>
      </c>
      <c r="F3502" s="5" t="s">
        <v>194</v>
      </c>
      <c r="G3502" s="7">
        <v>156.0</v>
      </c>
      <c r="H3502" s="7" t="s">
        <v>67</v>
      </c>
      <c r="I3502" s="7" t="s">
        <v>17</v>
      </c>
      <c r="J3502" s="7">
        <f t="shared" si="1"/>
        <v>156</v>
      </c>
    </row>
    <row r="3503" ht="15.75" hidden="1" customHeight="1">
      <c r="A3503" s="5" t="s">
        <v>5747</v>
      </c>
      <c r="B3503" s="6" t="s">
        <v>12</v>
      </c>
      <c r="C3503" s="5" t="s">
        <v>13</v>
      </c>
      <c r="D3503" s="5" t="s">
        <v>51</v>
      </c>
      <c r="E3503" s="5" t="s">
        <v>25</v>
      </c>
      <c r="F3503" s="5" t="s">
        <v>361</v>
      </c>
      <c r="G3503" s="7">
        <v>165.0</v>
      </c>
      <c r="H3503" s="7" t="s">
        <v>17</v>
      </c>
      <c r="I3503" s="7">
        <v>163.0</v>
      </c>
      <c r="J3503" s="7">
        <f t="shared" si="1"/>
        <v>164</v>
      </c>
    </row>
    <row r="3504" ht="15.75" hidden="1" customHeight="1">
      <c r="A3504" s="5" t="s">
        <v>5748</v>
      </c>
      <c r="B3504" s="6" t="s">
        <v>19</v>
      </c>
      <c r="C3504" s="5" t="s">
        <v>13</v>
      </c>
      <c r="D3504" s="5" t="s">
        <v>30</v>
      </c>
      <c r="E3504" s="5" t="s">
        <v>15</v>
      </c>
      <c r="F3504" s="5" t="s">
        <v>214</v>
      </c>
      <c r="G3504" s="7">
        <v>165.0</v>
      </c>
      <c r="H3504" s="7">
        <v>157.0</v>
      </c>
      <c r="I3504" s="7" t="s">
        <v>17</v>
      </c>
      <c r="J3504" s="7">
        <f t="shared" si="1"/>
        <v>161</v>
      </c>
    </row>
    <row r="3505" ht="15.75" hidden="1" customHeight="1">
      <c r="A3505" s="5" t="s">
        <v>5749</v>
      </c>
      <c r="B3505" s="6" t="s">
        <v>12</v>
      </c>
      <c r="C3505" s="5" t="s">
        <v>23</v>
      </c>
      <c r="D3505" s="5" t="s">
        <v>20</v>
      </c>
      <c r="E3505" s="5" t="s">
        <v>15</v>
      </c>
      <c r="F3505" s="5" t="s">
        <v>676</v>
      </c>
      <c r="G3505" s="7">
        <v>122.0</v>
      </c>
      <c r="H3505" s="7">
        <v>121.0</v>
      </c>
      <c r="I3505" s="7" t="s">
        <v>17</v>
      </c>
      <c r="J3505" s="7">
        <f t="shared" si="1"/>
        <v>121.5</v>
      </c>
    </row>
    <row r="3506" ht="15.75" hidden="1" customHeight="1">
      <c r="A3506" s="5" t="s">
        <v>5750</v>
      </c>
      <c r="B3506" s="6" t="s">
        <v>19</v>
      </c>
      <c r="C3506" s="5" t="s">
        <v>13</v>
      </c>
      <c r="D3506" s="5" t="s">
        <v>14</v>
      </c>
      <c r="E3506" s="5" t="s">
        <v>25</v>
      </c>
      <c r="F3506" s="5" t="s">
        <v>489</v>
      </c>
      <c r="G3506" s="7">
        <v>161.0</v>
      </c>
      <c r="H3506" s="7" t="s">
        <v>17</v>
      </c>
      <c r="I3506" s="7">
        <v>149.0</v>
      </c>
      <c r="J3506" s="7">
        <f t="shared" si="1"/>
        <v>155</v>
      </c>
    </row>
    <row r="3507" ht="15.75" hidden="1" customHeight="1">
      <c r="A3507" s="5" t="s">
        <v>5751</v>
      </c>
      <c r="B3507" s="6" t="s">
        <v>19</v>
      </c>
      <c r="C3507" s="5" t="s">
        <v>23</v>
      </c>
      <c r="D3507" s="5" t="s">
        <v>1019</v>
      </c>
      <c r="E3507" s="5" t="s">
        <v>15</v>
      </c>
      <c r="F3507" s="5" t="s">
        <v>35</v>
      </c>
      <c r="G3507" s="7">
        <v>196.0</v>
      </c>
      <c r="H3507" s="7" t="s">
        <v>17</v>
      </c>
      <c r="I3507" s="7">
        <v>186.0</v>
      </c>
      <c r="J3507" s="7">
        <f t="shared" si="1"/>
        <v>191</v>
      </c>
    </row>
    <row r="3508" ht="15.75" hidden="1" customHeight="1">
      <c r="A3508" s="5" t="s">
        <v>5752</v>
      </c>
      <c r="B3508" s="6" t="s">
        <v>19</v>
      </c>
      <c r="C3508" s="5" t="s">
        <v>13</v>
      </c>
      <c r="D3508" s="5" t="s">
        <v>60</v>
      </c>
      <c r="E3508" s="5" t="s">
        <v>15</v>
      </c>
      <c r="F3508" s="5" t="s">
        <v>31</v>
      </c>
      <c r="G3508" s="7">
        <v>159.0</v>
      </c>
      <c r="H3508" s="7">
        <v>185.5</v>
      </c>
      <c r="I3508" s="7" t="s">
        <v>17</v>
      </c>
      <c r="J3508" s="7">
        <f t="shared" si="1"/>
        <v>172.25</v>
      </c>
    </row>
    <row r="3509" ht="15.75" hidden="1" customHeight="1">
      <c r="A3509" s="5" t="s">
        <v>5753</v>
      </c>
      <c r="B3509" s="6" t="s">
        <v>12</v>
      </c>
      <c r="C3509" s="5" t="s">
        <v>13</v>
      </c>
      <c r="D3509" s="5" t="s">
        <v>24</v>
      </c>
      <c r="E3509" s="5" t="s">
        <v>25</v>
      </c>
      <c r="F3509" s="5" t="s">
        <v>26</v>
      </c>
      <c r="G3509" s="7">
        <v>127.0</v>
      </c>
      <c r="H3509" s="7" t="s">
        <v>17</v>
      </c>
      <c r="I3509" s="7">
        <v>133.0</v>
      </c>
      <c r="J3509" s="7">
        <f t="shared" si="1"/>
        <v>130</v>
      </c>
    </row>
    <row r="3510" ht="15.75" hidden="1" customHeight="1">
      <c r="A3510" s="5" t="s">
        <v>5754</v>
      </c>
      <c r="B3510" s="6" t="s">
        <v>12</v>
      </c>
      <c r="C3510" s="5" t="s">
        <v>13</v>
      </c>
      <c r="D3510" s="5" t="s">
        <v>51</v>
      </c>
      <c r="E3510" s="5" t="s">
        <v>15</v>
      </c>
      <c r="F3510" s="5" t="s">
        <v>358</v>
      </c>
      <c r="G3510" s="7" t="s">
        <v>67</v>
      </c>
      <c r="H3510" s="7">
        <v>115.0</v>
      </c>
      <c r="I3510" s="7" t="s">
        <v>17</v>
      </c>
      <c r="J3510" s="7">
        <f t="shared" si="1"/>
        <v>115</v>
      </c>
    </row>
    <row r="3511" ht="15.75" hidden="1" customHeight="1">
      <c r="A3511" s="5" t="s">
        <v>5755</v>
      </c>
      <c r="B3511" s="6" t="s">
        <v>12</v>
      </c>
      <c r="C3511" s="5" t="s">
        <v>23</v>
      </c>
      <c r="D3511" s="5" t="s">
        <v>20</v>
      </c>
      <c r="E3511" s="5" t="s">
        <v>25</v>
      </c>
      <c r="F3511" s="5" t="s">
        <v>240</v>
      </c>
      <c r="G3511" s="7">
        <v>134.0</v>
      </c>
      <c r="H3511" s="7" t="s">
        <v>17</v>
      </c>
      <c r="I3511" s="7">
        <v>159.0</v>
      </c>
      <c r="J3511" s="7">
        <f t="shared" si="1"/>
        <v>146.5</v>
      </c>
    </row>
    <row r="3512" ht="15.75" hidden="1" customHeight="1">
      <c r="A3512" s="5" t="s">
        <v>5756</v>
      </c>
      <c r="B3512" s="6" t="s">
        <v>12</v>
      </c>
      <c r="C3512" s="5" t="s">
        <v>13</v>
      </c>
      <c r="D3512" s="5" t="s">
        <v>30</v>
      </c>
      <c r="E3512" s="5" t="s">
        <v>25</v>
      </c>
      <c r="F3512" s="5" t="s">
        <v>158</v>
      </c>
      <c r="G3512" s="7">
        <v>154.0</v>
      </c>
      <c r="H3512" s="7" t="s">
        <v>17</v>
      </c>
      <c r="I3512" s="7">
        <v>157.0</v>
      </c>
      <c r="J3512" s="7">
        <f t="shared" si="1"/>
        <v>155.5</v>
      </c>
    </row>
    <row r="3513" ht="15.75" hidden="1" customHeight="1">
      <c r="A3513" s="5" t="s">
        <v>5757</v>
      </c>
      <c r="B3513" s="6" t="s">
        <v>12</v>
      </c>
      <c r="C3513" s="5" t="s">
        <v>13</v>
      </c>
      <c r="D3513" s="5" t="s">
        <v>37</v>
      </c>
      <c r="E3513" s="5" t="s">
        <v>15</v>
      </c>
      <c r="F3513" s="5" t="s">
        <v>326</v>
      </c>
      <c r="G3513" s="7" t="s">
        <v>67</v>
      </c>
      <c r="H3513" s="7" t="s">
        <v>17</v>
      </c>
      <c r="I3513" s="7">
        <v>100.0</v>
      </c>
      <c r="J3513" s="7">
        <f t="shared" si="1"/>
        <v>100</v>
      </c>
    </row>
    <row r="3514" ht="15.75" hidden="1" customHeight="1">
      <c r="A3514" s="5" t="s">
        <v>5758</v>
      </c>
      <c r="B3514" s="6" t="s">
        <v>12</v>
      </c>
      <c r="C3514" s="5" t="s">
        <v>23</v>
      </c>
      <c r="D3514" s="5" t="s">
        <v>20</v>
      </c>
      <c r="E3514" s="5" t="s">
        <v>15</v>
      </c>
      <c r="F3514" s="5" t="s">
        <v>81</v>
      </c>
      <c r="G3514" s="7">
        <v>182.0</v>
      </c>
      <c r="H3514" s="7" t="s">
        <v>17</v>
      </c>
      <c r="I3514" s="7">
        <v>165.0</v>
      </c>
      <c r="J3514" s="7">
        <f t="shared" si="1"/>
        <v>173.5</v>
      </c>
    </row>
    <row r="3515" ht="15.75" hidden="1" customHeight="1">
      <c r="A3515" s="5" t="s">
        <v>5759</v>
      </c>
      <c r="B3515" s="6" t="s">
        <v>19</v>
      </c>
      <c r="C3515" s="5" t="s">
        <v>23</v>
      </c>
      <c r="D3515" s="5" t="s">
        <v>130</v>
      </c>
      <c r="E3515" s="5" t="s">
        <v>25</v>
      </c>
      <c r="F3515" s="5" t="s">
        <v>58</v>
      </c>
      <c r="G3515" s="7">
        <v>177.0</v>
      </c>
      <c r="H3515" s="7" t="s">
        <v>17</v>
      </c>
      <c r="I3515" s="7">
        <v>159.0</v>
      </c>
      <c r="J3515" s="7">
        <f t="shared" si="1"/>
        <v>168</v>
      </c>
    </row>
    <row r="3516" ht="15.75" hidden="1" customHeight="1">
      <c r="A3516" s="5" t="s">
        <v>5760</v>
      </c>
      <c r="B3516" s="6" t="s">
        <v>12</v>
      </c>
      <c r="C3516" s="5" t="s">
        <v>23</v>
      </c>
      <c r="D3516" s="5" t="s">
        <v>43</v>
      </c>
      <c r="E3516" s="5" t="s">
        <v>25</v>
      </c>
      <c r="F3516" s="5" t="s">
        <v>754</v>
      </c>
      <c r="G3516" s="7">
        <v>117.0</v>
      </c>
      <c r="H3516" s="7">
        <v>130.0</v>
      </c>
      <c r="I3516" s="7" t="s">
        <v>67</v>
      </c>
      <c r="J3516" s="7">
        <f t="shared" si="1"/>
        <v>123.5</v>
      </c>
    </row>
    <row r="3517" ht="15.75" hidden="1" customHeight="1">
      <c r="A3517" s="5" t="s">
        <v>5761</v>
      </c>
      <c r="B3517" s="6" t="s">
        <v>12</v>
      </c>
      <c r="C3517" s="5" t="s">
        <v>23</v>
      </c>
      <c r="D3517" s="5" t="s">
        <v>51</v>
      </c>
      <c r="E3517" s="5" t="s">
        <v>15</v>
      </c>
      <c r="F3517" s="5" t="s">
        <v>398</v>
      </c>
      <c r="G3517" s="7">
        <v>189.0</v>
      </c>
      <c r="H3517" s="7" t="s">
        <v>17</v>
      </c>
      <c r="I3517" s="7">
        <v>180.0</v>
      </c>
      <c r="J3517" s="7">
        <f t="shared" si="1"/>
        <v>184.5</v>
      </c>
    </row>
    <row r="3518" ht="15.75" hidden="1" customHeight="1">
      <c r="A3518" s="5" t="s">
        <v>5762</v>
      </c>
      <c r="B3518" s="6" t="s">
        <v>19</v>
      </c>
      <c r="C3518" s="5" t="s">
        <v>13</v>
      </c>
      <c r="D3518" s="5" t="s">
        <v>109</v>
      </c>
      <c r="E3518" s="5" t="s">
        <v>25</v>
      </c>
      <c r="F3518" s="5" t="s">
        <v>155</v>
      </c>
      <c r="G3518" s="7">
        <v>120.0</v>
      </c>
      <c r="H3518" s="7" t="s">
        <v>17</v>
      </c>
      <c r="I3518" s="7">
        <v>104.0</v>
      </c>
      <c r="J3518" s="7">
        <f t="shared" si="1"/>
        <v>112</v>
      </c>
    </row>
    <row r="3519" ht="15.75" hidden="1" customHeight="1">
      <c r="A3519" s="5" t="s">
        <v>5763</v>
      </c>
      <c r="B3519" s="6" t="s">
        <v>12</v>
      </c>
      <c r="C3519" s="5" t="s">
        <v>23</v>
      </c>
      <c r="D3519" s="5" t="s">
        <v>20</v>
      </c>
      <c r="E3519" s="5" t="s">
        <v>25</v>
      </c>
      <c r="F3519" s="5" t="s">
        <v>71</v>
      </c>
      <c r="G3519" s="7">
        <v>179.0</v>
      </c>
      <c r="H3519" s="7">
        <v>160.0</v>
      </c>
      <c r="I3519" s="7">
        <v>165.0</v>
      </c>
      <c r="J3519" s="7">
        <f t="shared" si="1"/>
        <v>168</v>
      </c>
    </row>
    <row r="3520" ht="15.75" hidden="1" customHeight="1">
      <c r="A3520" s="5" t="s">
        <v>5764</v>
      </c>
      <c r="B3520" s="6" t="s">
        <v>12</v>
      </c>
      <c r="C3520" s="5" t="s">
        <v>13</v>
      </c>
      <c r="D3520" s="5" t="s">
        <v>20</v>
      </c>
      <c r="E3520" s="5" t="s">
        <v>15</v>
      </c>
      <c r="F3520" s="5" t="s">
        <v>457</v>
      </c>
      <c r="G3520" s="7">
        <v>182.0</v>
      </c>
      <c r="H3520" s="7" t="s">
        <v>17</v>
      </c>
      <c r="I3520" s="7">
        <v>184.0</v>
      </c>
      <c r="J3520" s="7">
        <f t="shared" si="1"/>
        <v>183</v>
      </c>
    </row>
    <row r="3521" ht="15.75" hidden="1" customHeight="1">
      <c r="A3521" s="5" t="s">
        <v>5765</v>
      </c>
      <c r="B3521" s="6" t="s">
        <v>12</v>
      </c>
      <c r="C3521" s="5" t="s">
        <v>23</v>
      </c>
      <c r="D3521" s="5" t="s">
        <v>24</v>
      </c>
      <c r="E3521" s="5" t="s">
        <v>25</v>
      </c>
      <c r="F3521" s="5" t="s">
        <v>69</v>
      </c>
      <c r="G3521" s="7">
        <v>122.0</v>
      </c>
      <c r="H3521" s="7">
        <v>112.0</v>
      </c>
      <c r="I3521" s="7" t="s">
        <v>17</v>
      </c>
      <c r="J3521" s="7">
        <f t="shared" si="1"/>
        <v>117</v>
      </c>
    </row>
    <row r="3522" ht="15.75" hidden="1" customHeight="1">
      <c r="A3522" s="5" t="s">
        <v>5766</v>
      </c>
      <c r="B3522" s="6" t="s">
        <v>19</v>
      </c>
      <c r="C3522" s="5" t="s">
        <v>23</v>
      </c>
      <c r="D3522" s="5" t="s">
        <v>46</v>
      </c>
      <c r="E3522" s="5" t="s">
        <v>15</v>
      </c>
      <c r="F3522" s="5" t="s">
        <v>99</v>
      </c>
      <c r="G3522" s="7">
        <v>120.0</v>
      </c>
      <c r="H3522" s="7">
        <v>132.0</v>
      </c>
      <c r="I3522" s="7" t="s">
        <v>17</v>
      </c>
      <c r="J3522" s="7">
        <f t="shared" si="1"/>
        <v>126</v>
      </c>
    </row>
    <row r="3523" ht="15.75" hidden="1" customHeight="1">
      <c r="A3523" s="5" t="s">
        <v>5767</v>
      </c>
      <c r="B3523" s="6" t="s">
        <v>12</v>
      </c>
      <c r="C3523" s="5" t="s">
        <v>23</v>
      </c>
      <c r="D3523" s="5" t="s">
        <v>1019</v>
      </c>
      <c r="E3523" s="5" t="s">
        <v>15</v>
      </c>
      <c r="F3523" s="5" t="s">
        <v>35</v>
      </c>
      <c r="G3523" s="7">
        <v>159.0</v>
      </c>
      <c r="H3523" s="7">
        <v>143.0</v>
      </c>
      <c r="I3523" s="7" t="s">
        <v>17</v>
      </c>
      <c r="J3523" s="7">
        <f t="shared" si="1"/>
        <v>151</v>
      </c>
    </row>
    <row r="3524" ht="15.75" hidden="1" customHeight="1">
      <c r="A3524" s="5" t="s">
        <v>5768</v>
      </c>
      <c r="B3524" s="6" t="s">
        <v>19</v>
      </c>
      <c r="C3524" s="5" t="s">
        <v>13</v>
      </c>
      <c r="D3524" s="5" t="s">
        <v>30</v>
      </c>
      <c r="E3524" s="5" t="s">
        <v>25</v>
      </c>
      <c r="F3524" s="5" t="s">
        <v>1094</v>
      </c>
      <c r="G3524" s="7">
        <v>120.0</v>
      </c>
      <c r="H3524" s="7" t="s">
        <v>17</v>
      </c>
      <c r="I3524" s="7" t="s">
        <v>67</v>
      </c>
      <c r="J3524" s="7">
        <f t="shared" si="1"/>
        <v>120</v>
      </c>
    </row>
    <row r="3525" ht="15.75" hidden="1" customHeight="1">
      <c r="A3525" s="5" t="s">
        <v>5769</v>
      </c>
      <c r="B3525" s="6" t="s">
        <v>19</v>
      </c>
      <c r="C3525" s="5" t="s">
        <v>13</v>
      </c>
      <c r="D3525" s="5" t="s">
        <v>30</v>
      </c>
      <c r="E3525" s="5" t="s">
        <v>15</v>
      </c>
      <c r="F3525" s="5" t="s">
        <v>2691</v>
      </c>
      <c r="G3525" s="7">
        <v>119.0</v>
      </c>
      <c r="H3525" s="7">
        <v>157.0</v>
      </c>
      <c r="I3525" s="7">
        <v>135.0</v>
      </c>
      <c r="J3525" s="7">
        <f t="shared" si="1"/>
        <v>137</v>
      </c>
    </row>
    <row r="3526" ht="15.75" hidden="1" customHeight="1">
      <c r="A3526" s="5" t="s">
        <v>5770</v>
      </c>
      <c r="B3526" s="6" t="s">
        <v>12</v>
      </c>
      <c r="C3526" s="5" t="s">
        <v>13</v>
      </c>
      <c r="D3526" s="5" t="s">
        <v>60</v>
      </c>
      <c r="E3526" s="5" t="s">
        <v>15</v>
      </c>
      <c r="F3526" s="5" t="s">
        <v>112</v>
      </c>
      <c r="G3526" s="7">
        <v>182.0</v>
      </c>
      <c r="H3526" s="7" t="s">
        <v>17</v>
      </c>
      <c r="I3526" s="7">
        <v>190.0</v>
      </c>
      <c r="J3526" s="7">
        <f t="shared" si="1"/>
        <v>186</v>
      </c>
    </row>
    <row r="3527" ht="15.75" hidden="1" customHeight="1">
      <c r="A3527" s="5" t="s">
        <v>5771</v>
      </c>
      <c r="B3527" s="6" t="s">
        <v>12</v>
      </c>
      <c r="C3527" s="5" t="s">
        <v>13</v>
      </c>
      <c r="D3527" s="5" t="s">
        <v>30</v>
      </c>
      <c r="E3527" s="5" t="s">
        <v>15</v>
      </c>
      <c r="F3527" s="5" t="s">
        <v>214</v>
      </c>
      <c r="G3527" s="7">
        <v>188.0</v>
      </c>
      <c r="H3527" s="7">
        <v>176.0</v>
      </c>
      <c r="I3527" s="7">
        <v>178.0</v>
      </c>
      <c r="J3527" s="7">
        <f t="shared" si="1"/>
        <v>180.6666667</v>
      </c>
    </row>
    <row r="3528" ht="15.75" hidden="1" customHeight="1">
      <c r="A3528" s="5" t="s">
        <v>5772</v>
      </c>
      <c r="B3528" s="6" t="s">
        <v>12</v>
      </c>
      <c r="C3528" s="5" t="s">
        <v>13</v>
      </c>
      <c r="D3528" s="5" t="s">
        <v>20</v>
      </c>
      <c r="E3528" s="5" t="s">
        <v>15</v>
      </c>
      <c r="F3528" s="5" t="s">
        <v>383</v>
      </c>
      <c r="G3528" s="7">
        <v>180.0</v>
      </c>
      <c r="H3528" s="7" t="s">
        <v>17</v>
      </c>
      <c r="I3528" s="7">
        <v>173.0</v>
      </c>
      <c r="J3528" s="7">
        <f t="shared" si="1"/>
        <v>176.5</v>
      </c>
    </row>
    <row r="3529" ht="15.75" hidden="1" customHeight="1">
      <c r="A3529" s="5" t="s">
        <v>5773</v>
      </c>
      <c r="B3529" s="6" t="s">
        <v>12</v>
      </c>
      <c r="C3529" s="5" t="s">
        <v>13</v>
      </c>
      <c r="D3529" s="5" t="s">
        <v>24</v>
      </c>
      <c r="E3529" s="5" t="s">
        <v>15</v>
      </c>
      <c r="F3529" s="5" t="s">
        <v>1143</v>
      </c>
      <c r="G3529" s="7">
        <v>113.0</v>
      </c>
      <c r="H3529" s="7">
        <v>118.0</v>
      </c>
      <c r="I3529" s="7" t="s">
        <v>17</v>
      </c>
      <c r="J3529" s="7">
        <f t="shared" si="1"/>
        <v>115.5</v>
      </c>
    </row>
    <row r="3530" ht="15.75" hidden="1" customHeight="1">
      <c r="A3530" s="5" t="s">
        <v>5774</v>
      </c>
      <c r="B3530" s="6" t="s">
        <v>12</v>
      </c>
      <c r="C3530" s="5" t="s">
        <v>23</v>
      </c>
      <c r="D3530" s="5" t="s">
        <v>37</v>
      </c>
      <c r="E3530" s="5" t="s">
        <v>15</v>
      </c>
      <c r="F3530" s="5" t="s">
        <v>101</v>
      </c>
      <c r="G3530" s="7">
        <v>166.0</v>
      </c>
      <c r="H3530" s="7">
        <v>127.0</v>
      </c>
      <c r="I3530" s="7">
        <v>175.0</v>
      </c>
      <c r="J3530" s="7">
        <f t="shared" si="1"/>
        <v>156</v>
      </c>
    </row>
    <row r="3531" ht="15.75" hidden="1" customHeight="1">
      <c r="A3531" s="5" t="s">
        <v>5775</v>
      </c>
      <c r="B3531" s="6" t="s">
        <v>12</v>
      </c>
      <c r="C3531" s="5" t="s">
        <v>13</v>
      </c>
      <c r="D3531" s="5" t="s">
        <v>30</v>
      </c>
      <c r="E3531" s="5" t="s">
        <v>25</v>
      </c>
      <c r="F3531" s="5" t="s">
        <v>446</v>
      </c>
      <c r="G3531" s="7">
        <v>120.0</v>
      </c>
      <c r="H3531" s="7" t="s">
        <v>17</v>
      </c>
      <c r="I3531" s="7">
        <v>100.0</v>
      </c>
      <c r="J3531" s="7">
        <f t="shared" si="1"/>
        <v>110</v>
      </c>
    </row>
    <row r="3532" ht="15.75" hidden="1" customHeight="1">
      <c r="A3532" s="5" t="s">
        <v>5776</v>
      </c>
      <c r="B3532" s="6" t="s">
        <v>12</v>
      </c>
      <c r="C3532" s="5" t="s">
        <v>13</v>
      </c>
      <c r="D3532" s="5" t="s">
        <v>149</v>
      </c>
      <c r="E3532" s="5" t="s">
        <v>15</v>
      </c>
      <c r="F3532" s="5" t="s">
        <v>150</v>
      </c>
      <c r="G3532" s="7">
        <v>127.0</v>
      </c>
      <c r="H3532" s="7">
        <v>112.0</v>
      </c>
      <c r="I3532" s="7" t="s">
        <v>17</v>
      </c>
      <c r="J3532" s="7">
        <f t="shared" si="1"/>
        <v>119.5</v>
      </c>
    </row>
    <row r="3533" ht="15.75" hidden="1" customHeight="1">
      <c r="A3533" s="5" t="s">
        <v>5777</v>
      </c>
      <c r="B3533" s="6" t="s">
        <v>12</v>
      </c>
      <c r="C3533" s="5" t="s">
        <v>23</v>
      </c>
      <c r="D3533" s="5" t="s">
        <v>24</v>
      </c>
      <c r="E3533" s="5" t="s">
        <v>25</v>
      </c>
      <c r="F3533" s="5" t="s">
        <v>105</v>
      </c>
      <c r="G3533" s="7" t="s">
        <v>67</v>
      </c>
      <c r="H3533" s="7">
        <v>107.0</v>
      </c>
      <c r="I3533" s="7" t="s">
        <v>17</v>
      </c>
      <c r="J3533" s="7">
        <f t="shared" si="1"/>
        <v>107</v>
      </c>
    </row>
    <row r="3534" ht="15.75" hidden="1" customHeight="1">
      <c r="A3534" s="5" t="s">
        <v>5778</v>
      </c>
      <c r="B3534" s="6" t="s">
        <v>12</v>
      </c>
      <c r="C3534" s="5" t="s">
        <v>13</v>
      </c>
      <c r="D3534" s="5" t="s">
        <v>40</v>
      </c>
      <c r="E3534" s="5" t="s">
        <v>15</v>
      </c>
      <c r="F3534" s="5" t="s">
        <v>41</v>
      </c>
      <c r="G3534" s="7">
        <v>124.0</v>
      </c>
      <c r="H3534" s="7" t="s">
        <v>17</v>
      </c>
      <c r="I3534" s="7">
        <v>125.0</v>
      </c>
      <c r="J3534" s="7">
        <f t="shared" si="1"/>
        <v>124.5</v>
      </c>
    </row>
    <row r="3535" ht="15.75" hidden="1" customHeight="1">
      <c r="A3535" s="5" t="s">
        <v>5779</v>
      </c>
      <c r="B3535" s="6" t="s">
        <v>12</v>
      </c>
      <c r="C3535" s="5" t="s">
        <v>13</v>
      </c>
      <c r="D3535" s="5" t="s">
        <v>20</v>
      </c>
      <c r="E3535" s="5" t="s">
        <v>15</v>
      </c>
      <c r="F3535" s="5" t="s">
        <v>143</v>
      </c>
      <c r="G3535" s="7">
        <v>152.0</v>
      </c>
      <c r="H3535" s="7" t="s">
        <v>17</v>
      </c>
      <c r="I3535" s="7">
        <v>142.0</v>
      </c>
      <c r="J3535" s="7">
        <f t="shared" si="1"/>
        <v>147</v>
      </c>
    </row>
    <row r="3536" ht="15.75" hidden="1" customHeight="1">
      <c r="A3536" s="5" t="s">
        <v>5780</v>
      </c>
      <c r="B3536" s="6" t="s">
        <v>12</v>
      </c>
      <c r="C3536" s="5" t="s">
        <v>23</v>
      </c>
      <c r="D3536" s="5" t="s">
        <v>149</v>
      </c>
      <c r="E3536" s="5" t="s">
        <v>15</v>
      </c>
      <c r="F3536" s="5" t="s">
        <v>150</v>
      </c>
      <c r="G3536" s="7">
        <v>117.0</v>
      </c>
      <c r="H3536" s="7">
        <v>118.0</v>
      </c>
      <c r="I3536" s="7" t="s">
        <v>17</v>
      </c>
      <c r="J3536" s="7">
        <f t="shared" si="1"/>
        <v>117.5</v>
      </c>
    </row>
    <row r="3537" ht="15.75" hidden="1" customHeight="1">
      <c r="A3537" s="5" t="s">
        <v>5781</v>
      </c>
      <c r="B3537" s="6" t="s">
        <v>12</v>
      </c>
      <c r="C3537" s="5" t="s">
        <v>23</v>
      </c>
      <c r="D3537" s="5" t="s">
        <v>130</v>
      </c>
      <c r="E3537" s="5" t="s">
        <v>25</v>
      </c>
      <c r="F3537" s="5" t="s">
        <v>1036</v>
      </c>
      <c r="G3537" s="7">
        <v>147.0</v>
      </c>
      <c r="H3537" s="7" t="s">
        <v>17</v>
      </c>
      <c r="I3537" s="7">
        <v>122.0</v>
      </c>
      <c r="J3537" s="7">
        <f t="shared" si="1"/>
        <v>134.5</v>
      </c>
    </row>
    <row r="3538" ht="15.75" hidden="1" customHeight="1">
      <c r="A3538" s="5" t="s">
        <v>5782</v>
      </c>
      <c r="B3538" s="6" t="s">
        <v>12</v>
      </c>
      <c r="C3538" s="5" t="s">
        <v>13</v>
      </c>
      <c r="D3538" s="5" t="s">
        <v>37</v>
      </c>
      <c r="E3538" s="5" t="s">
        <v>15</v>
      </c>
      <c r="F3538" s="5" t="s">
        <v>38</v>
      </c>
      <c r="G3538" s="7">
        <v>172.0</v>
      </c>
      <c r="H3538" s="7">
        <v>124.0</v>
      </c>
      <c r="I3538" s="7">
        <v>157.0</v>
      </c>
      <c r="J3538" s="7">
        <f t="shared" si="1"/>
        <v>151</v>
      </c>
    </row>
    <row r="3539" ht="15.75" hidden="1" customHeight="1">
      <c r="A3539" s="5" t="s">
        <v>5783</v>
      </c>
      <c r="B3539" s="6" t="s">
        <v>12</v>
      </c>
      <c r="C3539" s="5" t="s">
        <v>13</v>
      </c>
      <c r="D3539" s="5" t="s">
        <v>14</v>
      </c>
      <c r="E3539" s="5" t="s">
        <v>25</v>
      </c>
      <c r="F3539" s="5" t="s">
        <v>259</v>
      </c>
      <c r="G3539" s="7">
        <v>107.0</v>
      </c>
      <c r="H3539" s="7">
        <v>140.0</v>
      </c>
      <c r="I3539" s="7" t="s">
        <v>17</v>
      </c>
      <c r="J3539" s="7">
        <f t="shared" si="1"/>
        <v>123.5</v>
      </c>
    </row>
    <row r="3540" ht="15.75" hidden="1" customHeight="1">
      <c r="A3540" s="5" t="s">
        <v>5784</v>
      </c>
      <c r="B3540" s="6" t="s">
        <v>12</v>
      </c>
      <c r="C3540" s="5" t="s">
        <v>23</v>
      </c>
      <c r="D3540" s="5" t="s">
        <v>24</v>
      </c>
      <c r="E3540" s="5" t="s">
        <v>15</v>
      </c>
      <c r="F3540" s="5" t="s">
        <v>732</v>
      </c>
      <c r="G3540" s="7">
        <v>180.0</v>
      </c>
      <c r="H3540" s="7" t="s">
        <v>17</v>
      </c>
      <c r="I3540" s="7">
        <v>165.0</v>
      </c>
      <c r="J3540" s="7">
        <f t="shared" si="1"/>
        <v>172.5</v>
      </c>
    </row>
    <row r="3541" ht="15.75" hidden="1" customHeight="1">
      <c r="A3541" s="5" t="s">
        <v>5785</v>
      </c>
      <c r="B3541" s="6" t="s">
        <v>19</v>
      </c>
      <c r="C3541" s="5" t="s">
        <v>23</v>
      </c>
      <c r="D3541" s="5" t="s">
        <v>30</v>
      </c>
      <c r="E3541" s="5" t="s">
        <v>25</v>
      </c>
      <c r="F3541" s="5" t="s">
        <v>1311</v>
      </c>
      <c r="G3541" s="7">
        <v>148.0</v>
      </c>
      <c r="H3541" s="7">
        <v>140.0</v>
      </c>
      <c r="I3541" s="7">
        <v>133.0</v>
      </c>
      <c r="J3541" s="7">
        <f t="shared" si="1"/>
        <v>140.3333333</v>
      </c>
    </row>
    <row r="3542" ht="15.75" hidden="1" customHeight="1">
      <c r="A3542" s="5" t="s">
        <v>5786</v>
      </c>
      <c r="B3542" s="6" t="s">
        <v>19</v>
      </c>
      <c r="C3542" s="5" t="s">
        <v>13</v>
      </c>
      <c r="D3542" s="5" t="s">
        <v>30</v>
      </c>
      <c r="E3542" s="5" t="s">
        <v>15</v>
      </c>
      <c r="F3542" s="5" t="s">
        <v>1408</v>
      </c>
      <c r="G3542" s="7">
        <v>187.0</v>
      </c>
      <c r="H3542" s="7">
        <v>187.0</v>
      </c>
      <c r="I3542" s="7" t="s">
        <v>17</v>
      </c>
      <c r="J3542" s="7">
        <f t="shared" si="1"/>
        <v>187</v>
      </c>
    </row>
    <row r="3543" ht="15.75" hidden="1" customHeight="1">
      <c r="A3543" s="5" t="s">
        <v>5787</v>
      </c>
      <c r="B3543" s="6" t="s">
        <v>19</v>
      </c>
      <c r="C3543" s="5" t="s">
        <v>13</v>
      </c>
      <c r="D3543" s="5" t="s">
        <v>46</v>
      </c>
      <c r="E3543" s="5" t="s">
        <v>15</v>
      </c>
      <c r="F3543" s="5" t="s">
        <v>90</v>
      </c>
      <c r="G3543" s="7">
        <v>171.0</v>
      </c>
      <c r="H3543" s="7" t="s">
        <v>17</v>
      </c>
      <c r="I3543" s="7">
        <v>151.0</v>
      </c>
      <c r="J3543" s="7">
        <f t="shared" si="1"/>
        <v>161</v>
      </c>
    </row>
    <row r="3544" ht="15.75" hidden="1" customHeight="1">
      <c r="A3544" s="5" t="s">
        <v>5788</v>
      </c>
      <c r="B3544" s="6" t="s">
        <v>19</v>
      </c>
      <c r="C3544" s="5" t="s">
        <v>13</v>
      </c>
      <c r="D3544" s="5" t="s">
        <v>20</v>
      </c>
      <c r="E3544" s="5" t="s">
        <v>25</v>
      </c>
      <c r="F3544" s="5" t="s">
        <v>71</v>
      </c>
      <c r="G3544" s="7">
        <v>137.0</v>
      </c>
      <c r="H3544" s="7">
        <v>145.0</v>
      </c>
      <c r="I3544" s="7" t="s">
        <v>17</v>
      </c>
      <c r="J3544" s="7">
        <f t="shared" si="1"/>
        <v>141</v>
      </c>
    </row>
    <row r="3545" ht="15.75" hidden="1" customHeight="1">
      <c r="A3545" s="5" t="s">
        <v>5789</v>
      </c>
      <c r="B3545" s="6" t="s">
        <v>19</v>
      </c>
      <c r="C3545" s="5" t="s">
        <v>13</v>
      </c>
      <c r="D3545" s="5" t="s">
        <v>20</v>
      </c>
      <c r="E3545" s="5" t="s">
        <v>25</v>
      </c>
      <c r="F3545" s="5" t="s">
        <v>410</v>
      </c>
      <c r="G3545" s="7">
        <v>126.0</v>
      </c>
      <c r="H3545" s="7" t="s">
        <v>17</v>
      </c>
      <c r="I3545" s="7">
        <v>133.0</v>
      </c>
      <c r="J3545" s="7">
        <f t="shared" si="1"/>
        <v>129.5</v>
      </c>
    </row>
    <row r="3546" ht="15.75" hidden="1" customHeight="1">
      <c r="A3546" s="5" t="s">
        <v>5790</v>
      </c>
      <c r="B3546" s="6" t="s">
        <v>19</v>
      </c>
      <c r="C3546" s="5" t="s">
        <v>23</v>
      </c>
      <c r="D3546" s="5" t="s">
        <v>30</v>
      </c>
      <c r="E3546" s="5" t="s">
        <v>15</v>
      </c>
      <c r="F3546" s="5" t="s">
        <v>394</v>
      </c>
      <c r="G3546" s="7">
        <v>149.0</v>
      </c>
      <c r="H3546" s="7">
        <v>135.0</v>
      </c>
      <c r="I3546" s="7" t="s">
        <v>17</v>
      </c>
      <c r="J3546" s="7">
        <f t="shared" si="1"/>
        <v>142</v>
      </c>
    </row>
    <row r="3547" ht="15.75" hidden="1" customHeight="1">
      <c r="A3547" s="5" t="s">
        <v>5791</v>
      </c>
      <c r="B3547" s="6" t="s">
        <v>12</v>
      </c>
      <c r="C3547" s="5" t="s">
        <v>23</v>
      </c>
      <c r="D3547" s="5" t="s">
        <v>20</v>
      </c>
      <c r="E3547" s="5" t="s">
        <v>15</v>
      </c>
      <c r="F3547" s="5" t="s">
        <v>3542</v>
      </c>
      <c r="G3547" s="7">
        <v>155.0</v>
      </c>
      <c r="H3547" s="7">
        <v>169.0</v>
      </c>
      <c r="I3547" s="7" t="s">
        <v>17</v>
      </c>
      <c r="J3547" s="7">
        <f t="shared" si="1"/>
        <v>162</v>
      </c>
    </row>
    <row r="3548" ht="15.75" hidden="1" customHeight="1">
      <c r="A3548" s="5" t="s">
        <v>5792</v>
      </c>
      <c r="B3548" s="6" t="s">
        <v>12</v>
      </c>
      <c r="C3548" s="5" t="s">
        <v>23</v>
      </c>
      <c r="D3548" s="5" t="s">
        <v>24</v>
      </c>
      <c r="E3548" s="5" t="s">
        <v>15</v>
      </c>
      <c r="F3548" s="5" t="s">
        <v>332</v>
      </c>
      <c r="G3548" s="7" t="s">
        <v>67</v>
      </c>
      <c r="H3548" s="7">
        <v>115.0</v>
      </c>
      <c r="I3548" s="7">
        <v>119.0</v>
      </c>
      <c r="J3548" s="7">
        <f t="shared" si="1"/>
        <v>117</v>
      </c>
    </row>
    <row r="3549" ht="15.75" hidden="1" customHeight="1">
      <c r="A3549" s="5" t="s">
        <v>5793</v>
      </c>
      <c r="B3549" s="6" t="s">
        <v>12</v>
      </c>
      <c r="C3549" s="5" t="s">
        <v>13</v>
      </c>
      <c r="D3549" s="5" t="s">
        <v>43</v>
      </c>
      <c r="E3549" s="5" t="s">
        <v>25</v>
      </c>
      <c r="F3549" s="5" t="s">
        <v>754</v>
      </c>
      <c r="G3549" s="7">
        <v>161.0</v>
      </c>
      <c r="H3549" s="7" t="s">
        <v>17</v>
      </c>
      <c r="I3549" s="7">
        <v>172.0</v>
      </c>
      <c r="J3549" s="7">
        <f t="shared" si="1"/>
        <v>166.5</v>
      </c>
    </row>
    <row r="3550" ht="15.75" hidden="1" customHeight="1">
      <c r="A3550" s="5" t="s">
        <v>5794</v>
      </c>
      <c r="B3550" s="6" t="s">
        <v>19</v>
      </c>
      <c r="C3550" s="5" t="s">
        <v>23</v>
      </c>
      <c r="D3550" s="5" t="s">
        <v>20</v>
      </c>
      <c r="E3550" s="5" t="s">
        <v>15</v>
      </c>
      <c r="F3550" s="5" t="s">
        <v>354</v>
      </c>
      <c r="G3550" s="7">
        <v>184.0</v>
      </c>
      <c r="H3550" s="7" t="s">
        <v>17</v>
      </c>
      <c r="I3550" s="7">
        <v>155.0</v>
      </c>
      <c r="J3550" s="7">
        <f t="shared" si="1"/>
        <v>169.5</v>
      </c>
    </row>
    <row r="3551" ht="15.75" hidden="1" customHeight="1">
      <c r="A3551" s="5" t="s">
        <v>5795</v>
      </c>
      <c r="B3551" s="6" t="s">
        <v>12</v>
      </c>
      <c r="C3551" s="5" t="s">
        <v>13</v>
      </c>
      <c r="D3551" s="5" t="s">
        <v>43</v>
      </c>
      <c r="E3551" s="5" t="s">
        <v>15</v>
      </c>
      <c r="F3551" s="5" t="s">
        <v>179</v>
      </c>
      <c r="G3551" s="7">
        <v>100.0</v>
      </c>
      <c r="H3551" s="7">
        <v>107.0</v>
      </c>
      <c r="I3551" s="7" t="s">
        <v>17</v>
      </c>
      <c r="J3551" s="7">
        <f t="shared" si="1"/>
        <v>103.5</v>
      </c>
    </row>
    <row r="3552" ht="15.75" hidden="1" customHeight="1">
      <c r="A3552" s="5" t="s">
        <v>5796</v>
      </c>
      <c r="B3552" s="6" t="s">
        <v>12</v>
      </c>
      <c r="C3552" s="5" t="s">
        <v>13</v>
      </c>
      <c r="D3552" s="5" t="s">
        <v>24</v>
      </c>
      <c r="E3552" s="5" t="s">
        <v>15</v>
      </c>
      <c r="F3552" s="5" t="s">
        <v>1388</v>
      </c>
      <c r="G3552" s="7">
        <v>162.0</v>
      </c>
      <c r="H3552" s="7" t="s">
        <v>17</v>
      </c>
      <c r="I3552" s="7">
        <v>163.0</v>
      </c>
      <c r="J3552" s="7">
        <f t="shared" si="1"/>
        <v>162.5</v>
      </c>
    </row>
    <row r="3553" ht="15.75" hidden="1" customHeight="1">
      <c r="A3553" s="5" t="s">
        <v>5797</v>
      </c>
      <c r="B3553" s="6" t="s">
        <v>19</v>
      </c>
      <c r="C3553" s="5" t="s">
        <v>23</v>
      </c>
      <c r="D3553" s="5" t="s">
        <v>43</v>
      </c>
      <c r="E3553" s="5" t="s">
        <v>15</v>
      </c>
      <c r="F3553" s="5" t="s">
        <v>92</v>
      </c>
      <c r="G3553" s="7">
        <v>192.0</v>
      </c>
      <c r="H3553" s="7" t="s">
        <v>17</v>
      </c>
      <c r="I3553" s="7">
        <v>173.0</v>
      </c>
      <c r="J3553" s="7">
        <f t="shared" si="1"/>
        <v>182.5</v>
      </c>
    </row>
    <row r="3554" ht="15.75" hidden="1" customHeight="1">
      <c r="A3554" s="5" t="s">
        <v>5798</v>
      </c>
      <c r="B3554" s="6" t="s">
        <v>12</v>
      </c>
      <c r="C3554" s="5" t="s">
        <v>23</v>
      </c>
      <c r="D3554" s="5" t="s">
        <v>43</v>
      </c>
      <c r="E3554" s="5" t="s">
        <v>15</v>
      </c>
      <c r="F3554" s="5" t="s">
        <v>224</v>
      </c>
      <c r="G3554" s="7">
        <v>176.0</v>
      </c>
      <c r="H3554" s="7">
        <v>169.0</v>
      </c>
      <c r="I3554" s="7" t="s">
        <v>17</v>
      </c>
      <c r="J3554" s="7">
        <f t="shared" si="1"/>
        <v>172.5</v>
      </c>
    </row>
    <row r="3555" ht="15.75" hidden="1" customHeight="1">
      <c r="A3555" s="5" t="s">
        <v>5799</v>
      </c>
      <c r="B3555" s="6" t="s">
        <v>12</v>
      </c>
      <c r="C3555" s="5" t="s">
        <v>23</v>
      </c>
      <c r="D3555" s="5" t="s">
        <v>51</v>
      </c>
      <c r="E3555" s="5" t="s">
        <v>25</v>
      </c>
      <c r="F3555" s="5" t="s">
        <v>474</v>
      </c>
      <c r="G3555" s="7">
        <v>174.0</v>
      </c>
      <c r="H3555" s="7">
        <v>164.0</v>
      </c>
      <c r="I3555" s="7" t="s">
        <v>17</v>
      </c>
      <c r="J3555" s="7">
        <f t="shared" si="1"/>
        <v>169</v>
      </c>
    </row>
    <row r="3556" ht="15.75" hidden="1" customHeight="1">
      <c r="A3556" s="5" t="s">
        <v>5800</v>
      </c>
      <c r="B3556" s="6" t="s">
        <v>12</v>
      </c>
      <c r="C3556" s="5" t="s">
        <v>13</v>
      </c>
      <c r="D3556" s="5" t="s">
        <v>43</v>
      </c>
      <c r="E3556" s="5" t="s">
        <v>25</v>
      </c>
      <c r="F3556" s="5" t="s">
        <v>44</v>
      </c>
      <c r="G3556" s="7">
        <v>155.0</v>
      </c>
      <c r="H3556" s="7" t="s">
        <v>17</v>
      </c>
      <c r="I3556" s="7">
        <v>144.0</v>
      </c>
      <c r="J3556" s="7">
        <f t="shared" si="1"/>
        <v>149.5</v>
      </c>
    </row>
    <row r="3557" ht="15.75" hidden="1" customHeight="1">
      <c r="A3557" s="5" t="s">
        <v>5801</v>
      </c>
      <c r="B3557" s="6" t="s">
        <v>19</v>
      </c>
      <c r="C3557" s="5" t="s">
        <v>23</v>
      </c>
      <c r="D3557" s="5" t="s">
        <v>20</v>
      </c>
      <c r="E3557" s="5" t="s">
        <v>15</v>
      </c>
      <c r="F3557" s="5" t="s">
        <v>457</v>
      </c>
      <c r="G3557" s="7">
        <v>189.0</v>
      </c>
      <c r="H3557" s="7">
        <v>179.0</v>
      </c>
      <c r="I3557" s="7" t="s">
        <v>17</v>
      </c>
      <c r="J3557" s="7">
        <f t="shared" si="1"/>
        <v>184</v>
      </c>
    </row>
    <row r="3558" ht="15.75" hidden="1" customHeight="1">
      <c r="A3558" s="5" t="s">
        <v>5802</v>
      </c>
      <c r="B3558" s="6" t="s">
        <v>19</v>
      </c>
      <c r="C3558" s="5" t="s">
        <v>23</v>
      </c>
      <c r="D3558" s="5" t="s">
        <v>130</v>
      </c>
      <c r="E3558" s="5" t="s">
        <v>15</v>
      </c>
      <c r="F3558" s="5" t="s">
        <v>196</v>
      </c>
      <c r="G3558" s="7">
        <v>172.0</v>
      </c>
      <c r="H3558" s="7">
        <v>164.0</v>
      </c>
      <c r="I3558" s="7" t="s">
        <v>17</v>
      </c>
      <c r="J3558" s="7">
        <f t="shared" si="1"/>
        <v>168</v>
      </c>
    </row>
    <row r="3559" ht="15.75" hidden="1" customHeight="1">
      <c r="A3559" s="5" t="s">
        <v>5803</v>
      </c>
      <c r="B3559" s="6" t="s">
        <v>12</v>
      </c>
      <c r="C3559" s="5" t="s">
        <v>23</v>
      </c>
      <c r="D3559" s="5" t="s">
        <v>24</v>
      </c>
      <c r="E3559" s="5" t="s">
        <v>15</v>
      </c>
      <c r="F3559" s="5" t="s">
        <v>350</v>
      </c>
      <c r="G3559" s="7">
        <v>176.0</v>
      </c>
      <c r="H3559" s="7">
        <v>158.0</v>
      </c>
      <c r="I3559" s="7" t="s">
        <v>17</v>
      </c>
      <c r="J3559" s="7">
        <f t="shared" si="1"/>
        <v>167</v>
      </c>
    </row>
    <row r="3560" ht="15.75" hidden="1" customHeight="1">
      <c r="A3560" s="5" t="s">
        <v>5804</v>
      </c>
      <c r="B3560" s="6" t="s">
        <v>12</v>
      </c>
      <c r="C3560" s="5" t="s">
        <v>23</v>
      </c>
      <c r="D3560" s="5" t="s">
        <v>37</v>
      </c>
      <c r="E3560" s="5" t="s">
        <v>15</v>
      </c>
      <c r="F3560" s="5" t="s">
        <v>312</v>
      </c>
      <c r="G3560" s="7">
        <v>177.0</v>
      </c>
      <c r="H3560" s="7" t="s">
        <v>17</v>
      </c>
      <c r="I3560" s="7">
        <v>168.0</v>
      </c>
      <c r="J3560" s="7">
        <f t="shared" si="1"/>
        <v>172.5</v>
      </c>
    </row>
    <row r="3561" ht="15.75" hidden="1" customHeight="1">
      <c r="A3561" s="5" t="s">
        <v>5805</v>
      </c>
      <c r="B3561" s="6" t="s">
        <v>12</v>
      </c>
      <c r="C3561" s="5" t="s">
        <v>23</v>
      </c>
      <c r="D3561" s="5" t="s">
        <v>30</v>
      </c>
      <c r="E3561" s="5" t="s">
        <v>15</v>
      </c>
      <c r="F3561" s="5" t="s">
        <v>3288</v>
      </c>
      <c r="G3561" s="7">
        <v>167.0</v>
      </c>
      <c r="H3561" s="7" t="s">
        <v>17</v>
      </c>
      <c r="I3561" s="7">
        <v>135.0</v>
      </c>
      <c r="J3561" s="7">
        <f t="shared" si="1"/>
        <v>151</v>
      </c>
    </row>
    <row r="3562" ht="15.75" hidden="1" customHeight="1">
      <c r="A3562" s="5" t="s">
        <v>5806</v>
      </c>
      <c r="B3562" s="6" t="s">
        <v>12</v>
      </c>
      <c r="C3562" s="5" t="s">
        <v>23</v>
      </c>
      <c r="D3562" s="5" t="s">
        <v>109</v>
      </c>
      <c r="E3562" s="5" t="s">
        <v>25</v>
      </c>
      <c r="F3562" s="5" t="s">
        <v>639</v>
      </c>
      <c r="G3562" s="7">
        <v>179.0</v>
      </c>
      <c r="H3562" s="7">
        <v>149.0</v>
      </c>
      <c r="I3562" s="7" t="s">
        <v>17</v>
      </c>
      <c r="J3562" s="7">
        <f t="shared" si="1"/>
        <v>164</v>
      </c>
    </row>
    <row r="3563" ht="15.75" hidden="1" customHeight="1">
      <c r="A3563" s="5" t="s">
        <v>5807</v>
      </c>
      <c r="B3563" s="6" t="s">
        <v>1353</v>
      </c>
      <c r="C3563" s="5" t="s">
        <v>23</v>
      </c>
      <c r="D3563" s="5" t="s">
        <v>30</v>
      </c>
      <c r="E3563" s="5" t="s">
        <v>15</v>
      </c>
      <c r="F3563" s="5" t="s">
        <v>803</v>
      </c>
      <c r="G3563" s="7" t="s">
        <v>67</v>
      </c>
      <c r="H3563" s="7">
        <v>121.0</v>
      </c>
      <c r="I3563" s="7" t="s">
        <v>17</v>
      </c>
      <c r="J3563" s="7">
        <f t="shared" si="1"/>
        <v>121</v>
      </c>
    </row>
    <row r="3564" ht="15.75" hidden="1" customHeight="1">
      <c r="A3564" s="5" t="s">
        <v>5808</v>
      </c>
      <c r="B3564" s="6" t="s">
        <v>19</v>
      </c>
      <c r="C3564" s="5" t="s">
        <v>23</v>
      </c>
      <c r="D3564" s="5" t="s">
        <v>43</v>
      </c>
      <c r="E3564" s="5" t="s">
        <v>25</v>
      </c>
      <c r="F3564" s="5" t="s">
        <v>868</v>
      </c>
      <c r="G3564" s="7">
        <v>175.0</v>
      </c>
      <c r="H3564" s="7">
        <v>132.0</v>
      </c>
      <c r="I3564" s="7" t="s">
        <v>17</v>
      </c>
      <c r="J3564" s="7">
        <f t="shared" si="1"/>
        <v>153.5</v>
      </c>
    </row>
    <row r="3565" ht="15.75" hidden="1" customHeight="1">
      <c r="A3565" s="5" t="s">
        <v>5809</v>
      </c>
      <c r="B3565" s="6" t="s">
        <v>12</v>
      </c>
      <c r="C3565" s="5" t="s">
        <v>13</v>
      </c>
      <c r="D3565" s="5" t="s">
        <v>20</v>
      </c>
      <c r="E3565" s="5" t="s">
        <v>25</v>
      </c>
      <c r="F3565" s="5" t="s">
        <v>410</v>
      </c>
      <c r="G3565" s="7">
        <v>131.0</v>
      </c>
      <c r="H3565" s="7">
        <v>149.0</v>
      </c>
      <c r="I3565" s="7" t="s">
        <v>17</v>
      </c>
      <c r="J3565" s="7">
        <f t="shared" si="1"/>
        <v>140</v>
      </c>
    </row>
    <row r="3566" ht="15.75" hidden="1" customHeight="1">
      <c r="A3566" s="5" t="s">
        <v>5810</v>
      </c>
      <c r="B3566" s="6" t="s">
        <v>12</v>
      </c>
      <c r="C3566" s="5" t="s">
        <v>13</v>
      </c>
      <c r="D3566" s="5" t="s">
        <v>109</v>
      </c>
      <c r="E3566" s="5" t="s">
        <v>25</v>
      </c>
      <c r="F3566" s="5" t="s">
        <v>110</v>
      </c>
      <c r="G3566" s="7">
        <v>134.0</v>
      </c>
      <c r="H3566" s="7">
        <v>124.0</v>
      </c>
      <c r="I3566" s="7">
        <v>151.0</v>
      </c>
      <c r="J3566" s="7">
        <f t="shared" si="1"/>
        <v>136.3333333</v>
      </c>
    </row>
    <row r="3567" ht="15.75" hidden="1" customHeight="1">
      <c r="A3567" s="5" t="s">
        <v>5811</v>
      </c>
      <c r="B3567" s="6" t="s">
        <v>19</v>
      </c>
      <c r="C3567" s="5" t="s">
        <v>23</v>
      </c>
      <c r="D3567" s="5" t="s">
        <v>20</v>
      </c>
      <c r="E3567" s="5" t="s">
        <v>15</v>
      </c>
      <c r="F3567" s="5" t="s">
        <v>161</v>
      </c>
      <c r="G3567" s="7">
        <v>154.0</v>
      </c>
      <c r="H3567" s="7">
        <v>107.0</v>
      </c>
      <c r="I3567" s="7" t="s">
        <v>17</v>
      </c>
      <c r="J3567" s="7">
        <f t="shared" si="1"/>
        <v>130.5</v>
      </c>
    </row>
    <row r="3568" ht="15.75" hidden="1" customHeight="1">
      <c r="A3568" s="5" t="s">
        <v>5812</v>
      </c>
      <c r="B3568" s="6" t="s">
        <v>19</v>
      </c>
      <c r="C3568" s="5" t="s">
        <v>13</v>
      </c>
      <c r="D3568" s="5" t="s">
        <v>37</v>
      </c>
      <c r="E3568" s="5" t="s">
        <v>15</v>
      </c>
      <c r="F3568" s="5" t="s">
        <v>190</v>
      </c>
      <c r="G3568" s="7">
        <v>193.5</v>
      </c>
      <c r="H3568" s="7" t="s">
        <v>17</v>
      </c>
      <c r="I3568" s="7">
        <v>183.0</v>
      </c>
      <c r="J3568" s="7">
        <f t="shared" si="1"/>
        <v>188.25</v>
      </c>
    </row>
    <row r="3569" ht="15.75" hidden="1" customHeight="1">
      <c r="A3569" s="5" t="s">
        <v>5813</v>
      </c>
      <c r="B3569" s="6" t="s">
        <v>12</v>
      </c>
      <c r="C3569" s="5" t="s">
        <v>23</v>
      </c>
      <c r="D3569" s="5" t="s">
        <v>43</v>
      </c>
      <c r="E3569" s="5" t="s">
        <v>15</v>
      </c>
      <c r="F3569" s="5" t="s">
        <v>166</v>
      </c>
      <c r="G3569" s="7">
        <v>148.0</v>
      </c>
      <c r="H3569" s="7">
        <v>165.0</v>
      </c>
      <c r="I3569" s="7">
        <v>130.0</v>
      </c>
      <c r="J3569" s="7">
        <f t="shared" si="1"/>
        <v>147.6666667</v>
      </c>
    </row>
    <row r="3570" ht="15.75" customHeight="1">
      <c r="A3570" s="5" t="s">
        <v>5814</v>
      </c>
      <c r="B3570" s="6" t="s">
        <v>12</v>
      </c>
      <c r="C3570" s="5" t="s">
        <v>23</v>
      </c>
      <c r="D3570" s="5" t="s">
        <v>149</v>
      </c>
      <c r="E3570" s="5" t="s">
        <v>15</v>
      </c>
      <c r="F3570" s="5" t="s">
        <v>150</v>
      </c>
      <c r="G3570" s="7" t="s">
        <v>67</v>
      </c>
      <c r="H3570" s="7" t="s">
        <v>67</v>
      </c>
      <c r="I3570" s="7" t="s">
        <v>17</v>
      </c>
      <c r="J3570" s="7" t="str">
        <f t="shared" si="1"/>
        <v>#DIV/0!</v>
      </c>
    </row>
    <row r="3571" ht="15.75" hidden="1" customHeight="1">
      <c r="A3571" s="5" t="s">
        <v>5815</v>
      </c>
      <c r="B3571" s="6" t="s">
        <v>12</v>
      </c>
      <c r="C3571" s="5" t="s">
        <v>13</v>
      </c>
      <c r="D3571" s="5" t="s">
        <v>20</v>
      </c>
      <c r="E3571" s="5" t="s">
        <v>25</v>
      </c>
      <c r="F3571" s="5" t="s">
        <v>654</v>
      </c>
      <c r="G3571" s="7">
        <v>109.0</v>
      </c>
      <c r="H3571" s="7">
        <v>130.0</v>
      </c>
      <c r="I3571" s="7" t="s">
        <v>17</v>
      </c>
      <c r="J3571" s="7">
        <f t="shared" si="1"/>
        <v>119.5</v>
      </c>
    </row>
    <row r="3572" ht="15.75" hidden="1" customHeight="1">
      <c r="A3572" s="5" t="s">
        <v>5816</v>
      </c>
      <c r="B3572" s="6" t="s">
        <v>12</v>
      </c>
      <c r="C3572" s="5" t="s">
        <v>13</v>
      </c>
      <c r="D3572" s="5" t="s">
        <v>24</v>
      </c>
      <c r="E3572" s="5" t="s">
        <v>15</v>
      </c>
      <c r="F3572" s="5" t="s">
        <v>332</v>
      </c>
      <c r="G3572" s="7" t="s">
        <v>67</v>
      </c>
      <c r="H3572" s="7">
        <v>121.0</v>
      </c>
      <c r="I3572" s="7" t="s">
        <v>67</v>
      </c>
      <c r="J3572" s="7">
        <f t="shared" si="1"/>
        <v>121</v>
      </c>
    </row>
    <row r="3573" ht="15.75" hidden="1" customHeight="1">
      <c r="A3573" s="5" t="s">
        <v>5817</v>
      </c>
      <c r="B3573" s="6" t="s">
        <v>12</v>
      </c>
      <c r="C3573" s="5" t="s">
        <v>13</v>
      </c>
      <c r="D3573" s="5" t="s">
        <v>40</v>
      </c>
      <c r="E3573" s="5" t="s">
        <v>15</v>
      </c>
      <c r="F3573" s="5" t="s">
        <v>41</v>
      </c>
      <c r="G3573" s="7">
        <v>122.0</v>
      </c>
      <c r="H3573" s="7">
        <v>155.0</v>
      </c>
      <c r="I3573" s="7" t="s">
        <v>67</v>
      </c>
      <c r="J3573" s="7">
        <f t="shared" si="1"/>
        <v>138.5</v>
      </c>
    </row>
    <row r="3574" ht="15.75" hidden="1" customHeight="1">
      <c r="A3574" s="5" t="s">
        <v>5818</v>
      </c>
      <c r="B3574" s="6" t="s">
        <v>12</v>
      </c>
      <c r="C3574" s="5" t="s">
        <v>13</v>
      </c>
      <c r="D3574" s="5" t="s">
        <v>109</v>
      </c>
      <c r="E3574" s="5" t="s">
        <v>25</v>
      </c>
      <c r="F3574" s="5" t="s">
        <v>73</v>
      </c>
      <c r="G3574" s="7">
        <v>170.0</v>
      </c>
      <c r="H3574" s="7">
        <v>179.0</v>
      </c>
      <c r="I3574" s="7" t="s">
        <v>17</v>
      </c>
      <c r="J3574" s="7">
        <f t="shared" si="1"/>
        <v>174.5</v>
      </c>
    </row>
    <row r="3575" ht="15.75" hidden="1" customHeight="1">
      <c r="A3575" s="5" t="s">
        <v>5819</v>
      </c>
      <c r="B3575" s="6" t="s">
        <v>12</v>
      </c>
      <c r="C3575" s="5" t="s">
        <v>23</v>
      </c>
      <c r="D3575" s="5" t="s">
        <v>20</v>
      </c>
      <c r="E3575" s="5" t="s">
        <v>25</v>
      </c>
      <c r="F3575" s="5" t="s">
        <v>654</v>
      </c>
      <c r="G3575" s="7">
        <v>184.0</v>
      </c>
      <c r="H3575" s="7">
        <v>173.0</v>
      </c>
      <c r="I3575" s="7" t="s">
        <v>17</v>
      </c>
      <c r="J3575" s="7">
        <f t="shared" si="1"/>
        <v>178.5</v>
      </c>
    </row>
    <row r="3576" ht="15.75" hidden="1" customHeight="1">
      <c r="A3576" s="5" t="s">
        <v>5820</v>
      </c>
      <c r="B3576" s="6" t="s">
        <v>19</v>
      </c>
      <c r="C3576" s="5" t="s">
        <v>13</v>
      </c>
      <c r="D3576" s="5" t="s">
        <v>20</v>
      </c>
      <c r="E3576" s="5" t="s">
        <v>15</v>
      </c>
      <c r="F3576" s="5" t="s">
        <v>143</v>
      </c>
      <c r="G3576" s="7">
        <v>193.0</v>
      </c>
      <c r="H3576" s="7">
        <v>147.0</v>
      </c>
      <c r="I3576" s="7">
        <v>182.0</v>
      </c>
      <c r="J3576" s="7">
        <f t="shared" si="1"/>
        <v>174</v>
      </c>
    </row>
    <row r="3577" ht="15.75" hidden="1" customHeight="1">
      <c r="A3577" s="5" t="s">
        <v>5821</v>
      </c>
      <c r="B3577" s="6" t="s">
        <v>19</v>
      </c>
      <c r="C3577" s="5" t="s">
        <v>23</v>
      </c>
      <c r="D3577" s="5" t="s">
        <v>43</v>
      </c>
      <c r="E3577" s="5" t="s">
        <v>25</v>
      </c>
      <c r="F3577" s="5" t="s">
        <v>224</v>
      </c>
      <c r="G3577" s="7">
        <v>175.0</v>
      </c>
      <c r="H3577" s="7">
        <v>147.0</v>
      </c>
      <c r="I3577" s="7" t="s">
        <v>17</v>
      </c>
      <c r="J3577" s="7">
        <f t="shared" si="1"/>
        <v>161</v>
      </c>
    </row>
    <row r="3578" ht="15.75" hidden="1" customHeight="1">
      <c r="A3578" s="5" t="s">
        <v>5822</v>
      </c>
      <c r="B3578" s="6" t="s">
        <v>19</v>
      </c>
      <c r="C3578" s="5" t="s">
        <v>23</v>
      </c>
      <c r="D3578" s="5" t="s">
        <v>46</v>
      </c>
      <c r="E3578" s="5" t="s">
        <v>15</v>
      </c>
      <c r="F3578" s="5" t="s">
        <v>90</v>
      </c>
      <c r="G3578" s="7">
        <v>196.0</v>
      </c>
      <c r="H3578" s="7" t="s">
        <v>17</v>
      </c>
      <c r="I3578" s="7">
        <v>190.0</v>
      </c>
      <c r="J3578" s="7">
        <f t="shared" si="1"/>
        <v>193</v>
      </c>
    </row>
    <row r="3579" ht="15.75" hidden="1" customHeight="1">
      <c r="A3579" s="5" t="s">
        <v>5823</v>
      </c>
      <c r="B3579" s="6" t="s">
        <v>12</v>
      </c>
      <c r="C3579" s="5" t="s">
        <v>13</v>
      </c>
      <c r="D3579" s="5" t="s">
        <v>20</v>
      </c>
      <c r="E3579" s="5" t="s">
        <v>25</v>
      </c>
      <c r="F3579" s="5" t="s">
        <v>824</v>
      </c>
      <c r="G3579" s="7">
        <v>111.0</v>
      </c>
      <c r="H3579" s="7" t="s">
        <v>17</v>
      </c>
      <c r="I3579" s="7">
        <v>130.0</v>
      </c>
      <c r="J3579" s="7">
        <f t="shared" si="1"/>
        <v>120.5</v>
      </c>
    </row>
    <row r="3580" ht="15.75" hidden="1" customHeight="1">
      <c r="A3580" s="5" t="s">
        <v>5824</v>
      </c>
      <c r="B3580" s="6" t="s">
        <v>12</v>
      </c>
      <c r="C3580" s="5" t="s">
        <v>23</v>
      </c>
      <c r="D3580" s="5" t="s">
        <v>43</v>
      </c>
      <c r="E3580" s="5" t="s">
        <v>25</v>
      </c>
      <c r="F3580" s="5" t="s">
        <v>259</v>
      </c>
      <c r="G3580" s="7">
        <v>135.0</v>
      </c>
      <c r="H3580" s="7">
        <v>138.0</v>
      </c>
      <c r="I3580" s="7" t="s">
        <v>17</v>
      </c>
      <c r="J3580" s="7">
        <f t="shared" si="1"/>
        <v>136.5</v>
      </c>
    </row>
    <row r="3581" ht="15.75" hidden="1" customHeight="1">
      <c r="A3581" s="5" t="s">
        <v>5825</v>
      </c>
      <c r="B3581" s="6" t="s">
        <v>12</v>
      </c>
      <c r="C3581" s="5" t="s">
        <v>23</v>
      </c>
      <c r="D3581" s="5" t="s">
        <v>30</v>
      </c>
      <c r="E3581" s="5" t="s">
        <v>15</v>
      </c>
      <c r="F3581" s="5" t="s">
        <v>596</v>
      </c>
      <c r="G3581" s="7">
        <v>120.0</v>
      </c>
      <c r="H3581" s="7" t="s">
        <v>67</v>
      </c>
      <c r="I3581" s="7" t="s">
        <v>17</v>
      </c>
      <c r="J3581" s="7">
        <f t="shared" si="1"/>
        <v>120</v>
      </c>
    </row>
    <row r="3582" ht="15.75" hidden="1" customHeight="1">
      <c r="A3582" s="5" t="s">
        <v>5826</v>
      </c>
      <c r="B3582" s="6" t="s">
        <v>12</v>
      </c>
      <c r="C3582" s="5" t="s">
        <v>13</v>
      </c>
      <c r="D3582" s="5" t="s">
        <v>24</v>
      </c>
      <c r="E3582" s="5" t="s">
        <v>25</v>
      </c>
      <c r="F3582" s="5" t="s">
        <v>69</v>
      </c>
      <c r="G3582" s="7">
        <v>127.0</v>
      </c>
      <c r="H3582" s="7">
        <v>115.0</v>
      </c>
      <c r="I3582" s="7">
        <v>117.0</v>
      </c>
      <c r="J3582" s="7">
        <f t="shared" si="1"/>
        <v>119.6666667</v>
      </c>
    </row>
    <row r="3583" ht="15.75" customHeight="1">
      <c r="A3583" s="5" t="s">
        <v>5827</v>
      </c>
      <c r="B3583" s="6" t="s">
        <v>12</v>
      </c>
      <c r="C3583" s="5" t="s">
        <v>23</v>
      </c>
      <c r="D3583" s="5" t="s">
        <v>30</v>
      </c>
      <c r="E3583" s="5" t="s">
        <v>15</v>
      </c>
      <c r="F3583" s="5" t="s">
        <v>465</v>
      </c>
      <c r="G3583" s="7" t="s">
        <v>67</v>
      </c>
      <c r="H3583" s="7" t="s">
        <v>17</v>
      </c>
      <c r="I3583" s="7" t="s">
        <v>67</v>
      </c>
      <c r="J3583" s="7" t="str">
        <f t="shared" si="1"/>
        <v>#DIV/0!</v>
      </c>
    </row>
    <row r="3584" ht="15.75" hidden="1" customHeight="1">
      <c r="A3584" s="5" t="s">
        <v>5828</v>
      </c>
      <c r="B3584" s="6" t="s">
        <v>19</v>
      </c>
      <c r="C3584" s="5" t="s">
        <v>23</v>
      </c>
      <c r="D3584" s="5" t="s">
        <v>20</v>
      </c>
      <c r="E3584" s="5" t="s">
        <v>15</v>
      </c>
      <c r="F3584" s="5" t="s">
        <v>185</v>
      </c>
      <c r="G3584" s="7">
        <v>163.0</v>
      </c>
      <c r="H3584" s="7">
        <v>162.0</v>
      </c>
      <c r="I3584" s="7" t="s">
        <v>17</v>
      </c>
      <c r="J3584" s="7">
        <f t="shared" si="1"/>
        <v>162.5</v>
      </c>
    </row>
    <row r="3585" ht="15.75" hidden="1" customHeight="1">
      <c r="A3585" s="5" t="s">
        <v>5829</v>
      </c>
      <c r="B3585" s="6" t="s">
        <v>12</v>
      </c>
      <c r="C3585" s="5" t="s">
        <v>13</v>
      </c>
      <c r="D3585" s="5" t="s">
        <v>30</v>
      </c>
      <c r="E3585" s="5" t="s">
        <v>15</v>
      </c>
      <c r="F3585" s="5" t="s">
        <v>596</v>
      </c>
      <c r="G3585" s="7" t="s">
        <v>67</v>
      </c>
      <c r="H3585" s="7">
        <v>132.0</v>
      </c>
      <c r="I3585" s="7" t="s">
        <v>17</v>
      </c>
      <c r="J3585" s="7">
        <f t="shared" si="1"/>
        <v>132</v>
      </c>
    </row>
    <row r="3586" ht="15.75" customHeight="1">
      <c r="A3586" s="5" t="s">
        <v>5830</v>
      </c>
      <c r="B3586" s="6" t="s">
        <v>19</v>
      </c>
      <c r="C3586" s="5" t="s">
        <v>13</v>
      </c>
      <c r="D3586" s="5" t="s">
        <v>30</v>
      </c>
      <c r="E3586" s="5" t="s">
        <v>25</v>
      </c>
      <c r="F3586" s="5" t="s">
        <v>275</v>
      </c>
      <c r="G3586" s="7" t="s">
        <v>67</v>
      </c>
      <c r="H3586" s="7" t="s">
        <v>64</v>
      </c>
      <c r="I3586" s="7" t="s">
        <v>17</v>
      </c>
      <c r="J3586" s="7" t="str">
        <f t="shared" si="1"/>
        <v>#DIV/0!</v>
      </c>
    </row>
    <row r="3587" ht="15.75" hidden="1" customHeight="1">
      <c r="A3587" s="5" t="s">
        <v>5831</v>
      </c>
      <c r="B3587" s="6" t="s">
        <v>12</v>
      </c>
      <c r="C3587" s="5" t="s">
        <v>23</v>
      </c>
      <c r="D3587" s="5" t="s">
        <v>24</v>
      </c>
      <c r="E3587" s="5" t="s">
        <v>15</v>
      </c>
      <c r="F3587" s="5" t="s">
        <v>875</v>
      </c>
      <c r="G3587" s="7">
        <v>161.0</v>
      </c>
      <c r="H3587" s="7">
        <v>149.0</v>
      </c>
      <c r="I3587" s="7" t="s">
        <v>17</v>
      </c>
      <c r="J3587" s="7">
        <f t="shared" si="1"/>
        <v>155</v>
      </c>
    </row>
    <row r="3588" ht="15.75" hidden="1" customHeight="1">
      <c r="A3588" s="5" t="s">
        <v>5832</v>
      </c>
      <c r="B3588" s="6" t="s">
        <v>12</v>
      </c>
      <c r="C3588" s="5" t="s">
        <v>23</v>
      </c>
      <c r="D3588" s="5" t="s">
        <v>561</v>
      </c>
      <c r="E3588" s="5" t="s">
        <v>15</v>
      </c>
      <c r="F3588" s="5" t="s">
        <v>600</v>
      </c>
      <c r="G3588" s="7">
        <v>119.0</v>
      </c>
      <c r="H3588" s="7">
        <v>110.0</v>
      </c>
      <c r="I3588" s="7" t="s">
        <v>17</v>
      </c>
      <c r="J3588" s="7">
        <f t="shared" si="1"/>
        <v>114.5</v>
      </c>
    </row>
    <row r="3589" ht="15.75" hidden="1" customHeight="1">
      <c r="A3589" s="5" t="s">
        <v>5833</v>
      </c>
      <c r="B3589" s="6" t="s">
        <v>12</v>
      </c>
      <c r="C3589" s="5" t="s">
        <v>23</v>
      </c>
      <c r="D3589" s="5" t="s">
        <v>37</v>
      </c>
      <c r="E3589" s="5" t="s">
        <v>15</v>
      </c>
      <c r="F3589" s="5" t="s">
        <v>271</v>
      </c>
      <c r="G3589" s="7">
        <v>135.0</v>
      </c>
      <c r="H3589" s="7">
        <v>145.0</v>
      </c>
      <c r="I3589" s="7" t="s">
        <v>17</v>
      </c>
      <c r="J3589" s="7">
        <f t="shared" si="1"/>
        <v>140</v>
      </c>
    </row>
    <row r="3590" ht="15.75" hidden="1" customHeight="1">
      <c r="A3590" s="5" t="s">
        <v>5834</v>
      </c>
      <c r="B3590" s="6" t="s">
        <v>19</v>
      </c>
      <c r="C3590" s="5" t="s">
        <v>23</v>
      </c>
      <c r="D3590" s="5" t="s">
        <v>37</v>
      </c>
      <c r="E3590" s="5" t="s">
        <v>25</v>
      </c>
      <c r="F3590" s="5" t="s">
        <v>117</v>
      </c>
      <c r="G3590" s="7">
        <v>190.0</v>
      </c>
      <c r="H3590" s="7">
        <v>178.0</v>
      </c>
      <c r="I3590" s="7" t="s">
        <v>17</v>
      </c>
      <c r="J3590" s="7">
        <f t="shared" si="1"/>
        <v>184</v>
      </c>
    </row>
    <row r="3591" ht="15.75" hidden="1" customHeight="1">
      <c r="A3591" s="5" t="s">
        <v>5835</v>
      </c>
      <c r="B3591" s="6" t="s">
        <v>12</v>
      </c>
      <c r="C3591" s="5" t="s">
        <v>23</v>
      </c>
      <c r="D3591" s="5" t="s">
        <v>24</v>
      </c>
      <c r="E3591" s="5" t="s">
        <v>15</v>
      </c>
      <c r="F3591" s="5" t="s">
        <v>336</v>
      </c>
      <c r="G3591" s="7">
        <v>156.0</v>
      </c>
      <c r="H3591" s="7">
        <v>166.0</v>
      </c>
      <c r="I3591" s="7" t="s">
        <v>17</v>
      </c>
      <c r="J3591" s="7">
        <f t="shared" si="1"/>
        <v>161</v>
      </c>
    </row>
    <row r="3592" ht="15.75" hidden="1" customHeight="1">
      <c r="A3592" s="5" t="s">
        <v>5836</v>
      </c>
      <c r="B3592" s="6" t="s">
        <v>12</v>
      </c>
      <c r="C3592" s="5" t="s">
        <v>23</v>
      </c>
      <c r="D3592" s="5" t="s">
        <v>30</v>
      </c>
      <c r="E3592" s="5" t="s">
        <v>25</v>
      </c>
      <c r="F3592" s="5" t="s">
        <v>188</v>
      </c>
      <c r="G3592" s="7">
        <v>143.0</v>
      </c>
      <c r="H3592" s="7">
        <v>143.0</v>
      </c>
      <c r="I3592" s="7" t="s">
        <v>17</v>
      </c>
      <c r="J3592" s="7">
        <f t="shared" si="1"/>
        <v>143</v>
      </c>
    </row>
    <row r="3593" ht="15.75" hidden="1" customHeight="1">
      <c r="A3593" s="5" t="s">
        <v>5837</v>
      </c>
      <c r="B3593" s="6" t="s">
        <v>12</v>
      </c>
      <c r="C3593" s="5" t="s">
        <v>23</v>
      </c>
      <c r="D3593" s="5" t="s">
        <v>60</v>
      </c>
      <c r="E3593" s="5" t="s">
        <v>25</v>
      </c>
      <c r="F3593" s="5" t="s">
        <v>61</v>
      </c>
      <c r="G3593" s="7">
        <v>190.0</v>
      </c>
      <c r="H3593" s="7" t="s">
        <v>17</v>
      </c>
      <c r="I3593" s="7">
        <v>196.0</v>
      </c>
      <c r="J3593" s="7">
        <f t="shared" si="1"/>
        <v>193</v>
      </c>
    </row>
    <row r="3594" ht="15.75" hidden="1" customHeight="1">
      <c r="A3594" s="5" t="s">
        <v>5838</v>
      </c>
      <c r="B3594" s="6" t="s">
        <v>12</v>
      </c>
      <c r="C3594" s="5" t="s">
        <v>23</v>
      </c>
      <c r="D3594" s="5" t="s">
        <v>43</v>
      </c>
      <c r="E3594" s="5" t="s">
        <v>25</v>
      </c>
      <c r="F3594" s="5" t="s">
        <v>454</v>
      </c>
      <c r="G3594" s="7">
        <v>169.0</v>
      </c>
      <c r="H3594" s="7">
        <v>147.0</v>
      </c>
      <c r="I3594" s="7">
        <v>151.0</v>
      </c>
      <c r="J3594" s="7">
        <f t="shared" si="1"/>
        <v>155.6666667</v>
      </c>
    </row>
    <row r="3595" ht="15.75" hidden="1" customHeight="1">
      <c r="A3595" s="5" t="s">
        <v>5839</v>
      </c>
      <c r="B3595" s="6" t="s">
        <v>12</v>
      </c>
      <c r="C3595" s="5" t="s">
        <v>23</v>
      </c>
      <c r="D3595" s="5" t="s">
        <v>46</v>
      </c>
      <c r="E3595" s="5" t="s">
        <v>25</v>
      </c>
      <c r="F3595" s="5" t="s">
        <v>47</v>
      </c>
      <c r="G3595" s="7">
        <v>190.0</v>
      </c>
      <c r="H3595" s="7">
        <v>191.0</v>
      </c>
      <c r="I3595" s="7" t="s">
        <v>17</v>
      </c>
      <c r="J3595" s="7">
        <f t="shared" si="1"/>
        <v>190.5</v>
      </c>
    </row>
    <row r="3596" ht="15.75" hidden="1" customHeight="1">
      <c r="A3596" s="5" t="s">
        <v>5840</v>
      </c>
      <c r="B3596" s="6" t="s">
        <v>19</v>
      </c>
      <c r="C3596" s="5" t="s">
        <v>23</v>
      </c>
      <c r="D3596" s="5" t="s">
        <v>37</v>
      </c>
      <c r="E3596" s="5" t="s">
        <v>15</v>
      </c>
      <c r="F3596" s="5" t="s">
        <v>134</v>
      </c>
      <c r="G3596" s="7">
        <v>188.0</v>
      </c>
      <c r="H3596" s="7">
        <v>188.0</v>
      </c>
      <c r="I3596" s="7">
        <v>172.0</v>
      </c>
      <c r="J3596" s="7">
        <f t="shared" si="1"/>
        <v>182.6666667</v>
      </c>
    </row>
    <row r="3597" ht="15.75" hidden="1" customHeight="1">
      <c r="A3597" s="5" t="s">
        <v>5841</v>
      </c>
      <c r="B3597" s="6" t="s">
        <v>12</v>
      </c>
      <c r="C3597" s="5" t="s">
        <v>13</v>
      </c>
      <c r="D3597" s="5" t="s">
        <v>20</v>
      </c>
      <c r="E3597" s="5" t="s">
        <v>15</v>
      </c>
      <c r="F3597" s="5" t="s">
        <v>292</v>
      </c>
      <c r="G3597" s="7">
        <v>155.0</v>
      </c>
      <c r="H3597" s="7">
        <v>121.0</v>
      </c>
      <c r="I3597" s="7">
        <v>142.0</v>
      </c>
      <c r="J3597" s="7">
        <f t="shared" si="1"/>
        <v>139.3333333</v>
      </c>
    </row>
    <row r="3598" ht="15.75" hidden="1" customHeight="1">
      <c r="A3598" s="5" t="s">
        <v>5842</v>
      </c>
      <c r="B3598" s="6" t="s">
        <v>12</v>
      </c>
      <c r="C3598" s="5" t="s">
        <v>13</v>
      </c>
      <c r="D3598" s="5" t="s">
        <v>30</v>
      </c>
      <c r="E3598" s="5" t="s">
        <v>15</v>
      </c>
      <c r="F3598" s="5" t="s">
        <v>275</v>
      </c>
      <c r="G3598" s="7">
        <v>135.0</v>
      </c>
      <c r="H3598" s="7">
        <v>138.0</v>
      </c>
      <c r="I3598" s="7" t="s">
        <v>17</v>
      </c>
      <c r="J3598" s="7">
        <f t="shared" si="1"/>
        <v>136.5</v>
      </c>
    </row>
    <row r="3599" ht="15.75" hidden="1" customHeight="1">
      <c r="A3599" s="5" t="s">
        <v>5843</v>
      </c>
      <c r="B3599" s="6" t="s">
        <v>19</v>
      </c>
      <c r="C3599" s="5" t="s">
        <v>23</v>
      </c>
      <c r="D3599" s="5" t="s">
        <v>60</v>
      </c>
      <c r="E3599" s="5" t="s">
        <v>15</v>
      </c>
      <c r="F3599" s="5" t="s">
        <v>398</v>
      </c>
      <c r="G3599" s="7">
        <v>150.0</v>
      </c>
      <c r="H3599" s="7" t="s">
        <v>17</v>
      </c>
      <c r="I3599" s="7">
        <v>177.0</v>
      </c>
      <c r="J3599" s="7">
        <f t="shared" si="1"/>
        <v>163.5</v>
      </c>
    </row>
    <row r="3600" ht="15.75" hidden="1" customHeight="1">
      <c r="A3600" s="5" t="s">
        <v>5844</v>
      </c>
      <c r="B3600" s="6" t="s">
        <v>19</v>
      </c>
      <c r="C3600" s="5" t="s">
        <v>23</v>
      </c>
      <c r="D3600" s="5" t="s">
        <v>37</v>
      </c>
      <c r="E3600" s="5" t="s">
        <v>15</v>
      </c>
      <c r="F3600" s="5" t="s">
        <v>196</v>
      </c>
      <c r="G3600" s="7">
        <v>141.0</v>
      </c>
      <c r="H3600" s="7" t="s">
        <v>17</v>
      </c>
      <c r="I3600" s="7">
        <v>117.0</v>
      </c>
      <c r="J3600" s="7">
        <f t="shared" si="1"/>
        <v>129</v>
      </c>
    </row>
    <row r="3601" ht="15.75" hidden="1" customHeight="1">
      <c r="A3601" s="5" t="s">
        <v>5845</v>
      </c>
      <c r="B3601" s="6" t="s">
        <v>1353</v>
      </c>
      <c r="C3601" s="5" t="s">
        <v>13</v>
      </c>
      <c r="D3601" s="5" t="s">
        <v>43</v>
      </c>
      <c r="E3601" s="5" t="s">
        <v>25</v>
      </c>
      <c r="F3601" s="5" t="s">
        <v>170</v>
      </c>
      <c r="G3601" s="7">
        <v>188.0</v>
      </c>
      <c r="H3601" s="7">
        <v>177.0</v>
      </c>
      <c r="I3601" s="7" t="s">
        <v>17</v>
      </c>
      <c r="J3601" s="7">
        <f t="shared" si="1"/>
        <v>182.5</v>
      </c>
    </row>
    <row r="3602" ht="15.75" hidden="1" customHeight="1">
      <c r="A3602" s="5" t="s">
        <v>5846</v>
      </c>
      <c r="B3602" s="6" t="s">
        <v>12</v>
      </c>
      <c r="C3602" s="5" t="s">
        <v>23</v>
      </c>
      <c r="D3602" s="5" t="s">
        <v>51</v>
      </c>
      <c r="E3602" s="5" t="s">
        <v>15</v>
      </c>
      <c r="F3602" s="5" t="s">
        <v>86</v>
      </c>
      <c r="G3602" s="7">
        <v>185.0</v>
      </c>
      <c r="H3602" s="7">
        <v>160.0</v>
      </c>
      <c r="I3602" s="7" t="s">
        <v>17</v>
      </c>
      <c r="J3602" s="7">
        <f t="shared" si="1"/>
        <v>172.5</v>
      </c>
    </row>
    <row r="3603" ht="15.75" hidden="1" customHeight="1">
      <c r="A3603" s="5" t="s">
        <v>5847</v>
      </c>
      <c r="B3603" s="6" t="s">
        <v>12</v>
      </c>
      <c r="C3603" s="5" t="s">
        <v>13</v>
      </c>
      <c r="D3603" s="5" t="s">
        <v>43</v>
      </c>
      <c r="E3603" s="5" t="s">
        <v>15</v>
      </c>
      <c r="F3603" s="5" t="s">
        <v>224</v>
      </c>
      <c r="G3603" s="7">
        <v>138.0</v>
      </c>
      <c r="H3603" s="7">
        <v>138.0</v>
      </c>
      <c r="I3603" s="7" t="s">
        <v>17</v>
      </c>
      <c r="J3603" s="7">
        <f t="shared" si="1"/>
        <v>138</v>
      </c>
    </row>
    <row r="3604" ht="15.75" hidden="1" customHeight="1">
      <c r="A3604" s="5" t="s">
        <v>5848</v>
      </c>
      <c r="B3604" s="6" t="s">
        <v>19</v>
      </c>
      <c r="C3604" s="5" t="s">
        <v>13</v>
      </c>
      <c r="D3604" s="5" t="s">
        <v>20</v>
      </c>
      <c r="E3604" s="5" t="s">
        <v>15</v>
      </c>
      <c r="F3604" s="5" t="s">
        <v>181</v>
      </c>
      <c r="G3604" s="7">
        <v>182.0</v>
      </c>
      <c r="H3604" s="7">
        <v>127.0</v>
      </c>
      <c r="I3604" s="7">
        <v>184.0</v>
      </c>
      <c r="J3604" s="7">
        <f t="shared" si="1"/>
        <v>164.3333333</v>
      </c>
    </row>
    <row r="3605" ht="15.75" hidden="1" customHeight="1">
      <c r="A3605" s="5" t="s">
        <v>5849</v>
      </c>
      <c r="B3605" s="6" t="s">
        <v>12</v>
      </c>
      <c r="C3605" s="5" t="s">
        <v>13</v>
      </c>
      <c r="D3605" s="5" t="s">
        <v>46</v>
      </c>
      <c r="E3605" s="5" t="s">
        <v>25</v>
      </c>
      <c r="F3605" s="5" t="s">
        <v>47</v>
      </c>
      <c r="G3605" s="7">
        <v>173.0</v>
      </c>
      <c r="H3605" s="7">
        <v>160.0</v>
      </c>
      <c r="I3605" s="7" t="s">
        <v>17</v>
      </c>
      <c r="J3605" s="7">
        <f t="shared" si="1"/>
        <v>166.5</v>
      </c>
    </row>
    <row r="3606" ht="15.75" hidden="1" customHeight="1">
      <c r="A3606" s="5" t="s">
        <v>5850</v>
      </c>
      <c r="B3606" s="6" t="s">
        <v>19</v>
      </c>
      <c r="C3606" s="5" t="s">
        <v>13</v>
      </c>
      <c r="D3606" s="5" t="s">
        <v>20</v>
      </c>
      <c r="E3606" s="5" t="s">
        <v>25</v>
      </c>
      <c r="F3606" s="5" t="s">
        <v>498</v>
      </c>
      <c r="G3606" s="7">
        <v>156.0</v>
      </c>
      <c r="H3606" s="7">
        <v>145.0</v>
      </c>
      <c r="I3606" s="7" t="s">
        <v>17</v>
      </c>
      <c r="J3606" s="7">
        <f t="shared" si="1"/>
        <v>150.5</v>
      </c>
    </row>
    <row r="3607" ht="15.75" hidden="1" customHeight="1">
      <c r="A3607" s="5" t="s">
        <v>5851</v>
      </c>
      <c r="B3607" s="6" t="s">
        <v>12</v>
      </c>
      <c r="C3607" s="5" t="s">
        <v>13</v>
      </c>
      <c r="D3607" s="5" t="s">
        <v>14</v>
      </c>
      <c r="E3607" s="5" t="s">
        <v>25</v>
      </c>
      <c r="F3607" s="5" t="s">
        <v>421</v>
      </c>
      <c r="G3607" s="7">
        <v>183.0</v>
      </c>
      <c r="H3607" s="7" t="s">
        <v>17</v>
      </c>
      <c r="I3607" s="7">
        <v>172.0</v>
      </c>
      <c r="J3607" s="7">
        <f t="shared" si="1"/>
        <v>177.5</v>
      </c>
    </row>
    <row r="3608" ht="15.75" hidden="1" customHeight="1">
      <c r="A3608" s="5" t="s">
        <v>5852</v>
      </c>
      <c r="B3608" s="6" t="s">
        <v>19</v>
      </c>
      <c r="C3608" s="5" t="s">
        <v>23</v>
      </c>
      <c r="D3608" s="5" t="s">
        <v>37</v>
      </c>
      <c r="E3608" s="5" t="s">
        <v>15</v>
      </c>
      <c r="F3608" s="5" t="s">
        <v>312</v>
      </c>
      <c r="G3608" s="7">
        <v>179.0</v>
      </c>
      <c r="H3608" s="7" t="s">
        <v>17</v>
      </c>
      <c r="I3608" s="7">
        <v>173.0</v>
      </c>
      <c r="J3608" s="7">
        <f t="shared" si="1"/>
        <v>176</v>
      </c>
    </row>
    <row r="3609" ht="15.75" hidden="1" customHeight="1">
      <c r="A3609" s="5" t="s">
        <v>5853</v>
      </c>
      <c r="B3609" s="6" t="s">
        <v>12</v>
      </c>
      <c r="C3609" s="5" t="s">
        <v>13</v>
      </c>
      <c r="D3609" s="5" t="s">
        <v>24</v>
      </c>
      <c r="E3609" s="5" t="s">
        <v>25</v>
      </c>
      <c r="F3609" s="5" t="s">
        <v>26</v>
      </c>
      <c r="G3609" s="7">
        <v>111.0</v>
      </c>
      <c r="H3609" s="7">
        <v>127.0</v>
      </c>
      <c r="I3609" s="7" t="s">
        <v>17</v>
      </c>
      <c r="J3609" s="7">
        <f t="shared" si="1"/>
        <v>119</v>
      </c>
    </row>
    <row r="3610" ht="15.75" hidden="1" customHeight="1">
      <c r="A3610" s="5" t="s">
        <v>5854</v>
      </c>
      <c r="B3610" s="6" t="s">
        <v>19</v>
      </c>
      <c r="C3610" s="5" t="s">
        <v>13</v>
      </c>
      <c r="D3610" s="5" t="s">
        <v>30</v>
      </c>
      <c r="E3610" s="5" t="s">
        <v>15</v>
      </c>
      <c r="F3610" s="5" t="s">
        <v>596</v>
      </c>
      <c r="G3610" s="7" t="s">
        <v>67</v>
      </c>
      <c r="H3610" s="7">
        <v>105.0</v>
      </c>
      <c r="I3610" s="7" t="s">
        <v>17</v>
      </c>
      <c r="J3610" s="7">
        <f t="shared" si="1"/>
        <v>105</v>
      </c>
    </row>
    <row r="3611" ht="15.75" hidden="1" customHeight="1">
      <c r="A3611" s="5" t="s">
        <v>5855</v>
      </c>
      <c r="B3611" s="6" t="s">
        <v>12</v>
      </c>
      <c r="C3611" s="5" t="s">
        <v>23</v>
      </c>
      <c r="D3611" s="5" t="s">
        <v>24</v>
      </c>
      <c r="E3611" s="5" t="s">
        <v>25</v>
      </c>
      <c r="F3611" s="5" t="s">
        <v>959</v>
      </c>
      <c r="G3611" s="7">
        <v>166.0</v>
      </c>
      <c r="H3611" s="7">
        <v>164.0</v>
      </c>
      <c r="I3611" s="7" t="s">
        <v>17</v>
      </c>
      <c r="J3611" s="7">
        <f t="shared" si="1"/>
        <v>165</v>
      </c>
    </row>
    <row r="3612" ht="15.75" hidden="1" customHeight="1">
      <c r="A3612" s="5" t="s">
        <v>5856</v>
      </c>
      <c r="B3612" s="6" t="s">
        <v>12</v>
      </c>
      <c r="C3612" s="5" t="s">
        <v>23</v>
      </c>
      <c r="D3612" s="5" t="s">
        <v>51</v>
      </c>
      <c r="E3612" s="5" t="s">
        <v>15</v>
      </c>
      <c r="F3612" s="5" t="s">
        <v>86</v>
      </c>
      <c r="G3612" s="7">
        <v>186.0</v>
      </c>
      <c r="H3612" s="7" t="s">
        <v>17</v>
      </c>
      <c r="I3612" s="7">
        <v>172.0</v>
      </c>
      <c r="J3612" s="7">
        <f t="shared" si="1"/>
        <v>179</v>
      </c>
    </row>
    <row r="3613" ht="15.75" hidden="1" customHeight="1">
      <c r="A3613" s="5" t="s">
        <v>5857</v>
      </c>
      <c r="B3613" s="6" t="s">
        <v>19</v>
      </c>
      <c r="C3613" s="5" t="s">
        <v>13</v>
      </c>
      <c r="D3613" s="5" t="s">
        <v>37</v>
      </c>
      <c r="E3613" s="5" t="s">
        <v>25</v>
      </c>
      <c r="F3613" s="5" t="s">
        <v>58</v>
      </c>
      <c r="G3613" s="7">
        <v>166.0</v>
      </c>
      <c r="H3613" s="7" t="s">
        <v>17</v>
      </c>
      <c r="I3613" s="7">
        <v>184.0</v>
      </c>
      <c r="J3613" s="7">
        <f t="shared" si="1"/>
        <v>175</v>
      </c>
    </row>
    <row r="3614" ht="15.75" hidden="1" customHeight="1">
      <c r="A3614" s="5" t="s">
        <v>5858</v>
      </c>
      <c r="B3614" s="6" t="s">
        <v>12</v>
      </c>
      <c r="C3614" s="5" t="s">
        <v>23</v>
      </c>
      <c r="D3614" s="5" t="s">
        <v>30</v>
      </c>
      <c r="E3614" s="5" t="s">
        <v>15</v>
      </c>
      <c r="F3614" s="5" t="s">
        <v>1408</v>
      </c>
      <c r="G3614" s="7">
        <v>192.0</v>
      </c>
      <c r="H3614" s="7" t="s">
        <v>17</v>
      </c>
      <c r="I3614" s="7">
        <v>184.0</v>
      </c>
      <c r="J3614" s="7">
        <f t="shared" si="1"/>
        <v>188</v>
      </c>
    </row>
    <row r="3615" ht="15.75" hidden="1" customHeight="1">
      <c r="A3615" s="5" t="s">
        <v>5859</v>
      </c>
      <c r="B3615" s="6" t="s">
        <v>1353</v>
      </c>
      <c r="C3615" s="5" t="s">
        <v>13</v>
      </c>
      <c r="D3615" s="5" t="s">
        <v>30</v>
      </c>
      <c r="E3615" s="5" t="s">
        <v>25</v>
      </c>
      <c r="F3615" s="5" t="s">
        <v>1172</v>
      </c>
      <c r="G3615" s="7">
        <v>115.0</v>
      </c>
      <c r="H3615" s="7">
        <v>149.0</v>
      </c>
      <c r="I3615" s="7" t="s">
        <v>17</v>
      </c>
      <c r="J3615" s="7">
        <f t="shared" si="1"/>
        <v>132</v>
      </c>
    </row>
    <row r="3616" ht="15.75" hidden="1" customHeight="1">
      <c r="A3616" s="5" t="s">
        <v>5860</v>
      </c>
      <c r="B3616" s="6" t="s">
        <v>12</v>
      </c>
      <c r="C3616" s="5" t="s">
        <v>23</v>
      </c>
      <c r="D3616" s="5" t="s">
        <v>60</v>
      </c>
      <c r="E3616" s="5" t="s">
        <v>25</v>
      </c>
      <c r="F3616" s="5" t="s">
        <v>61</v>
      </c>
      <c r="G3616" s="7">
        <v>197.5</v>
      </c>
      <c r="H3616" s="7" t="s">
        <v>17</v>
      </c>
      <c r="I3616" s="7">
        <v>200.0</v>
      </c>
      <c r="J3616" s="7">
        <f t="shared" si="1"/>
        <v>198.75</v>
      </c>
    </row>
    <row r="3617" ht="15.75" hidden="1" customHeight="1">
      <c r="A3617" s="5" t="s">
        <v>5861</v>
      </c>
      <c r="B3617" s="6" t="s">
        <v>19</v>
      </c>
      <c r="C3617" s="5" t="s">
        <v>13</v>
      </c>
      <c r="D3617" s="5" t="s">
        <v>30</v>
      </c>
      <c r="E3617" s="5" t="s">
        <v>15</v>
      </c>
      <c r="F3617" s="5" t="s">
        <v>275</v>
      </c>
      <c r="G3617" s="7">
        <v>135.0</v>
      </c>
      <c r="H3617" s="7">
        <v>121.0</v>
      </c>
      <c r="I3617" s="7">
        <v>117.0</v>
      </c>
      <c r="J3617" s="7">
        <f t="shared" si="1"/>
        <v>124.3333333</v>
      </c>
    </row>
    <row r="3618" ht="15.75" hidden="1" customHeight="1">
      <c r="A3618" s="5" t="s">
        <v>5862</v>
      </c>
      <c r="B3618" s="6" t="s">
        <v>12</v>
      </c>
      <c r="C3618" s="5" t="s">
        <v>23</v>
      </c>
      <c r="D3618" s="5" t="s">
        <v>20</v>
      </c>
      <c r="E3618" s="5" t="s">
        <v>15</v>
      </c>
      <c r="F3618" s="5" t="s">
        <v>742</v>
      </c>
      <c r="G3618" s="7">
        <v>162.0</v>
      </c>
      <c r="H3618" s="7">
        <v>149.0</v>
      </c>
      <c r="I3618" s="7" t="s">
        <v>17</v>
      </c>
      <c r="J3618" s="7">
        <f t="shared" si="1"/>
        <v>155.5</v>
      </c>
    </row>
    <row r="3619" ht="15.75" hidden="1" customHeight="1">
      <c r="A3619" s="5" t="s">
        <v>5863</v>
      </c>
      <c r="B3619" s="6" t="s">
        <v>12</v>
      </c>
      <c r="C3619" s="5" t="s">
        <v>13</v>
      </c>
      <c r="D3619" s="5" t="s">
        <v>149</v>
      </c>
      <c r="E3619" s="5" t="s">
        <v>15</v>
      </c>
      <c r="F3619" s="5" t="s">
        <v>183</v>
      </c>
      <c r="G3619" s="7">
        <v>161.0</v>
      </c>
      <c r="H3619" s="7" t="s">
        <v>17</v>
      </c>
      <c r="I3619" s="7">
        <v>155.0</v>
      </c>
      <c r="J3619" s="7">
        <f t="shared" si="1"/>
        <v>158</v>
      </c>
    </row>
    <row r="3620" ht="15.75" hidden="1" customHeight="1">
      <c r="A3620" s="5" t="s">
        <v>5864</v>
      </c>
      <c r="B3620" s="6" t="s">
        <v>12</v>
      </c>
      <c r="C3620" s="5" t="s">
        <v>13</v>
      </c>
      <c r="D3620" s="5" t="s">
        <v>30</v>
      </c>
      <c r="E3620" s="5" t="s">
        <v>25</v>
      </c>
      <c r="F3620" s="5" t="s">
        <v>1311</v>
      </c>
      <c r="G3620" s="7">
        <v>144.0</v>
      </c>
      <c r="H3620" s="7" t="s">
        <v>17</v>
      </c>
      <c r="I3620" s="7">
        <v>114.0</v>
      </c>
      <c r="J3620" s="7">
        <f t="shared" si="1"/>
        <v>129</v>
      </c>
    </row>
    <row r="3621" ht="15.75" hidden="1" customHeight="1">
      <c r="A3621" s="5" t="s">
        <v>5865</v>
      </c>
      <c r="B3621" s="6" t="s">
        <v>12</v>
      </c>
      <c r="C3621" s="5" t="s">
        <v>23</v>
      </c>
      <c r="D3621" s="5" t="s">
        <v>37</v>
      </c>
      <c r="E3621" s="5" t="s">
        <v>15</v>
      </c>
      <c r="F3621" s="5" t="s">
        <v>114</v>
      </c>
      <c r="G3621" s="7">
        <v>155.0</v>
      </c>
      <c r="H3621" s="7">
        <v>135.0</v>
      </c>
      <c r="I3621" s="7" t="s">
        <v>17</v>
      </c>
      <c r="J3621" s="7">
        <f t="shared" si="1"/>
        <v>145</v>
      </c>
    </row>
    <row r="3622" ht="15.75" hidden="1" customHeight="1">
      <c r="A3622" s="5" t="s">
        <v>5866</v>
      </c>
      <c r="B3622" s="6" t="s">
        <v>12</v>
      </c>
      <c r="C3622" s="5" t="s">
        <v>13</v>
      </c>
      <c r="D3622" s="5" t="s">
        <v>24</v>
      </c>
      <c r="E3622" s="5" t="s">
        <v>15</v>
      </c>
      <c r="F3622" s="5" t="s">
        <v>1225</v>
      </c>
      <c r="G3622" s="7">
        <v>156.0</v>
      </c>
      <c r="H3622" s="7" t="s">
        <v>17</v>
      </c>
      <c r="I3622" s="7">
        <v>144.0</v>
      </c>
      <c r="J3622" s="7">
        <f t="shared" si="1"/>
        <v>150</v>
      </c>
    </row>
    <row r="3623" ht="15.75" hidden="1" customHeight="1">
      <c r="A3623" s="5" t="s">
        <v>5867</v>
      </c>
      <c r="B3623" s="6" t="s">
        <v>12</v>
      </c>
      <c r="C3623" s="5" t="s">
        <v>13</v>
      </c>
      <c r="D3623" s="5" t="s">
        <v>20</v>
      </c>
      <c r="E3623" s="5" t="s">
        <v>15</v>
      </c>
      <c r="F3623" s="5" t="s">
        <v>2360</v>
      </c>
      <c r="G3623" s="7">
        <v>153.0</v>
      </c>
      <c r="H3623" s="7">
        <v>115.0</v>
      </c>
      <c r="I3623" s="7">
        <v>114.0</v>
      </c>
      <c r="J3623" s="7">
        <f t="shared" si="1"/>
        <v>127.3333333</v>
      </c>
    </row>
    <row r="3624" ht="15.75" hidden="1" customHeight="1">
      <c r="A3624" s="5" t="s">
        <v>5868</v>
      </c>
      <c r="B3624" s="6" t="s">
        <v>12</v>
      </c>
      <c r="C3624" s="5" t="s">
        <v>13</v>
      </c>
      <c r="D3624" s="5" t="s">
        <v>561</v>
      </c>
      <c r="E3624" s="5" t="s">
        <v>15</v>
      </c>
      <c r="F3624" s="5" t="s">
        <v>1826</v>
      </c>
      <c r="G3624" s="7">
        <v>157.0</v>
      </c>
      <c r="H3624" s="7">
        <v>130.0</v>
      </c>
      <c r="I3624" s="7">
        <v>125.0</v>
      </c>
      <c r="J3624" s="7">
        <f t="shared" si="1"/>
        <v>137.3333333</v>
      </c>
    </row>
    <row r="3625" ht="15.75" hidden="1" customHeight="1">
      <c r="A3625" s="5" t="s">
        <v>5869</v>
      </c>
      <c r="B3625" s="6" t="s">
        <v>12</v>
      </c>
      <c r="C3625" s="5" t="s">
        <v>13</v>
      </c>
      <c r="D3625" s="5" t="s">
        <v>20</v>
      </c>
      <c r="E3625" s="5" t="s">
        <v>15</v>
      </c>
      <c r="F3625" s="5" t="s">
        <v>264</v>
      </c>
      <c r="G3625" s="7">
        <v>127.0</v>
      </c>
      <c r="H3625" s="7" t="s">
        <v>17</v>
      </c>
      <c r="I3625" s="7" t="s">
        <v>67</v>
      </c>
      <c r="J3625" s="7">
        <f t="shared" si="1"/>
        <v>127</v>
      </c>
    </row>
    <row r="3626" ht="15.75" hidden="1" customHeight="1">
      <c r="A3626" s="5" t="s">
        <v>5870</v>
      </c>
      <c r="B3626" s="6" t="s">
        <v>19</v>
      </c>
      <c r="C3626" s="5" t="s">
        <v>23</v>
      </c>
      <c r="D3626" s="5" t="s">
        <v>130</v>
      </c>
      <c r="E3626" s="5" t="s">
        <v>25</v>
      </c>
      <c r="F3626" s="5" t="s">
        <v>1036</v>
      </c>
      <c r="G3626" s="7">
        <v>117.0</v>
      </c>
      <c r="H3626" s="7">
        <v>124.0</v>
      </c>
      <c r="I3626" s="7">
        <v>125.0</v>
      </c>
      <c r="J3626" s="7">
        <f t="shared" si="1"/>
        <v>122</v>
      </c>
    </row>
    <row r="3627" ht="15.75" hidden="1" customHeight="1">
      <c r="A3627" s="5" t="s">
        <v>5871</v>
      </c>
      <c r="B3627" s="6" t="s">
        <v>12</v>
      </c>
      <c r="C3627" s="5" t="s">
        <v>13</v>
      </c>
      <c r="D3627" s="5" t="s">
        <v>60</v>
      </c>
      <c r="E3627" s="5" t="s">
        <v>15</v>
      </c>
      <c r="F3627" s="5" t="s">
        <v>398</v>
      </c>
      <c r="G3627" s="7">
        <v>177.0</v>
      </c>
      <c r="H3627" s="7" t="s">
        <v>17</v>
      </c>
      <c r="I3627" s="7">
        <v>189.0</v>
      </c>
      <c r="J3627" s="7">
        <f t="shared" si="1"/>
        <v>183</v>
      </c>
    </row>
    <row r="3628" ht="15.75" hidden="1" customHeight="1">
      <c r="A3628" s="5" t="s">
        <v>5872</v>
      </c>
      <c r="B3628" s="6" t="s">
        <v>12</v>
      </c>
      <c r="C3628" s="5" t="s">
        <v>13</v>
      </c>
      <c r="D3628" s="5" t="s">
        <v>43</v>
      </c>
      <c r="E3628" s="5" t="s">
        <v>15</v>
      </c>
      <c r="F3628" s="5" t="s">
        <v>166</v>
      </c>
      <c r="G3628" s="7">
        <v>179.0</v>
      </c>
      <c r="H3628" s="7" t="s">
        <v>17</v>
      </c>
      <c r="I3628" s="7">
        <v>177.0</v>
      </c>
      <c r="J3628" s="7">
        <f t="shared" si="1"/>
        <v>178</v>
      </c>
    </row>
    <row r="3629" ht="15.75" hidden="1" customHeight="1">
      <c r="A3629" s="5" t="s">
        <v>5873</v>
      </c>
      <c r="B3629" s="6" t="s">
        <v>1069</v>
      </c>
      <c r="C3629" s="5" t="s">
        <v>13</v>
      </c>
      <c r="D3629" s="5" t="s">
        <v>20</v>
      </c>
      <c r="E3629" s="5" t="s">
        <v>15</v>
      </c>
      <c r="F3629" s="5" t="s">
        <v>383</v>
      </c>
      <c r="G3629" s="7">
        <v>175.0</v>
      </c>
      <c r="H3629" s="7" t="s">
        <v>17</v>
      </c>
      <c r="I3629" s="7">
        <v>157.0</v>
      </c>
      <c r="J3629" s="7">
        <f t="shared" si="1"/>
        <v>166</v>
      </c>
    </row>
    <row r="3630" ht="15.75" hidden="1" customHeight="1">
      <c r="A3630" s="5" t="s">
        <v>5874</v>
      </c>
      <c r="B3630" s="6" t="s">
        <v>12</v>
      </c>
      <c r="C3630" s="5" t="s">
        <v>23</v>
      </c>
      <c r="D3630" s="5" t="s">
        <v>37</v>
      </c>
      <c r="E3630" s="5" t="s">
        <v>15</v>
      </c>
      <c r="F3630" s="5" t="s">
        <v>326</v>
      </c>
      <c r="G3630" s="7">
        <v>182.0</v>
      </c>
      <c r="H3630" s="7">
        <v>149.0</v>
      </c>
      <c r="I3630" s="7" t="s">
        <v>17</v>
      </c>
      <c r="J3630" s="7">
        <f t="shared" si="1"/>
        <v>165.5</v>
      </c>
    </row>
    <row r="3631" ht="15.75" hidden="1" customHeight="1">
      <c r="A3631" s="5" t="s">
        <v>5875</v>
      </c>
      <c r="B3631" s="6" t="s">
        <v>12</v>
      </c>
      <c r="C3631" s="5" t="s">
        <v>23</v>
      </c>
      <c r="D3631" s="5" t="s">
        <v>130</v>
      </c>
      <c r="E3631" s="5" t="s">
        <v>15</v>
      </c>
      <c r="F3631" s="5" t="s">
        <v>483</v>
      </c>
      <c r="G3631" s="7">
        <v>156.0</v>
      </c>
      <c r="H3631" s="7">
        <v>157.0</v>
      </c>
      <c r="I3631" s="7" t="s">
        <v>17</v>
      </c>
      <c r="J3631" s="7">
        <f t="shared" si="1"/>
        <v>156.5</v>
      </c>
    </row>
    <row r="3632" ht="15.75" hidden="1" customHeight="1">
      <c r="A3632" s="5" t="s">
        <v>5876</v>
      </c>
      <c r="B3632" s="6" t="s">
        <v>12</v>
      </c>
      <c r="C3632" s="5" t="s">
        <v>23</v>
      </c>
      <c r="D3632" s="5" t="s">
        <v>30</v>
      </c>
      <c r="E3632" s="5" t="s">
        <v>15</v>
      </c>
      <c r="F3632" s="5" t="s">
        <v>134</v>
      </c>
      <c r="G3632" s="7">
        <v>162.0</v>
      </c>
      <c r="H3632" s="7">
        <v>130.0</v>
      </c>
      <c r="I3632" s="7" t="s">
        <v>17</v>
      </c>
      <c r="J3632" s="7">
        <f t="shared" si="1"/>
        <v>146</v>
      </c>
    </row>
    <row r="3633" ht="15.75" hidden="1" customHeight="1">
      <c r="A3633" s="5" t="s">
        <v>5877</v>
      </c>
      <c r="B3633" s="6" t="s">
        <v>19</v>
      </c>
      <c r="C3633" s="5" t="s">
        <v>23</v>
      </c>
      <c r="D3633" s="5" t="s">
        <v>30</v>
      </c>
      <c r="E3633" s="5" t="s">
        <v>25</v>
      </c>
      <c r="F3633" s="5" t="s">
        <v>1350</v>
      </c>
      <c r="G3633" s="7">
        <v>119.0</v>
      </c>
      <c r="H3633" s="7">
        <v>132.0</v>
      </c>
      <c r="I3633" s="7" t="s">
        <v>17</v>
      </c>
      <c r="J3633" s="7">
        <f t="shared" si="1"/>
        <v>125.5</v>
      </c>
    </row>
    <row r="3634" ht="15.75" hidden="1" customHeight="1">
      <c r="A3634" s="5" t="s">
        <v>5878</v>
      </c>
      <c r="B3634" s="6" t="s">
        <v>19</v>
      </c>
      <c r="C3634" s="5" t="s">
        <v>23</v>
      </c>
      <c r="D3634" s="5" t="s">
        <v>37</v>
      </c>
      <c r="E3634" s="5" t="s">
        <v>25</v>
      </c>
      <c r="F3634" s="5" t="s">
        <v>576</v>
      </c>
      <c r="G3634" s="7">
        <v>165.0</v>
      </c>
      <c r="H3634" s="7" t="s">
        <v>17</v>
      </c>
      <c r="I3634" s="7">
        <v>161.0</v>
      </c>
      <c r="J3634" s="7">
        <f t="shared" si="1"/>
        <v>163</v>
      </c>
    </row>
    <row r="3635" ht="15.75" hidden="1" customHeight="1">
      <c r="A3635" s="5" t="s">
        <v>5879</v>
      </c>
      <c r="B3635" s="6" t="s">
        <v>19</v>
      </c>
      <c r="C3635" s="5" t="s">
        <v>23</v>
      </c>
      <c r="D3635" s="5" t="s">
        <v>37</v>
      </c>
      <c r="E3635" s="5" t="s">
        <v>15</v>
      </c>
      <c r="F3635" s="5" t="s">
        <v>196</v>
      </c>
      <c r="G3635" s="7">
        <v>106.0</v>
      </c>
      <c r="H3635" s="7">
        <v>105.0</v>
      </c>
      <c r="I3635" s="7" t="s">
        <v>17</v>
      </c>
      <c r="J3635" s="7">
        <f t="shared" si="1"/>
        <v>105.5</v>
      </c>
    </row>
    <row r="3636" ht="15.75" hidden="1" customHeight="1">
      <c r="A3636" s="5" t="s">
        <v>5880</v>
      </c>
      <c r="B3636" s="6" t="s">
        <v>12</v>
      </c>
      <c r="C3636" s="5" t="s">
        <v>23</v>
      </c>
      <c r="D3636" s="5" t="s">
        <v>37</v>
      </c>
      <c r="E3636" s="5" t="s">
        <v>25</v>
      </c>
      <c r="F3636" s="5" t="s">
        <v>1023</v>
      </c>
      <c r="G3636" s="7">
        <v>186.0</v>
      </c>
      <c r="H3636" s="7" t="s">
        <v>17</v>
      </c>
      <c r="I3636" s="7">
        <v>168.0</v>
      </c>
      <c r="J3636" s="7">
        <f t="shared" si="1"/>
        <v>177</v>
      </c>
    </row>
    <row r="3637" ht="15.75" hidden="1" customHeight="1">
      <c r="A3637" s="5" t="s">
        <v>5881</v>
      </c>
      <c r="B3637" s="6" t="s">
        <v>19</v>
      </c>
      <c r="C3637" s="5" t="s">
        <v>13</v>
      </c>
      <c r="D3637" s="5" t="s">
        <v>60</v>
      </c>
      <c r="E3637" s="5" t="s">
        <v>15</v>
      </c>
      <c r="F3637" s="5" t="s">
        <v>31</v>
      </c>
      <c r="G3637" s="7">
        <v>119.0</v>
      </c>
      <c r="H3637" s="7">
        <v>135.0</v>
      </c>
      <c r="I3637" s="7" t="s">
        <v>67</v>
      </c>
      <c r="J3637" s="7">
        <f t="shared" si="1"/>
        <v>127</v>
      </c>
    </row>
    <row r="3638" ht="15.75" hidden="1" customHeight="1">
      <c r="A3638" s="5" t="s">
        <v>5882</v>
      </c>
      <c r="B3638" s="6" t="s">
        <v>12</v>
      </c>
      <c r="C3638" s="5" t="s">
        <v>23</v>
      </c>
      <c r="D3638" s="5" t="s">
        <v>20</v>
      </c>
      <c r="E3638" s="5" t="s">
        <v>15</v>
      </c>
      <c r="F3638" s="5" t="s">
        <v>143</v>
      </c>
      <c r="G3638" s="7">
        <v>191.0</v>
      </c>
      <c r="H3638" s="7">
        <v>185.0</v>
      </c>
      <c r="I3638" s="7">
        <v>186.0</v>
      </c>
      <c r="J3638" s="7">
        <f t="shared" si="1"/>
        <v>187.3333333</v>
      </c>
    </row>
    <row r="3639" ht="15.75" hidden="1" customHeight="1">
      <c r="A3639" s="5" t="s">
        <v>5883</v>
      </c>
      <c r="B3639" s="6" t="s">
        <v>12</v>
      </c>
      <c r="C3639" s="5" t="s">
        <v>13</v>
      </c>
      <c r="D3639" s="5" t="s">
        <v>20</v>
      </c>
      <c r="E3639" s="5" t="s">
        <v>25</v>
      </c>
      <c r="F3639" s="5" t="s">
        <v>498</v>
      </c>
      <c r="G3639" s="7">
        <v>175.0</v>
      </c>
      <c r="H3639" s="7" t="s">
        <v>17</v>
      </c>
      <c r="I3639" s="7">
        <v>149.0</v>
      </c>
      <c r="J3639" s="7">
        <f t="shared" si="1"/>
        <v>162</v>
      </c>
    </row>
    <row r="3640" ht="15.75" hidden="1" customHeight="1">
      <c r="A3640" s="5" t="s">
        <v>5884</v>
      </c>
      <c r="B3640" s="6" t="s">
        <v>19</v>
      </c>
      <c r="C3640" s="5" t="s">
        <v>23</v>
      </c>
      <c r="D3640" s="5" t="s">
        <v>43</v>
      </c>
      <c r="E3640" s="5" t="s">
        <v>25</v>
      </c>
      <c r="F3640" s="5" t="s">
        <v>44</v>
      </c>
      <c r="G3640" s="7">
        <v>192.0</v>
      </c>
      <c r="H3640" s="7">
        <v>105.0</v>
      </c>
      <c r="I3640" s="7">
        <v>166.0</v>
      </c>
      <c r="J3640" s="7">
        <f t="shared" si="1"/>
        <v>154.3333333</v>
      </c>
    </row>
    <row r="3641" ht="15.75" hidden="1" customHeight="1">
      <c r="A3641" s="5" t="s">
        <v>5885</v>
      </c>
      <c r="B3641" s="6" t="s">
        <v>19</v>
      </c>
      <c r="C3641" s="5" t="s">
        <v>23</v>
      </c>
      <c r="D3641" s="5" t="s">
        <v>24</v>
      </c>
      <c r="E3641" s="5" t="s">
        <v>15</v>
      </c>
      <c r="F3641" s="5" t="s">
        <v>1143</v>
      </c>
      <c r="G3641" s="7">
        <v>174.0</v>
      </c>
      <c r="H3641" s="7">
        <v>165.0</v>
      </c>
      <c r="I3641" s="7" t="s">
        <v>17</v>
      </c>
      <c r="J3641" s="7">
        <f t="shared" si="1"/>
        <v>169.5</v>
      </c>
    </row>
    <row r="3642" ht="15.75" hidden="1" customHeight="1">
      <c r="A3642" s="5" t="s">
        <v>5886</v>
      </c>
      <c r="B3642" s="6" t="s">
        <v>12</v>
      </c>
      <c r="C3642" s="5" t="s">
        <v>23</v>
      </c>
      <c r="D3642" s="5" t="s">
        <v>14</v>
      </c>
      <c r="E3642" s="5" t="s">
        <v>25</v>
      </c>
      <c r="F3642" s="5" t="s">
        <v>56</v>
      </c>
      <c r="G3642" s="7">
        <v>171.0</v>
      </c>
      <c r="H3642" s="7" t="s">
        <v>17</v>
      </c>
      <c r="I3642" s="7">
        <v>183.0</v>
      </c>
      <c r="J3642" s="7">
        <f t="shared" si="1"/>
        <v>177</v>
      </c>
    </row>
    <row r="3643" ht="15.75" hidden="1" customHeight="1">
      <c r="A3643" s="5" t="s">
        <v>5887</v>
      </c>
      <c r="B3643" s="6" t="s">
        <v>12</v>
      </c>
      <c r="C3643" s="5" t="s">
        <v>13</v>
      </c>
      <c r="D3643" s="5" t="s">
        <v>37</v>
      </c>
      <c r="E3643" s="5" t="s">
        <v>15</v>
      </c>
      <c r="F3643" s="5" t="s">
        <v>190</v>
      </c>
      <c r="G3643" s="7">
        <v>190.0</v>
      </c>
      <c r="H3643" s="7" t="s">
        <v>17</v>
      </c>
      <c r="I3643" s="7">
        <v>192.0</v>
      </c>
      <c r="J3643" s="7">
        <f t="shared" si="1"/>
        <v>191</v>
      </c>
    </row>
    <row r="3644" ht="15.75" hidden="1" customHeight="1">
      <c r="A3644" s="5" t="s">
        <v>5888</v>
      </c>
      <c r="B3644" s="6" t="s">
        <v>19</v>
      </c>
      <c r="C3644" s="5" t="s">
        <v>23</v>
      </c>
      <c r="D3644" s="5" t="s">
        <v>130</v>
      </c>
      <c r="E3644" s="5" t="s">
        <v>15</v>
      </c>
      <c r="F3644" s="5" t="s">
        <v>196</v>
      </c>
      <c r="G3644" s="7">
        <v>147.0</v>
      </c>
      <c r="H3644" s="7">
        <v>166.0</v>
      </c>
      <c r="I3644" s="7" t="s">
        <v>17</v>
      </c>
      <c r="J3644" s="7">
        <f t="shared" si="1"/>
        <v>156.5</v>
      </c>
    </row>
    <row r="3645" ht="15.75" hidden="1" customHeight="1">
      <c r="A3645" s="5" t="s">
        <v>5889</v>
      </c>
      <c r="B3645" s="6" t="s">
        <v>12</v>
      </c>
      <c r="C3645" s="5" t="s">
        <v>13</v>
      </c>
      <c r="D3645" s="5" t="s">
        <v>77</v>
      </c>
      <c r="E3645" s="5" t="s">
        <v>15</v>
      </c>
      <c r="F3645" s="5" t="s">
        <v>78</v>
      </c>
      <c r="G3645" s="7">
        <v>102.0</v>
      </c>
      <c r="H3645" s="7" t="s">
        <v>17</v>
      </c>
      <c r="I3645" s="7" t="s">
        <v>67</v>
      </c>
      <c r="J3645" s="7">
        <f t="shared" si="1"/>
        <v>102</v>
      </c>
    </row>
    <row r="3646" ht="15.75" hidden="1" customHeight="1">
      <c r="A3646" s="5" t="s">
        <v>5890</v>
      </c>
      <c r="B3646" s="6" t="s">
        <v>12</v>
      </c>
      <c r="C3646" s="5" t="s">
        <v>23</v>
      </c>
      <c r="D3646" s="5" t="s">
        <v>20</v>
      </c>
      <c r="E3646" s="5" t="s">
        <v>25</v>
      </c>
      <c r="F3646" s="5" t="s">
        <v>1343</v>
      </c>
      <c r="G3646" s="7">
        <v>148.0</v>
      </c>
      <c r="H3646" s="7" t="s">
        <v>17</v>
      </c>
      <c r="I3646" s="7">
        <v>133.0</v>
      </c>
      <c r="J3646" s="7">
        <f t="shared" si="1"/>
        <v>140.5</v>
      </c>
    </row>
    <row r="3647" ht="15.75" hidden="1" customHeight="1">
      <c r="A3647" s="5" t="s">
        <v>5891</v>
      </c>
      <c r="B3647" s="6" t="s">
        <v>12</v>
      </c>
      <c r="C3647" s="5" t="s">
        <v>23</v>
      </c>
      <c r="D3647" s="5" t="s">
        <v>37</v>
      </c>
      <c r="E3647" s="5" t="s">
        <v>15</v>
      </c>
      <c r="F3647" s="5" t="s">
        <v>86</v>
      </c>
      <c r="G3647" s="7">
        <v>182.0</v>
      </c>
      <c r="H3647" s="7">
        <v>160.0</v>
      </c>
      <c r="I3647" s="7">
        <v>151.0</v>
      </c>
      <c r="J3647" s="7">
        <f t="shared" si="1"/>
        <v>164.3333333</v>
      </c>
    </row>
    <row r="3648" ht="15.75" hidden="1" customHeight="1">
      <c r="A3648" s="5" t="s">
        <v>5892</v>
      </c>
      <c r="B3648" s="6" t="s">
        <v>19</v>
      </c>
      <c r="C3648" s="5" t="s">
        <v>23</v>
      </c>
      <c r="D3648" s="5" t="s">
        <v>43</v>
      </c>
      <c r="E3648" s="5" t="s">
        <v>25</v>
      </c>
      <c r="F3648" s="5" t="s">
        <v>454</v>
      </c>
      <c r="G3648" s="7">
        <v>172.0</v>
      </c>
      <c r="H3648" s="7" t="s">
        <v>17</v>
      </c>
      <c r="I3648" s="7">
        <v>159.0</v>
      </c>
      <c r="J3648" s="7">
        <f t="shared" si="1"/>
        <v>165.5</v>
      </c>
    </row>
    <row r="3649" ht="15.75" hidden="1" customHeight="1">
      <c r="A3649" s="5" t="s">
        <v>5893</v>
      </c>
      <c r="B3649" s="6" t="s">
        <v>12</v>
      </c>
      <c r="C3649" s="5" t="s">
        <v>23</v>
      </c>
      <c r="D3649" s="5" t="s">
        <v>37</v>
      </c>
      <c r="E3649" s="5" t="s">
        <v>15</v>
      </c>
      <c r="F3649" s="5" t="s">
        <v>196</v>
      </c>
      <c r="G3649" s="7">
        <v>185.0</v>
      </c>
      <c r="H3649" s="7" t="s">
        <v>17</v>
      </c>
      <c r="I3649" s="7">
        <v>130.0</v>
      </c>
      <c r="J3649" s="7">
        <f t="shared" si="1"/>
        <v>157.5</v>
      </c>
    </row>
    <row r="3650" ht="15.75" hidden="1" customHeight="1">
      <c r="A3650" s="5" t="s">
        <v>5894</v>
      </c>
      <c r="B3650" s="6" t="s">
        <v>12</v>
      </c>
      <c r="C3650" s="5" t="s">
        <v>23</v>
      </c>
      <c r="D3650" s="5" t="s">
        <v>20</v>
      </c>
      <c r="E3650" s="5" t="s">
        <v>25</v>
      </c>
      <c r="F3650" s="5" t="s">
        <v>654</v>
      </c>
      <c r="G3650" s="7">
        <v>177.0</v>
      </c>
      <c r="H3650" s="7">
        <v>180.0</v>
      </c>
      <c r="I3650" s="7" t="s">
        <v>17</v>
      </c>
      <c r="J3650" s="7">
        <f t="shared" si="1"/>
        <v>178.5</v>
      </c>
    </row>
    <row r="3651" ht="15.75" hidden="1" customHeight="1">
      <c r="A3651" s="5" t="s">
        <v>5895</v>
      </c>
      <c r="B3651" s="6" t="s">
        <v>12</v>
      </c>
      <c r="C3651" s="5" t="s">
        <v>13</v>
      </c>
      <c r="D3651" s="5" t="s">
        <v>30</v>
      </c>
      <c r="E3651" s="5" t="s">
        <v>25</v>
      </c>
      <c r="F3651" s="5" t="s">
        <v>844</v>
      </c>
      <c r="G3651" s="7">
        <v>129.0</v>
      </c>
      <c r="H3651" s="7" t="s">
        <v>17</v>
      </c>
      <c r="I3651" s="7">
        <v>137.0</v>
      </c>
      <c r="J3651" s="7">
        <f t="shared" si="1"/>
        <v>133</v>
      </c>
    </row>
    <row r="3652" ht="15.75" hidden="1" customHeight="1">
      <c r="A3652" s="5" t="s">
        <v>5896</v>
      </c>
      <c r="B3652" s="6" t="s">
        <v>19</v>
      </c>
      <c r="C3652" s="5" t="s">
        <v>13</v>
      </c>
      <c r="D3652" s="5" t="s">
        <v>24</v>
      </c>
      <c r="E3652" s="5" t="s">
        <v>25</v>
      </c>
      <c r="F3652" s="5" t="s">
        <v>125</v>
      </c>
      <c r="G3652" s="7">
        <v>148.0</v>
      </c>
      <c r="H3652" s="7">
        <v>149.0</v>
      </c>
      <c r="I3652" s="7" t="s">
        <v>17</v>
      </c>
      <c r="J3652" s="7">
        <f t="shared" si="1"/>
        <v>148.5</v>
      </c>
    </row>
    <row r="3653" ht="15.75" hidden="1" customHeight="1">
      <c r="A3653" s="5" t="s">
        <v>5897</v>
      </c>
      <c r="B3653" s="6" t="s">
        <v>19</v>
      </c>
      <c r="C3653" s="5" t="s">
        <v>23</v>
      </c>
      <c r="D3653" s="5" t="s">
        <v>51</v>
      </c>
      <c r="E3653" s="5" t="s">
        <v>25</v>
      </c>
      <c r="F3653" s="5" t="s">
        <v>52</v>
      </c>
      <c r="G3653" s="7">
        <v>173.0</v>
      </c>
      <c r="H3653" s="7">
        <v>167.0</v>
      </c>
      <c r="I3653" s="7" t="s">
        <v>17</v>
      </c>
      <c r="J3653" s="7">
        <f t="shared" si="1"/>
        <v>170</v>
      </c>
    </row>
    <row r="3654" ht="15.75" hidden="1" customHeight="1">
      <c r="A3654" s="5" t="s">
        <v>5898</v>
      </c>
      <c r="B3654" s="6" t="s">
        <v>12</v>
      </c>
      <c r="C3654" s="5" t="s">
        <v>13</v>
      </c>
      <c r="D3654" s="5" t="s">
        <v>20</v>
      </c>
      <c r="E3654" s="5" t="s">
        <v>15</v>
      </c>
      <c r="F3654" s="5" t="s">
        <v>21</v>
      </c>
      <c r="G3654" s="7" t="s">
        <v>67</v>
      </c>
      <c r="H3654" s="7" t="s">
        <v>67</v>
      </c>
      <c r="I3654" s="7">
        <v>125.0</v>
      </c>
      <c r="J3654" s="7">
        <f t="shared" si="1"/>
        <v>125</v>
      </c>
    </row>
    <row r="3655" ht="15.75" hidden="1" customHeight="1">
      <c r="A3655" s="5" t="s">
        <v>5899</v>
      </c>
      <c r="B3655" s="6" t="s">
        <v>19</v>
      </c>
      <c r="C3655" s="5" t="s">
        <v>13</v>
      </c>
      <c r="D3655" s="5" t="s">
        <v>37</v>
      </c>
      <c r="E3655" s="5" t="s">
        <v>15</v>
      </c>
      <c r="F3655" s="5" t="s">
        <v>117</v>
      </c>
      <c r="G3655" s="7">
        <v>141.0</v>
      </c>
      <c r="H3655" s="7">
        <v>169.0</v>
      </c>
      <c r="I3655" s="7" t="s">
        <v>17</v>
      </c>
      <c r="J3655" s="7">
        <f t="shared" si="1"/>
        <v>155</v>
      </c>
    </row>
    <row r="3656" ht="15.75" hidden="1" customHeight="1">
      <c r="A3656" s="5" t="s">
        <v>5900</v>
      </c>
      <c r="B3656" s="6" t="s">
        <v>19</v>
      </c>
      <c r="C3656" s="5" t="s">
        <v>23</v>
      </c>
      <c r="D3656" s="5" t="s">
        <v>30</v>
      </c>
      <c r="E3656" s="5" t="s">
        <v>15</v>
      </c>
      <c r="F3656" s="5" t="s">
        <v>183</v>
      </c>
      <c r="G3656" s="7">
        <v>143.0</v>
      </c>
      <c r="H3656" s="7">
        <v>149.0</v>
      </c>
      <c r="I3656" s="7" t="s">
        <v>17</v>
      </c>
      <c r="J3656" s="7">
        <f t="shared" si="1"/>
        <v>146</v>
      </c>
    </row>
    <row r="3657" ht="15.75" hidden="1" customHeight="1">
      <c r="A3657" s="5" t="s">
        <v>5901</v>
      </c>
      <c r="B3657" s="6" t="s">
        <v>19</v>
      </c>
      <c r="C3657" s="5" t="s">
        <v>23</v>
      </c>
      <c r="D3657" s="5" t="s">
        <v>37</v>
      </c>
      <c r="E3657" s="5" t="s">
        <v>25</v>
      </c>
      <c r="F3657" s="5" t="s">
        <v>117</v>
      </c>
      <c r="G3657" s="7">
        <v>148.0</v>
      </c>
      <c r="H3657" s="7">
        <v>151.0</v>
      </c>
      <c r="I3657" s="7" t="s">
        <v>17</v>
      </c>
      <c r="J3657" s="7">
        <f t="shared" si="1"/>
        <v>149.5</v>
      </c>
    </row>
    <row r="3658" ht="15.75" hidden="1" customHeight="1">
      <c r="A3658" s="5" t="s">
        <v>5902</v>
      </c>
      <c r="B3658" s="6" t="s">
        <v>19</v>
      </c>
      <c r="C3658" s="5" t="s">
        <v>23</v>
      </c>
      <c r="D3658" s="5" t="s">
        <v>130</v>
      </c>
      <c r="E3658" s="5" t="s">
        <v>15</v>
      </c>
      <c r="F3658" s="5" t="s">
        <v>131</v>
      </c>
      <c r="G3658" s="7">
        <v>137.0</v>
      </c>
      <c r="H3658" s="7">
        <v>140.0</v>
      </c>
      <c r="I3658" s="7">
        <v>114.0</v>
      </c>
      <c r="J3658" s="7">
        <f t="shared" si="1"/>
        <v>130.3333333</v>
      </c>
    </row>
    <row r="3659" ht="15.75" hidden="1" customHeight="1">
      <c r="A3659" s="5" t="s">
        <v>5903</v>
      </c>
      <c r="B3659" s="6" t="s">
        <v>19</v>
      </c>
      <c r="C3659" s="5" t="s">
        <v>13</v>
      </c>
      <c r="D3659" s="5" t="s">
        <v>43</v>
      </c>
      <c r="E3659" s="5" t="s">
        <v>25</v>
      </c>
      <c r="F3659" s="5" t="s">
        <v>259</v>
      </c>
      <c r="G3659" s="7">
        <v>172.0</v>
      </c>
      <c r="H3659" s="7" t="s">
        <v>17</v>
      </c>
      <c r="I3659" s="7">
        <v>187.0</v>
      </c>
      <c r="J3659" s="7">
        <f t="shared" si="1"/>
        <v>179.5</v>
      </c>
    </row>
    <row r="3660" ht="15.75" hidden="1" customHeight="1">
      <c r="A3660" s="5" t="s">
        <v>5904</v>
      </c>
      <c r="B3660" s="6" t="s">
        <v>12</v>
      </c>
      <c r="C3660" s="5" t="s">
        <v>23</v>
      </c>
      <c r="D3660" s="5" t="s">
        <v>30</v>
      </c>
      <c r="E3660" s="5" t="s">
        <v>15</v>
      </c>
      <c r="F3660" s="5" t="s">
        <v>702</v>
      </c>
      <c r="G3660" s="7">
        <v>176.0</v>
      </c>
      <c r="H3660" s="7">
        <v>132.0</v>
      </c>
      <c r="I3660" s="7" t="s">
        <v>17</v>
      </c>
      <c r="J3660" s="7">
        <f t="shared" si="1"/>
        <v>154</v>
      </c>
    </row>
    <row r="3661" ht="15.75" hidden="1" customHeight="1">
      <c r="A3661" s="5" t="s">
        <v>5905</v>
      </c>
      <c r="B3661" s="6" t="s">
        <v>19</v>
      </c>
      <c r="C3661" s="5" t="s">
        <v>23</v>
      </c>
      <c r="D3661" s="5" t="s">
        <v>30</v>
      </c>
      <c r="E3661" s="5" t="s">
        <v>25</v>
      </c>
      <c r="F3661" s="5" t="s">
        <v>83</v>
      </c>
      <c r="G3661" s="7">
        <v>111.0</v>
      </c>
      <c r="H3661" s="7">
        <v>121.0</v>
      </c>
      <c r="I3661" s="7" t="s">
        <v>17</v>
      </c>
      <c r="J3661" s="7">
        <f t="shared" si="1"/>
        <v>116</v>
      </c>
    </row>
    <row r="3662" ht="15.75" hidden="1" customHeight="1">
      <c r="A3662" s="5" t="s">
        <v>5906</v>
      </c>
      <c r="B3662" s="6" t="s">
        <v>19</v>
      </c>
      <c r="C3662" s="5" t="s">
        <v>23</v>
      </c>
      <c r="D3662" s="5" t="s">
        <v>24</v>
      </c>
      <c r="E3662" s="5" t="s">
        <v>25</v>
      </c>
      <c r="F3662" s="5" t="s">
        <v>26</v>
      </c>
      <c r="G3662" s="7">
        <v>200.0</v>
      </c>
      <c r="H3662" s="7" t="s">
        <v>17</v>
      </c>
      <c r="I3662" s="7">
        <v>190.0</v>
      </c>
      <c r="J3662" s="7">
        <f t="shared" si="1"/>
        <v>195</v>
      </c>
    </row>
    <row r="3663" ht="15.75" hidden="1" customHeight="1">
      <c r="A3663" s="5" t="s">
        <v>5907</v>
      </c>
      <c r="B3663" s="6" t="s">
        <v>12</v>
      </c>
      <c r="C3663" s="5" t="s">
        <v>23</v>
      </c>
      <c r="D3663" s="5" t="s">
        <v>24</v>
      </c>
      <c r="E3663" s="5" t="s">
        <v>15</v>
      </c>
      <c r="F3663" s="5" t="s">
        <v>336</v>
      </c>
      <c r="G3663" s="7">
        <v>179.0</v>
      </c>
      <c r="H3663" s="7" t="s">
        <v>17</v>
      </c>
      <c r="I3663" s="7">
        <v>146.0</v>
      </c>
      <c r="J3663" s="7">
        <f t="shared" si="1"/>
        <v>162.5</v>
      </c>
    </row>
    <row r="3664" ht="15.75" hidden="1" customHeight="1">
      <c r="A3664" s="5" t="s">
        <v>5908</v>
      </c>
      <c r="B3664" s="6" t="s">
        <v>19</v>
      </c>
      <c r="C3664" s="5" t="s">
        <v>13</v>
      </c>
      <c r="D3664" s="5" t="s">
        <v>37</v>
      </c>
      <c r="E3664" s="5" t="s">
        <v>25</v>
      </c>
      <c r="F3664" s="5" t="s">
        <v>576</v>
      </c>
      <c r="G3664" s="7">
        <v>152.0</v>
      </c>
      <c r="H3664" s="7">
        <v>149.0</v>
      </c>
      <c r="I3664" s="7">
        <v>135.0</v>
      </c>
      <c r="J3664" s="7">
        <f t="shared" si="1"/>
        <v>145.3333333</v>
      </c>
    </row>
    <row r="3665" ht="15.75" hidden="1" customHeight="1">
      <c r="A3665" s="5" t="s">
        <v>5909</v>
      </c>
      <c r="B3665" s="6" t="s">
        <v>19</v>
      </c>
      <c r="C3665" s="5" t="s">
        <v>13</v>
      </c>
      <c r="D3665" s="5" t="s">
        <v>37</v>
      </c>
      <c r="E3665" s="5" t="s">
        <v>25</v>
      </c>
      <c r="F3665" s="5" t="s">
        <v>54</v>
      </c>
      <c r="G3665" s="7">
        <v>154.0</v>
      </c>
      <c r="H3665" s="7" t="s">
        <v>17</v>
      </c>
      <c r="I3665" s="7">
        <v>137.0</v>
      </c>
      <c r="J3665" s="7">
        <f t="shared" si="1"/>
        <v>145.5</v>
      </c>
    </row>
    <row r="3666" ht="15.75" hidden="1" customHeight="1">
      <c r="A3666" s="5" t="s">
        <v>5910</v>
      </c>
      <c r="B3666" s="6" t="s">
        <v>12</v>
      </c>
      <c r="C3666" s="5" t="s">
        <v>23</v>
      </c>
      <c r="D3666" s="5" t="s">
        <v>20</v>
      </c>
      <c r="E3666" s="5" t="s">
        <v>15</v>
      </c>
      <c r="F3666" s="5" t="s">
        <v>354</v>
      </c>
      <c r="G3666" s="7">
        <v>183.0</v>
      </c>
      <c r="H3666" s="7" t="s">
        <v>17</v>
      </c>
      <c r="I3666" s="7">
        <v>153.0</v>
      </c>
      <c r="J3666" s="7">
        <f t="shared" si="1"/>
        <v>168</v>
      </c>
    </row>
    <row r="3667" ht="15.75" customHeight="1">
      <c r="A3667" s="5" t="s">
        <v>5911</v>
      </c>
      <c r="B3667" s="6" t="s">
        <v>12</v>
      </c>
      <c r="C3667" s="5" t="s">
        <v>13</v>
      </c>
      <c r="D3667" s="5" t="s">
        <v>40</v>
      </c>
      <c r="E3667" s="5" t="s">
        <v>15</v>
      </c>
      <c r="F3667" s="5" t="s">
        <v>41</v>
      </c>
      <c r="G3667" s="7" t="s">
        <v>67</v>
      </c>
      <c r="H3667" s="7" t="s">
        <v>67</v>
      </c>
      <c r="I3667" s="7" t="s">
        <v>17</v>
      </c>
      <c r="J3667" s="7" t="str">
        <f t="shared" si="1"/>
        <v>#DIV/0!</v>
      </c>
    </row>
    <row r="3668" ht="15.75" hidden="1" customHeight="1">
      <c r="A3668" s="5" t="s">
        <v>5912</v>
      </c>
      <c r="B3668" s="6" t="s">
        <v>19</v>
      </c>
      <c r="C3668" s="5" t="s">
        <v>13</v>
      </c>
      <c r="D3668" s="5" t="s">
        <v>51</v>
      </c>
      <c r="E3668" s="5" t="s">
        <v>15</v>
      </c>
      <c r="F3668" s="5" t="s">
        <v>112</v>
      </c>
      <c r="G3668" s="7">
        <v>169.0</v>
      </c>
      <c r="H3668" s="7">
        <v>135.0</v>
      </c>
      <c r="I3668" s="7" t="s">
        <v>17</v>
      </c>
      <c r="J3668" s="7">
        <f t="shared" si="1"/>
        <v>152</v>
      </c>
    </row>
    <row r="3669" ht="15.75" hidden="1" customHeight="1">
      <c r="A3669" s="5" t="s">
        <v>5913</v>
      </c>
      <c r="B3669" s="6" t="s">
        <v>12</v>
      </c>
      <c r="C3669" s="5" t="s">
        <v>13</v>
      </c>
      <c r="D3669" s="5" t="s">
        <v>51</v>
      </c>
      <c r="E3669" s="5" t="s">
        <v>15</v>
      </c>
      <c r="F3669" s="5" t="s">
        <v>330</v>
      </c>
      <c r="G3669" s="7">
        <v>162.0</v>
      </c>
      <c r="H3669" s="7" t="s">
        <v>17</v>
      </c>
      <c r="I3669" s="7">
        <v>168.0</v>
      </c>
      <c r="J3669" s="7">
        <f t="shared" si="1"/>
        <v>165</v>
      </c>
    </row>
    <row r="3670" ht="15.75" hidden="1" customHeight="1">
      <c r="A3670" s="5" t="s">
        <v>5914</v>
      </c>
      <c r="B3670" s="6" t="s">
        <v>12</v>
      </c>
      <c r="C3670" s="5" t="s">
        <v>23</v>
      </c>
      <c r="D3670" s="5" t="s">
        <v>14</v>
      </c>
      <c r="E3670" s="5" t="s">
        <v>25</v>
      </c>
      <c r="F3670" s="5" t="s">
        <v>421</v>
      </c>
      <c r="G3670" s="7">
        <v>180.0</v>
      </c>
      <c r="H3670" s="7">
        <v>140.0</v>
      </c>
      <c r="I3670" s="7">
        <v>168.0</v>
      </c>
      <c r="J3670" s="7">
        <f t="shared" si="1"/>
        <v>162.6666667</v>
      </c>
    </row>
    <row r="3671" ht="15.75" customHeight="1">
      <c r="A3671" s="5" t="s">
        <v>5915</v>
      </c>
      <c r="B3671" s="6" t="s">
        <v>12</v>
      </c>
      <c r="C3671" s="5" t="s">
        <v>13</v>
      </c>
      <c r="D3671" s="5" t="s">
        <v>43</v>
      </c>
      <c r="E3671" s="5" t="s">
        <v>25</v>
      </c>
      <c r="F3671" s="5" t="s">
        <v>170</v>
      </c>
      <c r="G3671" s="7" t="s">
        <v>67</v>
      </c>
      <c r="H3671" s="7" t="s">
        <v>67</v>
      </c>
      <c r="I3671" s="7" t="s">
        <v>17</v>
      </c>
      <c r="J3671" s="7" t="str">
        <f t="shared" si="1"/>
        <v>#DIV/0!</v>
      </c>
    </row>
    <row r="3672" ht="15.75" hidden="1" customHeight="1">
      <c r="A3672" s="5" t="s">
        <v>5916</v>
      </c>
      <c r="B3672" s="6" t="s">
        <v>12</v>
      </c>
      <c r="C3672" s="5" t="s">
        <v>13</v>
      </c>
      <c r="D3672" s="5" t="s">
        <v>20</v>
      </c>
      <c r="E3672" s="5" t="s">
        <v>25</v>
      </c>
      <c r="F3672" s="5" t="s">
        <v>71</v>
      </c>
      <c r="G3672" s="7">
        <v>140.0</v>
      </c>
      <c r="H3672" s="7" t="s">
        <v>17</v>
      </c>
      <c r="I3672" s="7">
        <v>125.0</v>
      </c>
      <c r="J3672" s="7">
        <f t="shared" si="1"/>
        <v>132.5</v>
      </c>
    </row>
    <row r="3673" ht="15.75" hidden="1" customHeight="1">
      <c r="A3673" s="5" t="s">
        <v>5917</v>
      </c>
      <c r="B3673" s="6" t="s">
        <v>19</v>
      </c>
      <c r="C3673" s="5" t="s">
        <v>23</v>
      </c>
      <c r="D3673" s="5" t="s">
        <v>20</v>
      </c>
      <c r="E3673" s="5" t="s">
        <v>15</v>
      </c>
      <c r="F3673" s="5" t="s">
        <v>185</v>
      </c>
      <c r="G3673" s="7">
        <v>170.0</v>
      </c>
      <c r="H3673" s="7" t="s">
        <v>17</v>
      </c>
      <c r="I3673" s="7">
        <v>144.0</v>
      </c>
      <c r="J3673" s="7">
        <f t="shared" si="1"/>
        <v>157</v>
      </c>
    </row>
    <row r="3674" ht="15.75" hidden="1" customHeight="1">
      <c r="A3674" s="5" t="s">
        <v>5918</v>
      </c>
      <c r="B3674" s="6" t="s">
        <v>12</v>
      </c>
      <c r="C3674" s="5" t="s">
        <v>23</v>
      </c>
      <c r="D3674" s="5" t="s">
        <v>14</v>
      </c>
      <c r="E3674" s="5" t="s">
        <v>25</v>
      </c>
      <c r="F3674" s="5" t="s">
        <v>94</v>
      </c>
      <c r="G3674" s="7">
        <v>109.0</v>
      </c>
      <c r="H3674" s="7">
        <v>127.0</v>
      </c>
      <c r="I3674" s="7" t="s">
        <v>17</v>
      </c>
      <c r="J3674" s="7">
        <f t="shared" si="1"/>
        <v>118</v>
      </c>
    </row>
    <row r="3675" ht="15.75" hidden="1" customHeight="1">
      <c r="A3675" s="5" t="s">
        <v>5919</v>
      </c>
      <c r="B3675" s="6" t="s">
        <v>12</v>
      </c>
      <c r="C3675" s="5" t="s">
        <v>23</v>
      </c>
      <c r="D3675" s="5" t="s">
        <v>24</v>
      </c>
      <c r="E3675" s="5" t="s">
        <v>15</v>
      </c>
      <c r="F3675" s="5" t="s">
        <v>332</v>
      </c>
      <c r="G3675" s="7">
        <v>135.0</v>
      </c>
      <c r="H3675" s="7">
        <v>107.0</v>
      </c>
      <c r="I3675" s="7">
        <v>122.0</v>
      </c>
      <c r="J3675" s="7">
        <f t="shared" si="1"/>
        <v>121.3333333</v>
      </c>
    </row>
    <row r="3676" ht="15.75" hidden="1" customHeight="1">
      <c r="A3676" s="5" t="s">
        <v>5920</v>
      </c>
      <c r="B3676" s="6" t="s">
        <v>12</v>
      </c>
      <c r="C3676" s="5" t="s">
        <v>23</v>
      </c>
      <c r="D3676" s="5" t="s">
        <v>20</v>
      </c>
      <c r="E3676" s="5" t="s">
        <v>15</v>
      </c>
      <c r="F3676" s="5" t="s">
        <v>383</v>
      </c>
      <c r="G3676" s="7">
        <v>148.0</v>
      </c>
      <c r="H3676" s="7">
        <v>127.0</v>
      </c>
      <c r="I3676" s="7" t="s">
        <v>17</v>
      </c>
      <c r="J3676" s="7">
        <f t="shared" si="1"/>
        <v>137.5</v>
      </c>
    </row>
    <row r="3677" ht="15.75" hidden="1" customHeight="1">
      <c r="A3677" s="5" t="s">
        <v>5921</v>
      </c>
      <c r="B3677" s="6" t="s">
        <v>19</v>
      </c>
      <c r="C3677" s="5" t="s">
        <v>23</v>
      </c>
      <c r="D3677" s="5" t="s">
        <v>43</v>
      </c>
      <c r="E3677" s="5" t="s">
        <v>15</v>
      </c>
      <c r="F3677" s="5" t="s">
        <v>166</v>
      </c>
      <c r="G3677" s="7">
        <v>161.0</v>
      </c>
      <c r="H3677" s="7">
        <v>153.0</v>
      </c>
      <c r="I3677" s="7">
        <v>157.0</v>
      </c>
      <c r="J3677" s="7">
        <f t="shared" si="1"/>
        <v>157</v>
      </c>
    </row>
    <row r="3678" ht="15.75" hidden="1" customHeight="1">
      <c r="A3678" s="5" t="s">
        <v>5922</v>
      </c>
      <c r="B3678" s="6" t="s">
        <v>12</v>
      </c>
      <c r="C3678" s="5" t="s">
        <v>23</v>
      </c>
      <c r="D3678" s="5" t="s">
        <v>130</v>
      </c>
      <c r="E3678" s="5" t="s">
        <v>25</v>
      </c>
      <c r="F3678" s="5" t="s">
        <v>1036</v>
      </c>
      <c r="G3678" s="7">
        <v>145.0</v>
      </c>
      <c r="H3678" s="7" t="s">
        <v>17</v>
      </c>
      <c r="I3678" s="7">
        <v>128.0</v>
      </c>
      <c r="J3678" s="7">
        <f t="shared" si="1"/>
        <v>136.5</v>
      </c>
    </row>
    <row r="3679" ht="15.75" hidden="1" customHeight="1">
      <c r="A3679" s="5" t="s">
        <v>5923</v>
      </c>
      <c r="B3679" s="6" t="s">
        <v>12</v>
      </c>
      <c r="C3679" s="5" t="s">
        <v>23</v>
      </c>
      <c r="D3679" s="5" t="s">
        <v>43</v>
      </c>
      <c r="E3679" s="5" t="s">
        <v>25</v>
      </c>
      <c r="F3679" s="5" t="s">
        <v>259</v>
      </c>
      <c r="G3679" s="7">
        <v>162.0</v>
      </c>
      <c r="H3679" s="7" t="s">
        <v>64</v>
      </c>
      <c r="I3679" s="7">
        <v>157.0</v>
      </c>
      <c r="J3679" s="7">
        <f t="shared" si="1"/>
        <v>159.5</v>
      </c>
    </row>
    <row r="3680" ht="15.75" hidden="1" customHeight="1">
      <c r="A3680" s="5" t="s">
        <v>5924</v>
      </c>
      <c r="B3680" s="6" t="s">
        <v>12</v>
      </c>
      <c r="C3680" s="5" t="s">
        <v>13</v>
      </c>
      <c r="D3680" s="5" t="s">
        <v>43</v>
      </c>
      <c r="E3680" s="5" t="s">
        <v>25</v>
      </c>
      <c r="F3680" s="5" t="s">
        <v>754</v>
      </c>
      <c r="G3680" s="7">
        <v>119.0</v>
      </c>
      <c r="H3680" s="7">
        <v>135.0</v>
      </c>
      <c r="I3680" s="7" t="s">
        <v>17</v>
      </c>
      <c r="J3680" s="7">
        <f t="shared" si="1"/>
        <v>127</v>
      </c>
    </row>
    <row r="3681" ht="15.75" hidden="1" customHeight="1">
      <c r="A3681" s="5" t="s">
        <v>5925</v>
      </c>
      <c r="B3681" s="6" t="s">
        <v>12</v>
      </c>
      <c r="C3681" s="5" t="s">
        <v>13</v>
      </c>
      <c r="D3681" s="5" t="s">
        <v>24</v>
      </c>
      <c r="E3681" s="5" t="s">
        <v>25</v>
      </c>
      <c r="F3681" s="5" t="s">
        <v>105</v>
      </c>
      <c r="G3681" s="7">
        <v>137.0</v>
      </c>
      <c r="H3681" s="7">
        <v>112.0</v>
      </c>
      <c r="I3681" s="7">
        <v>128.0</v>
      </c>
      <c r="J3681" s="7">
        <f t="shared" si="1"/>
        <v>125.6666667</v>
      </c>
    </row>
    <row r="3682" ht="15.75" hidden="1" customHeight="1">
      <c r="A3682" s="5" t="s">
        <v>5926</v>
      </c>
      <c r="B3682" s="6" t="s">
        <v>19</v>
      </c>
      <c r="C3682" s="5" t="s">
        <v>13</v>
      </c>
      <c r="D3682" s="5" t="s">
        <v>14</v>
      </c>
      <c r="E3682" s="5" t="s">
        <v>25</v>
      </c>
      <c r="F3682" s="5" t="s">
        <v>489</v>
      </c>
      <c r="G3682" s="7">
        <v>176.0</v>
      </c>
      <c r="H3682" s="7">
        <v>158.0</v>
      </c>
      <c r="I3682" s="7" t="s">
        <v>17</v>
      </c>
      <c r="J3682" s="7">
        <f t="shared" si="1"/>
        <v>167</v>
      </c>
    </row>
    <row r="3683" ht="15.75" hidden="1" customHeight="1">
      <c r="A3683" s="5" t="s">
        <v>5927</v>
      </c>
      <c r="B3683" s="6" t="s">
        <v>19</v>
      </c>
      <c r="C3683" s="5" t="s">
        <v>23</v>
      </c>
      <c r="D3683" s="5" t="s">
        <v>561</v>
      </c>
      <c r="E3683" s="5" t="s">
        <v>15</v>
      </c>
      <c r="F3683" s="5" t="s">
        <v>594</v>
      </c>
      <c r="G3683" s="7">
        <v>178.0</v>
      </c>
      <c r="H3683" s="7" t="s">
        <v>17</v>
      </c>
      <c r="I3683" s="7">
        <v>178.0</v>
      </c>
      <c r="J3683" s="7">
        <f t="shared" si="1"/>
        <v>178</v>
      </c>
    </row>
    <row r="3684" ht="15.75" hidden="1" customHeight="1">
      <c r="A3684" s="5" t="s">
        <v>5928</v>
      </c>
      <c r="B3684" s="6" t="s">
        <v>19</v>
      </c>
      <c r="C3684" s="5" t="s">
        <v>13</v>
      </c>
      <c r="D3684" s="5" t="s">
        <v>20</v>
      </c>
      <c r="E3684" s="5" t="s">
        <v>15</v>
      </c>
      <c r="F3684" s="5" t="s">
        <v>33</v>
      </c>
      <c r="G3684" s="7">
        <v>140.0</v>
      </c>
      <c r="H3684" s="7">
        <v>127.0</v>
      </c>
      <c r="I3684" s="7">
        <v>117.0</v>
      </c>
      <c r="J3684" s="7">
        <f t="shared" si="1"/>
        <v>128</v>
      </c>
    </row>
    <row r="3685" ht="15.75" hidden="1" customHeight="1">
      <c r="A3685" s="5" t="s">
        <v>5929</v>
      </c>
      <c r="B3685" s="6" t="s">
        <v>12</v>
      </c>
      <c r="C3685" s="5" t="s">
        <v>23</v>
      </c>
      <c r="D3685" s="5" t="s">
        <v>20</v>
      </c>
      <c r="E3685" s="5" t="s">
        <v>15</v>
      </c>
      <c r="F3685" s="5" t="s">
        <v>1946</v>
      </c>
      <c r="G3685" s="7">
        <v>124.0</v>
      </c>
      <c r="H3685" s="7">
        <v>121.0</v>
      </c>
      <c r="I3685" s="7" t="s">
        <v>17</v>
      </c>
      <c r="J3685" s="7">
        <f t="shared" si="1"/>
        <v>122.5</v>
      </c>
    </row>
    <row r="3686" ht="15.75" hidden="1" customHeight="1">
      <c r="A3686" s="5" t="s">
        <v>5930</v>
      </c>
      <c r="B3686" s="6" t="s">
        <v>12</v>
      </c>
      <c r="C3686" s="5" t="s">
        <v>23</v>
      </c>
      <c r="D3686" s="5" t="s">
        <v>20</v>
      </c>
      <c r="E3686" s="5" t="s">
        <v>15</v>
      </c>
      <c r="F3686" s="5" t="s">
        <v>161</v>
      </c>
      <c r="G3686" s="7">
        <v>127.0</v>
      </c>
      <c r="H3686" s="7" t="s">
        <v>17</v>
      </c>
      <c r="I3686" s="7">
        <v>119.0</v>
      </c>
      <c r="J3686" s="7">
        <f t="shared" si="1"/>
        <v>123</v>
      </c>
    </row>
    <row r="3687" ht="15.75" hidden="1" customHeight="1">
      <c r="A3687" s="5" t="s">
        <v>5931</v>
      </c>
      <c r="B3687" s="6" t="s">
        <v>12</v>
      </c>
      <c r="C3687" s="5" t="s">
        <v>23</v>
      </c>
      <c r="D3687" s="5" t="s">
        <v>37</v>
      </c>
      <c r="E3687" s="5" t="s">
        <v>25</v>
      </c>
      <c r="F3687" s="5" t="s">
        <v>58</v>
      </c>
      <c r="G3687" s="7">
        <v>144.0</v>
      </c>
      <c r="H3687" s="7">
        <v>158.0</v>
      </c>
      <c r="I3687" s="7" t="s">
        <v>17</v>
      </c>
      <c r="J3687" s="7">
        <f t="shared" si="1"/>
        <v>151</v>
      </c>
    </row>
    <row r="3688" ht="15.75" hidden="1" customHeight="1">
      <c r="A3688" s="5" t="s">
        <v>5932</v>
      </c>
      <c r="B3688" s="6" t="s">
        <v>12</v>
      </c>
      <c r="C3688" s="5" t="s">
        <v>13</v>
      </c>
      <c r="D3688" s="5" t="s">
        <v>14</v>
      </c>
      <c r="E3688" s="5" t="s">
        <v>15</v>
      </c>
      <c r="F3688" s="5" t="s">
        <v>16</v>
      </c>
      <c r="G3688" s="7">
        <v>164.0</v>
      </c>
      <c r="H3688" s="7" t="s">
        <v>17</v>
      </c>
      <c r="I3688" s="7">
        <v>177.0</v>
      </c>
      <c r="J3688" s="7">
        <f t="shared" si="1"/>
        <v>170.5</v>
      </c>
    </row>
    <row r="3689" ht="15.75" hidden="1" customHeight="1">
      <c r="A3689" s="5" t="s">
        <v>5933</v>
      </c>
      <c r="B3689" s="6" t="s">
        <v>19</v>
      </c>
      <c r="C3689" s="5" t="s">
        <v>23</v>
      </c>
      <c r="D3689" s="5" t="s">
        <v>24</v>
      </c>
      <c r="E3689" s="5" t="s">
        <v>15</v>
      </c>
      <c r="F3689" s="5" t="s">
        <v>722</v>
      </c>
      <c r="G3689" s="7">
        <v>181.0</v>
      </c>
      <c r="H3689" s="7">
        <v>147.0</v>
      </c>
      <c r="I3689" s="7">
        <v>151.0</v>
      </c>
      <c r="J3689" s="7">
        <f t="shared" si="1"/>
        <v>159.6666667</v>
      </c>
    </row>
    <row r="3690" ht="15.75" hidden="1" customHeight="1">
      <c r="A3690" s="5" t="s">
        <v>5934</v>
      </c>
      <c r="B3690" s="6" t="s">
        <v>19</v>
      </c>
      <c r="C3690" s="5" t="s">
        <v>13</v>
      </c>
      <c r="D3690" s="5" t="s">
        <v>20</v>
      </c>
      <c r="E3690" s="5" t="s">
        <v>15</v>
      </c>
      <c r="F3690" s="5" t="s">
        <v>137</v>
      </c>
      <c r="G3690" s="7">
        <v>156.0</v>
      </c>
      <c r="H3690" s="7" t="s">
        <v>17</v>
      </c>
      <c r="I3690" s="7">
        <v>175.0</v>
      </c>
      <c r="J3690" s="7">
        <f t="shared" si="1"/>
        <v>165.5</v>
      </c>
    </row>
    <row r="3691" ht="15.75" hidden="1" customHeight="1">
      <c r="A3691" s="5" t="s">
        <v>5935</v>
      </c>
      <c r="B3691" s="6" t="s">
        <v>19</v>
      </c>
      <c r="C3691" s="5" t="s">
        <v>23</v>
      </c>
      <c r="D3691" s="5" t="s">
        <v>24</v>
      </c>
      <c r="E3691" s="5" t="s">
        <v>15</v>
      </c>
      <c r="F3691" s="5" t="s">
        <v>1410</v>
      </c>
      <c r="G3691" s="7">
        <v>188.0</v>
      </c>
      <c r="H3691" s="7">
        <v>162.0</v>
      </c>
      <c r="I3691" s="7">
        <v>175.0</v>
      </c>
      <c r="J3691" s="7">
        <f t="shared" si="1"/>
        <v>175</v>
      </c>
    </row>
    <row r="3692" ht="15.75" hidden="1" customHeight="1">
      <c r="A3692" s="5" t="s">
        <v>5936</v>
      </c>
      <c r="B3692" s="6" t="s">
        <v>19</v>
      </c>
      <c r="C3692" s="5" t="s">
        <v>23</v>
      </c>
      <c r="D3692" s="5" t="s">
        <v>24</v>
      </c>
      <c r="E3692" s="5" t="s">
        <v>15</v>
      </c>
      <c r="F3692" s="5" t="s">
        <v>722</v>
      </c>
      <c r="G3692" s="7">
        <v>175.0</v>
      </c>
      <c r="H3692" s="7">
        <v>173.0</v>
      </c>
      <c r="I3692" s="7" t="s">
        <v>17</v>
      </c>
      <c r="J3692" s="7">
        <f t="shared" si="1"/>
        <v>174</v>
      </c>
    </row>
    <row r="3693" ht="15.75" hidden="1" customHeight="1">
      <c r="A3693" s="5" t="s">
        <v>5937</v>
      </c>
      <c r="B3693" s="6" t="s">
        <v>12</v>
      </c>
      <c r="C3693" s="5" t="s">
        <v>23</v>
      </c>
      <c r="D3693" s="5" t="s">
        <v>20</v>
      </c>
      <c r="E3693" s="5" t="s">
        <v>25</v>
      </c>
      <c r="F3693" s="5" t="s">
        <v>71</v>
      </c>
      <c r="G3693" s="7">
        <v>175.0</v>
      </c>
      <c r="H3693" s="7">
        <v>185.0</v>
      </c>
      <c r="I3693" s="7" t="s">
        <v>17</v>
      </c>
      <c r="J3693" s="7">
        <f t="shared" si="1"/>
        <v>180</v>
      </c>
    </row>
    <row r="3694" ht="15.75" hidden="1" customHeight="1">
      <c r="A3694" s="5" t="s">
        <v>5938</v>
      </c>
      <c r="B3694" s="6" t="s">
        <v>19</v>
      </c>
      <c r="C3694" s="5" t="s">
        <v>13</v>
      </c>
      <c r="D3694" s="5" t="s">
        <v>30</v>
      </c>
      <c r="E3694" s="5" t="s">
        <v>15</v>
      </c>
      <c r="F3694" s="5" t="s">
        <v>394</v>
      </c>
      <c r="G3694" s="7">
        <v>154.0</v>
      </c>
      <c r="H3694" s="7">
        <v>161.0</v>
      </c>
      <c r="I3694" s="7" t="s">
        <v>17</v>
      </c>
      <c r="J3694" s="7">
        <f t="shared" si="1"/>
        <v>157.5</v>
      </c>
    </row>
    <row r="3695" ht="15.75" hidden="1" customHeight="1">
      <c r="A3695" s="5" t="s">
        <v>5939</v>
      </c>
      <c r="B3695" s="6" t="s">
        <v>12</v>
      </c>
      <c r="C3695" s="5" t="s">
        <v>13</v>
      </c>
      <c r="D3695" s="5" t="s">
        <v>149</v>
      </c>
      <c r="E3695" s="5" t="s">
        <v>15</v>
      </c>
      <c r="F3695" s="5" t="s">
        <v>496</v>
      </c>
      <c r="G3695" s="7">
        <v>120.0</v>
      </c>
      <c r="H3695" s="7">
        <v>121.0</v>
      </c>
      <c r="I3695" s="7" t="s">
        <v>17</v>
      </c>
      <c r="J3695" s="7">
        <f t="shared" si="1"/>
        <v>120.5</v>
      </c>
    </row>
    <row r="3696" ht="15.75" hidden="1" customHeight="1">
      <c r="A3696" s="5" t="s">
        <v>5940</v>
      </c>
      <c r="B3696" s="6" t="s">
        <v>12</v>
      </c>
      <c r="C3696" s="5" t="s">
        <v>23</v>
      </c>
      <c r="D3696" s="5" t="s">
        <v>109</v>
      </c>
      <c r="E3696" s="5" t="s">
        <v>25</v>
      </c>
      <c r="F3696" s="5" t="s">
        <v>94</v>
      </c>
      <c r="G3696" s="7">
        <v>177.0</v>
      </c>
      <c r="H3696" s="7">
        <v>166.0</v>
      </c>
      <c r="I3696" s="7" t="s">
        <v>17</v>
      </c>
      <c r="J3696" s="7">
        <f t="shared" si="1"/>
        <v>171.5</v>
      </c>
    </row>
    <row r="3697" ht="15.75" hidden="1" customHeight="1">
      <c r="A3697" s="5" t="s">
        <v>5941</v>
      </c>
      <c r="B3697" s="6" t="s">
        <v>19</v>
      </c>
      <c r="C3697" s="5" t="s">
        <v>23</v>
      </c>
      <c r="D3697" s="5" t="s">
        <v>30</v>
      </c>
      <c r="E3697" s="5" t="s">
        <v>15</v>
      </c>
      <c r="F3697" s="5" t="s">
        <v>275</v>
      </c>
      <c r="G3697" s="7" t="s">
        <v>67</v>
      </c>
      <c r="H3697" s="7">
        <v>132.0</v>
      </c>
      <c r="I3697" s="7" t="s">
        <v>17</v>
      </c>
      <c r="J3697" s="7">
        <f t="shared" si="1"/>
        <v>132</v>
      </c>
    </row>
    <row r="3698" ht="15.75" hidden="1" customHeight="1">
      <c r="A3698" s="5" t="s">
        <v>5942</v>
      </c>
      <c r="B3698" s="6" t="s">
        <v>19</v>
      </c>
      <c r="C3698" s="5" t="s">
        <v>13</v>
      </c>
      <c r="D3698" s="5" t="s">
        <v>20</v>
      </c>
      <c r="E3698" s="5" t="s">
        <v>15</v>
      </c>
      <c r="F3698" s="5" t="s">
        <v>210</v>
      </c>
      <c r="G3698" s="7">
        <v>166.0</v>
      </c>
      <c r="H3698" s="7" t="s">
        <v>17</v>
      </c>
      <c r="I3698" s="7">
        <v>142.0</v>
      </c>
      <c r="J3698" s="7">
        <f t="shared" si="1"/>
        <v>154</v>
      </c>
    </row>
    <row r="3699" ht="15.75" hidden="1" customHeight="1">
      <c r="A3699" s="5" t="s">
        <v>5943</v>
      </c>
      <c r="B3699" s="6" t="s">
        <v>12</v>
      </c>
      <c r="C3699" s="5" t="s">
        <v>23</v>
      </c>
      <c r="D3699" s="5" t="s">
        <v>20</v>
      </c>
      <c r="E3699" s="5" t="s">
        <v>15</v>
      </c>
      <c r="F3699" s="5" t="s">
        <v>450</v>
      </c>
      <c r="G3699" s="7">
        <v>138.0</v>
      </c>
      <c r="H3699" s="7">
        <v>127.0</v>
      </c>
      <c r="I3699" s="7" t="s">
        <v>17</v>
      </c>
      <c r="J3699" s="7">
        <f t="shared" si="1"/>
        <v>132.5</v>
      </c>
    </row>
    <row r="3700" ht="15.75" hidden="1" customHeight="1">
      <c r="A3700" s="5" t="s">
        <v>5944</v>
      </c>
      <c r="B3700" s="6" t="s">
        <v>12</v>
      </c>
      <c r="C3700" s="5" t="s">
        <v>23</v>
      </c>
      <c r="D3700" s="5" t="s">
        <v>24</v>
      </c>
      <c r="E3700" s="5" t="s">
        <v>15</v>
      </c>
      <c r="F3700" s="5" t="s">
        <v>146</v>
      </c>
      <c r="G3700" s="7">
        <v>177.0</v>
      </c>
      <c r="H3700" s="7">
        <v>170.0</v>
      </c>
      <c r="I3700" s="7" t="s">
        <v>17</v>
      </c>
      <c r="J3700" s="7">
        <f t="shared" si="1"/>
        <v>173.5</v>
      </c>
    </row>
    <row r="3701" ht="15.75" hidden="1" customHeight="1">
      <c r="A3701" s="5" t="s">
        <v>5945</v>
      </c>
      <c r="B3701" s="6" t="s">
        <v>1353</v>
      </c>
      <c r="C3701" s="5" t="s">
        <v>13</v>
      </c>
      <c r="D3701" s="5" t="s">
        <v>20</v>
      </c>
      <c r="E3701" s="5" t="s">
        <v>15</v>
      </c>
      <c r="F3701" s="5" t="s">
        <v>457</v>
      </c>
      <c r="G3701" s="7">
        <v>160.0</v>
      </c>
      <c r="H3701" s="7" t="s">
        <v>17</v>
      </c>
      <c r="I3701" s="7">
        <v>173.0</v>
      </c>
      <c r="J3701" s="7">
        <f t="shared" si="1"/>
        <v>166.5</v>
      </c>
    </row>
    <row r="3702" ht="15.75" hidden="1" customHeight="1">
      <c r="A3702" s="5" t="s">
        <v>5946</v>
      </c>
      <c r="B3702" s="6" t="s">
        <v>12</v>
      </c>
      <c r="C3702" s="5" t="s">
        <v>23</v>
      </c>
      <c r="D3702" s="5" t="s">
        <v>30</v>
      </c>
      <c r="E3702" s="5" t="s">
        <v>25</v>
      </c>
      <c r="F3702" s="5" t="s">
        <v>526</v>
      </c>
      <c r="G3702" s="7">
        <v>149.0</v>
      </c>
      <c r="H3702" s="7" t="s">
        <v>17</v>
      </c>
      <c r="I3702" s="7">
        <v>172.0</v>
      </c>
      <c r="J3702" s="7">
        <f t="shared" si="1"/>
        <v>160.5</v>
      </c>
    </row>
    <row r="3703" ht="15.75" hidden="1" customHeight="1">
      <c r="A3703" s="5" t="s">
        <v>5947</v>
      </c>
      <c r="B3703" s="6" t="s">
        <v>19</v>
      </c>
      <c r="C3703" s="5" t="s">
        <v>23</v>
      </c>
      <c r="D3703" s="5" t="s">
        <v>30</v>
      </c>
      <c r="E3703" s="5" t="s">
        <v>15</v>
      </c>
      <c r="F3703" s="5" t="s">
        <v>596</v>
      </c>
      <c r="G3703" s="7">
        <v>148.0</v>
      </c>
      <c r="H3703" s="7" t="s">
        <v>17</v>
      </c>
      <c r="I3703" s="7">
        <v>128.0</v>
      </c>
      <c r="J3703" s="7">
        <f t="shared" si="1"/>
        <v>138</v>
      </c>
    </row>
    <row r="3704" ht="15.75" hidden="1" customHeight="1">
      <c r="A3704" s="5" t="s">
        <v>5948</v>
      </c>
      <c r="B3704" s="6" t="s">
        <v>1353</v>
      </c>
      <c r="C3704" s="5" t="s">
        <v>23</v>
      </c>
      <c r="D3704" s="5" t="s">
        <v>20</v>
      </c>
      <c r="E3704" s="5" t="s">
        <v>25</v>
      </c>
      <c r="F3704" s="5" t="s">
        <v>1343</v>
      </c>
      <c r="G3704" s="7">
        <v>167.0</v>
      </c>
      <c r="H3704" s="7" t="s">
        <v>17</v>
      </c>
      <c r="I3704" s="7">
        <v>157.0</v>
      </c>
      <c r="J3704" s="7">
        <f t="shared" si="1"/>
        <v>162</v>
      </c>
    </row>
    <row r="3705" ht="15.75" hidden="1" customHeight="1">
      <c r="A3705" s="5" t="s">
        <v>5949</v>
      </c>
      <c r="B3705" s="6" t="s">
        <v>12</v>
      </c>
      <c r="C3705" s="5" t="s">
        <v>23</v>
      </c>
      <c r="D3705" s="5" t="s">
        <v>37</v>
      </c>
      <c r="E3705" s="5" t="s">
        <v>15</v>
      </c>
      <c r="F3705" s="5" t="s">
        <v>114</v>
      </c>
      <c r="G3705" s="7">
        <v>144.0</v>
      </c>
      <c r="H3705" s="7">
        <v>143.0</v>
      </c>
      <c r="I3705" s="7" t="s">
        <v>17</v>
      </c>
      <c r="J3705" s="7">
        <f t="shared" si="1"/>
        <v>143.5</v>
      </c>
    </row>
    <row r="3706" ht="15.75" hidden="1" customHeight="1">
      <c r="A3706" s="5" t="s">
        <v>5950</v>
      </c>
      <c r="B3706" s="6" t="s">
        <v>19</v>
      </c>
      <c r="C3706" s="5" t="s">
        <v>13</v>
      </c>
      <c r="D3706" s="5" t="s">
        <v>30</v>
      </c>
      <c r="E3706" s="5" t="s">
        <v>25</v>
      </c>
      <c r="F3706" s="5" t="s">
        <v>760</v>
      </c>
      <c r="G3706" s="7">
        <v>109.0</v>
      </c>
      <c r="H3706" s="7">
        <v>121.0</v>
      </c>
      <c r="I3706" s="7">
        <v>119.0</v>
      </c>
      <c r="J3706" s="7">
        <f t="shared" si="1"/>
        <v>116.3333333</v>
      </c>
    </row>
    <row r="3707" ht="15.75" hidden="1" customHeight="1">
      <c r="A3707" s="5" t="s">
        <v>5951</v>
      </c>
      <c r="B3707" s="6" t="s">
        <v>12</v>
      </c>
      <c r="C3707" s="5" t="s">
        <v>13</v>
      </c>
      <c r="D3707" s="5" t="s">
        <v>20</v>
      </c>
      <c r="E3707" s="5" t="s">
        <v>15</v>
      </c>
      <c r="F3707" s="5" t="s">
        <v>153</v>
      </c>
      <c r="G3707" s="7">
        <v>177.0</v>
      </c>
      <c r="H3707" s="7" t="s">
        <v>17</v>
      </c>
      <c r="I3707" s="7">
        <v>177.0</v>
      </c>
      <c r="J3707" s="7">
        <f t="shared" si="1"/>
        <v>177</v>
      </c>
    </row>
    <row r="3708" ht="15.75" hidden="1" customHeight="1">
      <c r="A3708" s="5" t="s">
        <v>5952</v>
      </c>
      <c r="B3708" s="6" t="s">
        <v>19</v>
      </c>
      <c r="C3708" s="5" t="s">
        <v>13</v>
      </c>
      <c r="D3708" s="5" t="s">
        <v>20</v>
      </c>
      <c r="E3708" s="5" t="s">
        <v>15</v>
      </c>
      <c r="F3708" s="5" t="s">
        <v>3542</v>
      </c>
      <c r="G3708" s="7">
        <v>180.0</v>
      </c>
      <c r="H3708" s="7">
        <v>147.0</v>
      </c>
      <c r="I3708" s="7">
        <v>151.0</v>
      </c>
      <c r="J3708" s="7">
        <f t="shared" si="1"/>
        <v>159.3333333</v>
      </c>
    </row>
    <row r="3709" ht="15.75" hidden="1" customHeight="1">
      <c r="A3709" s="5" t="s">
        <v>5953</v>
      </c>
      <c r="B3709" s="6" t="s">
        <v>19</v>
      </c>
      <c r="C3709" s="5" t="s">
        <v>13</v>
      </c>
      <c r="D3709" s="5" t="s">
        <v>24</v>
      </c>
      <c r="E3709" s="5" t="s">
        <v>15</v>
      </c>
      <c r="F3709" s="5" t="s">
        <v>1143</v>
      </c>
      <c r="G3709" s="7">
        <v>104.0</v>
      </c>
      <c r="H3709" s="7">
        <v>107.0</v>
      </c>
      <c r="I3709" s="7" t="s">
        <v>17</v>
      </c>
      <c r="J3709" s="7">
        <f t="shared" si="1"/>
        <v>105.5</v>
      </c>
    </row>
    <row r="3710" ht="15.75" customHeight="1">
      <c r="A3710" s="5" t="s">
        <v>5954</v>
      </c>
      <c r="B3710" s="6" t="s">
        <v>12</v>
      </c>
      <c r="C3710" s="5" t="s">
        <v>23</v>
      </c>
      <c r="D3710" s="5" t="s">
        <v>20</v>
      </c>
      <c r="E3710" s="5" t="s">
        <v>15</v>
      </c>
      <c r="F3710" s="5" t="s">
        <v>21</v>
      </c>
      <c r="G3710" s="7" t="s">
        <v>67</v>
      </c>
      <c r="H3710" s="7" t="s">
        <v>67</v>
      </c>
      <c r="I3710" s="7" t="s">
        <v>17</v>
      </c>
      <c r="J3710" s="7" t="str">
        <f t="shared" si="1"/>
        <v>#DIV/0!</v>
      </c>
    </row>
    <row r="3711" ht="15.75" hidden="1" customHeight="1">
      <c r="A3711" s="5" t="s">
        <v>5955</v>
      </c>
      <c r="B3711" s="6" t="s">
        <v>12</v>
      </c>
      <c r="C3711" s="5" t="s">
        <v>23</v>
      </c>
      <c r="D3711" s="5" t="s">
        <v>30</v>
      </c>
      <c r="E3711" s="5" t="s">
        <v>15</v>
      </c>
      <c r="F3711" s="5" t="s">
        <v>302</v>
      </c>
      <c r="G3711" s="7">
        <v>155.0</v>
      </c>
      <c r="H3711" s="7">
        <v>153.0</v>
      </c>
      <c r="I3711" s="7" t="s">
        <v>17</v>
      </c>
      <c r="J3711" s="7">
        <f t="shared" si="1"/>
        <v>154</v>
      </c>
    </row>
    <row r="3712" ht="15.75" hidden="1" customHeight="1">
      <c r="A3712" s="5" t="s">
        <v>5956</v>
      </c>
      <c r="B3712" s="6" t="s">
        <v>19</v>
      </c>
      <c r="C3712" s="5" t="s">
        <v>23</v>
      </c>
      <c r="D3712" s="5" t="s">
        <v>30</v>
      </c>
      <c r="E3712" s="5" t="s">
        <v>25</v>
      </c>
      <c r="F3712" s="5" t="s">
        <v>737</v>
      </c>
      <c r="G3712" s="7">
        <v>174.0</v>
      </c>
      <c r="H3712" s="7">
        <v>147.0</v>
      </c>
      <c r="I3712" s="7" t="s">
        <v>17</v>
      </c>
      <c r="J3712" s="7">
        <f t="shared" si="1"/>
        <v>160.5</v>
      </c>
    </row>
    <row r="3713" ht="15.75" hidden="1" customHeight="1">
      <c r="A3713" s="5" t="s">
        <v>5957</v>
      </c>
      <c r="B3713" s="6" t="s">
        <v>19</v>
      </c>
      <c r="C3713" s="5" t="s">
        <v>13</v>
      </c>
      <c r="D3713" s="5" t="s">
        <v>51</v>
      </c>
      <c r="E3713" s="5" t="s">
        <v>15</v>
      </c>
      <c r="F3713" s="5" t="s">
        <v>86</v>
      </c>
      <c r="G3713" s="7">
        <v>183.0</v>
      </c>
      <c r="H3713" s="7" t="s">
        <v>17</v>
      </c>
      <c r="I3713" s="7">
        <v>187.0</v>
      </c>
      <c r="J3713" s="7">
        <f t="shared" si="1"/>
        <v>185</v>
      </c>
    </row>
    <row r="3714" ht="15.75" hidden="1" customHeight="1">
      <c r="A3714" s="5" t="s">
        <v>5958</v>
      </c>
      <c r="B3714" s="6" t="s">
        <v>12</v>
      </c>
      <c r="C3714" s="5" t="s">
        <v>23</v>
      </c>
      <c r="D3714" s="5" t="s">
        <v>561</v>
      </c>
      <c r="E3714" s="5" t="s">
        <v>15</v>
      </c>
      <c r="F3714" s="5" t="s">
        <v>562</v>
      </c>
      <c r="G3714" s="7">
        <v>193.5</v>
      </c>
      <c r="H3714" s="7" t="s">
        <v>17</v>
      </c>
      <c r="I3714" s="7">
        <v>184.0</v>
      </c>
      <c r="J3714" s="7">
        <f t="shared" si="1"/>
        <v>188.75</v>
      </c>
    </row>
    <row r="3715" ht="15.75" hidden="1" customHeight="1">
      <c r="A3715" s="5" t="s">
        <v>5959</v>
      </c>
      <c r="B3715" s="6" t="s">
        <v>12</v>
      </c>
      <c r="C3715" s="5" t="s">
        <v>23</v>
      </c>
      <c r="D3715" s="5" t="s">
        <v>43</v>
      </c>
      <c r="E3715" s="5" t="s">
        <v>25</v>
      </c>
      <c r="F3715" s="5" t="s">
        <v>44</v>
      </c>
      <c r="G3715" s="7">
        <v>192.0</v>
      </c>
      <c r="H3715" s="7">
        <v>174.0</v>
      </c>
      <c r="I3715" s="7">
        <v>155.0</v>
      </c>
      <c r="J3715" s="7">
        <f t="shared" si="1"/>
        <v>173.6666667</v>
      </c>
    </row>
    <row r="3716" ht="15.75" hidden="1" customHeight="1">
      <c r="A3716" s="5" t="s">
        <v>5960</v>
      </c>
      <c r="B3716" s="6" t="s">
        <v>12</v>
      </c>
      <c r="C3716" s="5" t="s">
        <v>23</v>
      </c>
      <c r="D3716" s="5" t="s">
        <v>1019</v>
      </c>
      <c r="E3716" s="5" t="s">
        <v>15</v>
      </c>
      <c r="F3716" s="5" t="s">
        <v>35</v>
      </c>
      <c r="G3716" s="7">
        <v>190.0</v>
      </c>
      <c r="H3716" s="7" t="s">
        <v>17</v>
      </c>
      <c r="I3716" s="7">
        <v>191.0</v>
      </c>
      <c r="J3716" s="7">
        <f t="shared" si="1"/>
        <v>190.5</v>
      </c>
    </row>
    <row r="3717" ht="15.75" hidden="1" customHeight="1">
      <c r="A3717" s="5" t="s">
        <v>5961</v>
      </c>
      <c r="B3717" s="6" t="s">
        <v>12</v>
      </c>
      <c r="C3717" s="5" t="s">
        <v>23</v>
      </c>
      <c r="D3717" s="5" t="s">
        <v>51</v>
      </c>
      <c r="E3717" s="5" t="s">
        <v>25</v>
      </c>
      <c r="F3717" s="5" t="s">
        <v>52</v>
      </c>
      <c r="G3717" s="7">
        <v>177.0</v>
      </c>
      <c r="H3717" s="7" t="s">
        <v>17</v>
      </c>
      <c r="I3717" s="7">
        <v>161.0</v>
      </c>
      <c r="J3717" s="7">
        <f t="shared" si="1"/>
        <v>169</v>
      </c>
    </row>
    <row r="3718" ht="15.75" hidden="1" customHeight="1">
      <c r="A3718" s="5" t="s">
        <v>5962</v>
      </c>
      <c r="B3718" s="6" t="s">
        <v>12</v>
      </c>
      <c r="C3718" s="5" t="s">
        <v>23</v>
      </c>
      <c r="D3718" s="5" t="s">
        <v>37</v>
      </c>
      <c r="E3718" s="5" t="s">
        <v>15</v>
      </c>
      <c r="F3718" s="5" t="s">
        <v>101</v>
      </c>
      <c r="G3718" s="7">
        <v>182.0</v>
      </c>
      <c r="H3718" s="7">
        <v>174.0</v>
      </c>
      <c r="I3718" s="7" t="s">
        <v>17</v>
      </c>
      <c r="J3718" s="7">
        <f t="shared" si="1"/>
        <v>178</v>
      </c>
    </row>
    <row r="3719" ht="15.75" hidden="1" customHeight="1">
      <c r="A3719" s="5" t="s">
        <v>5963</v>
      </c>
      <c r="B3719" s="6" t="s">
        <v>12</v>
      </c>
      <c r="C3719" s="5" t="s">
        <v>13</v>
      </c>
      <c r="D3719" s="5" t="s">
        <v>130</v>
      </c>
      <c r="E3719" s="5" t="s">
        <v>15</v>
      </c>
      <c r="F3719" s="5" t="s">
        <v>131</v>
      </c>
      <c r="G3719" s="7">
        <v>111.0</v>
      </c>
      <c r="H3719" s="7">
        <v>112.0</v>
      </c>
      <c r="I3719" s="7" t="s">
        <v>17</v>
      </c>
      <c r="J3719" s="7">
        <f t="shared" si="1"/>
        <v>111.5</v>
      </c>
    </row>
    <row r="3720" ht="15.75" hidden="1" customHeight="1">
      <c r="A3720" s="5" t="s">
        <v>5964</v>
      </c>
      <c r="B3720" s="6" t="s">
        <v>12</v>
      </c>
      <c r="C3720" s="5" t="s">
        <v>23</v>
      </c>
      <c r="D3720" s="5" t="s">
        <v>30</v>
      </c>
      <c r="E3720" s="5" t="s">
        <v>15</v>
      </c>
      <c r="F3720" s="5" t="s">
        <v>31</v>
      </c>
      <c r="G3720" s="7">
        <v>156.0</v>
      </c>
      <c r="H3720" s="7" t="s">
        <v>17</v>
      </c>
      <c r="I3720" s="7">
        <v>135.0</v>
      </c>
      <c r="J3720" s="7">
        <f t="shared" si="1"/>
        <v>145.5</v>
      </c>
    </row>
    <row r="3721" ht="15.75" hidden="1" customHeight="1">
      <c r="A3721" s="5" t="s">
        <v>5965</v>
      </c>
      <c r="B3721" s="6" t="s">
        <v>12</v>
      </c>
      <c r="C3721" s="5" t="s">
        <v>23</v>
      </c>
      <c r="D3721" s="5" t="s">
        <v>24</v>
      </c>
      <c r="E3721" s="5" t="s">
        <v>25</v>
      </c>
      <c r="F3721" s="5" t="s">
        <v>959</v>
      </c>
      <c r="G3721" s="7">
        <v>185.0</v>
      </c>
      <c r="H3721" s="7" t="s">
        <v>17</v>
      </c>
      <c r="I3721" s="7">
        <v>159.0</v>
      </c>
      <c r="J3721" s="7">
        <f t="shared" si="1"/>
        <v>172</v>
      </c>
    </row>
    <row r="3722" ht="15.75" hidden="1" customHeight="1">
      <c r="A3722" s="5" t="s">
        <v>5966</v>
      </c>
      <c r="B3722" s="6" t="s">
        <v>12</v>
      </c>
      <c r="C3722" s="5" t="s">
        <v>13</v>
      </c>
      <c r="D3722" s="5" t="s">
        <v>37</v>
      </c>
      <c r="E3722" s="5" t="s">
        <v>25</v>
      </c>
      <c r="F3722" s="5" t="s">
        <v>54</v>
      </c>
      <c r="G3722" s="7">
        <v>149.0</v>
      </c>
      <c r="H3722" s="7" t="s">
        <v>17</v>
      </c>
      <c r="I3722" s="7">
        <v>133.0</v>
      </c>
      <c r="J3722" s="7">
        <f t="shared" si="1"/>
        <v>141</v>
      </c>
    </row>
    <row r="3723" ht="15.75" hidden="1" customHeight="1">
      <c r="A3723" s="5" t="s">
        <v>5967</v>
      </c>
      <c r="B3723" s="6" t="s">
        <v>12</v>
      </c>
      <c r="C3723" s="5" t="s">
        <v>23</v>
      </c>
      <c r="D3723" s="5" t="s">
        <v>109</v>
      </c>
      <c r="E3723" s="5" t="s">
        <v>25</v>
      </c>
      <c r="F3723" s="5" t="s">
        <v>110</v>
      </c>
      <c r="G3723" s="7">
        <v>163.0</v>
      </c>
      <c r="H3723" s="7">
        <v>170.0</v>
      </c>
      <c r="I3723" s="7" t="s">
        <v>17</v>
      </c>
      <c r="J3723" s="7">
        <f t="shared" si="1"/>
        <v>166.5</v>
      </c>
    </row>
    <row r="3724" ht="15.75" hidden="1" customHeight="1">
      <c r="A3724" s="5" t="s">
        <v>5968</v>
      </c>
      <c r="B3724" s="6" t="s">
        <v>12</v>
      </c>
      <c r="C3724" s="5" t="s">
        <v>13</v>
      </c>
      <c r="D3724" s="5" t="s">
        <v>14</v>
      </c>
      <c r="E3724" s="5" t="s">
        <v>15</v>
      </c>
      <c r="F3724" s="5" t="s">
        <v>127</v>
      </c>
      <c r="G3724" s="7">
        <v>187.0</v>
      </c>
      <c r="H3724" s="7" t="s">
        <v>17</v>
      </c>
      <c r="I3724" s="7">
        <v>182.0</v>
      </c>
      <c r="J3724" s="7">
        <f t="shared" si="1"/>
        <v>184.5</v>
      </c>
    </row>
    <row r="3725" ht="15.75" hidden="1" customHeight="1">
      <c r="A3725" s="5" t="s">
        <v>5969</v>
      </c>
      <c r="B3725" s="6" t="s">
        <v>12</v>
      </c>
      <c r="C3725" s="5" t="s">
        <v>23</v>
      </c>
      <c r="D3725" s="5" t="s">
        <v>30</v>
      </c>
      <c r="E3725" s="5" t="s">
        <v>25</v>
      </c>
      <c r="F3725" s="5" t="s">
        <v>275</v>
      </c>
      <c r="G3725" s="7">
        <v>148.0</v>
      </c>
      <c r="H3725" s="7" t="s">
        <v>17</v>
      </c>
      <c r="I3725" s="7">
        <v>128.0</v>
      </c>
      <c r="J3725" s="7">
        <f t="shared" si="1"/>
        <v>138</v>
      </c>
    </row>
    <row r="3726" ht="15.75" hidden="1" customHeight="1">
      <c r="A3726" s="5" t="s">
        <v>5970</v>
      </c>
      <c r="B3726" s="6" t="s">
        <v>12</v>
      </c>
      <c r="C3726" s="5" t="s">
        <v>13</v>
      </c>
      <c r="D3726" s="5" t="s">
        <v>20</v>
      </c>
      <c r="E3726" s="5" t="s">
        <v>25</v>
      </c>
      <c r="F3726" s="5" t="s">
        <v>194</v>
      </c>
      <c r="G3726" s="7">
        <v>154.0</v>
      </c>
      <c r="H3726" s="7">
        <v>157.0</v>
      </c>
      <c r="I3726" s="7" t="s">
        <v>17</v>
      </c>
      <c r="J3726" s="7">
        <f t="shared" si="1"/>
        <v>155.5</v>
      </c>
    </row>
    <row r="3727" ht="15.75" hidden="1" customHeight="1">
      <c r="A3727" s="5" t="s">
        <v>5971</v>
      </c>
      <c r="B3727" s="6" t="s">
        <v>12</v>
      </c>
      <c r="C3727" s="5" t="s">
        <v>13</v>
      </c>
      <c r="D3727" s="5" t="s">
        <v>37</v>
      </c>
      <c r="E3727" s="5" t="s">
        <v>25</v>
      </c>
      <c r="F3727" s="5" t="s">
        <v>174</v>
      </c>
      <c r="G3727" s="7">
        <v>181.0</v>
      </c>
      <c r="H3727" s="7" t="s">
        <v>17</v>
      </c>
      <c r="I3727" s="7">
        <v>177.0</v>
      </c>
      <c r="J3727" s="7">
        <f t="shared" si="1"/>
        <v>179</v>
      </c>
    </row>
    <row r="3728" ht="15.75" hidden="1" customHeight="1">
      <c r="A3728" s="5" t="s">
        <v>5972</v>
      </c>
      <c r="B3728" s="6" t="s">
        <v>12</v>
      </c>
      <c r="C3728" s="5" t="s">
        <v>13</v>
      </c>
      <c r="D3728" s="5" t="s">
        <v>20</v>
      </c>
      <c r="E3728" s="5" t="s">
        <v>15</v>
      </c>
      <c r="F3728" s="5" t="s">
        <v>1366</v>
      </c>
      <c r="G3728" s="7">
        <v>169.0</v>
      </c>
      <c r="H3728" s="7" t="s">
        <v>17</v>
      </c>
      <c r="I3728" s="7">
        <v>157.0</v>
      </c>
      <c r="J3728" s="7">
        <f t="shared" si="1"/>
        <v>163</v>
      </c>
    </row>
    <row r="3729" ht="15.75" hidden="1" customHeight="1">
      <c r="A3729" s="5" t="s">
        <v>5973</v>
      </c>
      <c r="B3729" s="6" t="s">
        <v>12</v>
      </c>
      <c r="C3729" s="5" t="s">
        <v>13</v>
      </c>
      <c r="D3729" s="5" t="s">
        <v>43</v>
      </c>
      <c r="E3729" s="5" t="s">
        <v>25</v>
      </c>
      <c r="F3729" s="5" t="s">
        <v>63</v>
      </c>
      <c r="G3729" s="7">
        <v>160.0</v>
      </c>
      <c r="H3729" s="7" t="s">
        <v>17</v>
      </c>
      <c r="I3729" s="7">
        <v>175.0</v>
      </c>
      <c r="J3729" s="7">
        <f t="shared" si="1"/>
        <v>167.5</v>
      </c>
    </row>
    <row r="3730" ht="15.75" hidden="1" customHeight="1">
      <c r="A3730" s="5" t="s">
        <v>5974</v>
      </c>
      <c r="B3730" s="6" t="s">
        <v>12</v>
      </c>
      <c r="C3730" s="5" t="s">
        <v>13</v>
      </c>
      <c r="D3730" s="5" t="s">
        <v>20</v>
      </c>
      <c r="E3730" s="5" t="s">
        <v>15</v>
      </c>
      <c r="F3730" s="5" t="s">
        <v>137</v>
      </c>
      <c r="G3730" s="7">
        <v>162.0</v>
      </c>
      <c r="H3730" s="7">
        <v>177.0</v>
      </c>
      <c r="I3730" s="7" t="s">
        <v>17</v>
      </c>
      <c r="J3730" s="7">
        <f t="shared" si="1"/>
        <v>169.5</v>
      </c>
    </row>
    <row r="3731" ht="15.75" hidden="1" customHeight="1">
      <c r="A3731" s="5" t="s">
        <v>5975</v>
      </c>
      <c r="B3731" s="6" t="s">
        <v>12</v>
      </c>
      <c r="C3731" s="5" t="s">
        <v>13</v>
      </c>
      <c r="D3731" s="5" t="s">
        <v>20</v>
      </c>
      <c r="E3731" s="5" t="s">
        <v>25</v>
      </c>
      <c r="F3731" s="5" t="s">
        <v>44</v>
      </c>
      <c r="G3731" s="7">
        <v>172.0</v>
      </c>
      <c r="H3731" s="7">
        <v>160.0</v>
      </c>
      <c r="I3731" s="7" t="s">
        <v>17</v>
      </c>
      <c r="J3731" s="7">
        <f t="shared" si="1"/>
        <v>166</v>
      </c>
    </row>
    <row r="3732" ht="15.75" hidden="1" customHeight="1">
      <c r="A3732" s="5" t="s">
        <v>5976</v>
      </c>
      <c r="B3732" s="6" t="s">
        <v>12</v>
      </c>
      <c r="C3732" s="5" t="s">
        <v>13</v>
      </c>
      <c r="D3732" s="5" t="s">
        <v>51</v>
      </c>
      <c r="E3732" s="5" t="s">
        <v>15</v>
      </c>
      <c r="F3732" s="5" t="s">
        <v>112</v>
      </c>
      <c r="G3732" s="7">
        <v>183.0</v>
      </c>
      <c r="H3732" s="7">
        <v>121.0</v>
      </c>
      <c r="I3732" s="7" t="s">
        <v>17</v>
      </c>
      <c r="J3732" s="7">
        <f t="shared" si="1"/>
        <v>152</v>
      </c>
    </row>
    <row r="3733" ht="15.75" hidden="1" customHeight="1">
      <c r="A3733" s="5" t="s">
        <v>5977</v>
      </c>
      <c r="B3733" s="6" t="s">
        <v>12</v>
      </c>
      <c r="C3733" s="5" t="s">
        <v>23</v>
      </c>
      <c r="D3733" s="5" t="s">
        <v>30</v>
      </c>
      <c r="E3733" s="5" t="s">
        <v>15</v>
      </c>
      <c r="F3733" s="5" t="s">
        <v>214</v>
      </c>
      <c r="G3733" s="7">
        <v>184.0</v>
      </c>
      <c r="H3733" s="7" t="s">
        <v>64</v>
      </c>
      <c r="I3733" s="7" t="s">
        <v>17</v>
      </c>
      <c r="J3733" s="7">
        <f t="shared" si="1"/>
        <v>184</v>
      </c>
    </row>
    <row r="3734" ht="15.75" hidden="1" customHeight="1">
      <c r="A3734" s="5" t="s">
        <v>5978</v>
      </c>
      <c r="B3734" s="6" t="s">
        <v>12</v>
      </c>
      <c r="C3734" s="5" t="s">
        <v>13</v>
      </c>
      <c r="D3734" s="5" t="s">
        <v>24</v>
      </c>
      <c r="E3734" s="5" t="s">
        <v>15</v>
      </c>
      <c r="F3734" s="5" t="s">
        <v>467</v>
      </c>
      <c r="G3734" s="7">
        <v>140.0</v>
      </c>
      <c r="H3734" s="7">
        <v>166.0</v>
      </c>
      <c r="I3734" s="7" t="s">
        <v>67</v>
      </c>
      <c r="J3734" s="7">
        <f t="shared" si="1"/>
        <v>153</v>
      </c>
    </row>
    <row r="3735" ht="15.75" hidden="1" customHeight="1">
      <c r="A3735" s="5" t="s">
        <v>5979</v>
      </c>
      <c r="B3735" s="6" t="s">
        <v>12</v>
      </c>
      <c r="C3735" s="5" t="s">
        <v>13</v>
      </c>
      <c r="D3735" s="5" t="s">
        <v>30</v>
      </c>
      <c r="E3735" s="5" t="s">
        <v>25</v>
      </c>
      <c r="F3735" s="5" t="s">
        <v>158</v>
      </c>
      <c r="G3735" s="7">
        <v>176.0</v>
      </c>
      <c r="H3735" s="7">
        <v>140.0</v>
      </c>
      <c r="I3735" s="7">
        <v>175.0</v>
      </c>
      <c r="J3735" s="7">
        <f t="shared" si="1"/>
        <v>163.6666667</v>
      </c>
    </row>
    <row r="3736" ht="15.75" hidden="1" customHeight="1">
      <c r="A3736" s="5" t="s">
        <v>5980</v>
      </c>
      <c r="B3736" s="6" t="s">
        <v>12</v>
      </c>
      <c r="C3736" s="5" t="s">
        <v>13</v>
      </c>
      <c r="D3736" s="5" t="s">
        <v>20</v>
      </c>
      <c r="E3736" s="5" t="s">
        <v>15</v>
      </c>
      <c r="F3736" s="5" t="s">
        <v>181</v>
      </c>
      <c r="G3736" s="7">
        <v>161.0</v>
      </c>
      <c r="H3736" s="7">
        <v>153.0</v>
      </c>
      <c r="I3736" s="7" t="s">
        <v>17</v>
      </c>
      <c r="J3736" s="7">
        <f t="shared" si="1"/>
        <v>157</v>
      </c>
    </row>
    <row r="3737" ht="15.75" hidden="1" customHeight="1">
      <c r="A3737" s="5" t="s">
        <v>5981</v>
      </c>
      <c r="B3737" s="6" t="s">
        <v>12</v>
      </c>
      <c r="C3737" s="5" t="s">
        <v>23</v>
      </c>
      <c r="D3737" s="5" t="s">
        <v>43</v>
      </c>
      <c r="E3737" s="5" t="s">
        <v>15</v>
      </c>
      <c r="F3737" s="5" t="s">
        <v>224</v>
      </c>
      <c r="G3737" s="7">
        <v>137.0</v>
      </c>
      <c r="H3737" s="7" t="s">
        <v>17</v>
      </c>
      <c r="I3737" s="7">
        <v>146.0</v>
      </c>
      <c r="J3737" s="7">
        <f t="shared" si="1"/>
        <v>141.5</v>
      </c>
    </row>
    <row r="3738" ht="15.75" hidden="1" customHeight="1">
      <c r="A3738" s="5" t="s">
        <v>5982</v>
      </c>
      <c r="B3738" s="6" t="s">
        <v>19</v>
      </c>
      <c r="C3738" s="5" t="s">
        <v>13</v>
      </c>
      <c r="D3738" s="5" t="s">
        <v>46</v>
      </c>
      <c r="E3738" s="5" t="s">
        <v>15</v>
      </c>
      <c r="F3738" s="5" t="s">
        <v>492</v>
      </c>
      <c r="G3738" s="7">
        <v>165.0</v>
      </c>
      <c r="H3738" s="7" t="s">
        <v>17</v>
      </c>
      <c r="I3738" s="7">
        <v>142.0</v>
      </c>
      <c r="J3738" s="7">
        <f t="shared" si="1"/>
        <v>153.5</v>
      </c>
    </row>
    <row r="3739" ht="15.75" hidden="1" customHeight="1">
      <c r="A3739" s="5" t="s">
        <v>5983</v>
      </c>
      <c r="B3739" s="6" t="s">
        <v>19</v>
      </c>
      <c r="C3739" s="5" t="s">
        <v>13</v>
      </c>
      <c r="D3739" s="5" t="s">
        <v>37</v>
      </c>
      <c r="E3739" s="5" t="s">
        <v>25</v>
      </c>
      <c r="F3739" s="5" t="s">
        <v>1023</v>
      </c>
      <c r="G3739" s="7">
        <v>166.0</v>
      </c>
      <c r="H3739" s="7">
        <v>169.0</v>
      </c>
      <c r="I3739" s="7" t="s">
        <v>17</v>
      </c>
      <c r="J3739" s="7">
        <f t="shared" si="1"/>
        <v>167.5</v>
      </c>
    </row>
    <row r="3740" ht="15.75" hidden="1" customHeight="1">
      <c r="A3740" s="5" t="s">
        <v>5984</v>
      </c>
      <c r="B3740" s="6" t="s">
        <v>12</v>
      </c>
      <c r="C3740" s="5" t="s">
        <v>13</v>
      </c>
      <c r="D3740" s="5" t="s">
        <v>20</v>
      </c>
      <c r="E3740" s="5" t="s">
        <v>15</v>
      </c>
      <c r="F3740" s="5" t="s">
        <v>1946</v>
      </c>
      <c r="G3740" s="7" t="s">
        <v>67</v>
      </c>
      <c r="H3740" s="7">
        <v>102.0</v>
      </c>
      <c r="I3740" s="7" t="s">
        <v>17</v>
      </c>
      <c r="J3740" s="7">
        <f t="shared" si="1"/>
        <v>102</v>
      </c>
    </row>
    <row r="3741" ht="15.75" hidden="1" customHeight="1">
      <c r="A3741" s="5" t="s">
        <v>5985</v>
      </c>
      <c r="B3741" s="6" t="s">
        <v>12</v>
      </c>
      <c r="C3741" s="5" t="s">
        <v>13</v>
      </c>
      <c r="D3741" s="5" t="s">
        <v>20</v>
      </c>
      <c r="E3741" s="5" t="s">
        <v>25</v>
      </c>
      <c r="F3741" s="5" t="s">
        <v>654</v>
      </c>
      <c r="G3741" s="7">
        <v>150.0</v>
      </c>
      <c r="H3741" s="7">
        <v>151.0</v>
      </c>
      <c r="I3741" s="7" t="s">
        <v>17</v>
      </c>
      <c r="J3741" s="7">
        <f t="shared" si="1"/>
        <v>150.5</v>
      </c>
    </row>
    <row r="3742" ht="15.75" hidden="1" customHeight="1">
      <c r="A3742" s="5" t="s">
        <v>5986</v>
      </c>
      <c r="B3742" s="6" t="s">
        <v>12</v>
      </c>
      <c r="C3742" s="5" t="s">
        <v>13</v>
      </c>
      <c r="D3742" s="5" t="s">
        <v>561</v>
      </c>
      <c r="E3742" s="5" t="s">
        <v>15</v>
      </c>
      <c r="F3742" s="5" t="s">
        <v>600</v>
      </c>
      <c r="G3742" s="7">
        <v>173.0</v>
      </c>
      <c r="H3742" s="7" t="s">
        <v>17</v>
      </c>
      <c r="I3742" s="7">
        <v>173.0</v>
      </c>
      <c r="J3742" s="7">
        <f t="shared" si="1"/>
        <v>173</v>
      </c>
    </row>
    <row r="3743" ht="15.75" hidden="1" customHeight="1">
      <c r="A3743" s="5" t="s">
        <v>5987</v>
      </c>
      <c r="B3743" s="6" t="s">
        <v>19</v>
      </c>
      <c r="C3743" s="5" t="s">
        <v>13</v>
      </c>
      <c r="D3743" s="5" t="s">
        <v>24</v>
      </c>
      <c r="E3743" s="5" t="s">
        <v>25</v>
      </c>
      <c r="F3743" s="5" t="s">
        <v>959</v>
      </c>
      <c r="G3743" s="7">
        <v>148.0</v>
      </c>
      <c r="H3743" s="7">
        <v>130.0</v>
      </c>
      <c r="I3743" s="7" t="s">
        <v>17</v>
      </c>
      <c r="J3743" s="7">
        <f t="shared" si="1"/>
        <v>139</v>
      </c>
    </row>
    <row r="3744" ht="15.75" hidden="1" customHeight="1">
      <c r="A3744" s="5" t="s">
        <v>5988</v>
      </c>
      <c r="B3744" s="6" t="s">
        <v>12</v>
      </c>
      <c r="C3744" s="5" t="s">
        <v>13</v>
      </c>
      <c r="D3744" s="5" t="s">
        <v>30</v>
      </c>
      <c r="E3744" s="5" t="s">
        <v>15</v>
      </c>
      <c r="F3744" s="5" t="s">
        <v>183</v>
      </c>
      <c r="G3744" s="7">
        <v>156.0</v>
      </c>
      <c r="H3744" s="7" t="s">
        <v>17</v>
      </c>
      <c r="I3744" s="7">
        <v>149.0</v>
      </c>
      <c r="J3744" s="7">
        <f t="shared" si="1"/>
        <v>152.5</v>
      </c>
    </row>
    <row r="3745" ht="15.75" hidden="1" customHeight="1">
      <c r="A3745" s="5" t="s">
        <v>5989</v>
      </c>
      <c r="B3745" s="6" t="s">
        <v>12</v>
      </c>
      <c r="C3745" s="5" t="s">
        <v>23</v>
      </c>
      <c r="D3745" s="5" t="s">
        <v>37</v>
      </c>
      <c r="E3745" s="5" t="s">
        <v>15</v>
      </c>
      <c r="F3745" s="5" t="s">
        <v>114</v>
      </c>
      <c r="G3745" s="7">
        <v>180.0</v>
      </c>
      <c r="H3745" s="7">
        <v>166.0</v>
      </c>
      <c r="I3745" s="7" t="s">
        <v>17</v>
      </c>
      <c r="J3745" s="7">
        <f t="shared" si="1"/>
        <v>173</v>
      </c>
    </row>
    <row r="3746" ht="15.75" hidden="1" customHeight="1">
      <c r="A3746" s="5" t="s">
        <v>5990</v>
      </c>
      <c r="B3746" s="6" t="s">
        <v>12</v>
      </c>
      <c r="C3746" s="5" t="s">
        <v>23</v>
      </c>
      <c r="D3746" s="5" t="s">
        <v>30</v>
      </c>
      <c r="E3746" s="5" t="s">
        <v>15</v>
      </c>
      <c r="F3746" s="5" t="s">
        <v>1408</v>
      </c>
      <c r="G3746" s="7">
        <v>102.0</v>
      </c>
      <c r="H3746" s="7" t="s">
        <v>17</v>
      </c>
      <c r="I3746" s="7">
        <v>107.0</v>
      </c>
      <c r="J3746" s="7">
        <f t="shared" si="1"/>
        <v>104.5</v>
      </c>
    </row>
    <row r="3747" ht="15.75" hidden="1" customHeight="1">
      <c r="A3747" s="5" t="s">
        <v>5991</v>
      </c>
      <c r="B3747" s="6" t="s">
        <v>12</v>
      </c>
      <c r="C3747" s="5" t="s">
        <v>13</v>
      </c>
      <c r="D3747" s="5" t="s">
        <v>109</v>
      </c>
      <c r="E3747" s="5" t="s">
        <v>25</v>
      </c>
      <c r="F3747" s="5" t="s">
        <v>110</v>
      </c>
      <c r="G3747" s="7">
        <v>148.0</v>
      </c>
      <c r="H3747" s="7" t="s">
        <v>17</v>
      </c>
      <c r="I3747" s="7">
        <v>110.0</v>
      </c>
      <c r="J3747" s="7">
        <f t="shared" si="1"/>
        <v>129</v>
      </c>
    </row>
    <row r="3748" ht="15.75" hidden="1" customHeight="1">
      <c r="A3748" s="5" t="s">
        <v>5992</v>
      </c>
      <c r="B3748" s="6" t="s">
        <v>19</v>
      </c>
      <c r="C3748" s="5" t="s">
        <v>13</v>
      </c>
      <c r="D3748" s="5" t="s">
        <v>37</v>
      </c>
      <c r="E3748" s="5" t="s">
        <v>15</v>
      </c>
      <c r="F3748" s="5" t="s">
        <v>101</v>
      </c>
      <c r="G3748" s="7">
        <v>175.0</v>
      </c>
      <c r="H3748" s="7" t="s">
        <v>17</v>
      </c>
      <c r="I3748" s="7">
        <v>157.0</v>
      </c>
      <c r="J3748" s="7">
        <f t="shared" si="1"/>
        <v>166</v>
      </c>
    </row>
    <row r="3749" ht="15.75" hidden="1" customHeight="1">
      <c r="A3749" s="5" t="s">
        <v>5993</v>
      </c>
      <c r="B3749" s="6" t="s">
        <v>12</v>
      </c>
      <c r="C3749" s="5" t="s">
        <v>23</v>
      </c>
      <c r="D3749" s="5" t="s">
        <v>14</v>
      </c>
      <c r="E3749" s="5" t="s">
        <v>15</v>
      </c>
      <c r="F3749" s="5" t="s">
        <v>127</v>
      </c>
      <c r="G3749" s="7">
        <v>189.0</v>
      </c>
      <c r="H3749" s="7" t="s">
        <v>17</v>
      </c>
      <c r="I3749" s="7">
        <v>183.0</v>
      </c>
      <c r="J3749" s="7">
        <f t="shared" si="1"/>
        <v>186</v>
      </c>
    </row>
    <row r="3750" ht="15.75" hidden="1" customHeight="1">
      <c r="A3750" s="5" t="s">
        <v>5994</v>
      </c>
      <c r="B3750" s="6" t="s">
        <v>12</v>
      </c>
      <c r="C3750" s="5" t="s">
        <v>23</v>
      </c>
      <c r="D3750" s="5" t="s">
        <v>30</v>
      </c>
      <c r="E3750" s="5" t="s">
        <v>15</v>
      </c>
      <c r="F3750" s="5" t="s">
        <v>596</v>
      </c>
      <c r="G3750" s="7">
        <v>122.0</v>
      </c>
      <c r="H3750" s="7">
        <v>100.0</v>
      </c>
      <c r="I3750" s="7" t="s">
        <v>17</v>
      </c>
      <c r="J3750" s="7">
        <f t="shared" si="1"/>
        <v>111</v>
      </c>
    </row>
    <row r="3751" ht="15.75" hidden="1" customHeight="1">
      <c r="A3751" s="5" t="s">
        <v>5995</v>
      </c>
      <c r="B3751" s="6" t="s">
        <v>12</v>
      </c>
      <c r="C3751" s="5" t="s">
        <v>13</v>
      </c>
      <c r="D3751" s="5" t="s">
        <v>20</v>
      </c>
      <c r="E3751" s="5" t="s">
        <v>25</v>
      </c>
      <c r="F3751" s="5" t="s">
        <v>300</v>
      </c>
      <c r="G3751" s="7">
        <v>149.0</v>
      </c>
      <c r="H3751" s="7" t="s">
        <v>17</v>
      </c>
      <c r="I3751" s="7">
        <v>159.0</v>
      </c>
      <c r="J3751" s="7">
        <f t="shared" si="1"/>
        <v>154</v>
      </c>
    </row>
    <row r="3752" ht="15.75" hidden="1" customHeight="1">
      <c r="A3752" s="5" t="s">
        <v>5996</v>
      </c>
      <c r="B3752" s="6" t="s">
        <v>12</v>
      </c>
      <c r="C3752" s="5" t="s">
        <v>13</v>
      </c>
      <c r="D3752" s="5" t="s">
        <v>109</v>
      </c>
      <c r="E3752" s="5" t="s">
        <v>15</v>
      </c>
      <c r="F3752" s="5" t="s">
        <v>172</v>
      </c>
      <c r="G3752" s="7">
        <v>143.0</v>
      </c>
      <c r="H3752" s="7">
        <v>130.0</v>
      </c>
      <c r="I3752" s="7">
        <v>128.0</v>
      </c>
      <c r="J3752" s="7">
        <f t="shared" si="1"/>
        <v>133.6666667</v>
      </c>
    </row>
    <row r="3753" ht="15.75" hidden="1" customHeight="1">
      <c r="A3753" s="5" t="s">
        <v>5997</v>
      </c>
      <c r="B3753" s="6" t="s">
        <v>12</v>
      </c>
      <c r="C3753" s="5" t="s">
        <v>23</v>
      </c>
      <c r="D3753" s="5" t="s">
        <v>51</v>
      </c>
      <c r="E3753" s="5" t="s">
        <v>15</v>
      </c>
      <c r="F3753" s="5" t="s">
        <v>16</v>
      </c>
      <c r="G3753" s="7">
        <v>115.0</v>
      </c>
      <c r="H3753" s="7" t="s">
        <v>17</v>
      </c>
      <c r="I3753" s="7">
        <v>130.0</v>
      </c>
      <c r="J3753" s="7">
        <f t="shared" si="1"/>
        <v>122.5</v>
      </c>
    </row>
    <row r="3754" ht="15.75" hidden="1" customHeight="1">
      <c r="A3754" s="5" t="s">
        <v>5998</v>
      </c>
      <c r="B3754" s="6" t="s">
        <v>19</v>
      </c>
      <c r="C3754" s="5" t="s">
        <v>13</v>
      </c>
      <c r="D3754" s="5" t="s">
        <v>43</v>
      </c>
      <c r="E3754" s="5" t="s">
        <v>25</v>
      </c>
      <c r="F3754" s="5" t="s">
        <v>868</v>
      </c>
      <c r="G3754" s="7">
        <v>150.0</v>
      </c>
      <c r="H3754" s="7" t="s">
        <v>17</v>
      </c>
      <c r="I3754" s="7">
        <v>133.0</v>
      </c>
      <c r="J3754" s="7">
        <f t="shared" si="1"/>
        <v>141.5</v>
      </c>
    </row>
    <row r="3755" ht="15.75" hidden="1" customHeight="1">
      <c r="A3755" s="5" t="s">
        <v>5999</v>
      </c>
      <c r="B3755" s="6" t="s">
        <v>12</v>
      </c>
      <c r="C3755" s="5" t="s">
        <v>13</v>
      </c>
      <c r="D3755" s="5" t="s">
        <v>20</v>
      </c>
      <c r="E3755" s="5" t="s">
        <v>15</v>
      </c>
      <c r="F3755" s="5" t="s">
        <v>383</v>
      </c>
      <c r="G3755" s="7">
        <v>145.0</v>
      </c>
      <c r="H3755" s="7">
        <v>183.0</v>
      </c>
      <c r="I3755" s="7" t="s">
        <v>17</v>
      </c>
      <c r="J3755" s="7">
        <f t="shared" si="1"/>
        <v>164</v>
      </c>
    </row>
    <row r="3756" ht="15.75" hidden="1" customHeight="1">
      <c r="A3756" s="5" t="s">
        <v>6000</v>
      </c>
      <c r="B3756" s="6" t="s">
        <v>12</v>
      </c>
      <c r="C3756" s="5" t="s">
        <v>13</v>
      </c>
      <c r="D3756" s="5" t="s">
        <v>24</v>
      </c>
      <c r="E3756" s="5" t="s">
        <v>15</v>
      </c>
      <c r="F3756" s="5" t="s">
        <v>1410</v>
      </c>
      <c r="G3756" s="7">
        <v>155.0</v>
      </c>
      <c r="H3756" s="7" t="s">
        <v>17</v>
      </c>
      <c r="I3756" s="7">
        <v>173.0</v>
      </c>
      <c r="J3756" s="7">
        <f t="shared" si="1"/>
        <v>164</v>
      </c>
    </row>
    <row r="3757" ht="15.75" hidden="1" customHeight="1">
      <c r="A3757" s="5" t="s">
        <v>6001</v>
      </c>
      <c r="B3757" s="6" t="s">
        <v>12</v>
      </c>
      <c r="C3757" s="5" t="s">
        <v>13</v>
      </c>
      <c r="D3757" s="5" t="s">
        <v>149</v>
      </c>
      <c r="E3757" s="5" t="s">
        <v>15</v>
      </c>
      <c r="F3757" s="5" t="s">
        <v>150</v>
      </c>
      <c r="G3757" s="7">
        <v>127.0</v>
      </c>
      <c r="H3757" s="7" t="s">
        <v>17</v>
      </c>
      <c r="I3757" s="7">
        <v>119.0</v>
      </c>
      <c r="J3757" s="7">
        <f t="shared" si="1"/>
        <v>123</v>
      </c>
    </row>
    <row r="3758" ht="15.75" hidden="1" customHeight="1">
      <c r="A3758" s="5" t="s">
        <v>6002</v>
      </c>
      <c r="B3758" s="6" t="s">
        <v>19</v>
      </c>
      <c r="C3758" s="5" t="s">
        <v>23</v>
      </c>
      <c r="D3758" s="5" t="s">
        <v>37</v>
      </c>
      <c r="E3758" s="5" t="s">
        <v>15</v>
      </c>
      <c r="F3758" s="5" t="s">
        <v>271</v>
      </c>
      <c r="G3758" s="7">
        <v>180.0</v>
      </c>
      <c r="H3758" s="7" t="s">
        <v>17</v>
      </c>
      <c r="I3758" s="7">
        <v>172.0</v>
      </c>
      <c r="J3758" s="7">
        <f t="shared" si="1"/>
        <v>176</v>
      </c>
    </row>
    <row r="3759" ht="15.75" hidden="1" customHeight="1">
      <c r="A3759" s="5" t="s">
        <v>6003</v>
      </c>
      <c r="B3759" s="6" t="s">
        <v>19</v>
      </c>
      <c r="C3759" s="5" t="s">
        <v>13</v>
      </c>
      <c r="D3759" s="5" t="s">
        <v>20</v>
      </c>
      <c r="E3759" s="5" t="s">
        <v>25</v>
      </c>
      <c r="F3759" s="5" t="s">
        <v>824</v>
      </c>
      <c r="G3759" s="7">
        <v>166.0</v>
      </c>
      <c r="H3759" s="7">
        <v>118.0</v>
      </c>
      <c r="I3759" s="7">
        <v>140.0</v>
      </c>
      <c r="J3759" s="7">
        <f t="shared" si="1"/>
        <v>141.3333333</v>
      </c>
    </row>
    <row r="3760" ht="15.75" hidden="1" customHeight="1">
      <c r="A3760" s="5" t="s">
        <v>6004</v>
      </c>
      <c r="B3760" s="6" t="s">
        <v>12</v>
      </c>
      <c r="C3760" s="5" t="s">
        <v>13</v>
      </c>
      <c r="D3760" s="5" t="s">
        <v>20</v>
      </c>
      <c r="E3760" s="5" t="s">
        <v>15</v>
      </c>
      <c r="F3760" s="5" t="s">
        <v>153</v>
      </c>
      <c r="G3760" s="7">
        <v>149.0</v>
      </c>
      <c r="H3760" s="7">
        <v>160.0</v>
      </c>
      <c r="I3760" s="7" t="s">
        <v>17</v>
      </c>
      <c r="J3760" s="7">
        <f t="shared" si="1"/>
        <v>154.5</v>
      </c>
    </row>
    <row r="3761" ht="15.75" hidden="1" customHeight="1">
      <c r="A3761" s="5" t="s">
        <v>6005</v>
      </c>
      <c r="B3761" s="6" t="s">
        <v>12</v>
      </c>
      <c r="C3761" s="5" t="s">
        <v>23</v>
      </c>
      <c r="D3761" s="5" t="s">
        <v>24</v>
      </c>
      <c r="E3761" s="5" t="s">
        <v>25</v>
      </c>
      <c r="F3761" s="5" t="s">
        <v>69</v>
      </c>
      <c r="G3761" s="7">
        <v>163.0</v>
      </c>
      <c r="H3761" s="7">
        <v>147.0</v>
      </c>
      <c r="I3761" s="7">
        <v>142.0</v>
      </c>
      <c r="J3761" s="7">
        <f t="shared" si="1"/>
        <v>150.6666667</v>
      </c>
    </row>
    <row r="3762" ht="15.75" hidden="1" customHeight="1">
      <c r="A3762" s="5" t="s">
        <v>6006</v>
      </c>
      <c r="B3762" s="6" t="s">
        <v>12</v>
      </c>
      <c r="C3762" s="5" t="s">
        <v>13</v>
      </c>
      <c r="D3762" s="5" t="s">
        <v>561</v>
      </c>
      <c r="E3762" s="5" t="s">
        <v>15</v>
      </c>
      <c r="F3762" s="5" t="s">
        <v>594</v>
      </c>
      <c r="G3762" s="7">
        <v>161.0</v>
      </c>
      <c r="H3762" s="7">
        <v>157.0</v>
      </c>
      <c r="I3762" s="7" t="s">
        <v>17</v>
      </c>
      <c r="J3762" s="7">
        <f t="shared" si="1"/>
        <v>159</v>
      </c>
    </row>
    <row r="3763" ht="15.75" hidden="1" customHeight="1">
      <c r="A3763" s="5" t="s">
        <v>6007</v>
      </c>
      <c r="B3763" s="6" t="s">
        <v>19</v>
      </c>
      <c r="C3763" s="5" t="s">
        <v>23</v>
      </c>
      <c r="D3763" s="5" t="s">
        <v>561</v>
      </c>
      <c r="E3763" s="5" t="s">
        <v>15</v>
      </c>
      <c r="F3763" s="5" t="s">
        <v>600</v>
      </c>
      <c r="G3763" s="7">
        <v>122.0</v>
      </c>
      <c r="H3763" s="7" t="s">
        <v>67</v>
      </c>
      <c r="I3763" s="7" t="s">
        <v>17</v>
      </c>
      <c r="J3763" s="7">
        <f t="shared" si="1"/>
        <v>122</v>
      </c>
    </row>
    <row r="3764" ht="15.75" hidden="1" customHeight="1">
      <c r="A3764" s="5" t="s">
        <v>6008</v>
      </c>
      <c r="B3764" s="6" t="s">
        <v>19</v>
      </c>
      <c r="C3764" s="5" t="s">
        <v>13</v>
      </c>
      <c r="D3764" s="5" t="s">
        <v>24</v>
      </c>
      <c r="E3764" s="5" t="s">
        <v>15</v>
      </c>
      <c r="F3764" s="5" t="s">
        <v>722</v>
      </c>
      <c r="G3764" s="7">
        <v>148.0</v>
      </c>
      <c r="H3764" s="7" t="s">
        <v>17</v>
      </c>
      <c r="I3764" s="7">
        <v>163.0</v>
      </c>
      <c r="J3764" s="7">
        <f t="shared" si="1"/>
        <v>155.5</v>
      </c>
    </row>
    <row r="3765" ht="15.75" hidden="1" customHeight="1">
      <c r="A3765" s="5" t="s">
        <v>6009</v>
      </c>
      <c r="B3765" s="6" t="s">
        <v>12</v>
      </c>
      <c r="C3765" s="5" t="s">
        <v>23</v>
      </c>
      <c r="D3765" s="5" t="s">
        <v>43</v>
      </c>
      <c r="E3765" s="5" t="s">
        <v>15</v>
      </c>
      <c r="F3765" s="5" t="s">
        <v>174</v>
      </c>
      <c r="G3765" s="7">
        <v>172.0</v>
      </c>
      <c r="H3765" s="7" t="s">
        <v>17</v>
      </c>
      <c r="I3765" s="7">
        <v>161.0</v>
      </c>
      <c r="J3765" s="7">
        <f t="shared" si="1"/>
        <v>166.5</v>
      </c>
    </row>
    <row r="3766" ht="15.75" hidden="1" customHeight="1">
      <c r="A3766" s="5" t="s">
        <v>6010</v>
      </c>
      <c r="B3766" s="6" t="s">
        <v>12</v>
      </c>
      <c r="C3766" s="5" t="s">
        <v>23</v>
      </c>
      <c r="D3766" s="5" t="s">
        <v>30</v>
      </c>
      <c r="E3766" s="5" t="s">
        <v>15</v>
      </c>
      <c r="F3766" s="5" t="s">
        <v>302</v>
      </c>
      <c r="G3766" s="7">
        <v>182.0</v>
      </c>
      <c r="H3766" s="7" t="s">
        <v>17</v>
      </c>
      <c r="I3766" s="7">
        <v>177.0</v>
      </c>
      <c r="J3766" s="7">
        <f t="shared" si="1"/>
        <v>179.5</v>
      </c>
    </row>
    <row r="3767" ht="15.75" hidden="1" customHeight="1">
      <c r="A3767" s="5" t="s">
        <v>6011</v>
      </c>
      <c r="B3767" s="6" t="s">
        <v>12</v>
      </c>
      <c r="C3767" s="5" t="s">
        <v>13</v>
      </c>
      <c r="D3767" s="5" t="s">
        <v>20</v>
      </c>
      <c r="E3767" s="5" t="s">
        <v>25</v>
      </c>
      <c r="F3767" s="5" t="s">
        <v>1343</v>
      </c>
      <c r="G3767" s="7">
        <v>145.0</v>
      </c>
      <c r="H3767" s="7">
        <v>155.0</v>
      </c>
      <c r="I3767" s="7" t="s">
        <v>17</v>
      </c>
      <c r="J3767" s="7">
        <f t="shared" si="1"/>
        <v>150</v>
      </c>
    </row>
    <row r="3768" ht="15.75" hidden="1" customHeight="1">
      <c r="A3768" s="5" t="s">
        <v>6012</v>
      </c>
      <c r="B3768" s="6" t="s">
        <v>19</v>
      </c>
      <c r="C3768" s="5" t="s">
        <v>13</v>
      </c>
      <c r="D3768" s="5" t="s">
        <v>109</v>
      </c>
      <c r="E3768" s="5" t="s">
        <v>25</v>
      </c>
      <c r="F3768" s="5" t="s">
        <v>192</v>
      </c>
      <c r="G3768" s="7">
        <v>119.0</v>
      </c>
      <c r="H3768" s="7">
        <v>105.0</v>
      </c>
      <c r="I3768" s="7" t="s">
        <v>17</v>
      </c>
      <c r="J3768" s="7">
        <f t="shared" si="1"/>
        <v>112</v>
      </c>
    </row>
    <row r="3769" ht="15.75" hidden="1" customHeight="1">
      <c r="A3769" s="5" t="s">
        <v>6013</v>
      </c>
      <c r="B3769" s="6" t="s">
        <v>12</v>
      </c>
      <c r="C3769" s="5" t="s">
        <v>23</v>
      </c>
      <c r="D3769" s="5" t="s">
        <v>43</v>
      </c>
      <c r="E3769" s="5" t="s">
        <v>25</v>
      </c>
      <c r="F3769" s="5" t="s">
        <v>454</v>
      </c>
      <c r="G3769" s="7">
        <v>124.0</v>
      </c>
      <c r="H3769" s="7" t="s">
        <v>17</v>
      </c>
      <c r="I3769" s="7">
        <v>130.0</v>
      </c>
      <c r="J3769" s="7">
        <f t="shared" si="1"/>
        <v>127</v>
      </c>
    </row>
    <row r="3770" ht="15.75" hidden="1" customHeight="1">
      <c r="A3770" s="5" t="s">
        <v>6014</v>
      </c>
      <c r="B3770" s="6" t="s">
        <v>12</v>
      </c>
      <c r="C3770" s="5" t="s">
        <v>23</v>
      </c>
      <c r="D3770" s="5" t="s">
        <v>30</v>
      </c>
      <c r="E3770" s="5" t="s">
        <v>15</v>
      </c>
      <c r="F3770" s="5" t="s">
        <v>394</v>
      </c>
      <c r="G3770" s="7">
        <v>111.0</v>
      </c>
      <c r="H3770" s="7">
        <v>110.0</v>
      </c>
      <c r="I3770" s="7" t="s">
        <v>17</v>
      </c>
      <c r="J3770" s="7">
        <f t="shared" si="1"/>
        <v>110.5</v>
      </c>
    </row>
    <row r="3771" ht="15.75" hidden="1" customHeight="1">
      <c r="A3771" s="5" t="s">
        <v>6015</v>
      </c>
      <c r="B3771" s="6" t="s">
        <v>19</v>
      </c>
      <c r="C3771" s="5" t="s">
        <v>13</v>
      </c>
      <c r="D3771" s="5" t="s">
        <v>14</v>
      </c>
      <c r="E3771" s="5" t="s">
        <v>25</v>
      </c>
      <c r="F3771" s="5" t="s">
        <v>421</v>
      </c>
      <c r="G3771" s="7">
        <v>174.0</v>
      </c>
      <c r="H3771" s="7" t="s">
        <v>17</v>
      </c>
      <c r="I3771" s="7">
        <v>137.0</v>
      </c>
      <c r="J3771" s="7">
        <f t="shared" si="1"/>
        <v>155.5</v>
      </c>
    </row>
    <row r="3772" ht="15.75" hidden="1" customHeight="1">
      <c r="A3772" s="5" t="s">
        <v>6016</v>
      </c>
      <c r="B3772" s="6" t="s">
        <v>12</v>
      </c>
      <c r="C3772" s="5" t="s">
        <v>23</v>
      </c>
      <c r="D3772" s="5" t="s">
        <v>24</v>
      </c>
      <c r="E3772" s="5" t="s">
        <v>15</v>
      </c>
      <c r="F3772" s="5" t="s">
        <v>170</v>
      </c>
      <c r="G3772" s="7">
        <v>132.0</v>
      </c>
      <c r="H3772" s="7">
        <v>127.0</v>
      </c>
      <c r="I3772" s="7" t="s">
        <v>17</v>
      </c>
      <c r="J3772" s="7">
        <f t="shared" si="1"/>
        <v>129.5</v>
      </c>
    </row>
    <row r="3773" ht="15.75" hidden="1" customHeight="1">
      <c r="A3773" s="5" t="s">
        <v>6017</v>
      </c>
      <c r="B3773" s="6" t="s">
        <v>12</v>
      </c>
      <c r="C3773" s="5" t="s">
        <v>13</v>
      </c>
      <c r="D3773" s="5" t="s">
        <v>37</v>
      </c>
      <c r="E3773" s="5" t="s">
        <v>15</v>
      </c>
      <c r="F3773" s="5" t="s">
        <v>1225</v>
      </c>
      <c r="G3773" s="7">
        <v>107.0</v>
      </c>
      <c r="H3773" s="7" t="s">
        <v>67</v>
      </c>
      <c r="I3773" s="7" t="s">
        <v>17</v>
      </c>
      <c r="J3773" s="7">
        <f t="shared" si="1"/>
        <v>107</v>
      </c>
    </row>
    <row r="3774" ht="15.75" hidden="1" customHeight="1">
      <c r="A3774" s="5" t="s">
        <v>6018</v>
      </c>
      <c r="B3774" s="6" t="s">
        <v>12</v>
      </c>
      <c r="C3774" s="5" t="s">
        <v>13</v>
      </c>
      <c r="D3774" s="5" t="s">
        <v>37</v>
      </c>
      <c r="E3774" s="5" t="s">
        <v>25</v>
      </c>
      <c r="F3774" s="5" t="s">
        <v>117</v>
      </c>
      <c r="G3774" s="7">
        <v>175.0</v>
      </c>
      <c r="H3774" s="7" t="s">
        <v>17</v>
      </c>
      <c r="I3774" s="7">
        <v>175.0</v>
      </c>
      <c r="J3774" s="7">
        <f t="shared" si="1"/>
        <v>175</v>
      </c>
    </row>
    <row r="3775" ht="15.75" hidden="1" customHeight="1">
      <c r="A3775" s="5" t="s">
        <v>6019</v>
      </c>
      <c r="B3775" s="6" t="s">
        <v>19</v>
      </c>
      <c r="C3775" s="5" t="s">
        <v>23</v>
      </c>
      <c r="D3775" s="5" t="s">
        <v>30</v>
      </c>
      <c r="E3775" s="5" t="s">
        <v>15</v>
      </c>
      <c r="F3775" s="5" t="s">
        <v>405</v>
      </c>
      <c r="G3775" s="7">
        <v>150.0</v>
      </c>
      <c r="H3775" s="7">
        <v>127.0</v>
      </c>
      <c r="I3775" s="7" t="s">
        <v>17</v>
      </c>
      <c r="J3775" s="7">
        <f t="shared" si="1"/>
        <v>138.5</v>
      </c>
    </row>
    <row r="3776" ht="15.75" hidden="1" customHeight="1">
      <c r="A3776" s="5" t="s">
        <v>6020</v>
      </c>
      <c r="B3776" s="6" t="s">
        <v>12</v>
      </c>
      <c r="C3776" s="5" t="s">
        <v>13</v>
      </c>
      <c r="D3776" s="5" t="s">
        <v>24</v>
      </c>
      <c r="E3776" s="5" t="s">
        <v>15</v>
      </c>
      <c r="F3776" s="5" t="s">
        <v>467</v>
      </c>
      <c r="G3776" s="7">
        <v>166.0</v>
      </c>
      <c r="H3776" s="7">
        <v>149.0</v>
      </c>
      <c r="I3776" s="7">
        <v>133.0</v>
      </c>
      <c r="J3776" s="7">
        <f t="shared" si="1"/>
        <v>149.3333333</v>
      </c>
    </row>
    <row r="3777" ht="15.75" hidden="1" customHeight="1">
      <c r="A3777" s="5" t="s">
        <v>6021</v>
      </c>
      <c r="B3777" s="6" t="s">
        <v>12</v>
      </c>
      <c r="C3777" s="5" t="s">
        <v>13</v>
      </c>
      <c r="D3777" s="5" t="s">
        <v>20</v>
      </c>
      <c r="E3777" s="5" t="s">
        <v>15</v>
      </c>
      <c r="F3777" s="5" t="s">
        <v>181</v>
      </c>
      <c r="G3777" s="7">
        <v>132.0</v>
      </c>
      <c r="H3777" s="7">
        <v>115.0</v>
      </c>
      <c r="I3777" s="7" t="s">
        <v>17</v>
      </c>
      <c r="J3777" s="7">
        <f t="shared" si="1"/>
        <v>123.5</v>
      </c>
    </row>
    <row r="3778" ht="15.75" hidden="1" customHeight="1">
      <c r="A3778" s="5" t="s">
        <v>6022</v>
      </c>
      <c r="B3778" s="6" t="s">
        <v>12</v>
      </c>
      <c r="C3778" s="5" t="s">
        <v>13</v>
      </c>
      <c r="D3778" s="5" t="s">
        <v>37</v>
      </c>
      <c r="E3778" s="5" t="s">
        <v>25</v>
      </c>
      <c r="F3778" s="5" t="s">
        <v>361</v>
      </c>
      <c r="G3778" s="7">
        <v>188.0</v>
      </c>
      <c r="H3778" s="7" t="s">
        <v>17</v>
      </c>
      <c r="I3778" s="7">
        <v>191.0</v>
      </c>
      <c r="J3778" s="7">
        <f t="shared" si="1"/>
        <v>189.5</v>
      </c>
    </row>
    <row r="3779" ht="15.75" hidden="1" customHeight="1">
      <c r="A3779" s="5" t="s">
        <v>6023</v>
      </c>
      <c r="B3779" s="6" t="s">
        <v>12</v>
      </c>
      <c r="C3779" s="5" t="s">
        <v>23</v>
      </c>
      <c r="D3779" s="5" t="s">
        <v>20</v>
      </c>
      <c r="E3779" s="5" t="s">
        <v>15</v>
      </c>
      <c r="F3779" s="5" t="s">
        <v>450</v>
      </c>
      <c r="G3779" s="7">
        <v>155.0</v>
      </c>
      <c r="H3779" s="7">
        <v>167.0</v>
      </c>
      <c r="I3779" s="7" t="s">
        <v>17</v>
      </c>
      <c r="J3779" s="7">
        <f t="shared" si="1"/>
        <v>161</v>
      </c>
    </row>
    <row r="3780" ht="15.75" hidden="1" customHeight="1">
      <c r="A3780" s="5" t="s">
        <v>6024</v>
      </c>
      <c r="B3780" s="6" t="s">
        <v>12</v>
      </c>
      <c r="C3780" s="5" t="s">
        <v>13</v>
      </c>
      <c r="D3780" s="5" t="s">
        <v>77</v>
      </c>
      <c r="E3780" s="5" t="s">
        <v>15</v>
      </c>
      <c r="F3780" s="5" t="s">
        <v>198</v>
      </c>
      <c r="G3780" s="7" t="s">
        <v>67</v>
      </c>
      <c r="H3780" s="7" t="s">
        <v>17</v>
      </c>
      <c r="I3780" s="7">
        <v>100.0</v>
      </c>
      <c r="J3780" s="7">
        <f t="shared" si="1"/>
        <v>100</v>
      </c>
    </row>
    <row r="3781" ht="15.75" hidden="1" customHeight="1">
      <c r="A3781" s="5" t="s">
        <v>6025</v>
      </c>
      <c r="B3781" s="6" t="s">
        <v>19</v>
      </c>
      <c r="C3781" s="5" t="s">
        <v>13</v>
      </c>
      <c r="D3781" s="5" t="s">
        <v>37</v>
      </c>
      <c r="E3781" s="5" t="s">
        <v>15</v>
      </c>
      <c r="F3781" s="5" t="s">
        <v>117</v>
      </c>
      <c r="G3781" s="7">
        <v>154.0</v>
      </c>
      <c r="H3781" s="7" t="s">
        <v>17</v>
      </c>
      <c r="I3781" s="7">
        <v>140.0</v>
      </c>
      <c r="J3781" s="7">
        <f t="shared" si="1"/>
        <v>147</v>
      </c>
    </row>
    <row r="3782" ht="15.75" hidden="1" customHeight="1">
      <c r="A3782" s="5" t="s">
        <v>6026</v>
      </c>
      <c r="B3782" s="6" t="s">
        <v>12</v>
      </c>
      <c r="C3782" s="5" t="s">
        <v>13</v>
      </c>
      <c r="D3782" s="5" t="s">
        <v>40</v>
      </c>
      <c r="E3782" s="5" t="s">
        <v>15</v>
      </c>
      <c r="F3782" s="5" t="s">
        <v>41</v>
      </c>
      <c r="G3782" s="7">
        <v>154.0</v>
      </c>
      <c r="H3782" s="7">
        <v>149.0</v>
      </c>
      <c r="I3782" s="7">
        <v>149.0</v>
      </c>
      <c r="J3782" s="7">
        <f t="shared" si="1"/>
        <v>150.6666667</v>
      </c>
    </row>
    <row r="3783" ht="15.75" hidden="1" customHeight="1">
      <c r="A3783" s="5" t="s">
        <v>6027</v>
      </c>
      <c r="B3783" s="6" t="s">
        <v>12</v>
      </c>
      <c r="C3783" s="5" t="s">
        <v>13</v>
      </c>
      <c r="D3783" s="5" t="s">
        <v>20</v>
      </c>
      <c r="E3783" s="5" t="s">
        <v>15</v>
      </c>
      <c r="F3783" s="5" t="s">
        <v>143</v>
      </c>
      <c r="G3783" s="7">
        <v>138.0</v>
      </c>
      <c r="H3783" s="7">
        <v>147.0</v>
      </c>
      <c r="I3783" s="7" t="s">
        <v>67</v>
      </c>
      <c r="J3783" s="7">
        <f t="shared" si="1"/>
        <v>142.5</v>
      </c>
    </row>
    <row r="3784" ht="15.75" hidden="1" customHeight="1">
      <c r="A3784" s="5" t="s">
        <v>6028</v>
      </c>
      <c r="B3784" s="6" t="s">
        <v>19</v>
      </c>
      <c r="C3784" s="5" t="s">
        <v>23</v>
      </c>
      <c r="D3784" s="5" t="s">
        <v>51</v>
      </c>
      <c r="E3784" s="5" t="s">
        <v>15</v>
      </c>
      <c r="F3784" s="5" t="s">
        <v>112</v>
      </c>
      <c r="G3784" s="7">
        <v>144.0</v>
      </c>
      <c r="H3784" s="7" t="s">
        <v>64</v>
      </c>
      <c r="I3784" s="7">
        <v>119.0</v>
      </c>
      <c r="J3784" s="7">
        <f t="shared" si="1"/>
        <v>131.5</v>
      </c>
    </row>
    <row r="3785" ht="15.75" hidden="1" customHeight="1">
      <c r="A3785" s="5" t="s">
        <v>6029</v>
      </c>
      <c r="B3785" s="6" t="s">
        <v>12</v>
      </c>
      <c r="C3785" s="5" t="s">
        <v>23</v>
      </c>
      <c r="D3785" s="5" t="s">
        <v>20</v>
      </c>
      <c r="E3785" s="5" t="s">
        <v>25</v>
      </c>
      <c r="F3785" s="5" t="s">
        <v>498</v>
      </c>
      <c r="G3785" s="7">
        <v>177.0</v>
      </c>
      <c r="H3785" s="7" t="s">
        <v>17</v>
      </c>
      <c r="I3785" s="7">
        <v>163.0</v>
      </c>
      <c r="J3785" s="7">
        <f t="shared" si="1"/>
        <v>170</v>
      </c>
    </row>
    <row r="3786" ht="15.75" hidden="1" customHeight="1">
      <c r="A3786" s="5" t="s">
        <v>6030</v>
      </c>
      <c r="B3786" s="6" t="s">
        <v>12</v>
      </c>
      <c r="C3786" s="5" t="s">
        <v>13</v>
      </c>
      <c r="D3786" s="5" t="s">
        <v>43</v>
      </c>
      <c r="E3786" s="5" t="s">
        <v>15</v>
      </c>
      <c r="F3786" s="5" t="s">
        <v>398</v>
      </c>
      <c r="G3786" s="7">
        <v>161.0</v>
      </c>
      <c r="H3786" s="7" t="s">
        <v>17</v>
      </c>
      <c r="I3786" s="7">
        <v>175.0</v>
      </c>
      <c r="J3786" s="7">
        <f t="shared" si="1"/>
        <v>168</v>
      </c>
    </row>
    <row r="3787" ht="15.75" hidden="1" customHeight="1">
      <c r="A3787" s="5" t="s">
        <v>6031</v>
      </c>
      <c r="B3787" s="6" t="s">
        <v>1069</v>
      </c>
      <c r="C3787" s="5" t="s">
        <v>23</v>
      </c>
      <c r="D3787" s="5" t="s">
        <v>24</v>
      </c>
      <c r="E3787" s="5" t="s">
        <v>15</v>
      </c>
      <c r="F3787" s="5" t="s">
        <v>170</v>
      </c>
      <c r="G3787" s="7">
        <v>126.0</v>
      </c>
      <c r="H3787" s="7" t="s">
        <v>67</v>
      </c>
      <c r="I3787" s="7" t="s">
        <v>17</v>
      </c>
      <c r="J3787" s="7">
        <f t="shared" si="1"/>
        <v>126</v>
      </c>
    </row>
    <row r="3788" ht="15.75" hidden="1" customHeight="1">
      <c r="A3788" s="5" t="s">
        <v>6032</v>
      </c>
      <c r="B3788" s="6" t="s">
        <v>12</v>
      </c>
      <c r="C3788" s="5" t="s">
        <v>13</v>
      </c>
      <c r="D3788" s="5" t="s">
        <v>51</v>
      </c>
      <c r="E3788" s="5" t="s">
        <v>25</v>
      </c>
      <c r="F3788" s="5" t="s">
        <v>474</v>
      </c>
      <c r="G3788" s="7">
        <v>161.0</v>
      </c>
      <c r="H3788" s="7" t="s">
        <v>17</v>
      </c>
      <c r="I3788" s="7">
        <v>151.0</v>
      </c>
      <c r="J3788" s="7">
        <f t="shared" si="1"/>
        <v>156</v>
      </c>
    </row>
    <row r="3789" ht="15.75" hidden="1" customHeight="1">
      <c r="A3789" s="5" t="s">
        <v>6033</v>
      </c>
      <c r="B3789" s="6" t="s">
        <v>12</v>
      </c>
      <c r="C3789" s="5" t="s">
        <v>23</v>
      </c>
      <c r="D3789" s="5" t="s">
        <v>24</v>
      </c>
      <c r="E3789" s="5" t="s">
        <v>15</v>
      </c>
      <c r="F3789" s="5" t="s">
        <v>35</v>
      </c>
      <c r="G3789" s="7">
        <v>169.0</v>
      </c>
      <c r="H3789" s="7" t="s">
        <v>17</v>
      </c>
      <c r="I3789" s="7">
        <v>153.0</v>
      </c>
      <c r="J3789" s="7">
        <f t="shared" si="1"/>
        <v>161</v>
      </c>
    </row>
    <row r="3790" ht="15.75" hidden="1" customHeight="1">
      <c r="A3790" s="5" t="s">
        <v>6034</v>
      </c>
      <c r="B3790" s="6" t="s">
        <v>19</v>
      </c>
      <c r="C3790" s="5" t="s">
        <v>13</v>
      </c>
      <c r="D3790" s="5" t="s">
        <v>37</v>
      </c>
      <c r="E3790" s="5" t="s">
        <v>25</v>
      </c>
      <c r="F3790" s="5" t="s">
        <v>54</v>
      </c>
      <c r="G3790" s="7">
        <v>135.0</v>
      </c>
      <c r="H3790" s="7">
        <v>140.0</v>
      </c>
      <c r="I3790" s="7">
        <v>130.0</v>
      </c>
      <c r="J3790" s="7">
        <f t="shared" si="1"/>
        <v>135</v>
      </c>
    </row>
    <row r="3791" ht="15.75" hidden="1" customHeight="1">
      <c r="A3791" s="5" t="s">
        <v>6035</v>
      </c>
      <c r="B3791" s="6" t="s">
        <v>19</v>
      </c>
      <c r="C3791" s="5" t="s">
        <v>13</v>
      </c>
      <c r="D3791" s="5" t="s">
        <v>561</v>
      </c>
      <c r="E3791" s="5" t="s">
        <v>15</v>
      </c>
      <c r="F3791" s="5" t="s">
        <v>594</v>
      </c>
      <c r="G3791" s="7">
        <v>154.0</v>
      </c>
      <c r="H3791" s="7" t="s">
        <v>17</v>
      </c>
      <c r="I3791" s="7">
        <v>144.0</v>
      </c>
      <c r="J3791" s="7">
        <f t="shared" si="1"/>
        <v>149</v>
      </c>
    </row>
    <row r="3792" ht="15.75" hidden="1" customHeight="1">
      <c r="A3792" s="5" t="s">
        <v>6036</v>
      </c>
      <c r="B3792" s="6" t="s">
        <v>12</v>
      </c>
      <c r="C3792" s="5" t="s">
        <v>13</v>
      </c>
      <c r="D3792" s="5" t="s">
        <v>130</v>
      </c>
      <c r="E3792" s="5" t="s">
        <v>25</v>
      </c>
      <c r="F3792" s="5" t="s">
        <v>3352</v>
      </c>
      <c r="G3792" s="7">
        <v>153.0</v>
      </c>
      <c r="H3792" s="7" t="s">
        <v>17</v>
      </c>
      <c r="I3792" s="7">
        <v>159.0</v>
      </c>
      <c r="J3792" s="7">
        <f t="shared" si="1"/>
        <v>156</v>
      </c>
    </row>
    <row r="3793" ht="15.75" hidden="1" customHeight="1">
      <c r="A3793" s="5" t="s">
        <v>6037</v>
      </c>
      <c r="B3793" s="6" t="s">
        <v>19</v>
      </c>
      <c r="C3793" s="5" t="s">
        <v>23</v>
      </c>
      <c r="D3793" s="5" t="s">
        <v>14</v>
      </c>
      <c r="E3793" s="5" t="s">
        <v>15</v>
      </c>
      <c r="F3793" s="5" t="s">
        <v>127</v>
      </c>
      <c r="G3793" s="7">
        <v>193.0</v>
      </c>
      <c r="H3793" s="7">
        <v>177.0</v>
      </c>
      <c r="I3793" s="7" t="s">
        <v>17</v>
      </c>
      <c r="J3793" s="7">
        <f t="shared" si="1"/>
        <v>185</v>
      </c>
    </row>
    <row r="3794" ht="15.75" hidden="1" customHeight="1">
      <c r="A3794" s="5" t="s">
        <v>6038</v>
      </c>
      <c r="B3794" s="6" t="s">
        <v>12</v>
      </c>
      <c r="C3794" s="5" t="s">
        <v>13</v>
      </c>
      <c r="D3794" s="5" t="s">
        <v>30</v>
      </c>
      <c r="E3794" s="5" t="s">
        <v>15</v>
      </c>
      <c r="F3794" s="5" t="s">
        <v>596</v>
      </c>
      <c r="G3794" s="7">
        <v>115.0</v>
      </c>
      <c r="H3794" s="7">
        <v>172.0</v>
      </c>
      <c r="I3794" s="7" t="s">
        <v>17</v>
      </c>
      <c r="J3794" s="7">
        <f t="shared" si="1"/>
        <v>143.5</v>
      </c>
    </row>
    <row r="3795" ht="15.75" hidden="1" customHeight="1">
      <c r="A3795" s="5" t="s">
        <v>6039</v>
      </c>
      <c r="B3795" s="6" t="s">
        <v>19</v>
      </c>
      <c r="C3795" s="5" t="s">
        <v>13</v>
      </c>
      <c r="D3795" s="5" t="s">
        <v>43</v>
      </c>
      <c r="E3795" s="5" t="s">
        <v>25</v>
      </c>
      <c r="F3795" s="5" t="s">
        <v>454</v>
      </c>
      <c r="G3795" s="7">
        <v>148.0</v>
      </c>
      <c r="H3795" s="7" t="s">
        <v>17</v>
      </c>
      <c r="I3795" s="7">
        <v>161.0</v>
      </c>
      <c r="J3795" s="7">
        <f t="shared" si="1"/>
        <v>154.5</v>
      </c>
    </row>
    <row r="3796" ht="15.75" hidden="1" customHeight="1">
      <c r="A3796" s="5" t="s">
        <v>6040</v>
      </c>
      <c r="B3796" s="6" t="s">
        <v>19</v>
      </c>
      <c r="C3796" s="5" t="s">
        <v>13</v>
      </c>
      <c r="D3796" s="5" t="s">
        <v>20</v>
      </c>
      <c r="E3796" s="5" t="s">
        <v>15</v>
      </c>
      <c r="F3796" s="5" t="s">
        <v>742</v>
      </c>
      <c r="G3796" s="7">
        <v>147.0</v>
      </c>
      <c r="H3796" s="7" t="s">
        <v>17</v>
      </c>
      <c r="I3796" s="7">
        <v>125.0</v>
      </c>
      <c r="J3796" s="7">
        <f t="shared" si="1"/>
        <v>136</v>
      </c>
    </row>
    <row r="3797" ht="15.75" hidden="1" customHeight="1">
      <c r="A3797" s="5" t="s">
        <v>6041</v>
      </c>
      <c r="B3797" s="6" t="s">
        <v>12</v>
      </c>
      <c r="C3797" s="5" t="s">
        <v>23</v>
      </c>
      <c r="D3797" s="5" t="s">
        <v>24</v>
      </c>
      <c r="E3797" s="5" t="s">
        <v>15</v>
      </c>
      <c r="F3797" s="5" t="s">
        <v>350</v>
      </c>
      <c r="G3797" s="7">
        <v>149.0</v>
      </c>
      <c r="H3797" s="7" t="s">
        <v>17</v>
      </c>
      <c r="I3797" s="7">
        <v>137.0</v>
      </c>
      <c r="J3797" s="7">
        <f t="shared" si="1"/>
        <v>143</v>
      </c>
    </row>
    <row r="3798" ht="15.75" hidden="1" customHeight="1">
      <c r="A3798" s="5" t="s">
        <v>6042</v>
      </c>
      <c r="B3798" s="6" t="s">
        <v>12</v>
      </c>
      <c r="C3798" s="5" t="s">
        <v>23</v>
      </c>
      <c r="D3798" s="5" t="s">
        <v>20</v>
      </c>
      <c r="E3798" s="5" t="s">
        <v>25</v>
      </c>
      <c r="F3798" s="5" t="s">
        <v>534</v>
      </c>
      <c r="G3798" s="7">
        <v>173.0</v>
      </c>
      <c r="H3798" s="7">
        <v>153.0</v>
      </c>
      <c r="I3798" s="7" t="s">
        <v>17</v>
      </c>
      <c r="J3798" s="7">
        <f t="shared" si="1"/>
        <v>163</v>
      </c>
    </row>
    <row r="3799" ht="15.75" hidden="1" customHeight="1">
      <c r="A3799" s="5" t="s">
        <v>6043</v>
      </c>
      <c r="B3799" s="6" t="s">
        <v>12</v>
      </c>
      <c r="C3799" s="5" t="s">
        <v>23</v>
      </c>
      <c r="D3799" s="5" t="s">
        <v>46</v>
      </c>
      <c r="E3799" s="5" t="s">
        <v>15</v>
      </c>
      <c r="F3799" s="5" t="s">
        <v>90</v>
      </c>
      <c r="G3799" s="7">
        <v>161.0</v>
      </c>
      <c r="H3799" s="7">
        <v>166.0</v>
      </c>
      <c r="I3799" s="7" t="s">
        <v>17</v>
      </c>
      <c r="J3799" s="7">
        <f t="shared" si="1"/>
        <v>163.5</v>
      </c>
    </row>
    <row r="3800" ht="15.75" hidden="1" customHeight="1">
      <c r="A3800" s="5" t="s">
        <v>6044</v>
      </c>
      <c r="B3800" s="6" t="s">
        <v>12</v>
      </c>
      <c r="C3800" s="5" t="s">
        <v>13</v>
      </c>
      <c r="D3800" s="5" t="s">
        <v>60</v>
      </c>
      <c r="E3800" s="5" t="s">
        <v>15</v>
      </c>
      <c r="F3800" s="5" t="s">
        <v>164</v>
      </c>
      <c r="G3800" s="7">
        <v>185.0</v>
      </c>
      <c r="H3800" s="7" t="s">
        <v>17</v>
      </c>
      <c r="I3800" s="7">
        <v>172.0</v>
      </c>
      <c r="J3800" s="7">
        <f t="shared" si="1"/>
        <v>178.5</v>
      </c>
    </row>
    <row r="3801" ht="15.75" hidden="1" customHeight="1">
      <c r="A3801" s="5" t="s">
        <v>6045</v>
      </c>
      <c r="B3801" s="6" t="s">
        <v>12</v>
      </c>
      <c r="C3801" s="5" t="s">
        <v>13</v>
      </c>
      <c r="D3801" s="5" t="s">
        <v>30</v>
      </c>
      <c r="E3801" s="5" t="s">
        <v>15</v>
      </c>
      <c r="F3801" s="5" t="s">
        <v>289</v>
      </c>
      <c r="G3801" s="7">
        <v>132.0</v>
      </c>
      <c r="H3801" s="7" t="s">
        <v>17</v>
      </c>
      <c r="I3801" s="7">
        <v>151.0</v>
      </c>
      <c r="J3801" s="7">
        <f t="shared" si="1"/>
        <v>141.5</v>
      </c>
    </row>
    <row r="3802" ht="15.75" hidden="1" customHeight="1">
      <c r="A3802" s="5" t="s">
        <v>6046</v>
      </c>
      <c r="B3802" s="6" t="s">
        <v>19</v>
      </c>
      <c r="C3802" s="5" t="s">
        <v>13</v>
      </c>
      <c r="D3802" s="5" t="s">
        <v>43</v>
      </c>
      <c r="E3802" s="5" t="s">
        <v>25</v>
      </c>
      <c r="F3802" s="5" t="s">
        <v>534</v>
      </c>
      <c r="G3802" s="7">
        <v>107.0</v>
      </c>
      <c r="H3802" s="7">
        <v>138.0</v>
      </c>
      <c r="I3802" s="7">
        <v>117.0</v>
      </c>
      <c r="J3802" s="7">
        <f t="shared" si="1"/>
        <v>120.6666667</v>
      </c>
    </row>
    <row r="3803" ht="15.75" hidden="1" customHeight="1">
      <c r="A3803" s="5" t="s">
        <v>6047</v>
      </c>
      <c r="B3803" s="6" t="s">
        <v>19</v>
      </c>
      <c r="C3803" s="5" t="s">
        <v>13</v>
      </c>
      <c r="D3803" s="5" t="s">
        <v>43</v>
      </c>
      <c r="E3803" s="5" t="s">
        <v>25</v>
      </c>
      <c r="F3803" s="5" t="s">
        <v>224</v>
      </c>
      <c r="G3803" s="7">
        <v>167.0</v>
      </c>
      <c r="H3803" s="7" t="s">
        <v>17</v>
      </c>
      <c r="I3803" s="7">
        <v>146.0</v>
      </c>
      <c r="J3803" s="7">
        <f t="shared" si="1"/>
        <v>156.5</v>
      </c>
    </row>
    <row r="3804" ht="15.75" hidden="1" customHeight="1">
      <c r="A3804" s="5" t="s">
        <v>6048</v>
      </c>
      <c r="B3804" s="6" t="s">
        <v>12</v>
      </c>
      <c r="C3804" s="5" t="s">
        <v>13</v>
      </c>
      <c r="D3804" s="5" t="s">
        <v>30</v>
      </c>
      <c r="E3804" s="5" t="s">
        <v>25</v>
      </c>
      <c r="F3804" s="5" t="s">
        <v>1094</v>
      </c>
      <c r="G3804" s="7">
        <v>150.0</v>
      </c>
      <c r="H3804" s="7" t="s">
        <v>17</v>
      </c>
      <c r="I3804" s="7">
        <v>166.0</v>
      </c>
      <c r="J3804" s="7">
        <f t="shared" si="1"/>
        <v>158</v>
      </c>
    </row>
    <row r="3805" ht="15.75" hidden="1" customHeight="1">
      <c r="A3805" s="5" t="s">
        <v>6049</v>
      </c>
      <c r="B3805" s="6" t="s">
        <v>12</v>
      </c>
      <c r="C3805" s="5" t="s">
        <v>13</v>
      </c>
      <c r="D3805" s="5" t="s">
        <v>20</v>
      </c>
      <c r="E3805" s="5" t="s">
        <v>15</v>
      </c>
      <c r="F3805" s="5" t="s">
        <v>1946</v>
      </c>
      <c r="G3805" s="7">
        <v>115.0</v>
      </c>
      <c r="H3805" s="7">
        <v>132.0</v>
      </c>
      <c r="I3805" s="7">
        <v>100.0</v>
      </c>
      <c r="J3805" s="7">
        <f t="shared" si="1"/>
        <v>115.6666667</v>
      </c>
    </row>
    <row r="3806" ht="15.75" hidden="1" customHeight="1">
      <c r="A3806" s="5" t="s">
        <v>6050</v>
      </c>
      <c r="B3806" s="6" t="s">
        <v>12</v>
      </c>
      <c r="C3806" s="5" t="s">
        <v>23</v>
      </c>
      <c r="D3806" s="5" t="s">
        <v>14</v>
      </c>
      <c r="E3806" s="5" t="s">
        <v>25</v>
      </c>
      <c r="F3806" s="5" t="s">
        <v>269</v>
      </c>
      <c r="G3806" s="7">
        <v>171.0</v>
      </c>
      <c r="H3806" s="7" t="s">
        <v>17</v>
      </c>
      <c r="I3806" s="7">
        <v>159.0</v>
      </c>
      <c r="J3806" s="7">
        <f t="shared" si="1"/>
        <v>165</v>
      </c>
    </row>
    <row r="3807" ht="15.75" hidden="1" customHeight="1">
      <c r="A3807" s="5" t="s">
        <v>6051</v>
      </c>
      <c r="B3807" s="6" t="s">
        <v>12</v>
      </c>
      <c r="C3807" s="5" t="s">
        <v>13</v>
      </c>
      <c r="D3807" s="5" t="s">
        <v>30</v>
      </c>
      <c r="E3807" s="5" t="s">
        <v>15</v>
      </c>
      <c r="F3807" s="5" t="s">
        <v>302</v>
      </c>
      <c r="G3807" s="7">
        <v>164.0</v>
      </c>
      <c r="H3807" s="7">
        <v>165.0</v>
      </c>
      <c r="I3807" s="7">
        <v>133.0</v>
      </c>
      <c r="J3807" s="7">
        <f t="shared" si="1"/>
        <v>154</v>
      </c>
    </row>
    <row r="3808" ht="15.75" hidden="1" customHeight="1">
      <c r="A3808" s="5" t="s">
        <v>6052</v>
      </c>
      <c r="B3808" s="6" t="s">
        <v>12</v>
      </c>
      <c r="C3808" s="5" t="s">
        <v>13</v>
      </c>
      <c r="D3808" s="5" t="s">
        <v>20</v>
      </c>
      <c r="E3808" s="5" t="s">
        <v>15</v>
      </c>
      <c r="F3808" s="5" t="s">
        <v>3542</v>
      </c>
      <c r="G3808" s="7">
        <v>124.0</v>
      </c>
      <c r="H3808" s="7" t="s">
        <v>17</v>
      </c>
      <c r="I3808" s="7">
        <v>122.0</v>
      </c>
      <c r="J3808" s="7">
        <f t="shared" si="1"/>
        <v>123</v>
      </c>
    </row>
    <row r="3809" ht="15.75" hidden="1" customHeight="1">
      <c r="A3809" s="5" t="s">
        <v>6053</v>
      </c>
      <c r="B3809" s="6" t="s">
        <v>12</v>
      </c>
      <c r="C3809" s="5" t="s">
        <v>13</v>
      </c>
      <c r="D3809" s="5" t="s">
        <v>37</v>
      </c>
      <c r="E3809" s="5" t="s">
        <v>25</v>
      </c>
      <c r="F3809" s="5" t="s">
        <v>54</v>
      </c>
      <c r="G3809" s="7" t="s">
        <v>67</v>
      </c>
      <c r="H3809" s="7">
        <v>149.0</v>
      </c>
      <c r="I3809" s="7">
        <v>137.0</v>
      </c>
      <c r="J3809" s="7">
        <f t="shared" si="1"/>
        <v>143</v>
      </c>
    </row>
    <row r="3810" ht="15.75" hidden="1" customHeight="1">
      <c r="A3810" s="5" t="s">
        <v>6054</v>
      </c>
      <c r="B3810" s="6" t="s">
        <v>19</v>
      </c>
      <c r="C3810" s="5" t="s">
        <v>23</v>
      </c>
      <c r="D3810" s="5" t="s">
        <v>30</v>
      </c>
      <c r="E3810" s="5" t="s">
        <v>25</v>
      </c>
      <c r="F3810" s="5" t="s">
        <v>544</v>
      </c>
      <c r="G3810" s="7">
        <v>167.0</v>
      </c>
      <c r="H3810" s="7">
        <v>153.0</v>
      </c>
      <c r="I3810" s="7" t="s">
        <v>17</v>
      </c>
      <c r="J3810" s="7">
        <f t="shared" si="1"/>
        <v>160</v>
      </c>
    </row>
    <row r="3811" ht="15.75" hidden="1" customHeight="1">
      <c r="A3811" s="5" t="s">
        <v>6055</v>
      </c>
      <c r="B3811" s="6" t="s">
        <v>12</v>
      </c>
      <c r="C3811" s="5" t="s">
        <v>13</v>
      </c>
      <c r="D3811" s="5" t="s">
        <v>30</v>
      </c>
      <c r="E3811" s="5" t="s">
        <v>25</v>
      </c>
      <c r="F3811" s="5" t="s">
        <v>1094</v>
      </c>
      <c r="G3811" s="7">
        <v>144.0</v>
      </c>
      <c r="H3811" s="7" t="s">
        <v>17</v>
      </c>
      <c r="I3811" s="7">
        <v>137.0</v>
      </c>
      <c r="J3811" s="7">
        <f t="shared" si="1"/>
        <v>140.5</v>
      </c>
    </row>
    <row r="3812" ht="15.75" hidden="1" customHeight="1">
      <c r="A3812" s="5" t="s">
        <v>6056</v>
      </c>
      <c r="B3812" s="6" t="s">
        <v>12</v>
      </c>
      <c r="C3812" s="5" t="s">
        <v>23</v>
      </c>
      <c r="D3812" s="5" t="s">
        <v>20</v>
      </c>
      <c r="E3812" s="5" t="s">
        <v>25</v>
      </c>
      <c r="F3812" s="5" t="s">
        <v>71</v>
      </c>
      <c r="G3812" s="7">
        <v>147.0</v>
      </c>
      <c r="H3812" s="7">
        <v>143.0</v>
      </c>
      <c r="I3812" s="7" t="s">
        <v>17</v>
      </c>
      <c r="J3812" s="7">
        <f t="shared" si="1"/>
        <v>145</v>
      </c>
    </row>
    <row r="3813" ht="15.75" hidden="1" customHeight="1">
      <c r="A3813" s="5" t="s">
        <v>6057</v>
      </c>
      <c r="B3813" s="6" t="s">
        <v>12</v>
      </c>
      <c r="C3813" s="5" t="s">
        <v>13</v>
      </c>
      <c r="D3813" s="5" t="s">
        <v>43</v>
      </c>
      <c r="E3813" s="5" t="s">
        <v>15</v>
      </c>
      <c r="F3813" s="5" t="s">
        <v>398</v>
      </c>
      <c r="G3813" s="7">
        <v>159.0</v>
      </c>
      <c r="H3813" s="7" t="s">
        <v>17</v>
      </c>
      <c r="I3813" s="7">
        <v>173.0</v>
      </c>
      <c r="J3813" s="7">
        <f t="shared" si="1"/>
        <v>166</v>
      </c>
    </row>
    <row r="3814" ht="15.75" hidden="1" customHeight="1">
      <c r="A3814" s="5" t="s">
        <v>6058</v>
      </c>
      <c r="B3814" s="6" t="s">
        <v>12</v>
      </c>
      <c r="C3814" s="5" t="s">
        <v>13</v>
      </c>
      <c r="D3814" s="5" t="s">
        <v>20</v>
      </c>
      <c r="E3814" s="5" t="s">
        <v>15</v>
      </c>
      <c r="F3814" s="5" t="s">
        <v>181</v>
      </c>
      <c r="G3814" s="7">
        <v>167.0</v>
      </c>
      <c r="H3814" s="7" t="s">
        <v>17</v>
      </c>
      <c r="I3814" s="7">
        <v>146.0</v>
      </c>
      <c r="J3814" s="7">
        <f t="shared" si="1"/>
        <v>156.5</v>
      </c>
    </row>
    <row r="3815" ht="15.75" hidden="1" customHeight="1">
      <c r="A3815" s="5" t="s">
        <v>6059</v>
      </c>
      <c r="B3815" s="6" t="s">
        <v>12</v>
      </c>
      <c r="C3815" s="5" t="s">
        <v>23</v>
      </c>
      <c r="D3815" s="5" t="s">
        <v>130</v>
      </c>
      <c r="E3815" s="5" t="s">
        <v>25</v>
      </c>
      <c r="F3815" s="5" t="s">
        <v>97</v>
      </c>
      <c r="G3815" s="7">
        <v>185.0</v>
      </c>
      <c r="H3815" s="7">
        <v>170.0</v>
      </c>
      <c r="I3815" s="7" t="s">
        <v>17</v>
      </c>
      <c r="J3815" s="7">
        <f t="shared" si="1"/>
        <v>177.5</v>
      </c>
    </row>
    <row r="3816" ht="15.75" hidden="1" customHeight="1">
      <c r="A3816" s="5" t="s">
        <v>6060</v>
      </c>
      <c r="B3816" s="6" t="s">
        <v>12</v>
      </c>
      <c r="C3816" s="5" t="s">
        <v>13</v>
      </c>
      <c r="D3816" s="5" t="s">
        <v>561</v>
      </c>
      <c r="E3816" s="5" t="s">
        <v>15</v>
      </c>
      <c r="F3816" s="5" t="s">
        <v>600</v>
      </c>
      <c r="G3816" s="7">
        <v>169.0</v>
      </c>
      <c r="H3816" s="7">
        <v>132.0</v>
      </c>
      <c r="I3816" s="7">
        <v>159.0</v>
      </c>
      <c r="J3816" s="7">
        <f t="shared" si="1"/>
        <v>153.3333333</v>
      </c>
    </row>
    <row r="3817" ht="15.75" hidden="1" customHeight="1">
      <c r="A3817" s="5" t="s">
        <v>6061</v>
      </c>
      <c r="B3817" s="6" t="s">
        <v>12</v>
      </c>
      <c r="C3817" s="5" t="s">
        <v>23</v>
      </c>
      <c r="D3817" s="5" t="s">
        <v>30</v>
      </c>
      <c r="E3817" s="5" t="s">
        <v>15</v>
      </c>
      <c r="F3817" s="5" t="s">
        <v>1258</v>
      </c>
      <c r="G3817" s="7">
        <v>129.0</v>
      </c>
      <c r="H3817" s="7" t="s">
        <v>17</v>
      </c>
      <c r="I3817" s="7">
        <v>125.0</v>
      </c>
      <c r="J3817" s="7">
        <f t="shared" si="1"/>
        <v>127</v>
      </c>
    </row>
    <row r="3818" ht="15.75" hidden="1" customHeight="1">
      <c r="A3818" s="5" t="s">
        <v>6062</v>
      </c>
      <c r="B3818" s="6" t="s">
        <v>12</v>
      </c>
      <c r="C3818" s="5" t="s">
        <v>23</v>
      </c>
      <c r="D3818" s="5" t="s">
        <v>60</v>
      </c>
      <c r="E3818" s="5" t="s">
        <v>15</v>
      </c>
      <c r="F3818" s="5" t="s">
        <v>73</v>
      </c>
      <c r="G3818" s="7">
        <v>174.0</v>
      </c>
      <c r="H3818" s="7">
        <v>161.0</v>
      </c>
      <c r="I3818" s="7">
        <v>173.0</v>
      </c>
      <c r="J3818" s="7">
        <f t="shared" si="1"/>
        <v>169.3333333</v>
      </c>
    </row>
    <row r="3819" ht="15.75" hidden="1" customHeight="1">
      <c r="A3819" s="5" t="s">
        <v>6063</v>
      </c>
      <c r="B3819" s="6" t="s">
        <v>19</v>
      </c>
      <c r="C3819" s="5" t="s">
        <v>23</v>
      </c>
      <c r="D3819" s="5" t="s">
        <v>20</v>
      </c>
      <c r="E3819" s="5" t="s">
        <v>25</v>
      </c>
      <c r="F3819" s="5" t="s">
        <v>654</v>
      </c>
      <c r="G3819" s="7">
        <v>162.0</v>
      </c>
      <c r="H3819" s="7" t="s">
        <v>17</v>
      </c>
      <c r="I3819" s="7">
        <v>135.0</v>
      </c>
      <c r="J3819" s="7">
        <f t="shared" si="1"/>
        <v>148.5</v>
      </c>
    </row>
    <row r="3820" ht="15.75" hidden="1" customHeight="1">
      <c r="A3820" s="5" t="s">
        <v>6064</v>
      </c>
      <c r="B3820" s="6" t="s">
        <v>12</v>
      </c>
      <c r="C3820" s="5" t="s">
        <v>23</v>
      </c>
      <c r="D3820" s="5" t="s">
        <v>24</v>
      </c>
      <c r="E3820" s="5" t="s">
        <v>15</v>
      </c>
      <c r="F3820" s="5" t="s">
        <v>3920</v>
      </c>
      <c r="G3820" s="7">
        <v>183.0</v>
      </c>
      <c r="H3820" s="7" t="s">
        <v>17</v>
      </c>
      <c r="I3820" s="7">
        <v>153.0</v>
      </c>
      <c r="J3820" s="7">
        <f t="shared" si="1"/>
        <v>168</v>
      </c>
    </row>
    <row r="3821" ht="15.75" hidden="1" customHeight="1">
      <c r="A3821" s="5" t="s">
        <v>6065</v>
      </c>
      <c r="B3821" s="6" t="s">
        <v>19</v>
      </c>
      <c r="C3821" s="5" t="s">
        <v>13</v>
      </c>
      <c r="D3821" s="5" t="s">
        <v>51</v>
      </c>
      <c r="E3821" s="5" t="s">
        <v>15</v>
      </c>
      <c r="F3821" s="5" t="s">
        <v>336</v>
      </c>
      <c r="G3821" s="7">
        <v>149.0</v>
      </c>
      <c r="H3821" s="7" t="s">
        <v>17</v>
      </c>
      <c r="I3821" s="7">
        <v>142.0</v>
      </c>
      <c r="J3821" s="7">
        <f t="shared" si="1"/>
        <v>145.5</v>
      </c>
    </row>
    <row r="3822" ht="15.75" hidden="1" customHeight="1">
      <c r="A3822" s="5" t="s">
        <v>6066</v>
      </c>
      <c r="B3822" s="6" t="s">
        <v>19</v>
      </c>
      <c r="C3822" s="5" t="s">
        <v>23</v>
      </c>
      <c r="D3822" s="5" t="s">
        <v>30</v>
      </c>
      <c r="E3822" s="5" t="s">
        <v>15</v>
      </c>
      <c r="F3822" s="5" t="s">
        <v>803</v>
      </c>
      <c r="G3822" s="7">
        <v>169.0</v>
      </c>
      <c r="H3822" s="7">
        <v>155.0</v>
      </c>
      <c r="I3822" s="7" t="s">
        <v>17</v>
      </c>
      <c r="J3822" s="7">
        <f t="shared" si="1"/>
        <v>162</v>
      </c>
    </row>
    <row r="3823" ht="15.75" hidden="1" customHeight="1">
      <c r="A3823" s="5" t="s">
        <v>6067</v>
      </c>
      <c r="B3823" s="6" t="s">
        <v>19</v>
      </c>
      <c r="C3823" s="5" t="s">
        <v>13</v>
      </c>
      <c r="D3823" s="5" t="s">
        <v>30</v>
      </c>
      <c r="E3823" s="5" t="s">
        <v>15</v>
      </c>
      <c r="F3823" s="5" t="s">
        <v>596</v>
      </c>
      <c r="G3823" s="7">
        <v>154.0</v>
      </c>
      <c r="H3823" s="7" t="s">
        <v>17</v>
      </c>
      <c r="I3823" s="7">
        <v>146.0</v>
      </c>
      <c r="J3823" s="7">
        <f t="shared" si="1"/>
        <v>150</v>
      </c>
    </row>
    <row r="3824" ht="15.75" hidden="1" customHeight="1">
      <c r="A3824" s="5" t="s">
        <v>6068</v>
      </c>
      <c r="B3824" s="6" t="s">
        <v>12</v>
      </c>
      <c r="C3824" s="5" t="s">
        <v>23</v>
      </c>
      <c r="D3824" s="5" t="s">
        <v>37</v>
      </c>
      <c r="E3824" s="5" t="s">
        <v>25</v>
      </c>
      <c r="F3824" s="5" t="s">
        <v>54</v>
      </c>
      <c r="G3824" s="7">
        <v>169.0</v>
      </c>
      <c r="H3824" s="7">
        <v>162.0</v>
      </c>
      <c r="I3824" s="7" t="s">
        <v>17</v>
      </c>
      <c r="J3824" s="7">
        <f t="shared" si="1"/>
        <v>165.5</v>
      </c>
    </row>
    <row r="3825" ht="15.75" hidden="1" customHeight="1">
      <c r="A3825" s="5" t="s">
        <v>6069</v>
      </c>
      <c r="B3825" s="6" t="s">
        <v>19</v>
      </c>
      <c r="C3825" s="5" t="s">
        <v>23</v>
      </c>
      <c r="D3825" s="5" t="s">
        <v>20</v>
      </c>
      <c r="E3825" s="5" t="s">
        <v>15</v>
      </c>
      <c r="F3825" s="5" t="s">
        <v>143</v>
      </c>
      <c r="G3825" s="7">
        <v>197.5</v>
      </c>
      <c r="H3825" s="7" t="s">
        <v>17</v>
      </c>
      <c r="I3825" s="7">
        <v>170.0</v>
      </c>
      <c r="J3825" s="7">
        <f t="shared" si="1"/>
        <v>183.75</v>
      </c>
    </row>
    <row r="3826" ht="15.75" hidden="1" customHeight="1">
      <c r="A3826" s="5" t="s">
        <v>6070</v>
      </c>
      <c r="B3826" s="6" t="s">
        <v>12</v>
      </c>
      <c r="C3826" s="5" t="s">
        <v>23</v>
      </c>
      <c r="D3826" s="5" t="s">
        <v>30</v>
      </c>
      <c r="E3826" s="5" t="s">
        <v>15</v>
      </c>
      <c r="F3826" s="5" t="s">
        <v>319</v>
      </c>
      <c r="G3826" s="7">
        <v>162.0</v>
      </c>
      <c r="H3826" s="7" t="s">
        <v>17</v>
      </c>
      <c r="I3826" s="7">
        <v>144.0</v>
      </c>
      <c r="J3826" s="7">
        <f t="shared" si="1"/>
        <v>153</v>
      </c>
    </row>
    <row r="3827" ht="15.75" hidden="1" customHeight="1">
      <c r="A3827" s="5" t="s">
        <v>6071</v>
      </c>
      <c r="B3827" s="6" t="s">
        <v>19</v>
      </c>
      <c r="C3827" s="5" t="s">
        <v>23</v>
      </c>
      <c r="D3827" s="5" t="s">
        <v>109</v>
      </c>
      <c r="E3827" s="5" t="s">
        <v>25</v>
      </c>
      <c r="F3827" s="5" t="s">
        <v>73</v>
      </c>
      <c r="G3827" s="7">
        <v>173.0</v>
      </c>
      <c r="H3827" s="7">
        <v>169.0</v>
      </c>
      <c r="I3827" s="7" t="s">
        <v>17</v>
      </c>
      <c r="J3827" s="7">
        <f t="shared" si="1"/>
        <v>171</v>
      </c>
    </row>
    <row r="3828" ht="15.75" hidden="1" customHeight="1">
      <c r="A3828" s="5" t="s">
        <v>6072</v>
      </c>
      <c r="B3828" s="6" t="s">
        <v>19</v>
      </c>
      <c r="C3828" s="5" t="s">
        <v>13</v>
      </c>
      <c r="D3828" s="5" t="s">
        <v>43</v>
      </c>
      <c r="E3828" s="5" t="s">
        <v>15</v>
      </c>
      <c r="F3828" s="5" t="s">
        <v>398</v>
      </c>
      <c r="G3828" s="7">
        <v>122.0</v>
      </c>
      <c r="H3828" s="7" t="s">
        <v>17</v>
      </c>
      <c r="I3828" s="7">
        <v>122.0</v>
      </c>
      <c r="J3828" s="7">
        <f t="shared" si="1"/>
        <v>122</v>
      </c>
    </row>
    <row r="3829" ht="15.75" hidden="1" customHeight="1">
      <c r="A3829" s="5" t="s">
        <v>6073</v>
      </c>
      <c r="B3829" s="6" t="s">
        <v>12</v>
      </c>
      <c r="C3829" s="5" t="s">
        <v>23</v>
      </c>
      <c r="D3829" s="5" t="s">
        <v>43</v>
      </c>
      <c r="E3829" s="5" t="s">
        <v>15</v>
      </c>
      <c r="F3829" s="5" t="s">
        <v>174</v>
      </c>
      <c r="G3829" s="7">
        <v>196.0</v>
      </c>
      <c r="H3829" s="7" t="s">
        <v>17</v>
      </c>
      <c r="I3829" s="7">
        <v>182.0</v>
      </c>
      <c r="J3829" s="7">
        <f t="shared" si="1"/>
        <v>189</v>
      </c>
    </row>
    <row r="3830" ht="15.75" hidden="1" customHeight="1">
      <c r="A3830" s="5" t="s">
        <v>6074</v>
      </c>
      <c r="B3830" s="6" t="s">
        <v>12</v>
      </c>
      <c r="C3830" s="5" t="s">
        <v>23</v>
      </c>
      <c r="D3830" s="5" t="s">
        <v>14</v>
      </c>
      <c r="E3830" s="5" t="s">
        <v>25</v>
      </c>
      <c r="F3830" s="5" t="s">
        <v>56</v>
      </c>
      <c r="G3830" s="7">
        <v>187.0</v>
      </c>
      <c r="H3830" s="7" t="s">
        <v>17</v>
      </c>
      <c r="I3830" s="7">
        <v>191.0</v>
      </c>
      <c r="J3830" s="7">
        <f t="shared" si="1"/>
        <v>189</v>
      </c>
    </row>
    <row r="3831" ht="15.75" hidden="1" customHeight="1">
      <c r="A3831" s="5" t="s">
        <v>6075</v>
      </c>
      <c r="B3831" s="6" t="s">
        <v>12</v>
      </c>
      <c r="C3831" s="5" t="s">
        <v>23</v>
      </c>
      <c r="D3831" s="5" t="s">
        <v>14</v>
      </c>
      <c r="E3831" s="5" t="s">
        <v>15</v>
      </c>
      <c r="F3831" s="5" t="s">
        <v>127</v>
      </c>
      <c r="G3831" s="7">
        <v>196.0</v>
      </c>
      <c r="H3831" s="7" t="s">
        <v>17</v>
      </c>
      <c r="I3831" s="7">
        <v>182.0</v>
      </c>
      <c r="J3831" s="7">
        <f t="shared" si="1"/>
        <v>189</v>
      </c>
    </row>
    <row r="3832" ht="15.75" hidden="1" customHeight="1">
      <c r="A3832" s="5" t="s">
        <v>6076</v>
      </c>
      <c r="B3832" s="6" t="s">
        <v>12</v>
      </c>
      <c r="C3832" s="5" t="s">
        <v>23</v>
      </c>
      <c r="D3832" s="5" t="s">
        <v>24</v>
      </c>
      <c r="E3832" s="5" t="s">
        <v>25</v>
      </c>
      <c r="F3832" s="5" t="s">
        <v>310</v>
      </c>
      <c r="G3832" s="7">
        <v>159.0</v>
      </c>
      <c r="H3832" s="7">
        <v>145.0</v>
      </c>
      <c r="I3832" s="7">
        <v>166.0</v>
      </c>
      <c r="J3832" s="7">
        <f t="shared" si="1"/>
        <v>156.6666667</v>
      </c>
    </row>
    <row r="3833" ht="15.75" hidden="1" customHeight="1">
      <c r="A3833" s="5" t="s">
        <v>6077</v>
      </c>
      <c r="B3833" s="6" t="s">
        <v>12</v>
      </c>
      <c r="C3833" s="5" t="s">
        <v>13</v>
      </c>
      <c r="D3833" s="5" t="s">
        <v>24</v>
      </c>
      <c r="E3833" s="5" t="s">
        <v>15</v>
      </c>
      <c r="F3833" s="5" t="s">
        <v>1388</v>
      </c>
      <c r="G3833" s="7">
        <v>135.0</v>
      </c>
      <c r="H3833" s="7">
        <v>149.0</v>
      </c>
      <c r="I3833" s="7" t="s">
        <v>17</v>
      </c>
      <c r="J3833" s="7">
        <f t="shared" si="1"/>
        <v>142</v>
      </c>
    </row>
    <row r="3834" ht="15.75" hidden="1" customHeight="1">
      <c r="A3834" s="5" t="s">
        <v>6078</v>
      </c>
      <c r="B3834" s="6" t="s">
        <v>19</v>
      </c>
      <c r="C3834" s="5" t="s">
        <v>23</v>
      </c>
      <c r="D3834" s="5" t="s">
        <v>30</v>
      </c>
      <c r="E3834" s="5" t="s">
        <v>15</v>
      </c>
      <c r="F3834" s="5" t="s">
        <v>697</v>
      </c>
      <c r="G3834" s="7">
        <v>119.0</v>
      </c>
      <c r="H3834" s="7">
        <v>107.0</v>
      </c>
      <c r="I3834" s="7" t="s">
        <v>67</v>
      </c>
      <c r="J3834" s="7">
        <f t="shared" si="1"/>
        <v>113</v>
      </c>
    </row>
    <row r="3835" ht="15.75" hidden="1" customHeight="1">
      <c r="A3835" s="5" t="s">
        <v>6079</v>
      </c>
      <c r="B3835" s="6" t="s">
        <v>12</v>
      </c>
      <c r="C3835" s="5" t="s">
        <v>13</v>
      </c>
      <c r="D3835" s="5" t="s">
        <v>60</v>
      </c>
      <c r="E3835" s="5" t="s">
        <v>15</v>
      </c>
      <c r="F3835" s="5" t="s">
        <v>31</v>
      </c>
      <c r="G3835" s="7">
        <v>143.0</v>
      </c>
      <c r="H3835" s="7" t="s">
        <v>17</v>
      </c>
      <c r="I3835" s="7">
        <v>146.0</v>
      </c>
      <c r="J3835" s="7">
        <f t="shared" si="1"/>
        <v>144.5</v>
      </c>
    </row>
    <row r="3836" ht="15.75" hidden="1" customHeight="1">
      <c r="A3836" s="5" t="s">
        <v>6080</v>
      </c>
      <c r="B3836" s="6" t="s">
        <v>12</v>
      </c>
      <c r="C3836" s="5" t="s">
        <v>23</v>
      </c>
      <c r="D3836" s="5" t="s">
        <v>60</v>
      </c>
      <c r="E3836" s="5" t="s">
        <v>25</v>
      </c>
      <c r="F3836" s="5" t="s">
        <v>278</v>
      </c>
      <c r="G3836" s="7">
        <v>171.0</v>
      </c>
      <c r="H3836" s="7" t="s">
        <v>17</v>
      </c>
      <c r="I3836" s="7">
        <v>168.0</v>
      </c>
      <c r="J3836" s="7">
        <f t="shared" si="1"/>
        <v>169.5</v>
      </c>
    </row>
    <row r="3837" ht="15.75" hidden="1" customHeight="1">
      <c r="A3837" s="5" t="s">
        <v>6081</v>
      </c>
      <c r="B3837" s="6" t="s">
        <v>12</v>
      </c>
      <c r="C3837" s="5" t="s">
        <v>23</v>
      </c>
      <c r="D3837" s="5" t="s">
        <v>14</v>
      </c>
      <c r="E3837" s="5" t="s">
        <v>15</v>
      </c>
      <c r="F3837" s="5" t="s">
        <v>16</v>
      </c>
      <c r="G3837" s="7">
        <v>172.0</v>
      </c>
      <c r="H3837" s="7" t="s">
        <v>17</v>
      </c>
      <c r="I3837" s="7">
        <v>180.0</v>
      </c>
      <c r="J3837" s="7">
        <f t="shared" si="1"/>
        <v>176</v>
      </c>
    </row>
    <row r="3838" ht="15.75" hidden="1" customHeight="1">
      <c r="A3838" s="5" t="s">
        <v>6082</v>
      </c>
      <c r="B3838" s="6" t="s">
        <v>19</v>
      </c>
      <c r="C3838" s="5" t="s">
        <v>23</v>
      </c>
      <c r="D3838" s="5" t="s">
        <v>561</v>
      </c>
      <c r="E3838" s="5" t="s">
        <v>15</v>
      </c>
      <c r="F3838" s="5" t="s">
        <v>1826</v>
      </c>
      <c r="G3838" s="7">
        <v>166.0</v>
      </c>
      <c r="H3838" s="7">
        <v>138.0</v>
      </c>
      <c r="I3838" s="7" t="s">
        <v>17</v>
      </c>
      <c r="J3838" s="7">
        <f t="shared" si="1"/>
        <v>152</v>
      </c>
    </row>
    <row r="3839" ht="15.75" hidden="1" customHeight="1">
      <c r="A3839" s="5" t="s">
        <v>6083</v>
      </c>
      <c r="B3839" s="6" t="s">
        <v>19</v>
      </c>
      <c r="C3839" s="5" t="s">
        <v>13</v>
      </c>
      <c r="D3839" s="5" t="s">
        <v>109</v>
      </c>
      <c r="E3839" s="5" t="s">
        <v>15</v>
      </c>
      <c r="F3839" s="5" t="s">
        <v>172</v>
      </c>
      <c r="G3839" s="7">
        <v>177.0</v>
      </c>
      <c r="H3839" s="7">
        <v>140.0</v>
      </c>
      <c r="I3839" s="7">
        <v>135.0</v>
      </c>
      <c r="J3839" s="7">
        <f t="shared" si="1"/>
        <v>150.6666667</v>
      </c>
    </row>
    <row r="3840" ht="15.75" hidden="1" customHeight="1">
      <c r="A3840" s="5" t="s">
        <v>6084</v>
      </c>
      <c r="B3840" s="6" t="s">
        <v>12</v>
      </c>
      <c r="C3840" s="5" t="s">
        <v>23</v>
      </c>
      <c r="D3840" s="5" t="s">
        <v>20</v>
      </c>
      <c r="E3840" s="5" t="s">
        <v>15</v>
      </c>
      <c r="F3840" s="5" t="s">
        <v>161</v>
      </c>
      <c r="G3840" s="7">
        <v>192.0</v>
      </c>
      <c r="H3840" s="7" t="s">
        <v>17</v>
      </c>
      <c r="I3840" s="7">
        <v>187.0</v>
      </c>
      <c r="J3840" s="7">
        <f t="shared" si="1"/>
        <v>189.5</v>
      </c>
    </row>
    <row r="3841" ht="15.75" hidden="1" customHeight="1">
      <c r="A3841" s="5" t="s">
        <v>6085</v>
      </c>
      <c r="B3841" s="6" t="s">
        <v>12</v>
      </c>
      <c r="C3841" s="5" t="s">
        <v>23</v>
      </c>
      <c r="D3841" s="5" t="s">
        <v>14</v>
      </c>
      <c r="E3841" s="5" t="s">
        <v>25</v>
      </c>
      <c r="F3841" s="5" t="s">
        <v>489</v>
      </c>
      <c r="G3841" s="7">
        <v>117.0</v>
      </c>
      <c r="H3841" s="7">
        <v>107.0</v>
      </c>
      <c r="I3841" s="7" t="s">
        <v>17</v>
      </c>
      <c r="J3841" s="7">
        <f t="shared" si="1"/>
        <v>112</v>
      </c>
    </row>
    <row r="3842" ht="15.75" hidden="1" customHeight="1">
      <c r="A3842" s="5" t="s">
        <v>6086</v>
      </c>
      <c r="B3842" s="6" t="s">
        <v>12</v>
      </c>
      <c r="C3842" s="5" t="s">
        <v>13</v>
      </c>
      <c r="D3842" s="5" t="s">
        <v>20</v>
      </c>
      <c r="E3842" s="5" t="s">
        <v>25</v>
      </c>
      <c r="F3842" s="5" t="s">
        <v>240</v>
      </c>
      <c r="G3842" s="7">
        <v>137.0</v>
      </c>
      <c r="H3842" s="7" t="s">
        <v>17</v>
      </c>
      <c r="I3842" s="7">
        <v>151.0</v>
      </c>
      <c r="J3842" s="7">
        <f t="shared" si="1"/>
        <v>144</v>
      </c>
    </row>
    <row r="3843" ht="15.75" hidden="1" customHeight="1">
      <c r="A3843" s="5" t="s">
        <v>6087</v>
      </c>
      <c r="B3843" s="6" t="s">
        <v>12</v>
      </c>
      <c r="C3843" s="5" t="s">
        <v>13</v>
      </c>
      <c r="D3843" s="5" t="s">
        <v>30</v>
      </c>
      <c r="E3843" s="5" t="s">
        <v>25</v>
      </c>
      <c r="F3843" s="5" t="s">
        <v>462</v>
      </c>
      <c r="G3843" s="7">
        <v>115.0</v>
      </c>
      <c r="H3843" s="7" t="s">
        <v>17</v>
      </c>
      <c r="I3843" s="7">
        <v>107.0</v>
      </c>
      <c r="J3843" s="7">
        <f t="shared" si="1"/>
        <v>111</v>
      </c>
    </row>
    <row r="3844" ht="15.75" hidden="1" customHeight="1">
      <c r="A3844" s="5" t="s">
        <v>6088</v>
      </c>
      <c r="B3844" s="6" t="s">
        <v>12</v>
      </c>
      <c r="C3844" s="5" t="s">
        <v>13</v>
      </c>
      <c r="D3844" s="5" t="s">
        <v>30</v>
      </c>
      <c r="E3844" s="5" t="s">
        <v>25</v>
      </c>
      <c r="F3844" s="5" t="s">
        <v>275</v>
      </c>
      <c r="G3844" s="7">
        <v>160.0</v>
      </c>
      <c r="H3844" s="7" t="s">
        <v>17</v>
      </c>
      <c r="I3844" s="7">
        <v>135.0</v>
      </c>
      <c r="J3844" s="7">
        <f t="shared" si="1"/>
        <v>147.5</v>
      </c>
    </row>
    <row r="3845" ht="15.75" hidden="1" customHeight="1">
      <c r="A3845" s="5" t="s">
        <v>6089</v>
      </c>
      <c r="B3845" s="6" t="s">
        <v>12</v>
      </c>
      <c r="C3845" s="5" t="s">
        <v>23</v>
      </c>
      <c r="D3845" s="5" t="s">
        <v>30</v>
      </c>
      <c r="E3845" s="5" t="s">
        <v>15</v>
      </c>
      <c r="F3845" s="5" t="s">
        <v>183</v>
      </c>
      <c r="G3845" s="7">
        <v>144.0</v>
      </c>
      <c r="H3845" s="7">
        <v>140.0</v>
      </c>
      <c r="I3845" s="7" t="s">
        <v>17</v>
      </c>
      <c r="J3845" s="7">
        <f t="shared" si="1"/>
        <v>142</v>
      </c>
    </row>
    <row r="3846" ht="15.75" hidden="1" customHeight="1">
      <c r="A3846" s="5" t="s">
        <v>6090</v>
      </c>
      <c r="B3846" s="6" t="s">
        <v>19</v>
      </c>
      <c r="C3846" s="5" t="s">
        <v>23</v>
      </c>
      <c r="D3846" s="5" t="s">
        <v>20</v>
      </c>
      <c r="E3846" s="5" t="s">
        <v>15</v>
      </c>
      <c r="F3846" s="5" t="s">
        <v>185</v>
      </c>
      <c r="G3846" s="7">
        <v>192.0</v>
      </c>
      <c r="H3846" s="7">
        <v>189.0</v>
      </c>
      <c r="I3846" s="7" t="s">
        <v>17</v>
      </c>
      <c r="J3846" s="7">
        <f t="shared" si="1"/>
        <v>190.5</v>
      </c>
    </row>
    <row r="3847" ht="15.75" hidden="1" customHeight="1">
      <c r="A3847" s="5" t="s">
        <v>6091</v>
      </c>
      <c r="B3847" s="6" t="s">
        <v>12</v>
      </c>
      <c r="C3847" s="5" t="s">
        <v>13</v>
      </c>
      <c r="D3847" s="5" t="s">
        <v>14</v>
      </c>
      <c r="E3847" s="5" t="s">
        <v>25</v>
      </c>
      <c r="F3847" s="5" t="s">
        <v>782</v>
      </c>
      <c r="G3847" s="7">
        <v>119.0</v>
      </c>
      <c r="H3847" s="7">
        <v>130.0</v>
      </c>
      <c r="I3847" s="7" t="s">
        <v>17</v>
      </c>
      <c r="J3847" s="7">
        <f t="shared" si="1"/>
        <v>124.5</v>
      </c>
    </row>
    <row r="3848" ht="15.75" hidden="1" customHeight="1">
      <c r="A3848" s="5" t="s">
        <v>6092</v>
      </c>
      <c r="B3848" s="6" t="s">
        <v>19</v>
      </c>
      <c r="C3848" s="5" t="s">
        <v>13</v>
      </c>
      <c r="D3848" s="5" t="s">
        <v>51</v>
      </c>
      <c r="E3848" s="5" t="s">
        <v>15</v>
      </c>
      <c r="F3848" s="5" t="s">
        <v>86</v>
      </c>
      <c r="G3848" s="7">
        <v>149.0</v>
      </c>
      <c r="H3848" s="7" t="s">
        <v>17</v>
      </c>
      <c r="I3848" s="7">
        <v>161.0</v>
      </c>
      <c r="J3848" s="7">
        <f t="shared" si="1"/>
        <v>155</v>
      </c>
    </row>
    <row r="3849" ht="15.75" hidden="1" customHeight="1">
      <c r="A3849" s="5" t="s">
        <v>6093</v>
      </c>
      <c r="B3849" s="6" t="s">
        <v>19</v>
      </c>
      <c r="C3849" s="5" t="s">
        <v>13</v>
      </c>
      <c r="D3849" s="5" t="s">
        <v>43</v>
      </c>
      <c r="E3849" s="5" t="s">
        <v>25</v>
      </c>
      <c r="F3849" s="5" t="s">
        <v>103</v>
      </c>
      <c r="G3849" s="7">
        <v>126.0</v>
      </c>
      <c r="H3849" s="7" t="s">
        <v>17</v>
      </c>
      <c r="I3849" s="7">
        <v>114.0</v>
      </c>
      <c r="J3849" s="7">
        <f t="shared" si="1"/>
        <v>120</v>
      </c>
    </row>
    <row r="3850" ht="15.75" hidden="1" customHeight="1">
      <c r="A3850" s="5" t="s">
        <v>6094</v>
      </c>
      <c r="B3850" s="6" t="s">
        <v>12</v>
      </c>
      <c r="C3850" s="5" t="s">
        <v>23</v>
      </c>
      <c r="D3850" s="5" t="s">
        <v>30</v>
      </c>
      <c r="E3850" s="5" t="s">
        <v>15</v>
      </c>
      <c r="F3850" s="5" t="s">
        <v>1101</v>
      </c>
      <c r="G3850" s="7">
        <v>171.0</v>
      </c>
      <c r="H3850" s="7">
        <v>135.0</v>
      </c>
      <c r="I3850" s="7" t="s">
        <v>17</v>
      </c>
      <c r="J3850" s="7">
        <f t="shared" si="1"/>
        <v>153</v>
      </c>
    </row>
    <row r="3851" ht="15.75" hidden="1" customHeight="1">
      <c r="A3851" s="5" t="s">
        <v>6095</v>
      </c>
      <c r="B3851" s="6" t="s">
        <v>12</v>
      </c>
      <c r="C3851" s="5" t="s">
        <v>23</v>
      </c>
      <c r="D3851" s="5" t="s">
        <v>130</v>
      </c>
      <c r="E3851" s="5" t="s">
        <v>25</v>
      </c>
      <c r="F3851" s="5" t="s">
        <v>58</v>
      </c>
      <c r="G3851" s="7">
        <v>167.0</v>
      </c>
      <c r="H3851" s="7">
        <v>169.0</v>
      </c>
      <c r="I3851" s="7" t="s">
        <v>17</v>
      </c>
      <c r="J3851" s="7">
        <f t="shared" si="1"/>
        <v>168</v>
      </c>
    </row>
    <row r="3852" ht="15.75" hidden="1" customHeight="1">
      <c r="A3852" s="5" t="s">
        <v>6096</v>
      </c>
      <c r="B3852" s="6" t="s">
        <v>12</v>
      </c>
      <c r="C3852" s="5" t="s">
        <v>23</v>
      </c>
      <c r="D3852" s="5" t="s">
        <v>30</v>
      </c>
      <c r="E3852" s="5" t="s">
        <v>25</v>
      </c>
      <c r="F3852" s="5" t="s">
        <v>1711</v>
      </c>
      <c r="G3852" s="7">
        <v>120.0</v>
      </c>
      <c r="H3852" s="7">
        <v>118.0</v>
      </c>
      <c r="I3852" s="7" t="s">
        <v>17</v>
      </c>
      <c r="J3852" s="7">
        <f t="shared" si="1"/>
        <v>119</v>
      </c>
    </row>
    <row r="3853" ht="15.75" hidden="1" customHeight="1">
      <c r="A3853" s="5" t="s">
        <v>6097</v>
      </c>
      <c r="B3853" s="6" t="s">
        <v>19</v>
      </c>
      <c r="C3853" s="5" t="s">
        <v>13</v>
      </c>
      <c r="D3853" s="5" t="s">
        <v>60</v>
      </c>
      <c r="E3853" s="5" t="s">
        <v>15</v>
      </c>
      <c r="F3853" s="5" t="s">
        <v>164</v>
      </c>
      <c r="G3853" s="7">
        <v>193.0</v>
      </c>
      <c r="H3853" s="7" t="s">
        <v>64</v>
      </c>
      <c r="I3853" s="7">
        <v>189.0</v>
      </c>
      <c r="J3853" s="7">
        <f t="shared" si="1"/>
        <v>191</v>
      </c>
    </row>
    <row r="3854" ht="15.75" hidden="1" customHeight="1">
      <c r="A3854" s="5" t="s">
        <v>6098</v>
      </c>
      <c r="B3854" s="6" t="s">
        <v>12</v>
      </c>
      <c r="C3854" s="5" t="s">
        <v>23</v>
      </c>
      <c r="D3854" s="5" t="s">
        <v>20</v>
      </c>
      <c r="E3854" s="5" t="s">
        <v>25</v>
      </c>
      <c r="F3854" s="5" t="s">
        <v>71</v>
      </c>
      <c r="G3854" s="7">
        <v>167.0</v>
      </c>
      <c r="H3854" s="7" t="s">
        <v>17</v>
      </c>
      <c r="I3854" s="7">
        <v>146.0</v>
      </c>
      <c r="J3854" s="7">
        <f t="shared" si="1"/>
        <v>156.5</v>
      </c>
    </row>
    <row r="3855" ht="15.75" hidden="1" customHeight="1">
      <c r="A3855" s="5" t="s">
        <v>6099</v>
      </c>
      <c r="B3855" s="6" t="s">
        <v>12</v>
      </c>
      <c r="C3855" s="5" t="s">
        <v>13</v>
      </c>
      <c r="D3855" s="5" t="s">
        <v>20</v>
      </c>
      <c r="E3855" s="5" t="s">
        <v>15</v>
      </c>
      <c r="F3855" s="5" t="s">
        <v>383</v>
      </c>
      <c r="G3855" s="7">
        <v>186.0</v>
      </c>
      <c r="H3855" s="7" t="s">
        <v>17</v>
      </c>
      <c r="I3855" s="7">
        <v>182.0</v>
      </c>
      <c r="J3855" s="7">
        <f t="shared" si="1"/>
        <v>184</v>
      </c>
    </row>
    <row r="3856" ht="15.75" hidden="1" customHeight="1">
      <c r="A3856" s="5" t="s">
        <v>6100</v>
      </c>
      <c r="B3856" s="6" t="s">
        <v>19</v>
      </c>
      <c r="C3856" s="5" t="s">
        <v>13</v>
      </c>
      <c r="D3856" s="5" t="s">
        <v>149</v>
      </c>
      <c r="E3856" s="5" t="s">
        <v>15</v>
      </c>
      <c r="F3856" s="5" t="s">
        <v>150</v>
      </c>
      <c r="G3856" s="7">
        <v>156.0</v>
      </c>
      <c r="H3856" s="7">
        <v>153.0</v>
      </c>
      <c r="I3856" s="7">
        <v>146.0</v>
      </c>
      <c r="J3856" s="7">
        <f t="shared" si="1"/>
        <v>151.6666667</v>
      </c>
    </row>
    <row r="3857" ht="15.75" hidden="1" customHeight="1">
      <c r="A3857" s="5" t="s">
        <v>6101</v>
      </c>
      <c r="B3857" s="6" t="s">
        <v>12</v>
      </c>
      <c r="C3857" s="5" t="s">
        <v>13</v>
      </c>
      <c r="D3857" s="5" t="s">
        <v>30</v>
      </c>
      <c r="E3857" s="5" t="s">
        <v>15</v>
      </c>
      <c r="F3857" s="5" t="s">
        <v>596</v>
      </c>
      <c r="G3857" s="7">
        <v>131.0</v>
      </c>
      <c r="H3857" s="7">
        <v>130.0</v>
      </c>
      <c r="I3857" s="7" t="s">
        <v>17</v>
      </c>
      <c r="J3857" s="7">
        <f t="shared" si="1"/>
        <v>130.5</v>
      </c>
    </row>
    <row r="3858" ht="15.75" hidden="1" customHeight="1">
      <c r="A3858" s="5" t="s">
        <v>6102</v>
      </c>
      <c r="B3858" s="6" t="s">
        <v>19</v>
      </c>
      <c r="C3858" s="5" t="s">
        <v>23</v>
      </c>
      <c r="D3858" s="5" t="s">
        <v>37</v>
      </c>
      <c r="E3858" s="5" t="s">
        <v>25</v>
      </c>
      <c r="F3858" s="5" t="s">
        <v>1023</v>
      </c>
      <c r="G3858" s="7">
        <v>167.0</v>
      </c>
      <c r="H3858" s="7">
        <v>135.0</v>
      </c>
      <c r="I3858" s="7" t="s">
        <v>17</v>
      </c>
      <c r="J3858" s="7">
        <f t="shared" si="1"/>
        <v>151</v>
      </c>
    </row>
    <row r="3859" ht="15.75" hidden="1" customHeight="1">
      <c r="A3859" s="5" t="s">
        <v>6103</v>
      </c>
      <c r="B3859" s="6" t="s">
        <v>12</v>
      </c>
      <c r="C3859" s="5" t="s">
        <v>13</v>
      </c>
      <c r="D3859" s="5" t="s">
        <v>37</v>
      </c>
      <c r="E3859" s="5" t="s">
        <v>15</v>
      </c>
      <c r="F3859" s="5" t="s">
        <v>271</v>
      </c>
      <c r="G3859" s="7">
        <v>178.0</v>
      </c>
      <c r="H3859" s="7" t="s">
        <v>17</v>
      </c>
      <c r="I3859" s="7">
        <v>140.0</v>
      </c>
      <c r="J3859" s="7">
        <f t="shared" si="1"/>
        <v>159</v>
      </c>
    </row>
    <row r="3860" ht="15.75" hidden="1" customHeight="1">
      <c r="A3860" s="5" t="s">
        <v>6104</v>
      </c>
      <c r="B3860" s="6" t="s">
        <v>12</v>
      </c>
      <c r="C3860" s="5" t="s">
        <v>13</v>
      </c>
      <c r="D3860" s="5" t="s">
        <v>30</v>
      </c>
      <c r="E3860" s="5" t="s">
        <v>25</v>
      </c>
      <c r="F3860" s="5" t="s">
        <v>844</v>
      </c>
      <c r="G3860" s="7">
        <v>111.0</v>
      </c>
      <c r="H3860" s="7" t="s">
        <v>67</v>
      </c>
      <c r="I3860" s="7" t="s">
        <v>17</v>
      </c>
      <c r="J3860" s="7">
        <f t="shared" si="1"/>
        <v>111</v>
      </c>
    </row>
    <row r="3861" ht="15.75" hidden="1" customHeight="1">
      <c r="A3861" s="5" t="s">
        <v>6105</v>
      </c>
      <c r="B3861" s="6" t="s">
        <v>19</v>
      </c>
      <c r="C3861" s="5" t="s">
        <v>23</v>
      </c>
      <c r="D3861" s="5" t="s">
        <v>20</v>
      </c>
      <c r="E3861" s="5" t="s">
        <v>25</v>
      </c>
      <c r="F3861" s="5" t="s">
        <v>71</v>
      </c>
      <c r="G3861" s="7">
        <v>176.0</v>
      </c>
      <c r="H3861" s="7">
        <v>169.0</v>
      </c>
      <c r="I3861" s="7" t="s">
        <v>17</v>
      </c>
      <c r="J3861" s="7">
        <f t="shared" si="1"/>
        <v>172.5</v>
      </c>
    </row>
    <row r="3862" ht="15.75" hidden="1" customHeight="1">
      <c r="A3862" s="5" t="s">
        <v>6106</v>
      </c>
      <c r="B3862" s="6" t="s">
        <v>12</v>
      </c>
      <c r="C3862" s="5" t="s">
        <v>13</v>
      </c>
      <c r="D3862" s="5" t="s">
        <v>37</v>
      </c>
      <c r="E3862" s="5" t="s">
        <v>15</v>
      </c>
      <c r="F3862" s="5" t="s">
        <v>86</v>
      </c>
      <c r="G3862" s="7">
        <v>147.0</v>
      </c>
      <c r="H3862" s="7" t="s">
        <v>17</v>
      </c>
      <c r="I3862" s="7">
        <v>119.0</v>
      </c>
      <c r="J3862" s="7">
        <f t="shared" si="1"/>
        <v>133</v>
      </c>
    </row>
    <row r="3863" ht="15.75" hidden="1" customHeight="1">
      <c r="A3863" s="5" t="s">
        <v>6107</v>
      </c>
      <c r="B3863" s="6" t="s">
        <v>12</v>
      </c>
      <c r="C3863" s="5" t="s">
        <v>13</v>
      </c>
      <c r="D3863" s="5" t="s">
        <v>109</v>
      </c>
      <c r="E3863" s="5" t="s">
        <v>15</v>
      </c>
      <c r="F3863" s="5" t="s">
        <v>172</v>
      </c>
      <c r="G3863" s="7">
        <v>131.0</v>
      </c>
      <c r="H3863" s="7">
        <v>132.0</v>
      </c>
      <c r="I3863" s="7" t="s">
        <v>17</v>
      </c>
      <c r="J3863" s="7">
        <f t="shared" si="1"/>
        <v>131.5</v>
      </c>
    </row>
    <row r="3864" ht="15.75" hidden="1" customHeight="1">
      <c r="A3864" s="5" t="s">
        <v>6108</v>
      </c>
      <c r="B3864" s="6" t="s">
        <v>12</v>
      </c>
      <c r="C3864" s="5" t="s">
        <v>23</v>
      </c>
      <c r="D3864" s="5" t="s">
        <v>37</v>
      </c>
      <c r="E3864" s="5" t="s">
        <v>15</v>
      </c>
      <c r="F3864" s="5" t="s">
        <v>205</v>
      </c>
      <c r="G3864" s="7">
        <v>102.0</v>
      </c>
      <c r="H3864" s="7">
        <v>112.0</v>
      </c>
      <c r="I3864" s="7">
        <v>114.0</v>
      </c>
      <c r="J3864" s="7">
        <f t="shared" si="1"/>
        <v>109.3333333</v>
      </c>
    </row>
    <row r="3865" ht="15.75" hidden="1" customHeight="1">
      <c r="A3865" s="5" t="s">
        <v>6109</v>
      </c>
      <c r="B3865" s="6" t="s">
        <v>19</v>
      </c>
      <c r="C3865" s="5" t="s">
        <v>13</v>
      </c>
      <c r="D3865" s="5" t="s">
        <v>20</v>
      </c>
      <c r="E3865" s="5" t="s">
        <v>25</v>
      </c>
      <c r="F3865" s="5" t="s">
        <v>71</v>
      </c>
      <c r="G3865" s="7">
        <v>115.0</v>
      </c>
      <c r="H3865" s="7">
        <v>145.0</v>
      </c>
      <c r="I3865" s="7" t="s">
        <v>17</v>
      </c>
      <c r="J3865" s="7">
        <f t="shared" si="1"/>
        <v>130</v>
      </c>
    </row>
    <row r="3866" ht="15.75" hidden="1" customHeight="1">
      <c r="A3866" s="5" t="s">
        <v>6110</v>
      </c>
      <c r="B3866" s="6" t="s">
        <v>19</v>
      </c>
      <c r="C3866" s="5" t="s">
        <v>13</v>
      </c>
      <c r="D3866" s="5" t="s">
        <v>30</v>
      </c>
      <c r="E3866" s="5" t="s">
        <v>15</v>
      </c>
      <c r="F3866" s="5" t="s">
        <v>702</v>
      </c>
      <c r="G3866" s="7">
        <v>109.0</v>
      </c>
      <c r="H3866" s="7" t="s">
        <v>67</v>
      </c>
      <c r="I3866" s="7" t="s">
        <v>17</v>
      </c>
      <c r="J3866" s="7">
        <f t="shared" si="1"/>
        <v>109</v>
      </c>
    </row>
    <row r="3867" ht="15.75" hidden="1" customHeight="1">
      <c r="A3867" s="5" t="s">
        <v>6111</v>
      </c>
      <c r="B3867" s="6" t="s">
        <v>12</v>
      </c>
      <c r="C3867" s="5" t="s">
        <v>23</v>
      </c>
      <c r="D3867" s="5" t="s">
        <v>37</v>
      </c>
      <c r="E3867" s="5" t="s">
        <v>15</v>
      </c>
      <c r="F3867" s="5" t="s">
        <v>326</v>
      </c>
      <c r="G3867" s="7">
        <v>185.0</v>
      </c>
      <c r="H3867" s="7">
        <v>161.0</v>
      </c>
      <c r="I3867" s="7">
        <v>151.0</v>
      </c>
      <c r="J3867" s="7">
        <f t="shared" si="1"/>
        <v>165.6666667</v>
      </c>
    </row>
    <row r="3868" ht="15.75" hidden="1" customHeight="1">
      <c r="A3868" s="5" t="s">
        <v>6112</v>
      </c>
      <c r="B3868" s="6" t="s">
        <v>12</v>
      </c>
      <c r="C3868" s="5" t="s">
        <v>23</v>
      </c>
      <c r="D3868" s="5" t="s">
        <v>43</v>
      </c>
      <c r="E3868" s="5" t="s">
        <v>15</v>
      </c>
      <c r="F3868" s="5" t="s">
        <v>398</v>
      </c>
      <c r="G3868" s="7">
        <v>141.0</v>
      </c>
      <c r="H3868" s="7" t="s">
        <v>17</v>
      </c>
      <c r="I3868" s="7">
        <v>142.0</v>
      </c>
      <c r="J3868" s="7">
        <f t="shared" si="1"/>
        <v>141.5</v>
      </c>
    </row>
    <row r="3869" ht="15.75" hidden="1" customHeight="1">
      <c r="A3869" s="5" t="s">
        <v>6113</v>
      </c>
      <c r="B3869" s="6" t="s">
        <v>19</v>
      </c>
      <c r="C3869" s="5" t="s">
        <v>23</v>
      </c>
      <c r="D3869" s="5" t="s">
        <v>14</v>
      </c>
      <c r="E3869" s="5" t="s">
        <v>25</v>
      </c>
      <c r="F3869" s="5" t="s">
        <v>269</v>
      </c>
      <c r="G3869" s="7">
        <v>145.0</v>
      </c>
      <c r="H3869" s="7">
        <v>162.0</v>
      </c>
      <c r="I3869" s="7" t="s">
        <v>17</v>
      </c>
      <c r="J3869" s="7">
        <f t="shared" si="1"/>
        <v>153.5</v>
      </c>
    </row>
    <row r="3870" ht="15.75" hidden="1" customHeight="1">
      <c r="A3870" s="5" t="s">
        <v>6114</v>
      </c>
      <c r="B3870" s="6" t="s">
        <v>19</v>
      </c>
      <c r="C3870" s="5" t="s">
        <v>23</v>
      </c>
      <c r="D3870" s="5" t="s">
        <v>20</v>
      </c>
      <c r="E3870" s="5" t="s">
        <v>15</v>
      </c>
      <c r="F3870" s="5" t="s">
        <v>137</v>
      </c>
      <c r="G3870" s="7">
        <v>111.0</v>
      </c>
      <c r="H3870" s="7" t="s">
        <v>17</v>
      </c>
      <c r="I3870" s="7" t="s">
        <v>67</v>
      </c>
      <c r="J3870" s="7">
        <f t="shared" si="1"/>
        <v>111</v>
      </c>
    </row>
    <row r="3871" ht="15.75" hidden="1" customHeight="1">
      <c r="A3871" s="5" t="s">
        <v>6115</v>
      </c>
      <c r="B3871" s="6" t="s">
        <v>12</v>
      </c>
      <c r="C3871" s="5" t="s">
        <v>23</v>
      </c>
      <c r="D3871" s="5" t="s">
        <v>20</v>
      </c>
      <c r="E3871" s="5" t="s">
        <v>15</v>
      </c>
      <c r="F3871" s="5" t="s">
        <v>457</v>
      </c>
      <c r="G3871" s="7">
        <v>186.0</v>
      </c>
      <c r="H3871" s="7">
        <v>181.0</v>
      </c>
      <c r="I3871" s="7" t="s">
        <v>17</v>
      </c>
      <c r="J3871" s="7">
        <f t="shared" si="1"/>
        <v>183.5</v>
      </c>
    </row>
    <row r="3872" ht="15.75" hidden="1" customHeight="1">
      <c r="A3872" s="5" t="s">
        <v>6116</v>
      </c>
      <c r="B3872" s="6" t="s">
        <v>19</v>
      </c>
      <c r="C3872" s="5" t="s">
        <v>13</v>
      </c>
      <c r="D3872" s="5" t="s">
        <v>149</v>
      </c>
      <c r="E3872" s="5" t="s">
        <v>15</v>
      </c>
      <c r="F3872" s="5" t="s">
        <v>150</v>
      </c>
      <c r="G3872" s="7">
        <v>119.0</v>
      </c>
      <c r="H3872" s="7">
        <v>100.0</v>
      </c>
      <c r="I3872" s="7" t="s">
        <v>17</v>
      </c>
      <c r="J3872" s="7">
        <f t="shared" si="1"/>
        <v>109.5</v>
      </c>
    </row>
    <row r="3873" ht="15.75" hidden="1" customHeight="1">
      <c r="A3873" s="5" t="s">
        <v>6117</v>
      </c>
      <c r="B3873" s="6" t="s">
        <v>19</v>
      </c>
      <c r="C3873" s="5" t="s">
        <v>23</v>
      </c>
      <c r="D3873" s="5" t="s">
        <v>1019</v>
      </c>
      <c r="E3873" s="5" t="s">
        <v>15</v>
      </c>
      <c r="F3873" s="5" t="s">
        <v>35</v>
      </c>
      <c r="G3873" s="7">
        <v>174.0</v>
      </c>
      <c r="H3873" s="7" t="s">
        <v>17</v>
      </c>
      <c r="I3873" s="7">
        <v>161.0</v>
      </c>
      <c r="J3873" s="7">
        <f t="shared" si="1"/>
        <v>167.5</v>
      </c>
    </row>
    <row r="3874" ht="15.75" hidden="1" customHeight="1">
      <c r="A3874" s="5" t="s">
        <v>6118</v>
      </c>
      <c r="B3874" s="6" t="s">
        <v>12</v>
      </c>
      <c r="C3874" s="5" t="s">
        <v>13</v>
      </c>
      <c r="D3874" s="5" t="s">
        <v>30</v>
      </c>
      <c r="E3874" s="5" t="s">
        <v>15</v>
      </c>
      <c r="F3874" s="5" t="s">
        <v>49</v>
      </c>
      <c r="G3874" s="7">
        <v>147.0</v>
      </c>
      <c r="H3874" s="7">
        <v>147.0</v>
      </c>
      <c r="I3874" s="7" t="s">
        <v>17</v>
      </c>
      <c r="J3874" s="7">
        <f t="shared" si="1"/>
        <v>147</v>
      </c>
    </row>
    <row r="3875" ht="15.75" hidden="1" customHeight="1">
      <c r="A3875" s="5" t="s">
        <v>6119</v>
      </c>
      <c r="B3875" s="6" t="s">
        <v>19</v>
      </c>
      <c r="C3875" s="5" t="s">
        <v>13</v>
      </c>
      <c r="D3875" s="5" t="s">
        <v>109</v>
      </c>
      <c r="E3875" s="5" t="s">
        <v>25</v>
      </c>
      <c r="F3875" s="5" t="s">
        <v>679</v>
      </c>
      <c r="G3875" s="7">
        <v>117.0</v>
      </c>
      <c r="H3875" s="7">
        <v>118.0</v>
      </c>
      <c r="I3875" s="7">
        <v>110.0</v>
      </c>
      <c r="J3875" s="7">
        <f t="shared" si="1"/>
        <v>115</v>
      </c>
    </row>
    <row r="3876" ht="15.75" hidden="1" customHeight="1">
      <c r="A3876" s="5" t="s">
        <v>6120</v>
      </c>
      <c r="B3876" s="6" t="s">
        <v>12</v>
      </c>
      <c r="C3876" s="5" t="s">
        <v>23</v>
      </c>
      <c r="D3876" s="5" t="s">
        <v>24</v>
      </c>
      <c r="E3876" s="5" t="s">
        <v>15</v>
      </c>
      <c r="F3876" s="5" t="s">
        <v>332</v>
      </c>
      <c r="G3876" s="7">
        <v>194.0</v>
      </c>
      <c r="H3876" s="7" t="s">
        <v>17</v>
      </c>
      <c r="I3876" s="7">
        <v>177.0</v>
      </c>
      <c r="J3876" s="7">
        <f t="shared" si="1"/>
        <v>185.5</v>
      </c>
    </row>
    <row r="3877" ht="15.75" hidden="1" customHeight="1">
      <c r="A3877" s="5" t="s">
        <v>6121</v>
      </c>
      <c r="B3877" s="6" t="s">
        <v>12</v>
      </c>
      <c r="C3877" s="5" t="s">
        <v>23</v>
      </c>
      <c r="D3877" s="5" t="s">
        <v>20</v>
      </c>
      <c r="E3877" s="5" t="s">
        <v>25</v>
      </c>
      <c r="F3877" s="5" t="s">
        <v>71</v>
      </c>
      <c r="G3877" s="7">
        <v>161.0</v>
      </c>
      <c r="H3877" s="7">
        <v>147.0</v>
      </c>
      <c r="I3877" s="7" t="s">
        <v>17</v>
      </c>
      <c r="J3877" s="7">
        <f t="shared" si="1"/>
        <v>154</v>
      </c>
    </row>
    <row r="3878" ht="15.75" hidden="1" customHeight="1">
      <c r="A3878" s="5" t="s">
        <v>6122</v>
      </c>
      <c r="B3878" s="6" t="s">
        <v>19</v>
      </c>
      <c r="C3878" s="5" t="s">
        <v>23</v>
      </c>
      <c r="D3878" s="5" t="s">
        <v>149</v>
      </c>
      <c r="E3878" s="5" t="s">
        <v>15</v>
      </c>
      <c r="F3878" s="5" t="s">
        <v>150</v>
      </c>
      <c r="G3878" s="7">
        <v>174.0</v>
      </c>
      <c r="H3878" s="7" t="s">
        <v>17</v>
      </c>
      <c r="I3878" s="7">
        <v>149.0</v>
      </c>
      <c r="J3878" s="7">
        <f t="shared" si="1"/>
        <v>161.5</v>
      </c>
    </row>
    <row r="3879" ht="15.75" hidden="1" customHeight="1">
      <c r="A3879" s="5" t="s">
        <v>6123</v>
      </c>
      <c r="B3879" s="6" t="s">
        <v>19</v>
      </c>
      <c r="C3879" s="5" t="s">
        <v>13</v>
      </c>
      <c r="D3879" s="5" t="s">
        <v>37</v>
      </c>
      <c r="E3879" s="5" t="s">
        <v>25</v>
      </c>
      <c r="F3879" s="5" t="s">
        <v>54</v>
      </c>
      <c r="G3879" s="7">
        <v>177.0</v>
      </c>
      <c r="H3879" s="7" t="s">
        <v>17</v>
      </c>
      <c r="I3879" s="7">
        <v>178.0</v>
      </c>
      <c r="J3879" s="7">
        <f t="shared" si="1"/>
        <v>177.5</v>
      </c>
    </row>
    <row r="3880" ht="15.75" hidden="1" customHeight="1">
      <c r="A3880" s="5" t="s">
        <v>6124</v>
      </c>
      <c r="B3880" s="6" t="s">
        <v>12</v>
      </c>
      <c r="C3880" s="5" t="s">
        <v>13</v>
      </c>
      <c r="D3880" s="5" t="s">
        <v>30</v>
      </c>
      <c r="E3880" s="5" t="s">
        <v>25</v>
      </c>
      <c r="F3880" s="5" t="s">
        <v>177</v>
      </c>
      <c r="G3880" s="7">
        <v>141.0</v>
      </c>
      <c r="H3880" s="7" t="s">
        <v>17</v>
      </c>
      <c r="I3880" s="7">
        <v>172.0</v>
      </c>
      <c r="J3880" s="7">
        <f t="shared" si="1"/>
        <v>156.5</v>
      </c>
    </row>
    <row r="3881" ht="15.75" hidden="1" customHeight="1">
      <c r="A3881" s="5" t="s">
        <v>6125</v>
      </c>
      <c r="B3881" s="6" t="s">
        <v>12</v>
      </c>
      <c r="C3881" s="5" t="s">
        <v>13</v>
      </c>
      <c r="D3881" s="5" t="s">
        <v>51</v>
      </c>
      <c r="E3881" s="5" t="s">
        <v>15</v>
      </c>
      <c r="F3881" s="5" t="s">
        <v>330</v>
      </c>
      <c r="G3881" s="7">
        <v>154.0</v>
      </c>
      <c r="H3881" s="7" t="s">
        <v>17</v>
      </c>
      <c r="I3881" s="7">
        <v>163.0</v>
      </c>
      <c r="J3881" s="7">
        <f t="shared" si="1"/>
        <v>158.5</v>
      </c>
    </row>
    <row r="3882" ht="15.75" hidden="1" customHeight="1">
      <c r="A3882" s="5" t="s">
        <v>6126</v>
      </c>
      <c r="B3882" s="6" t="s">
        <v>12</v>
      </c>
      <c r="C3882" s="5" t="s">
        <v>13</v>
      </c>
      <c r="D3882" s="5" t="s">
        <v>30</v>
      </c>
      <c r="E3882" s="5" t="s">
        <v>25</v>
      </c>
      <c r="F3882" s="5" t="s">
        <v>737</v>
      </c>
      <c r="G3882" s="7">
        <v>138.0</v>
      </c>
      <c r="H3882" s="7" t="s">
        <v>17</v>
      </c>
      <c r="I3882" s="7">
        <v>133.0</v>
      </c>
      <c r="J3882" s="7">
        <f t="shared" si="1"/>
        <v>135.5</v>
      </c>
    </row>
    <row r="3883" ht="15.75" hidden="1" customHeight="1">
      <c r="A3883" s="5" t="s">
        <v>6127</v>
      </c>
      <c r="B3883" s="6" t="s">
        <v>19</v>
      </c>
      <c r="C3883" s="5" t="s">
        <v>23</v>
      </c>
      <c r="D3883" s="5" t="s">
        <v>20</v>
      </c>
      <c r="E3883" s="5" t="s">
        <v>15</v>
      </c>
      <c r="F3883" s="5" t="s">
        <v>3542</v>
      </c>
      <c r="G3883" s="7">
        <v>185.0</v>
      </c>
      <c r="H3883" s="7">
        <v>191.0</v>
      </c>
      <c r="I3883" s="7" t="s">
        <v>17</v>
      </c>
      <c r="J3883" s="7">
        <f t="shared" si="1"/>
        <v>188</v>
      </c>
    </row>
    <row r="3884" ht="15.75" hidden="1" customHeight="1">
      <c r="A3884" s="5" t="s">
        <v>6128</v>
      </c>
      <c r="B3884" s="6" t="s">
        <v>12</v>
      </c>
      <c r="C3884" s="5" t="s">
        <v>23</v>
      </c>
      <c r="D3884" s="5" t="s">
        <v>30</v>
      </c>
      <c r="E3884" s="5" t="s">
        <v>15</v>
      </c>
      <c r="F3884" s="5" t="s">
        <v>183</v>
      </c>
      <c r="G3884" s="7">
        <v>189.0</v>
      </c>
      <c r="H3884" s="7" t="s">
        <v>17</v>
      </c>
      <c r="I3884" s="7">
        <v>180.0</v>
      </c>
      <c r="J3884" s="7">
        <f t="shared" si="1"/>
        <v>184.5</v>
      </c>
    </row>
    <row r="3885" ht="15.75" hidden="1" customHeight="1">
      <c r="A3885" s="5" t="s">
        <v>6129</v>
      </c>
      <c r="B3885" s="6" t="s">
        <v>12</v>
      </c>
      <c r="C3885" s="5" t="s">
        <v>13</v>
      </c>
      <c r="D3885" s="5" t="s">
        <v>60</v>
      </c>
      <c r="E3885" s="5" t="s">
        <v>25</v>
      </c>
      <c r="F3885" s="5" t="s">
        <v>278</v>
      </c>
      <c r="G3885" s="7">
        <v>153.0</v>
      </c>
      <c r="H3885" s="7" t="s">
        <v>17</v>
      </c>
      <c r="I3885" s="7">
        <v>178.0</v>
      </c>
      <c r="J3885" s="7">
        <f t="shared" si="1"/>
        <v>165.5</v>
      </c>
    </row>
    <row r="3886" ht="15.75" hidden="1" customHeight="1">
      <c r="A3886" s="5" t="s">
        <v>6130</v>
      </c>
      <c r="B3886" s="6" t="s">
        <v>19</v>
      </c>
      <c r="C3886" s="5" t="s">
        <v>13</v>
      </c>
      <c r="D3886" s="5" t="s">
        <v>60</v>
      </c>
      <c r="E3886" s="5" t="s">
        <v>25</v>
      </c>
      <c r="F3886" s="5" t="s">
        <v>534</v>
      </c>
      <c r="G3886" s="7">
        <v>184.0</v>
      </c>
      <c r="H3886" s="7" t="s">
        <v>17</v>
      </c>
      <c r="I3886" s="7">
        <v>184.0</v>
      </c>
      <c r="J3886" s="7">
        <f t="shared" si="1"/>
        <v>184</v>
      </c>
    </row>
    <row r="3887" ht="15.75" hidden="1" customHeight="1">
      <c r="A3887" s="5" t="s">
        <v>6131</v>
      </c>
      <c r="B3887" s="6" t="s">
        <v>12</v>
      </c>
      <c r="C3887" s="5" t="s">
        <v>13</v>
      </c>
      <c r="D3887" s="5" t="s">
        <v>24</v>
      </c>
      <c r="E3887" s="5" t="s">
        <v>15</v>
      </c>
      <c r="F3887" s="5" t="s">
        <v>1225</v>
      </c>
      <c r="G3887" s="7">
        <v>117.0</v>
      </c>
      <c r="H3887" s="7">
        <v>130.0</v>
      </c>
      <c r="I3887" s="7" t="s">
        <v>17</v>
      </c>
      <c r="J3887" s="7">
        <f t="shared" si="1"/>
        <v>123.5</v>
      </c>
    </row>
    <row r="3888" ht="15.75" hidden="1" customHeight="1">
      <c r="A3888" s="5" t="s">
        <v>6132</v>
      </c>
      <c r="B3888" s="6" t="s">
        <v>12</v>
      </c>
      <c r="C3888" s="5" t="s">
        <v>13</v>
      </c>
      <c r="D3888" s="5" t="s">
        <v>40</v>
      </c>
      <c r="E3888" s="5" t="s">
        <v>15</v>
      </c>
      <c r="F3888" s="5" t="s">
        <v>41</v>
      </c>
      <c r="G3888" s="7">
        <v>135.0</v>
      </c>
      <c r="H3888" s="7">
        <v>118.0</v>
      </c>
      <c r="I3888" s="7" t="s">
        <v>17</v>
      </c>
      <c r="J3888" s="7">
        <f t="shared" si="1"/>
        <v>126.5</v>
      </c>
    </row>
    <row r="3889" ht="15.75" hidden="1" customHeight="1">
      <c r="A3889" s="5" t="s">
        <v>6133</v>
      </c>
      <c r="B3889" s="6" t="s">
        <v>12</v>
      </c>
      <c r="C3889" s="5" t="s">
        <v>13</v>
      </c>
      <c r="D3889" s="5" t="s">
        <v>24</v>
      </c>
      <c r="E3889" s="5" t="s">
        <v>15</v>
      </c>
      <c r="F3889" s="5" t="s">
        <v>1410</v>
      </c>
      <c r="G3889" s="7">
        <v>141.0</v>
      </c>
      <c r="H3889" s="7">
        <v>121.0</v>
      </c>
      <c r="I3889" s="7" t="s">
        <v>17</v>
      </c>
      <c r="J3889" s="7">
        <f t="shared" si="1"/>
        <v>131</v>
      </c>
    </row>
    <row r="3890" ht="15.75" hidden="1" customHeight="1">
      <c r="A3890" s="5" t="s">
        <v>6134</v>
      </c>
      <c r="B3890" s="6" t="s">
        <v>12</v>
      </c>
      <c r="C3890" s="5" t="s">
        <v>13</v>
      </c>
      <c r="D3890" s="5" t="s">
        <v>30</v>
      </c>
      <c r="E3890" s="5" t="s">
        <v>15</v>
      </c>
      <c r="F3890" s="5" t="s">
        <v>289</v>
      </c>
      <c r="G3890" s="7">
        <v>119.0</v>
      </c>
      <c r="H3890" s="7">
        <v>135.0</v>
      </c>
      <c r="I3890" s="7" t="s">
        <v>17</v>
      </c>
      <c r="J3890" s="7">
        <f t="shared" si="1"/>
        <v>127</v>
      </c>
    </row>
    <row r="3891" ht="15.75" hidden="1" customHeight="1">
      <c r="A3891" s="5" t="s">
        <v>6135</v>
      </c>
      <c r="B3891" s="6" t="s">
        <v>12</v>
      </c>
      <c r="C3891" s="5" t="s">
        <v>23</v>
      </c>
      <c r="D3891" s="5" t="s">
        <v>20</v>
      </c>
      <c r="E3891" s="5" t="s">
        <v>15</v>
      </c>
      <c r="F3891" s="5" t="s">
        <v>21</v>
      </c>
      <c r="G3891" s="7">
        <v>188.0</v>
      </c>
      <c r="H3891" s="7" t="s">
        <v>17</v>
      </c>
      <c r="I3891" s="7">
        <v>186.0</v>
      </c>
      <c r="J3891" s="7">
        <f t="shared" si="1"/>
        <v>187</v>
      </c>
    </row>
    <row r="3892" ht="15.75" hidden="1" customHeight="1">
      <c r="A3892" s="5" t="s">
        <v>6136</v>
      </c>
      <c r="B3892" s="6" t="s">
        <v>12</v>
      </c>
      <c r="C3892" s="5" t="s">
        <v>13</v>
      </c>
      <c r="D3892" s="5" t="s">
        <v>130</v>
      </c>
      <c r="E3892" s="5" t="s">
        <v>25</v>
      </c>
      <c r="F3892" s="5" t="s">
        <v>97</v>
      </c>
      <c r="G3892" s="7">
        <v>152.0</v>
      </c>
      <c r="H3892" s="7" t="s">
        <v>17</v>
      </c>
      <c r="I3892" s="7">
        <v>182.0</v>
      </c>
      <c r="J3892" s="7">
        <f t="shared" si="1"/>
        <v>167</v>
      </c>
    </row>
    <row r="3893" ht="15.75" hidden="1" customHeight="1">
      <c r="A3893" s="5" t="s">
        <v>6137</v>
      </c>
      <c r="B3893" s="6" t="s">
        <v>19</v>
      </c>
      <c r="C3893" s="5" t="s">
        <v>23</v>
      </c>
      <c r="D3893" s="5" t="s">
        <v>561</v>
      </c>
      <c r="E3893" s="5" t="s">
        <v>15</v>
      </c>
      <c r="F3893" s="5" t="s">
        <v>594</v>
      </c>
      <c r="G3893" s="7">
        <v>131.0</v>
      </c>
      <c r="H3893" s="7">
        <v>151.0</v>
      </c>
      <c r="I3893" s="7" t="s">
        <v>17</v>
      </c>
      <c r="J3893" s="7">
        <f t="shared" si="1"/>
        <v>141</v>
      </c>
    </row>
    <row r="3894" ht="15.75" hidden="1" customHeight="1">
      <c r="A3894" s="5" t="s">
        <v>6138</v>
      </c>
      <c r="B3894" s="6" t="s">
        <v>19</v>
      </c>
      <c r="C3894" s="5" t="s">
        <v>23</v>
      </c>
      <c r="D3894" s="5" t="s">
        <v>43</v>
      </c>
      <c r="E3894" s="5" t="s">
        <v>15</v>
      </c>
      <c r="F3894" s="5" t="s">
        <v>550</v>
      </c>
      <c r="G3894" s="7">
        <v>199.0</v>
      </c>
      <c r="H3894" s="7" t="s">
        <v>17</v>
      </c>
      <c r="I3894" s="7">
        <v>173.0</v>
      </c>
      <c r="J3894" s="7">
        <f t="shared" si="1"/>
        <v>186</v>
      </c>
    </row>
    <row r="3895" ht="15.75" hidden="1" customHeight="1">
      <c r="A3895" s="5" t="s">
        <v>6139</v>
      </c>
      <c r="B3895" s="6" t="s">
        <v>12</v>
      </c>
      <c r="C3895" s="5" t="s">
        <v>23</v>
      </c>
      <c r="D3895" s="5" t="s">
        <v>20</v>
      </c>
      <c r="E3895" s="5" t="s">
        <v>25</v>
      </c>
      <c r="F3895" s="5" t="s">
        <v>71</v>
      </c>
      <c r="G3895" s="7">
        <v>156.0</v>
      </c>
      <c r="H3895" s="7">
        <v>132.0</v>
      </c>
      <c r="I3895" s="7" t="s">
        <v>17</v>
      </c>
      <c r="J3895" s="7">
        <f t="shared" si="1"/>
        <v>144</v>
      </c>
    </row>
    <row r="3896" ht="15.75" hidden="1" customHeight="1">
      <c r="A3896" s="5" t="s">
        <v>6140</v>
      </c>
      <c r="B3896" s="6" t="s">
        <v>12</v>
      </c>
      <c r="C3896" s="5" t="s">
        <v>23</v>
      </c>
      <c r="D3896" s="5" t="s">
        <v>46</v>
      </c>
      <c r="E3896" s="5" t="s">
        <v>15</v>
      </c>
      <c r="F3896" s="5" t="s">
        <v>90</v>
      </c>
      <c r="G3896" s="7">
        <v>157.0</v>
      </c>
      <c r="H3896" s="7">
        <v>138.0</v>
      </c>
      <c r="I3896" s="7">
        <v>144.0</v>
      </c>
      <c r="J3896" s="7">
        <f t="shared" si="1"/>
        <v>146.3333333</v>
      </c>
    </row>
    <row r="3897" ht="15.75" hidden="1" customHeight="1">
      <c r="A3897" s="5" t="s">
        <v>6141</v>
      </c>
      <c r="B3897" s="6" t="s">
        <v>19</v>
      </c>
      <c r="C3897" s="5" t="s">
        <v>13</v>
      </c>
      <c r="D3897" s="5" t="s">
        <v>109</v>
      </c>
      <c r="E3897" s="5" t="s">
        <v>25</v>
      </c>
      <c r="F3897" s="5" t="s">
        <v>110</v>
      </c>
      <c r="G3897" s="7">
        <v>193.0</v>
      </c>
      <c r="H3897" s="7" t="s">
        <v>17</v>
      </c>
      <c r="I3897" s="7">
        <v>192.0</v>
      </c>
      <c r="J3897" s="7">
        <f t="shared" si="1"/>
        <v>192.5</v>
      </c>
    </row>
    <row r="3898" ht="15.75" hidden="1" customHeight="1">
      <c r="A3898" s="5" t="s">
        <v>6142</v>
      </c>
      <c r="B3898" s="6" t="s">
        <v>19</v>
      </c>
      <c r="C3898" s="5" t="s">
        <v>13</v>
      </c>
      <c r="D3898" s="5" t="s">
        <v>109</v>
      </c>
      <c r="E3898" s="5" t="s">
        <v>15</v>
      </c>
      <c r="F3898" s="5" t="s">
        <v>172</v>
      </c>
      <c r="G3898" s="7" t="s">
        <v>67</v>
      </c>
      <c r="H3898" s="7">
        <v>135.0</v>
      </c>
      <c r="I3898" s="7" t="s">
        <v>67</v>
      </c>
      <c r="J3898" s="7">
        <f t="shared" si="1"/>
        <v>135</v>
      </c>
    </row>
    <row r="3899" ht="15.75" hidden="1" customHeight="1">
      <c r="A3899" s="5" t="s">
        <v>6143</v>
      </c>
      <c r="B3899" s="6" t="s">
        <v>12</v>
      </c>
      <c r="C3899" s="5" t="s">
        <v>23</v>
      </c>
      <c r="D3899" s="5" t="s">
        <v>20</v>
      </c>
      <c r="E3899" s="5" t="s">
        <v>15</v>
      </c>
      <c r="F3899" s="5" t="s">
        <v>742</v>
      </c>
      <c r="G3899" s="7">
        <v>134.0</v>
      </c>
      <c r="H3899" s="7" t="s">
        <v>67</v>
      </c>
      <c r="I3899" s="7" t="s">
        <v>17</v>
      </c>
      <c r="J3899" s="7">
        <f t="shared" si="1"/>
        <v>134</v>
      </c>
    </row>
    <row r="3900" ht="15.75" hidden="1" customHeight="1">
      <c r="A3900" s="5" t="s">
        <v>6144</v>
      </c>
      <c r="B3900" s="6" t="s">
        <v>12</v>
      </c>
      <c r="C3900" s="5" t="s">
        <v>13</v>
      </c>
      <c r="D3900" s="5" t="s">
        <v>30</v>
      </c>
      <c r="E3900" s="5" t="s">
        <v>15</v>
      </c>
      <c r="F3900" s="5" t="s">
        <v>596</v>
      </c>
      <c r="G3900" s="7">
        <v>127.0</v>
      </c>
      <c r="H3900" s="7">
        <v>138.0</v>
      </c>
      <c r="I3900" s="7" t="s">
        <v>17</v>
      </c>
      <c r="J3900" s="7">
        <f t="shared" si="1"/>
        <v>132.5</v>
      </c>
    </row>
    <row r="3901" ht="15.75" hidden="1" customHeight="1">
      <c r="A3901" s="5" t="s">
        <v>6145</v>
      </c>
      <c r="B3901" s="6" t="s">
        <v>12</v>
      </c>
      <c r="C3901" s="5" t="s">
        <v>13</v>
      </c>
      <c r="D3901" s="5" t="s">
        <v>60</v>
      </c>
      <c r="E3901" s="5" t="s">
        <v>15</v>
      </c>
      <c r="F3901" s="5" t="s">
        <v>164</v>
      </c>
      <c r="G3901" s="7">
        <v>181.0</v>
      </c>
      <c r="H3901" s="7">
        <v>174.0</v>
      </c>
      <c r="I3901" s="7" t="s">
        <v>17</v>
      </c>
      <c r="J3901" s="7">
        <f t="shared" si="1"/>
        <v>177.5</v>
      </c>
    </row>
    <row r="3902" ht="15.75" hidden="1" customHeight="1">
      <c r="A3902" s="5" t="s">
        <v>6146</v>
      </c>
      <c r="B3902" s="6" t="s">
        <v>19</v>
      </c>
      <c r="C3902" s="5" t="s">
        <v>13</v>
      </c>
      <c r="D3902" s="5" t="s">
        <v>30</v>
      </c>
      <c r="E3902" s="5" t="s">
        <v>15</v>
      </c>
      <c r="F3902" s="5" t="s">
        <v>201</v>
      </c>
      <c r="G3902" s="7">
        <v>127.0</v>
      </c>
      <c r="H3902" s="7" t="s">
        <v>17</v>
      </c>
      <c r="I3902" s="7">
        <v>104.0</v>
      </c>
      <c r="J3902" s="7">
        <f t="shared" si="1"/>
        <v>115.5</v>
      </c>
    </row>
    <row r="3903" ht="15.75" hidden="1" customHeight="1">
      <c r="A3903" s="5" t="s">
        <v>6147</v>
      </c>
      <c r="B3903" s="6" t="s">
        <v>12</v>
      </c>
      <c r="C3903" s="5" t="s">
        <v>13</v>
      </c>
      <c r="D3903" s="5" t="s">
        <v>40</v>
      </c>
      <c r="E3903" s="5" t="s">
        <v>15</v>
      </c>
      <c r="F3903" s="5" t="s">
        <v>41</v>
      </c>
      <c r="G3903" s="7">
        <v>162.0</v>
      </c>
      <c r="H3903" s="7" t="s">
        <v>17</v>
      </c>
      <c r="I3903" s="7">
        <v>159.0</v>
      </c>
      <c r="J3903" s="7">
        <f t="shared" si="1"/>
        <v>160.5</v>
      </c>
    </row>
    <row r="3904" ht="15.75" hidden="1" customHeight="1">
      <c r="A3904" s="5" t="s">
        <v>6148</v>
      </c>
      <c r="B3904" s="6" t="s">
        <v>12</v>
      </c>
      <c r="C3904" s="5" t="s">
        <v>23</v>
      </c>
      <c r="D3904" s="5" t="s">
        <v>20</v>
      </c>
      <c r="E3904" s="5" t="s">
        <v>25</v>
      </c>
      <c r="F3904" s="5" t="s">
        <v>240</v>
      </c>
      <c r="G3904" s="7">
        <v>171.0</v>
      </c>
      <c r="H3904" s="7" t="s">
        <v>17</v>
      </c>
      <c r="I3904" s="7">
        <v>157.0</v>
      </c>
      <c r="J3904" s="7">
        <f t="shared" si="1"/>
        <v>164</v>
      </c>
    </row>
    <row r="3905" ht="15.75" hidden="1" customHeight="1">
      <c r="A3905" s="5" t="s">
        <v>6149</v>
      </c>
      <c r="B3905" s="6" t="s">
        <v>12</v>
      </c>
      <c r="C3905" s="5" t="s">
        <v>13</v>
      </c>
      <c r="D3905" s="5" t="s">
        <v>37</v>
      </c>
      <c r="E3905" s="5" t="s">
        <v>15</v>
      </c>
      <c r="F3905" s="5" t="s">
        <v>190</v>
      </c>
      <c r="G3905" s="7">
        <v>174.0</v>
      </c>
      <c r="H3905" s="7" t="s">
        <v>17</v>
      </c>
      <c r="I3905" s="7">
        <v>163.0</v>
      </c>
      <c r="J3905" s="7">
        <f t="shared" si="1"/>
        <v>168.5</v>
      </c>
    </row>
    <row r="3906" ht="15.75" customHeight="1">
      <c r="A3906" s="5" t="s">
        <v>6150</v>
      </c>
      <c r="B3906" s="6" t="s">
        <v>19</v>
      </c>
      <c r="C3906" s="5" t="s">
        <v>13</v>
      </c>
      <c r="D3906" s="5" t="s">
        <v>51</v>
      </c>
      <c r="E3906" s="5" t="s">
        <v>15</v>
      </c>
      <c r="F3906" s="5" t="s">
        <v>16</v>
      </c>
      <c r="G3906" s="7" t="s">
        <v>67</v>
      </c>
      <c r="H3906" s="7" t="s">
        <v>67</v>
      </c>
      <c r="I3906" s="7" t="s">
        <v>17</v>
      </c>
      <c r="J3906" s="7" t="str">
        <f t="shared" si="1"/>
        <v>#DIV/0!</v>
      </c>
    </row>
    <row r="3907" ht="15.75" hidden="1" customHeight="1">
      <c r="A3907" s="5" t="s">
        <v>6151</v>
      </c>
      <c r="B3907" s="6" t="s">
        <v>19</v>
      </c>
      <c r="C3907" s="5" t="s">
        <v>23</v>
      </c>
      <c r="D3907" s="5" t="s">
        <v>30</v>
      </c>
      <c r="E3907" s="5" t="s">
        <v>25</v>
      </c>
      <c r="F3907" s="5" t="s">
        <v>75</v>
      </c>
      <c r="G3907" s="7">
        <v>160.0</v>
      </c>
      <c r="H3907" s="7">
        <v>140.0</v>
      </c>
      <c r="I3907" s="7" t="s">
        <v>17</v>
      </c>
      <c r="J3907" s="7">
        <f t="shared" si="1"/>
        <v>150</v>
      </c>
    </row>
    <row r="3908" ht="15.75" hidden="1" customHeight="1">
      <c r="A3908" s="5" t="s">
        <v>6152</v>
      </c>
      <c r="B3908" s="6" t="s">
        <v>12</v>
      </c>
      <c r="C3908" s="5" t="s">
        <v>13</v>
      </c>
      <c r="D3908" s="5" t="s">
        <v>46</v>
      </c>
      <c r="E3908" s="5" t="s">
        <v>15</v>
      </c>
      <c r="F3908" s="5" t="s">
        <v>492</v>
      </c>
      <c r="G3908" s="7">
        <v>186.0</v>
      </c>
      <c r="H3908" s="7" t="s">
        <v>17</v>
      </c>
      <c r="I3908" s="7">
        <v>183.0</v>
      </c>
      <c r="J3908" s="7">
        <f t="shared" si="1"/>
        <v>184.5</v>
      </c>
    </row>
    <row r="3909" ht="15.75" hidden="1" customHeight="1">
      <c r="A3909" s="5" t="s">
        <v>6153</v>
      </c>
      <c r="B3909" s="6" t="s">
        <v>19</v>
      </c>
      <c r="C3909" s="5" t="s">
        <v>23</v>
      </c>
      <c r="D3909" s="5" t="s">
        <v>20</v>
      </c>
      <c r="E3909" s="5" t="s">
        <v>25</v>
      </c>
      <c r="F3909" s="5" t="s">
        <v>410</v>
      </c>
      <c r="G3909" s="7">
        <v>190.0</v>
      </c>
      <c r="H3909" s="7">
        <v>172.0</v>
      </c>
      <c r="I3909" s="7" t="s">
        <v>17</v>
      </c>
      <c r="J3909" s="7">
        <f t="shared" si="1"/>
        <v>181</v>
      </c>
    </row>
    <row r="3910" ht="15.75" hidden="1" customHeight="1">
      <c r="A3910" s="5" t="s">
        <v>6154</v>
      </c>
      <c r="B3910" s="6" t="s">
        <v>12</v>
      </c>
      <c r="C3910" s="5" t="s">
        <v>23</v>
      </c>
      <c r="D3910" s="5" t="s">
        <v>43</v>
      </c>
      <c r="E3910" s="5" t="s">
        <v>25</v>
      </c>
      <c r="F3910" s="5" t="s">
        <v>103</v>
      </c>
      <c r="G3910" s="7">
        <v>181.0</v>
      </c>
      <c r="H3910" s="7">
        <v>161.0</v>
      </c>
      <c r="I3910" s="7" t="s">
        <v>17</v>
      </c>
      <c r="J3910" s="7">
        <f t="shared" si="1"/>
        <v>171</v>
      </c>
    </row>
    <row r="3911" ht="15.75" hidden="1" customHeight="1">
      <c r="A3911" s="5" t="s">
        <v>6155</v>
      </c>
      <c r="B3911" s="6" t="s">
        <v>19</v>
      </c>
      <c r="C3911" s="5" t="s">
        <v>13</v>
      </c>
      <c r="D3911" s="5" t="s">
        <v>51</v>
      </c>
      <c r="E3911" s="5" t="s">
        <v>15</v>
      </c>
      <c r="F3911" s="5" t="s">
        <v>336</v>
      </c>
      <c r="G3911" s="7">
        <v>132.0</v>
      </c>
      <c r="H3911" s="7">
        <v>115.0</v>
      </c>
      <c r="I3911" s="7">
        <v>149.0</v>
      </c>
      <c r="J3911" s="7">
        <f t="shared" si="1"/>
        <v>132</v>
      </c>
    </row>
    <row r="3912" ht="15.75" hidden="1" customHeight="1">
      <c r="A3912" s="5" t="s">
        <v>6156</v>
      </c>
      <c r="B3912" s="6" t="s">
        <v>19</v>
      </c>
      <c r="C3912" s="5" t="s">
        <v>13</v>
      </c>
      <c r="D3912" s="5" t="s">
        <v>20</v>
      </c>
      <c r="E3912" s="5" t="s">
        <v>15</v>
      </c>
      <c r="F3912" s="5" t="s">
        <v>153</v>
      </c>
      <c r="G3912" s="7">
        <v>107.0</v>
      </c>
      <c r="H3912" s="7" t="s">
        <v>17</v>
      </c>
      <c r="I3912" s="7">
        <v>104.0</v>
      </c>
      <c r="J3912" s="7">
        <f t="shared" si="1"/>
        <v>105.5</v>
      </c>
    </row>
    <row r="3913" ht="15.75" hidden="1" customHeight="1">
      <c r="A3913" s="5" t="s">
        <v>6157</v>
      </c>
      <c r="B3913" s="6" t="s">
        <v>19</v>
      </c>
      <c r="C3913" s="5" t="s">
        <v>23</v>
      </c>
      <c r="D3913" s="5" t="s">
        <v>30</v>
      </c>
      <c r="E3913" s="5" t="s">
        <v>25</v>
      </c>
      <c r="F3913" s="5" t="s">
        <v>188</v>
      </c>
      <c r="G3913" s="7">
        <v>154.0</v>
      </c>
      <c r="H3913" s="7" t="s">
        <v>17</v>
      </c>
      <c r="I3913" s="7">
        <v>122.0</v>
      </c>
      <c r="J3913" s="7">
        <f t="shared" si="1"/>
        <v>138</v>
      </c>
    </row>
    <row r="3914" ht="15.75" hidden="1" customHeight="1">
      <c r="A3914" s="5" t="s">
        <v>6158</v>
      </c>
      <c r="B3914" s="6" t="s">
        <v>12</v>
      </c>
      <c r="C3914" s="5" t="s">
        <v>13</v>
      </c>
      <c r="D3914" s="5" t="s">
        <v>24</v>
      </c>
      <c r="E3914" s="5" t="s">
        <v>25</v>
      </c>
      <c r="F3914" s="5" t="s">
        <v>26</v>
      </c>
      <c r="G3914" s="7">
        <v>145.0</v>
      </c>
      <c r="H3914" s="7" t="s">
        <v>17</v>
      </c>
      <c r="I3914" s="7">
        <v>122.0</v>
      </c>
      <c r="J3914" s="7">
        <f t="shared" si="1"/>
        <v>133.5</v>
      </c>
    </row>
    <row r="3915" ht="15.75" hidden="1" customHeight="1">
      <c r="A3915" s="5" t="s">
        <v>6159</v>
      </c>
      <c r="B3915" s="6" t="s">
        <v>12</v>
      </c>
      <c r="C3915" s="5" t="s">
        <v>23</v>
      </c>
      <c r="D3915" s="5" t="s">
        <v>20</v>
      </c>
      <c r="E3915" s="5" t="s">
        <v>15</v>
      </c>
      <c r="F3915" s="5" t="s">
        <v>137</v>
      </c>
      <c r="G3915" s="7">
        <v>117.0</v>
      </c>
      <c r="H3915" s="7">
        <v>127.0</v>
      </c>
      <c r="I3915" s="7">
        <v>130.0</v>
      </c>
      <c r="J3915" s="7">
        <f t="shared" si="1"/>
        <v>124.6666667</v>
      </c>
    </row>
    <row r="3916" ht="15.75" hidden="1" customHeight="1">
      <c r="A3916" s="5" t="s">
        <v>6160</v>
      </c>
      <c r="B3916" s="6" t="s">
        <v>12</v>
      </c>
      <c r="C3916" s="5" t="s">
        <v>23</v>
      </c>
      <c r="D3916" s="5" t="s">
        <v>109</v>
      </c>
      <c r="E3916" s="5" t="s">
        <v>15</v>
      </c>
      <c r="F3916" s="5" t="s">
        <v>52</v>
      </c>
      <c r="G3916" s="7">
        <v>192.0</v>
      </c>
      <c r="H3916" s="7" t="s">
        <v>17</v>
      </c>
      <c r="I3916" s="7">
        <v>187.0</v>
      </c>
      <c r="J3916" s="7">
        <f t="shared" si="1"/>
        <v>189.5</v>
      </c>
    </row>
    <row r="3917" ht="15.75" hidden="1" customHeight="1">
      <c r="A3917" s="5" t="s">
        <v>6161</v>
      </c>
      <c r="B3917" s="6" t="s">
        <v>12</v>
      </c>
      <c r="C3917" s="5" t="s">
        <v>23</v>
      </c>
      <c r="D3917" s="5" t="s">
        <v>30</v>
      </c>
      <c r="E3917" s="5" t="s">
        <v>25</v>
      </c>
      <c r="F3917" s="5" t="s">
        <v>269</v>
      </c>
      <c r="G3917" s="7">
        <v>127.0</v>
      </c>
      <c r="H3917" s="7">
        <v>138.0</v>
      </c>
      <c r="I3917" s="7" t="s">
        <v>17</v>
      </c>
      <c r="J3917" s="7">
        <f t="shared" si="1"/>
        <v>132.5</v>
      </c>
    </row>
    <row r="3918" ht="15.75" hidden="1" customHeight="1">
      <c r="A3918" s="5" t="s">
        <v>6162</v>
      </c>
      <c r="B3918" s="6" t="s">
        <v>12</v>
      </c>
      <c r="C3918" s="5" t="s">
        <v>13</v>
      </c>
      <c r="D3918" s="5" t="s">
        <v>30</v>
      </c>
      <c r="E3918" s="5" t="s">
        <v>25</v>
      </c>
      <c r="F3918" s="5" t="s">
        <v>1307</v>
      </c>
      <c r="G3918" s="7">
        <v>104.0</v>
      </c>
      <c r="H3918" s="7">
        <v>124.0</v>
      </c>
      <c r="I3918" s="7" t="s">
        <v>67</v>
      </c>
      <c r="J3918" s="7">
        <f t="shared" si="1"/>
        <v>114</v>
      </c>
    </row>
    <row r="3919" ht="15.75" hidden="1" customHeight="1">
      <c r="A3919" s="5" t="s">
        <v>6163</v>
      </c>
      <c r="B3919" s="6" t="s">
        <v>12</v>
      </c>
      <c r="C3919" s="5" t="s">
        <v>13</v>
      </c>
      <c r="D3919" s="5" t="s">
        <v>37</v>
      </c>
      <c r="E3919" s="5" t="s">
        <v>25</v>
      </c>
      <c r="F3919" s="5" t="s">
        <v>300</v>
      </c>
      <c r="G3919" s="7">
        <v>184.0</v>
      </c>
      <c r="H3919" s="7" t="s">
        <v>17</v>
      </c>
      <c r="I3919" s="7">
        <v>197.0</v>
      </c>
      <c r="J3919" s="7">
        <f t="shared" si="1"/>
        <v>190.5</v>
      </c>
    </row>
    <row r="3920" ht="15.75" hidden="1" customHeight="1">
      <c r="A3920" s="5" t="s">
        <v>6164</v>
      </c>
      <c r="B3920" s="6" t="s">
        <v>12</v>
      </c>
      <c r="C3920" s="5" t="s">
        <v>13</v>
      </c>
      <c r="D3920" s="5" t="s">
        <v>37</v>
      </c>
      <c r="E3920" s="5" t="s">
        <v>15</v>
      </c>
      <c r="F3920" s="5" t="s">
        <v>326</v>
      </c>
      <c r="G3920" s="7">
        <v>141.0</v>
      </c>
      <c r="H3920" s="7" t="s">
        <v>17</v>
      </c>
      <c r="I3920" s="7">
        <v>165.0</v>
      </c>
      <c r="J3920" s="7">
        <f t="shared" si="1"/>
        <v>153</v>
      </c>
    </row>
    <row r="3921" ht="15.75" hidden="1" customHeight="1">
      <c r="A3921" s="5" t="s">
        <v>6165</v>
      </c>
      <c r="B3921" s="6" t="s">
        <v>12</v>
      </c>
      <c r="C3921" s="5" t="s">
        <v>23</v>
      </c>
      <c r="D3921" s="5" t="s">
        <v>37</v>
      </c>
      <c r="E3921" s="5" t="s">
        <v>25</v>
      </c>
      <c r="F3921" s="5" t="s">
        <v>1023</v>
      </c>
      <c r="G3921" s="7">
        <v>181.0</v>
      </c>
      <c r="H3921" s="7">
        <v>143.0</v>
      </c>
      <c r="I3921" s="7">
        <v>163.0</v>
      </c>
      <c r="J3921" s="7">
        <f t="shared" si="1"/>
        <v>162.3333333</v>
      </c>
    </row>
    <row r="3922" ht="15.75" hidden="1" customHeight="1">
      <c r="A3922" s="5" t="s">
        <v>6166</v>
      </c>
      <c r="B3922" s="6" t="s">
        <v>12</v>
      </c>
      <c r="C3922" s="5" t="s">
        <v>13</v>
      </c>
      <c r="D3922" s="5" t="s">
        <v>30</v>
      </c>
      <c r="E3922" s="5" t="s">
        <v>25</v>
      </c>
      <c r="F3922" s="5" t="s">
        <v>177</v>
      </c>
      <c r="G3922" s="7">
        <v>140.0</v>
      </c>
      <c r="H3922" s="7" t="s">
        <v>17</v>
      </c>
      <c r="I3922" s="7">
        <v>104.0</v>
      </c>
      <c r="J3922" s="7">
        <f t="shared" si="1"/>
        <v>122</v>
      </c>
    </row>
    <row r="3923" ht="15.75" hidden="1" customHeight="1">
      <c r="A3923" s="5" t="s">
        <v>6167</v>
      </c>
      <c r="B3923" s="6" t="s">
        <v>12</v>
      </c>
      <c r="C3923" s="5" t="s">
        <v>13</v>
      </c>
      <c r="D3923" s="5" t="s">
        <v>473</v>
      </c>
      <c r="E3923" s="5" t="s">
        <v>25</v>
      </c>
      <c r="F3923" s="5" t="s">
        <v>474</v>
      </c>
      <c r="G3923" s="7">
        <v>150.0</v>
      </c>
      <c r="H3923" s="7" t="s">
        <v>17</v>
      </c>
      <c r="I3923" s="7">
        <v>182.0</v>
      </c>
      <c r="J3923" s="7">
        <f t="shared" si="1"/>
        <v>166</v>
      </c>
    </row>
    <row r="3924" ht="15.75" hidden="1" customHeight="1">
      <c r="A3924" s="5" t="s">
        <v>6168</v>
      </c>
      <c r="B3924" s="6" t="s">
        <v>19</v>
      </c>
      <c r="C3924" s="5" t="s">
        <v>13</v>
      </c>
      <c r="D3924" s="5" t="s">
        <v>20</v>
      </c>
      <c r="E3924" s="5" t="s">
        <v>15</v>
      </c>
      <c r="F3924" s="5" t="s">
        <v>137</v>
      </c>
      <c r="G3924" s="7">
        <v>153.0</v>
      </c>
      <c r="H3924" s="7">
        <v>161.0</v>
      </c>
      <c r="I3924" s="7" t="s">
        <v>67</v>
      </c>
      <c r="J3924" s="7">
        <f t="shared" si="1"/>
        <v>157</v>
      </c>
    </row>
    <row r="3925" ht="15.75" hidden="1" customHeight="1">
      <c r="A3925" s="5" t="s">
        <v>6169</v>
      </c>
      <c r="B3925" s="6" t="s">
        <v>12</v>
      </c>
      <c r="C3925" s="5" t="s">
        <v>13</v>
      </c>
      <c r="D3925" s="5" t="s">
        <v>20</v>
      </c>
      <c r="E3925" s="5" t="s">
        <v>25</v>
      </c>
      <c r="F3925" s="5" t="s">
        <v>300</v>
      </c>
      <c r="G3925" s="7">
        <v>188.0</v>
      </c>
      <c r="H3925" s="7">
        <v>188.0</v>
      </c>
      <c r="I3925" s="7" t="s">
        <v>17</v>
      </c>
      <c r="J3925" s="7">
        <f t="shared" si="1"/>
        <v>188</v>
      </c>
    </row>
    <row r="3926" ht="15.75" hidden="1" customHeight="1">
      <c r="A3926" s="5" t="s">
        <v>6170</v>
      </c>
      <c r="B3926" s="6" t="s">
        <v>12</v>
      </c>
      <c r="C3926" s="5" t="s">
        <v>23</v>
      </c>
      <c r="D3926" s="5" t="s">
        <v>109</v>
      </c>
      <c r="E3926" s="5" t="s">
        <v>25</v>
      </c>
      <c r="F3926" s="5" t="s">
        <v>1118</v>
      </c>
      <c r="G3926" s="7">
        <v>170.0</v>
      </c>
      <c r="H3926" s="7" t="s">
        <v>17</v>
      </c>
      <c r="I3926" s="7">
        <v>128.0</v>
      </c>
      <c r="J3926" s="7">
        <f t="shared" si="1"/>
        <v>149</v>
      </c>
    </row>
    <row r="3927" ht="15.75" hidden="1" customHeight="1">
      <c r="A3927" s="5" t="s">
        <v>6171</v>
      </c>
      <c r="B3927" s="6" t="s">
        <v>12</v>
      </c>
      <c r="C3927" s="5" t="s">
        <v>23</v>
      </c>
      <c r="D3927" s="5" t="s">
        <v>24</v>
      </c>
      <c r="E3927" s="5" t="s">
        <v>15</v>
      </c>
      <c r="F3927" s="5" t="s">
        <v>170</v>
      </c>
      <c r="G3927" s="7">
        <v>129.0</v>
      </c>
      <c r="H3927" s="7">
        <v>124.0</v>
      </c>
      <c r="I3927" s="7" t="s">
        <v>17</v>
      </c>
      <c r="J3927" s="7">
        <f t="shared" si="1"/>
        <v>126.5</v>
      </c>
    </row>
    <row r="3928" ht="15.75" hidden="1" customHeight="1">
      <c r="A3928" s="5" t="s">
        <v>6172</v>
      </c>
      <c r="B3928" s="6" t="s">
        <v>19</v>
      </c>
      <c r="C3928" s="5" t="s">
        <v>23</v>
      </c>
      <c r="D3928" s="5" t="s">
        <v>20</v>
      </c>
      <c r="E3928" s="5" t="s">
        <v>25</v>
      </c>
      <c r="F3928" s="5" t="s">
        <v>410</v>
      </c>
      <c r="G3928" s="7">
        <v>175.0</v>
      </c>
      <c r="H3928" s="7" t="s">
        <v>17</v>
      </c>
      <c r="I3928" s="7">
        <v>146.0</v>
      </c>
      <c r="J3928" s="7">
        <f t="shared" si="1"/>
        <v>160.5</v>
      </c>
    </row>
    <row r="3929" ht="15.75" hidden="1" customHeight="1">
      <c r="A3929" s="5" t="s">
        <v>6173</v>
      </c>
      <c r="B3929" s="6" t="s">
        <v>19</v>
      </c>
      <c r="C3929" s="5" t="s">
        <v>13</v>
      </c>
      <c r="D3929" s="5" t="s">
        <v>20</v>
      </c>
      <c r="E3929" s="5" t="s">
        <v>15</v>
      </c>
      <c r="F3929" s="5" t="s">
        <v>38</v>
      </c>
      <c r="G3929" s="7">
        <v>107.0</v>
      </c>
      <c r="H3929" s="7" t="s">
        <v>17</v>
      </c>
      <c r="I3929" s="7">
        <v>104.0</v>
      </c>
      <c r="J3929" s="7">
        <f t="shared" si="1"/>
        <v>105.5</v>
      </c>
    </row>
    <row r="3930" ht="15.75" hidden="1" customHeight="1">
      <c r="A3930" s="5" t="s">
        <v>6174</v>
      </c>
      <c r="B3930" s="6" t="s">
        <v>12</v>
      </c>
      <c r="C3930" s="5" t="s">
        <v>13</v>
      </c>
      <c r="D3930" s="5" t="s">
        <v>30</v>
      </c>
      <c r="E3930" s="5" t="s">
        <v>15</v>
      </c>
      <c r="F3930" s="5" t="s">
        <v>405</v>
      </c>
      <c r="G3930" s="7">
        <v>104.0</v>
      </c>
      <c r="H3930" s="7">
        <v>121.0</v>
      </c>
      <c r="I3930" s="7" t="s">
        <v>17</v>
      </c>
      <c r="J3930" s="7">
        <f t="shared" si="1"/>
        <v>112.5</v>
      </c>
    </row>
    <row r="3931" ht="15.75" hidden="1" customHeight="1">
      <c r="A3931" s="5" t="s">
        <v>6175</v>
      </c>
      <c r="B3931" s="6" t="s">
        <v>12</v>
      </c>
      <c r="C3931" s="5" t="s">
        <v>13</v>
      </c>
      <c r="D3931" s="5" t="s">
        <v>30</v>
      </c>
      <c r="E3931" s="5" t="s">
        <v>25</v>
      </c>
      <c r="F3931" s="5" t="s">
        <v>75</v>
      </c>
      <c r="G3931" s="7">
        <v>113.0</v>
      </c>
      <c r="H3931" s="7" t="s">
        <v>67</v>
      </c>
      <c r="I3931" s="7">
        <v>110.0</v>
      </c>
      <c r="J3931" s="7">
        <f t="shared" si="1"/>
        <v>111.5</v>
      </c>
    </row>
    <row r="3932" ht="15.75" hidden="1" customHeight="1">
      <c r="A3932" s="5" t="s">
        <v>6176</v>
      </c>
      <c r="B3932" s="6" t="s">
        <v>12</v>
      </c>
      <c r="C3932" s="5" t="s">
        <v>23</v>
      </c>
      <c r="D3932" s="5" t="s">
        <v>37</v>
      </c>
      <c r="E3932" s="5" t="s">
        <v>25</v>
      </c>
      <c r="F3932" s="5" t="s">
        <v>300</v>
      </c>
      <c r="G3932" s="7">
        <v>178.0</v>
      </c>
      <c r="H3932" s="7" t="s">
        <v>17</v>
      </c>
      <c r="I3932" s="7">
        <v>170.0</v>
      </c>
      <c r="J3932" s="7">
        <f t="shared" si="1"/>
        <v>174</v>
      </c>
    </row>
    <row r="3933" ht="15.75" hidden="1" customHeight="1">
      <c r="A3933" s="5" t="s">
        <v>6177</v>
      </c>
      <c r="B3933" s="6" t="s">
        <v>12</v>
      </c>
      <c r="C3933" s="5" t="s">
        <v>13</v>
      </c>
      <c r="D3933" s="5" t="s">
        <v>14</v>
      </c>
      <c r="E3933" s="5" t="s">
        <v>25</v>
      </c>
      <c r="F3933" s="5" t="s">
        <v>782</v>
      </c>
      <c r="G3933" s="7">
        <v>144.0</v>
      </c>
      <c r="H3933" s="7" t="s">
        <v>17</v>
      </c>
      <c r="I3933" s="7">
        <v>170.0</v>
      </c>
      <c r="J3933" s="7">
        <f t="shared" si="1"/>
        <v>157</v>
      </c>
    </row>
    <row r="3934" ht="15.75" hidden="1" customHeight="1">
      <c r="A3934" s="5" t="s">
        <v>6178</v>
      </c>
      <c r="B3934" s="6" t="s">
        <v>12</v>
      </c>
      <c r="C3934" s="5" t="s">
        <v>13</v>
      </c>
      <c r="D3934" s="5" t="s">
        <v>149</v>
      </c>
      <c r="E3934" s="5" t="s">
        <v>15</v>
      </c>
      <c r="F3934" s="5" t="s">
        <v>150</v>
      </c>
      <c r="G3934" s="7">
        <v>119.0</v>
      </c>
      <c r="H3934" s="7">
        <v>100.0</v>
      </c>
      <c r="I3934" s="7">
        <v>107.0</v>
      </c>
      <c r="J3934" s="7">
        <f t="shared" si="1"/>
        <v>108.6666667</v>
      </c>
    </row>
    <row r="3935" ht="15.75" hidden="1" customHeight="1">
      <c r="A3935" s="5" t="s">
        <v>6179</v>
      </c>
      <c r="B3935" s="6" t="s">
        <v>12</v>
      </c>
      <c r="C3935" s="5" t="s">
        <v>13</v>
      </c>
      <c r="D3935" s="5" t="s">
        <v>30</v>
      </c>
      <c r="E3935" s="5" t="s">
        <v>25</v>
      </c>
      <c r="F3935" s="5" t="s">
        <v>269</v>
      </c>
      <c r="G3935" s="7">
        <v>144.0</v>
      </c>
      <c r="H3935" s="7">
        <v>157.0</v>
      </c>
      <c r="I3935" s="7" t="s">
        <v>64</v>
      </c>
      <c r="J3935" s="7">
        <f t="shared" si="1"/>
        <v>150.5</v>
      </c>
    </row>
    <row r="3936" ht="15.75" hidden="1" customHeight="1">
      <c r="A3936" s="5" t="s">
        <v>6180</v>
      </c>
      <c r="B3936" s="6" t="s">
        <v>19</v>
      </c>
      <c r="C3936" s="5" t="s">
        <v>23</v>
      </c>
      <c r="D3936" s="5" t="s">
        <v>30</v>
      </c>
      <c r="E3936" s="5" t="s">
        <v>15</v>
      </c>
      <c r="F3936" s="5" t="s">
        <v>1408</v>
      </c>
      <c r="G3936" s="7">
        <v>169.0</v>
      </c>
      <c r="H3936" s="7">
        <v>158.0</v>
      </c>
      <c r="I3936" s="7">
        <v>144.0</v>
      </c>
      <c r="J3936" s="7">
        <f t="shared" si="1"/>
        <v>157</v>
      </c>
    </row>
    <row r="3937" ht="15.75" hidden="1" customHeight="1">
      <c r="A3937" s="5" t="s">
        <v>6181</v>
      </c>
      <c r="B3937" s="6" t="s">
        <v>19</v>
      </c>
      <c r="C3937" s="5" t="s">
        <v>13</v>
      </c>
      <c r="D3937" s="5" t="s">
        <v>43</v>
      </c>
      <c r="E3937" s="5" t="s">
        <v>25</v>
      </c>
      <c r="F3937" s="5" t="s">
        <v>224</v>
      </c>
      <c r="G3937" s="7">
        <v>140.0</v>
      </c>
      <c r="H3937" s="7" t="s">
        <v>17</v>
      </c>
      <c r="I3937" s="7">
        <v>157.0</v>
      </c>
      <c r="J3937" s="7">
        <f t="shared" si="1"/>
        <v>148.5</v>
      </c>
    </row>
    <row r="3938" ht="15.75" hidden="1" customHeight="1">
      <c r="A3938" s="5" t="s">
        <v>6182</v>
      </c>
      <c r="B3938" s="6" t="s">
        <v>19</v>
      </c>
      <c r="C3938" s="5" t="s">
        <v>13</v>
      </c>
      <c r="D3938" s="5" t="s">
        <v>60</v>
      </c>
      <c r="E3938" s="5" t="s">
        <v>15</v>
      </c>
      <c r="F3938" s="5" t="s">
        <v>352</v>
      </c>
      <c r="G3938" s="7">
        <v>117.0</v>
      </c>
      <c r="H3938" s="7">
        <v>107.0</v>
      </c>
      <c r="I3938" s="7">
        <v>119.0</v>
      </c>
      <c r="J3938" s="7">
        <f t="shared" si="1"/>
        <v>114.3333333</v>
      </c>
    </row>
    <row r="3939" ht="15.75" hidden="1" customHeight="1">
      <c r="A3939" s="5" t="s">
        <v>6183</v>
      </c>
      <c r="B3939" s="6" t="s">
        <v>19</v>
      </c>
      <c r="C3939" s="5" t="s">
        <v>23</v>
      </c>
      <c r="D3939" s="5" t="s">
        <v>37</v>
      </c>
      <c r="E3939" s="5" t="s">
        <v>25</v>
      </c>
      <c r="F3939" s="5" t="s">
        <v>58</v>
      </c>
      <c r="G3939" s="7">
        <v>166.0</v>
      </c>
      <c r="H3939" s="7" t="s">
        <v>17</v>
      </c>
      <c r="I3939" s="7">
        <v>163.0</v>
      </c>
      <c r="J3939" s="7">
        <f t="shared" si="1"/>
        <v>164.5</v>
      </c>
    </row>
    <row r="3940" ht="15.75" hidden="1" customHeight="1">
      <c r="A3940" s="5" t="s">
        <v>6184</v>
      </c>
      <c r="B3940" s="6" t="s">
        <v>12</v>
      </c>
      <c r="C3940" s="5" t="s">
        <v>23</v>
      </c>
      <c r="D3940" s="5" t="s">
        <v>20</v>
      </c>
      <c r="E3940" s="5" t="s">
        <v>25</v>
      </c>
      <c r="F3940" s="5" t="s">
        <v>71</v>
      </c>
      <c r="G3940" s="7">
        <v>154.0</v>
      </c>
      <c r="H3940" s="7">
        <v>171.0</v>
      </c>
      <c r="I3940" s="7" t="s">
        <v>17</v>
      </c>
      <c r="J3940" s="7">
        <f t="shared" si="1"/>
        <v>162.5</v>
      </c>
    </row>
    <row r="3941" ht="15.75" hidden="1" customHeight="1">
      <c r="A3941" s="5" t="s">
        <v>6185</v>
      </c>
      <c r="B3941" s="6" t="s">
        <v>12</v>
      </c>
      <c r="C3941" s="5" t="s">
        <v>13</v>
      </c>
      <c r="D3941" s="5" t="s">
        <v>30</v>
      </c>
      <c r="E3941" s="5" t="s">
        <v>25</v>
      </c>
      <c r="F3941" s="5" t="s">
        <v>83</v>
      </c>
      <c r="G3941" s="7">
        <v>117.0</v>
      </c>
      <c r="H3941" s="7">
        <v>118.0</v>
      </c>
      <c r="I3941" s="7">
        <v>110.0</v>
      </c>
      <c r="J3941" s="7">
        <f t="shared" si="1"/>
        <v>115</v>
      </c>
    </row>
    <row r="3942" ht="15.75" customHeight="1">
      <c r="A3942" s="5" t="s">
        <v>6186</v>
      </c>
      <c r="B3942" s="6" t="s">
        <v>19</v>
      </c>
      <c r="C3942" s="5" t="s">
        <v>13</v>
      </c>
      <c r="D3942" s="5" t="s">
        <v>51</v>
      </c>
      <c r="E3942" s="5" t="s">
        <v>15</v>
      </c>
      <c r="F3942" s="5" t="s">
        <v>330</v>
      </c>
      <c r="G3942" s="7" t="s">
        <v>67</v>
      </c>
      <c r="H3942" s="7" t="s">
        <v>67</v>
      </c>
      <c r="I3942" s="7" t="s">
        <v>17</v>
      </c>
      <c r="J3942" s="7" t="str">
        <f t="shared" si="1"/>
        <v>#DIV/0!</v>
      </c>
    </row>
    <row r="3943" ht="15.75" hidden="1" customHeight="1">
      <c r="A3943" s="5" t="s">
        <v>6187</v>
      </c>
      <c r="B3943" s="6" t="s">
        <v>19</v>
      </c>
      <c r="C3943" s="5" t="s">
        <v>13</v>
      </c>
      <c r="D3943" s="5" t="s">
        <v>14</v>
      </c>
      <c r="E3943" s="5" t="s">
        <v>25</v>
      </c>
      <c r="F3943" s="5" t="s">
        <v>269</v>
      </c>
      <c r="G3943" s="7">
        <v>163.0</v>
      </c>
      <c r="H3943" s="7" t="s">
        <v>17</v>
      </c>
      <c r="I3943" s="7">
        <v>172.0</v>
      </c>
      <c r="J3943" s="7">
        <f t="shared" si="1"/>
        <v>167.5</v>
      </c>
    </row>
    <row r="3944" ht="15.75" hidden="1" customHeight="1">
      <c r="A3944" s="5" t="s">
        <v>6188</v>
      </c>
      <c r="B3944" s="6" t="s">
        <v>12</v>
      </c>
      <c r="C3944" s="5" t="s">
        <v>23</v>
      </c>
      <c r="D3944" s="5" t="s">
        <v>46</v>
      </c>
      <c r="E3944" s="5" t="s">
        <v>25</v>
      </c>
      <c r="F3944" s="5" t="s">
        <v>47</v>
      </c>
      <c r="G3944" s="7">
        <v>131.0</v>
      </c>
      <c r="H3944" s="7">
        <v>130.0</v>
      </c>
      <c r="I3944" s="7" t="s">
        <v>17</v>
      </c>
      <c r="J3944" s="7">
        <f t="shared" si="1"/>
        <v>130.5</v>
      </c>
    </row>
    <row r="3945" ht="15.75" hidden="1" customHeight="1">
      <c r="A3945" s="5" t="s">
        <v>6189</v>
      </c>
      <c r="B3945" s="6" t="s">
        <v>19</v>
      </c>
      <c r="C3945" s="5" t="s">
        <v>13</v>
      </c>
      <c r="D3945" s="5" t="s">
        <v>37</v>
      </c>
      <c r="E3945" s="5" t="s">
        <v>25</v>
      </c>
      <c r="F3945" s="5" t="s">
        <v>454</v>
      </c>
      <c r="G3945" s="7">
        <v>129.0</v>
      </c>
      <c r="H3945" s="7">
        <v>130.0</v>
      </c>
      <c r="I3945" s="7" t="s">
        <v>17</v>
      </c>
      <c r="J3945" s="7">
        <f t="shared" si="1"/>
        <v>129.5</v>
      </c>
    </row>
    <row r="3946" ht="15.75" hidden="1" customHeight="1">
      <c r="A3946" s="5" t="s">
        <v>6190</v>
      </c>
      <c r="B3946" s="6" t="s">
        <v>19</v>
      </c>
      <c r="C3946" s="5" t="s">
        <v>23</v>
      </c>
      <c r="D3946" s="5" t="s">
        <v>43</v>
      </c>
      <c r="E3946" s="5" t="s">
        <v>15</v>
      </c>
      <c r="F3946" s="5" t="s">
        <v>550</v>
      </c>
      <c r="G3946" s="7">
        <v>167.0</v>
      </c>
      <c r="H3946" s="7">
        <v>118.0</v>
      </c>
      <c r="I3946" s="7">
        <v>142.0</v>
      </c>
      <c r="J3946" s="7">
        <f t="shared" si="1"/>
        <v>142.3333333</v>
      </c>
    </row>
    <row r="3947" ht="15.75" hidden="1" customHeight="1">
      <c r="A3947" s="5" t="s">
        <v>6191</v>
      </c>
      <c r="B3947" s="6" t="s">
        <v>12</v>
      </c>
      <c r="C3947" s="5" t="s">
        <v>13</v>
      </c>
      <c r="D3947" s="5" t="s">
        <v>43</v>
      </c>
      <c r="E3947" s="5" t="s">
        <v>25</v>
      </c>
      <c r="F3947" s="5" t="s">
        <v>259</v>
      </c>
      <c r="G3947" s="7">
        <v>160.0</v>
      </c>
      <c r="H3947" s="7">
        <v>140.0</v>
      </c>
      <c r="I3947" s="7">
        <v>142.0</v>
      </c>
      <c r="J3947" s="7">
        <f t="shared" si="1"/>
        <v>147.3333333</v>
      </c>
    </row>
    <row r="3948" ht="15.75" hidden="1" customHeight="1">
      <c r="A3948" s="5" t="s">
        <v>6192</v>
      </c>
      <c r="B3948" s="6" t="s">
        <v>12</v>
      </c>
      <c r="C3948" s="5" t="s">
        <v>23</v>
      </c>
      <c r="D3948" s="5" t="s">
        <v>30</v>
      </c>
      <c r="E3948" s="5" t="s">
        <v>25</v>
      </c>
      <c r="F3948" s="5" t="s">
        <v>462</v>
      </c>
      <c r="G3948" s="7">
        <v>184.0</v>
      </c>
      <c r="H3948" s="7" t="s">
        <v>17</v>
      </c>
      <c r="I3948" s="7">
        <v>195.0</v>
      </c>
      <c r="J3948" s="7">
        <f t="shared" si="1"/>
        <v>189.5</v>
      </c>
    </row>
    <row r="3949" ht="15.75" hidden="1" customHeight="1">
      <c r="A3949" s="5" t="s">
        <v>6193</v>
      </c>
      <c r="B3949" s="6" t="s">
        <v>12</v>
      </c>
      <c r="C3949" s="5" t="s">
        <v>13</v>
      </c>
      <c r="D3949" s="5" t="s">
        <v>30</v>
      </c>
      <c r="E3949" s="5" t="s">
        <v>15</v>
      </c>
      <c r="F3949" s="5" t="s">
        <v>1101</v>
      </c>
      <c r="G3949" s="7">
        <v>141.0</v>
      </c>
      <c r="H3949" s="7">
        <v>145.0</v>
      </c>
      <c r="I3949" s="7" t="s">
        <v>17</v>
      </c>
      <c r="J3949" s="7">
        <f t="shared" si="1"/>
        <v>143</v>
      </c>
    </row>
    <row r="3950" ht="15.75" hidden="1" customHeight="1">
      <c r="A3950" s="5" t="s">
        <v>6194</v>
      </c>
      <c r="B3950" s="6" t="s">
        <v>19</v>
      </c>
      <c r="C3950" s="5" t="s">
        <v>23</v>
      </c>
      <c r="D3950" s="5" t="s">
        <v>20</v>
      </c>
      <c r="E3950" s="5" t="s">
        <v>15</v>
      </c>
      <c r="F3950" s="5" t="s">
        <v>742</v>
      </c>
      <c r="G3950" s="7">
        <v>181.0</v>
      </c>
      <c r="H3950" s="7">
        <v>130.0</v>
      </c>
      <c r="I3950" s="7" t="s">
        <v>17</v>
      </c>
      <c r="J3950" s="7">
        <f t="shared" si="1"/>
        <v>155.5</v>
      </c>
    </row>
    <row r="3951" ht="15.75" hidden="1" customHeight="1">
      <c r="A3951" s="5" t="s">
        <v>6195</v>
      </c>
      <c r="B3951" s="6" t="s">
        <v>12</v>
      </c>
      <c r="C3951" s="5" t="s">
        <v>13</v>
      </c>
      <c r="D3951" s="5" t="s">
        <v>30</v>
      </c>
      <c r="E3951" s="5" t="s">
        <v>15</v>
      </c>
      <c r="F3951" s="5" t="s">
        <v>596</v>
      </c>
      <c r="G3951" s="7">
        <v>111.0</v>
      </c>
      <c r="H3951" s="7" t="s">
        <v>67</v>
      </c>
      <c r="I3951" s="7" t="s">
        <v>17</v>
      </c>
      <c r="J3951" s="7">
        <f t="shared" si="1"/>
        <v>111</v>
      </c>
    </row>
    <row r="3952" ht="15.75" hidden="1" customHeight="1">
      <c r="A3952" s="5" t="s">
        <v>6196</v>
      </c>
      <c r="B3952" s="6" t="s">
        <v>12</v>
      </c>
      <c r="C3952" s="5" t="s">
        <v>13</v>
      </c>
      <c r="D3952" s="5" t="s">
        <v>60</v>
      </c>
      <c r="E3952" s="5" t="s">
        <v>25</v>
      </c>
      <c r="F3952" s="5" t="s">
        <v>61</v>
      </c>
      <c r="G3952" s="7">
        <v>187.0</v>
      </c>
      <c r="H3952" s="7" t="s">
        <v>17</v>
      </c>
      <c r="I3952" s="7">
        <v>192.0</v>
      </c>
      <c r="J3952" s="7">
        <f t="shared" si="1"/>
        <v>189.5</v>
      </c>
    </row>
    <row r="3953" ht="15.75" hidden="1" customHeight="1">
      <c r="A3953" s="5" t="s">
        <v>6197</v>
      </c>
      <c r="B3953" s="6" t="s">
        <v>19</v>
      </c>
      <c r="C3953" s="5" t="s">
        <v>13</v>
      </c>
      <c r="D3953" s="5" t="s">
        <v>43</v>
      </c>
      <c r="E3953" s="5" t="s">
        <v>25</v>
      </c>
      <c r="F3953" s="5" t="s">
        <v>754</v>
      </c>
      <c r="G3953" s="7">
        <v>100.0</v>
      </c>
      <c r="H3953" s="7">
        <v>110.0</v>
      </c>
      <c r="I3953" s="7" t="s">
        <v>17</v>
      </c>
      <c r="J3953" s="7">
        <f t="shared" si="1"/>
        <v>105</v>
      </c>
    </row>
    <row r="3954" ht="15.75" hidden="1" customHeight="1">
      <c r="A3954" s="5" t="s">
        <v>6198</v>
      </c>
      <c r="B3954" s="6" t="s">
        <v>12</v>
      </c>
      <c r="C3954" s="5" t="s">
        <v>13</v>
      </c>
      <c r="D3954" s="5" t="s">
        <v>60</v>
      </c>
      <c r="E3954" s="5" t="s">
        <v>15</v>
      </c>
      <c r="F3954" s="5" t="s">
        <v>164</v>
      </c>
      <c r="G3954" s="7">
        <v>188.0</v>
      </c>
      <c r="H3954" s="7" t="s">
        <v>64</v>
      </c>
      <c r="I3954" s="7">
        <v>182.0</v>
      </c>
      <c r="J3954" s="7">
        <f t="shared" si="1"/>
        <v>185</v>
      </c>
    </row>
    <row r="3955" ht="15.75" hidden="1" customHeight="1">
      <c r="A3955" s="5" t="s">
        <v>6199</v>
      </c>
      <c r="B3955" s="6" t="s">
        <v>12</v>
      </c>
      <c r="C3955" s="5" t="s">
        <v>23</v>
      </c>
      <c r="D3955" s="5" t="s">
        <v>24</v>
      </c>
      <c r="E3955" s="5" t="s">
        <v>15</v>
      </c>
      <c r="F3955" s="5" t="s">
        <v>35</v>
      </c>
      <c r="G3955" s="7">
        <v>141.0</v>
      </c>
      <c r="H3955" s="7">
        <v>118.0</v>
      </c>
      <c r="I3955" s="7" t="s">
        <v>17</v>
      </c>
      <c r="J3955" s="7">
        <f t="shared" si="1"/>
        <v>129.5</v>
      </c>
    </row>
    <row r="3956" ht="15.75" hidden="1" customHeight="1">
      <c r="A3956" s="5" t="s">
        <v>6200</v>
      </c>
      <c r="B3956" s="6" t="s">
        <v>12</v>
      </c>
      <c r="C3956" s="5" t="s">
        <v>23</v>
      </c>
      <c r="D3956" s="5" t="s">
        <v>46</v>
      </c>
      <c r="E3956" s="5" t="s">
        <v>15</v>
      </c>
      <c r="F3956" s="5" t="s">
        <v>90</v>
      </c>
      <c r="G3956" s="7">
        <v>129.0</v>
      </c>
      <c r="H3956" s="7">
        <v>124.0</v>
      </c>
      <c r="I3956" s="7" t="s">
        <v>17</v>
      </c>
      <c r="J3956" s="7">
        <f t="shared" si="1"/>
        <v>126.5</v>
      </c>
    </row>
    <row r="3957" ht="15.75" hidden="1" customHeight="1">
      <c r="A3957" s="5" t="s">
        <v>6201</v>
      </c>
      <c r="B3957" s="6" t="s">
        <v>12</v>
      </c>
      <c r="C3957" s="5" t="s">
        <v>13</v>
      </c>
      <c r="D3957" s="5" t="s">
        <v>20</v>
      </c>
      <c r="E3957" s="5" t="s">
        <v>15</v>
      </c>
      <c r="F3957" s="5" t="s">
        <v>107</v>
      </c>
      <c r="G3957" s="7">
        <v>191.0</v>
      </c>
      <c r="H3957" s="7" t="s">
        <v>17</v>
      </c>
      <c r="I3957" s="7">
        <v>190.0</v>
      </c>
      <c r="J3957" s="7">
        <f t="shared" si="1"/>
        <v>190.5</v>
      </c>
    </row>
    <row r="3958" ht="15.75" hidden="1" customHeight="1">
      <c r="A3958" s="5" t="s">
        <v>6202</v>
      </c>
      <c r="B3958" s="6" t="s">
        <v>12</v>
      </c>
      <c r="C3958" s="5" t="s">
        <v>13</v>
      </c>
      <c r="D3958" s="5" t="s">
        <v>37</v>
      </c>
      <c r="E3958" s="5" t="s">
        <v>25</v>
      </c>
      <c r="F3958" s="5" t="s">
        <v>240</v>
      </c>
      <c r="G3958" s="7">
        <v>193.5</v>
      </c>
      <c r="H3958" s="7" t="s">
        <v>17</v>
      </c>
      <c r="I3958" s="7">
        <v>191.0</v>
      </c>
      <c r="J3958" s="7">
        <f t="shared" si="1"/>
        <v>192.25</v>
      </c>
    </row>
    <row r="3959" ht="15.75" hidden="1" customHeight="1">
      <c r="A3959" s="5" t="s">
        <v>6203</v>
      </c>
      <c r="B3959" s="6" t="s">
        <v>19</v>
      </c>
      <c r="C3959" s="5" t="s">
        <v>13</v>
      </c>
      <c r="D3959" s="5" t="s">
        <v>20</v>
      </c>
      <c r="E3959" s="5" t="s">
        <v>15</v>
      </c>
      <c r="F3959" s="5" t="s">
        <v>292</v>
      </c>
      <c r="G3959" s="7">
        <v>163.0</v>
      </c>
      <c r="H3959" s="7">
        <v>151.0</v>
      </c>
      <c r="I3959" s="7">
        <v>122.0</v>
      </c>
      <c r="J3959" s="7">
        <f t="shared" si="1"/>
        <v>145.3333333</v>
      </c>
    </row>
    <row r="3960" ht="15.75" hidden="1" customHeight="1">
      <c r="A3960" s="5" t="s">
        <v>6204</v>
      </c>
      <c r="B3960" s="6" t="s">
        <v>19</v>
      </c>
      <c r="C3960" s="5" t="s">
        <v>13</v>
      </c>
      <c r="D3960" s="5" t="s">
        <v>20</v>
      </c>
      <c r="E3960" s="5" t="s">
        <v>25</v>
      </c>
      <c r="F3960" s="5" t="s">
        <v>71</v>
      </c>
      <c r="G3960" s="7">
        <v>169.0</v>
      </c>
      <c r="H3960" s="7" t="s">
        <v>17</v>
      </c>
      <c r="I3960" s="7">
        <v>133.0</v>
      </c>
      <c r="J3960" s="7">
        <f t="shared" si="1"/>
        <v>151</v>
      </c>
    </row>
    <row r="3961" ht="15.75" hidden="1" customHeight="1">
      <c r="A3961" s="5" t="s">
        <v>6205</v>
      </c>
      <c r="B3961" s="6" t="s">
        <v>19</v>
      </c>
      <c r="C3961" s="5" t="s">
        <v>13</v>
      </c>
      <c r="D3961" s="5" t="s">
        <v>30</v>
      </c>
      <c r="E3961" s="5" t="s">
        <v>15</v>
      </c>
      <c r="F3961" s="5" t="s">
        <v>596</v>
      </c>
      <c r="G3961" s="7">
        <v>167.0</v>
      </c>
      <c r="H3961" s="7" t="s">
        <v>17</v>
      </c>
      <c r="I3961" s="7">
        <v>155.0</v>
      </c>
      <c r="J3961" s="7">
        <f t="shared" si="1"/>
        <v>161</v>
      </c>
    </row>
    <row r="3962" ht="15.75" hidden="1" customHeight="1">
      <c r="A3962" s="5" t="s">
        <v>6206</v>
      </c>
      <c r="B3962" s="6" t="s">
        <v>12</v>
      </c>
      <c r="C3962" s="5" t="s">
        <v>13</v>
      </c>
      <c r="D3962" s="5" t="s">
        <v>40</v>
      </c>
      <c r="E3962" s="5" t="s">
        <v>15</v>
      </c>
      <c r="F3962" s="5" t="s">
        <v>41</v>
      </c>
      <c r="G3962" s="7">
        <v>185.0</v>
      </c>
      <c r="H3962" s="7">
        <v>174.0</v>
      </c>
      <c r="I3962" s="7">
        <v>178.0</v>
      </c>
      <c r="J3962" s="7">
        <f t="shared" si="1"/>
        <v>179</v>
      </c>
    </row>
    <row r="3963" ht="15.75" hidden="1" customHeight="1">
      <c r="A3963" s="5" t="s">
        <v>6207</v>
      </c>
      <c r="B3963" s="6" t="s">
        <v>12</v>
      </c>
      <c r="C3963" s="5" t="s">
        <v>23</v>
      </c>
      <c r="D3963" s="5" t="s">
        <v>20</v>
      </c>
      <c r="E3963" s="5" t="s">
        <v>15</v>
      </c>
      <c r="F3963" s="5" t="s">
        <v>457</v>
      </c>
      <c r="G3963" s="7">
        <v>184.0</v>
      </c>
      <c r="H3963" s="7">
        <v>140.0</v>
      </c>
      <c r="I3963" s="7" t="s">
        <v>17</v>
      </c>
      <c r="J3963" s="7">
        <f t="shared" si="1"/>
        <v>162</v>
      </c>
    </row>
    <row r="3964" ht="15.75" hidden="1" customHeight="1">
      <c r="A3964" s="5" t="s">
        <v>6208</v>
      </c>
      <c r="B3964" s="6" t="s">
        <v>19</v>
      </c>
      <c r="C3964" s="5" t="s">
        <v>13</v>
      </c>
      <c r="D3964" s="5" t="s">
        <v>30</v>
      </c>
      <c r="E3964" s="5" t="s">
        <v>25</v>
      </c>
      <c r="F3964" s="5" t="s">
        <v>526</v>
      </c>
      <c r="G3964" s="7">
        <v>184.0</v>
      </c>
      <c r="H3964" s="7" t="s">
        <v>17</v>
      </c>
      <c r="I3964" s="7">
        <v>153.0</v>
      </c>
      <c r="J3964" s="7">
        <f t="shared" si="1"/>
        <v>168.5</v>
      </c>
    </row>
    <row r="3965" ht="15.75" hidden="1" customHeight="1">
      <c r="A3965" s="5" t="s">
        <v>6209</v>
      </c>
      <c r="B3965" s="6" t="s">
        <v>19</v>
      </c>
      <c r="C3965" s="5" t="s">
        <v>23</v>
      </c>
      <c r="D3965" s="5" t="s">
        <v>30</v>
      </c>
      <c r="E3965" s="5" t="s">
        <v>15</v>
      </c>
      <c r="F3965" s="5" t="s">
        <v>275</v>
      </c>
      <c r="G3965" s="7">
        <v>104.0</v>
      </c>
      <c r="H3965" s="7" t="s">
        <v>17</v>
      </c>
      <c r="I3965" s="7" t="s">
        <v>67</v>
      </c>
      <c r="J3965" s="7">
        <f t="shared" si="1"/>
        <v>104</v>
      </c>
    </row>
    <row r="3966" ht="15.75" hidden="1" customHeight="1">
      <c r="A3966" s="5" t="s">
        <v>6210</v>
      </c>
      <c r="B3966" s="6" t="s">
        <v>19</v>
      </c>
      <c r="C3966" s="5" t="s">
        <v>13</v>
      </c>
      <c r="D3966" s="5" t="s">
        <v>24</v>
      </c>
      <c r="E3966" s="5" t="s">
        <v>15</v>
      </c>
      <c r="F3966" s="5" t="s">
        <v>1410</v>
      </c>
      <c r="G3966" s="7">
        <v>107.0</v>
      </c>
      <c r="H3966" s="7" t="s">
        <v>17</v>
      </c>
      <c r="I3966" s="7">
        <v>125.0</v>
      </c>
      <c r="J3966" s="7">
        <f t="shared" si="1"/>
        <v>116</v>
      </c>
    </row>
    <row r="3967" ht="15.75" hidden="1" customHeight="1">
      <c r="A3967" s="5" t="s">
        <v>6211</v>
      </c>
      <c r="B3967" s="6" t="s">
        <v>12</v>
      </c>
      <c r="C3967" s="5" t="s">
        <v>13</v>
      </c>
      <c r="D3967" s="5" t="s">
        <v>30</v>
      </c>
      <c r="E3967" s="5" t="s">
        <v>15</v>
      </c>
      <c r="F3967" s="5" t="s">
        <v>275</v>
      </c>
      <c r="G3967" s="7">
        <v>115.0</v>
      </c>
      <c r="H3967" s="7">
        <v>112.0</v>
      </c>
      <c r="I3967" s="7" t="s">
        <v>17</v>
      </c>
      <c r="J3967" s="7">
        <f t="shared" si="1"/>
        <v>113.5</v>
      </c>
    </row>
    <row r="3968" ht="15.75" hidden="1" customHeight="1">
      <c r="A3968" s="5" t="s">
        <v>6212</v>
      </c>
      <c r="B3968" s="6" t="s">
        <v>12</v>
      </c>
      <c r="C3968" s="5" t="s">
        <v>23</v>
      </c>
      <c r="D3968" s="5" t="s">
        <v>43</v>
      </c>
      <c r="E3968" s="5" t="s">
        <v>15</v>
      </c>
      <c r="F3968" s="5" t="s">
        <v>92</v>
      </c>
      <c r="G3968" s="7">
        <v>165.0</v>
      </c>
      <c r="H3968" s="7" t="s">
        <v>17</v>
      </c>
      <c r="I3968" s="7">
        <v>151.0</v>
      </c>
      <c r="J3968" s="7">
        <f t="shared" si="1"/>
        <v>158</v>
      </c>
    </row>
    <row r="3969" ht="15.75" hidden="1" customHeight="1">
      <c r="A3969" s="5" t="s">
        <v>6213</v>
      </c>
      <c r="B3969" s="6" t="s">
        <v>12</v>
      </c>
      <c r="C3969" s="5" t="s">
        <v>13</v>
      </c>
      <c r="D3969" s="5" t="s">
        <v>30</v>
      </c>
      <c r="E3969" s="5" t="s">
        <v>25</v>
      </c>
      <c r="F3969" s="5" t="s">
        <v>544</v>
      </c>
      <c r="G3969" s="7">
        <v>164.0</v>
      </c>
      <c r="H3969" s="7" t="s">
        <v>17</v>
      </c>
      <c r="I3969" s="7">
        <v>128.0</v>
      </c>
      <c r="J3969" s="7">
        <f t="shared" si="1"/>
        <v>146</v>
      </c>
    </row>
    <row r="3970" ht="15.75" hidden="1" customHeight="1">
      <c r="A3970" s="5" t="s">
        <v>6214</v>
      </c>
      <c r="B3970" s="6" t="s">
        <v>1353</v>
      </c>
      <c r="C3970" s="5" t="s">
        <v>23</v>
      </c>
      <c r="D3970" s="5" t="s">
        <v>30</v>
      </c>
      <c r="E3970" s="5" t="s">
        <v>15</v>
      </c>
      <c r="F3970" s="5" t="s">
        <v>803</v>
      </c>
      <c r="G3970" s="7">
        <v>173.0</v>
      </c>
      <c r="H3970" s="7">
        <v>166.0</v>
      </c>
      <c r="I3970" s="7" t="s">
        <v>17</v>
      </c>
      <c r="J3970" s="7">
        <f t="shared" si="1"/>
        <v>169.5</v>
      </c>
    </row>
    <row r="3971" ht="15.75" hidden="1" customHeight="1">
      <c r="A3971" s="5" t="s">
        <v>6215</v>
      </c>
      <c r="B3971" s="6" t="s">
        <v>19</v>
      </c>
      <c r="C3971" s="5" t="s">
        <v>23</v>
      </c>
      <c r="D3971" s="5" t="s">
        <v>30</v>
      </c>
      <c r="E3971" s="5" t="s">
        <v>15</v>
      </c>
      <c r="F3971" s="5" t="s">
        <v>289</v>
      </c>
      <c r="G3971" s="7">
        <v>127.0</v>
      </c>
      <c r="H3971" s="7">
        <v>143.0</v>
      </c>
      <c r="I3971" s="7" t="s">
        <v>17</v>
      </c>
      <c r="J3971" s="7">
        <f t="shared" si="1"/>
        <v>135</v>
      </c>
    </row>
    <row r="3972" ht="15.75" hidden="1" customHeight="1">
      <c r="A3972" s="5" t="s">
        <v>6216</v>
      </c>
      <c r="B3972" s="6" t="s">
        <v>12</v>
      </c>
      <c r="C3972" s="5" t="s">
        <v>23</v>
      </c>
      <c r="D3972" s="5" t="s">
        <v>24</v>
      </c>
      <c r="E3972" s="5" t="s">
        <v>15</v>
      </c>
      <c r="F3972" s="5" t="s">
        <v>732</v>
      </c>
      <c r="G3972" s="7">
        <v>177.0</v>
      </c>
      <c r="H3972" s="7">
        <v>181.0</v>
      </c>
      <c r="I3972" s="7">
        <v>159.0</v>
      </c>
      <c r="J3972" s="7">
        <f t="shared" si="1"/>
        <v>172.3333333</v>
      </c>
    </row>
    <row r="3973" ht="15.75" hidden="1" customHeight="1">
      <c r="A3973" s="5" t="s">
        <v>6217</v>
      </c>
      <c r="B3973" s="6" t="s">
        <v>19</v>
      </c>
      <c r="C3973" s="5" t="s">
        <v>23</v>
      </c>
      <c r="D3973" s="5" t="s">
        <v>30</v>
      </c>
      <c r="E3973" s="5" t="s">
        <v>15</v>
      </c>
      <c r="F3973" s="5" t="s">
        <v>405</v>
      </c>
      <c r="G3973" s="7">
        <v>169.0</v>
      </c>
      <c r="H3973" s="7">
        <v>161.0</v>
      </c>
      <c r="I3973" s="7">
        <v>125.0</v>
      </c>
      <c r="J3973" s="7">
        <f t="shared" si="1"/>
        <v>151.6666667</v>
      </c>
    </row>
    <row r="3974" ht="15.75" hidden="1" customHeight="1">
      <c r="A3974" s="5" t="s">
        <v>6218</v>
      </c>
      <c r="B3974" s="6" t="s">
        <v>19</v>
      </c>
      <c r="C3974" s="5" t="s">
        <v>13</v>
      </c>
      <c r="D3974" s="5" t="s">
        <v>37</v>
      </c>
      <c r="E3974" s="5" t="s">
        <v>15</v>
      </c>
      <c r="F3974" s="5" t="s">
        <v>1225</v>
      </c>
      <c r="G3974" s="7">
        <v>164.0</v>
      </c>
      <c r="H3974" s="7" t="s">
        <v>17</v>
      </c>
      <c r="I3974" s="7">
        <v>187.0</v>
      </c>
      <c r="J3974" s="7">
        <f t="shared" si="1"/>
        <v>175.5</v>
      </c>
    </row>
    <row r="3975" ht="15.75" hidden="1" customHeight="1">
      <c r="A3975" s="5" t="s">
        <v>6219</v>
      </c>
      <c r="B3975" s="6" t="s">
        <v>19</v>
      </c>
      <c r="C3975" s="5" t="s">
        <v>23</v>
      </c>
      <c r="D3975" s="5" t="s">
        <v>24</v>
      </c>
      <c r="E3975" s="5" t="s">
        <v>15</v>
      </c>
      <c r="F3975" s="5" t="s">
        <v>875</v>
      </c>
      <c r="G3975" s="7">
        <v>190.0</v>
      </c>
      <c r="H3975" s="7">
        <v>157.0</v>
      </c>
      <c r="I3975" s="7" t="s">
        <v>17</v>
      </c>
      <c r="J3975" s="7">
        <f t="shared" si="1"/>
        <v>173.5</v>
      </c>
    </row>
    <row r="3976" ht="15.75" hidden="1" customHeight="1">
      <c r="A3976" s="5" t="s">
        <v>6220</v>
      </c>
      <c r="B3976" s="6" t="s">
        <v>12</v>
      </c>
      <c r="C3976" s="5" t="s">
        <v>13</v>
      </c>
      <c r="D3976" s="5" t="s">
        <v>37</v>
      </c>
      <c r="E3976" s="5" t="s">
        <v>15</v>
      </c>
      <c r="F3976" s="5" t="s">
        <v>134</v>
      </c>
      <c r="G3976" s="7">
        <v>172.0</v>
      </c>
      <c r="H3976" s="7" t="s">
        <v>17</v>
      </c>
      <c r="I3976" s="7">
        <v>183.0</v>
      </c>
      <c r="J3976" s="7">
        <f t="shared" si="1"/>
        <v>177.5</v>
      </c>
    </row>
    <row r="3977" ht="15.75" hidden="1" customHeight="1">
      <c r="A3977" s="5" t="s">
        <v>6221</v>
      </c>
      <c r="B3977" s="6" t="s">
        <v>12</v>
      </c>
      <c r="C3977" s="5" t="s">
        <v>13</v>
      </c>
      <c r="D3977" s="5" t="s">
        <v>130</v>
      </c>
      <c r="E3977" s="5" t="s">
        <v>15</v>
      </c>
      <c r="F3977" s="5" t="s">
        <v>196</v>
      </c>
      <c r="G3977" s="7">
        <v>137.0</v>
      </c>
      <c r="H3977" s="7">
        <v>149.0</v>
      </c>
      <c r="I3977" s="7" t="s">
        <v>17</v>
      </c>
      <c r="J3977" s="7">
        <f t="shared" si="1"/>
        <v>143</v>
      </c>
    </row>
    <row r="3978" ht="15.75" hidden="1" customHeight="1">
      <c r="A3978" s="5" t="s">
        <v>6222</v>
      </c>
      <c r="B3978" s="6" t="s">
        <v>19</v>
      </c>
      <c r="C3978" s="5" t="s">
        <v>23</v>
      </c>
      <c r="D3978" s="5" t="s">
        <v>24</v>
      </c>
      <c r="E3978" s="5" t="s">
        <v>15</v>
      </c>
      <c r="F3978" s="5" t="s">
        <v>722</v>
      </c>
      <c r="G3978" s="7">
        <v>173.0</v>
      </c>
      <c r="H3978" s="7" t="s">
        <v>17</v>
      </c>
      <c r="I3978" s="7">
        <v>159.0</v>
      </c>
      <c r="J3978" s="7">
        <f t="shared" si="1"/>
        <v>166</v>
      </c>
    </row>
    <row r="3979" ht="15.75" hidden="1" customHeight="1">
      <c r="A3979" s="5" t="s">
        <v>6223</v>
      </c>
      <c r="B3979" s="6" t="s">
        <v>12</v>
      </c>
      <c r="C3979" s="5" t="s">
        <v>13</v>
      </c>
      <c r="D3979" s="5" t="s">
        <v>24</v>
      </c>
      <c r="E3979" s="5" t="s">
        <v>15</v>
      </c>
      <c r="F3979" s="5" t="s">
        <v>1388</v>
      </c>
      <c r="G3979" s="7">
        <v>100.0</v>
      </c>
      <c r="H3979" s="7" t="s">
        <v>67</v>
      </c>
      <c r="I3979" s="7" t="s">
        <v>17</v>
      </c>
      <c r="J3979" s="7">
        <f t="shared" si="1"/>
        <v>100</v>
      </c>
    </row>
    <row r="3980" ht="15.75" hidden="1" customHeight="1">
      <c r="A3980" s="5" t="s">
        <v>6224</v>
      </c>
      <c r="B3980" s="6" t="s">
        <v>12</v>
      </c>
      <c r="C3980" s="5" t="s">
        <v>13</v>
      </c>
      <c r="D3980" s="5" t="s">
        <v>14</v>
      </c>
      <c r="E3980" s="5" t="s">
        <v>25</v>
      </c>
      <c r="F3980" s="5" t="s">
        <v>269</v>
      </c>
      <c r="G3980" s="7">
        <v>132.0</v>
      </c>
      <c r="H3980" s="7" t="s">
        <v>17</v>
      </c>
      <c r="I3980" s="7">
        <v>125.0</v>
      </c>
      <c r="J3980" s="7">
        <f t="shared" si="1"/>
        <v>128.5</v>
      </c>
    </row>
    <row r="3981" ht="15.75" hidden="1" customHeight="1">
      <c r="A3981" s="5" t="s">
        <v>6225</v>
      </c>
      <c r="B3981" s="6" t="s">
        <v>12</v>
      </c>
      <c r="C3981" s="5" t="s">
        <v>13</v>
      </c>
      <c r="D3981" s="5" t="s">
        <v>24</v>
      </c>
      <c r="E3981" s="5" t="s">
        <v>15</v>
      </c>
      <c r="F3981" s="5" t="s">
        <v>170</v>
      </c>
      <c r="G3981" s="7">
        <v>134.0</v>
      </c>
      <c r="H3981" s="7" t="s">
        <v>17</v>
      </c>
      <c r="I3981" s="7">
        <v>119.0</v>
      </c>
      <c r="J3981" s="7">
        <f t="shared" si="1"/>
        <v>126.5</v>
      </c>
    </row>
    <row r="3982" ht="15.75" hidden="1" customHeight="1">
      <c r="A3982" s="5" t="s">
        <v>6226</v>
      </c>
      <c r="B3982" s="6" t="s">
        <v>12</v>
      </c>
      <c r="C3982" s="5" t="s">
        <v>23</v>
      </c>
      <c r="D3982" s="5" t="s">
        <v>24</v>
      </c>
      <c r="E3982" s="5" t="s">
        <v>15</v>
      </c>
      <c r="F3982" s="5" t="s">
        <v>92</v>
      </c>
      <c r="G3982" s="7">
        <v>176.0</v>
      </c>
      <c r="H3982" s="7">
        <v>180.0</v>
      </c>
      <c r="I3982" s="7" t="s">
        <v>17</v>
      </c>
      <c r="J3982" s="7">
        <f t="shared" si="1"/>
        <v>178</v>
      </c>
    </row>
    <row r="3983" ht="15.75" hidden="1" customHeight="1">
      <c r="A3983" s="5" t="s">
        <v>6227</v>
      </c>
      <c r="B3983" s="6" t="s">
        <v>12</v>
      </c>
      <c r="C3983" s="5" t="s">
        <v>13</v>
      </c>
      <c r="D3983" s="5" t="s">
        <v>14</v>
      </c>
      <c r="E3983" s="5" t="s">
        <v>25</v>
      </c>
      <c r="F3983" s="5" t="s">
        <v>94</v>
      </c>
      <c r="G3983" s="7">
        <v>181.0</v>
      </c>
      <c r="H3983" s="7">
        <v>138.0</v>
      </c>
      <c r="I3983" s="7">
        <v>168.0</v>
      </c>
      <c r="J3983" s="7">
        <f t="shared" si="1"/>
        <v>162.3333333</v>
      </c>
    </row>
    <row r="3984" ht="15.75" customHeight="1">
      <c r="A3984" s="5" t="s">
        <v>6228</v>
      </c>
      <c r="B3984" s="6" t="s">
        <v>12</v>
      </c>
      <c r="C3984" s="5" t="s">
        <v>13</v>
      </c>
      <c r="D3984" s="5" t="s">
        <v>130</v>
      </c>
      <c r="E3984" s="5" t="s">
        <v>25</v>
      </c>
      <c r="F3984" s="5" t="s">
        <v>1658</v>
      </c>
      <c r="G3984" s="7" t="s">
        <v>64</v>
      </c>
      <c r="H3984" s="7" t="s">
        <v>64</v>
      </c>
      <c r="I3984" s="7" t="s">
        <v>17</v>
      </c>
      <c r="J3984" s="7" t="str">
        <f t="shared" si="1"/>
        <v>#DIV/0!</v>
      </c>
    </row>
    <row r="3985" ht="15.75" hidden="1" customHeight="1">
      <c r="A3985" s="5" t="s">
        <v>6229</v>
      </c>
      <c r="B3985" s="6" t="s">
        <v>1353</v>
      </c>
      <c r="C3985" s="5" t="s">
        <v>13</v>
      </c>
      <c r="D3985" s="5" t="s">
        <v>30</v>
      </c>
      <c r="E3985" s="5" t="s">
        <v>25</v>
      </c>
      <c r="F3985" s="5" t="s">
        <v>177</v>
      </c>
      <c r="G3985" s="7" t="s">
        <v>67</v>
      </c>
      <c r="H3985" s="7" t="s">
        <v>67</v>
      </c>
      <c r="I3985" s="7">
        <v>100.0</v>
      </c>
      <c r="J3985" s="7">
        <f t="shared" si="1"/>
        <v>100</v>
      </c>
    </row>
    <row r="3986" ht="15.75" hidden="1" customHeight="1">
      <c r="A3986" s="5" t="s">
        <v>6230</v>
      </c>
      <c r="B3986" s="6" t="s">
        <v>12</v>
      </c>
      <c r="C3986" s="5" t="s">
        <v>23</v>
      </c>
      <c r="D3986" s="5" t="s">
        <v>561</v>
      </c>
      <c r="E3986" s="5" t="s">
        <v>15</v>
      </c>
      <c r="F3986" s="5" t="s">
        <v>594</v>
      </c>
      <c r="G3986" s="7">
        <v>147.0</v>
      </c>
      <c r="H3986" s="7">
        <v>138.0</v>
      </c>
      <c r="I3986" s="7" t="s">
        <v>17</v>
      </c>
      <c r="J3986" s="7">
        <f t="shared" si="1"/>
        <v>142.5</v>
      </c>
    </row>
    <row r="3987" ht="15.75" hidden="1" customHeight="1">
      <c r="A3987" s="5" t="s">
        <v>6231</v>
      </c>
      <c r="B3987" s="6" t="s">
        <v>12</v>
      </c>
      <c r="C3987" s="5" t="s">
        <v>23</v>
      </c>
      <c r="D3987" s="5" t="s">
        <v>30</v>
      </c>
      <c r="E3987" s="5" t="s">
        <v>15</v>
      </c>
      <c r="F3987" s="5" t="s">
        <v>214</v>
      </c>
      <c r="G3987" s="7">
        <v>174.0</v>
      </c>
      <c r="H3987" s="7">
        <v>147.0</v>
      </c>
      <c r="I3987" s="7" t="s">
        <v>17</v>
      </c>
      <c r="J3987" s="7">
        <f t="shared" si="1"/>
        <v>160.5</v>
      </c>
    </row>
    <row r="3988" ht="15.75" hidden="1" customHeight="1">
      <c r="A3988" s="5" t="s">
        <v>6232</v>
      </c>
      <c r="B3988" s="6" t="s">
        <v>19</v>
      </c>
      <c r="C3988" s="5" t="s">
        <v>13</v>
      </c>
      <c r="D3988" s="5" t="s">
        <v>109</v>
      </c>
      <c r="E3988" s="5" t="s">
        <v>25</v>
      </c>
      <c r="F3988" s="5" t="s">
        <v>192</v>
      </c>
      <c r="G3988" s="7">
        <v>102.0</v>
      </c>
      <c r="H3988" s="7" t="s">
        <v>67</v>
      </c>
      <c r="I3988" s="7" t="s">
        <v>67</v>
      </c>
      <c r="J3988" s="7">
        <f t="shared" si="1"/>
        <v>102</v>
      </c>
    </row>
    <row r="3989" ht="15.75" hidden="1" customHeight="1">
      <c r="A3989" s="5" t="s">
        <v>6233</v>
      </c>
      <c r="B3989" s="6" t="s">
        <v>12</v>
      </c>
      <c r="C3989" s="5" t="s">
        <v>13</v>
      </c>
      <c r="D3989" s="5" t="s">
        <v>30</v>
      </c>
      <c r="E3989" s="5" t="s">
        <v>15</v>
      </c>
      <c r="F3989" s="5" t="s">
        <v>275</v>
      </c>
      <c r="G3989" s="7">
        <v>148.0</v>
      </c>
      <c r="H3989" s="7">
        <v>157.0</v>
      </c>
      <c r="I3989" s="7" t="s">
        <v>17</v>
      </c>
      <c r="J3989" s="7">
        <f t="shared" si="1"/>
        <v>152.5</v>
      </c>
    </row>
    <row r="3990" ht="15.75" hidden="1" customHeight="1">
      <c r="A3990" s="5" t="s">
        <v>6234</v>
      </c>
      <c r="B3990" s="6" t="s">
        <v>19</v>
      </c>
      <c r="C3990" s="5" t="s">
        <v>23</v>
      </c>
      <c r="D3990" s="5" t="s">
        <v>30</v>
      </c>
      <c r="E3990" s="5" t="s">
        <v>25</v>
      </c>
      <c r="F3990" s="5" t="s">
        <v>275</v>
      </c>
      <c r="G3990" s="7">
        <v>159.0</v>
      </c>
      <c r="H3990" s="7">
        <v>140.0</v>
      </c>
      <c r="I3990" s="7" t="s">
        <v>17</v>
      </c>
      <c r="J3990" s="7">
        <f t="shared" si="1"/>
        <v>149.5</v>
      </c>
    </row>
    <row r="3991" ht="15.75" hidden="1" customHeight="1">
      <c r="A3991" s="5" t="s">
        <v>6235</v>
      </c>
      <c r="B3991" s="6" t="s">
        <v>19</v>
      </c>
      <c r="C3991" s="5" t="s">
        <v>23</v>
      </c>
      <c r="D3991" s="5" t="s">
        <v>20</v>
      </c>
      <c r="E3991" s="5" t="s">
        <v>25</v>
      </c>
      <c r="F3991" s="5" t="s">
        <v>654</v>
      </c>
      <c r="G3991" s="7">
        <v>184.0</v>
      </c>
      <c r="H3991" s="7">
        <v>173.0</v>
      </c>
      <c r="I3991" s="7" t="s">
        <v>17</v>
      </c>
      <c r="J3991" s="7">
        <f t="shared" si="1"/>
        <v>178.5</v>
      </c>
    </row>
    <row r="3992" ht="15.75" hidden="1" customHeight="1">
      <c r="A3992" s="5" t="s">
        <v>6236</v>
      </c>
      <c r="B3992" s="6" t="s">
        <v>19</v>
      </c>
      <c r="C3992" s="5" t="s">
        <v>13</v>
      </c>
      <c r="D3992" s="5" t="s">
        <v>30</v>
      </c>
      <c r="E3992" s="5" t="s">
        <v>15</v>
      </c>
      <c r="F3992" s="5" t="s">
        <v>394</v>
      </c>
      <c r="G3992" s="7">
        <v>190.0</v>
      </c>
      <c r="H3992" s="7">
        <v>170.0</v>
      </c>
      <c r="I3992" s="7">
        <v>182.0</v>
      </c>
      <c r="J3992" s="7">
        <f t="shared" si="1"/>
        <v>180.6666667</v>
      </c>
    </row>
    <row r="3993" ht="15.75" hidden="1" customHeight="1">
      <c r="A3993" s="5" t="s">
        <v>6237</v>
      </c>
      <c r="B3993" s="6" t="s">
        <v>12</v>
      </c>
      <c r="C3993" s="5" t="s">
        <v>23</v>
      </c>
      <c r="D3993" s="5" t="s">
        <v>20</v>
      </c>
      <c r="E3993" s="5" t="s">
        <v>25</v>
      </c>
      <c r="F3993" s="5" t="s">
        <v>534</v>
      </c>
      <c r="G3993" s="7">
        <v>186.0</v>
      </c>
      <c r="H3993" s="7">
        <v>189.0</v>
      </c>
      <c r="I3993" s="7" t="s">
        <v>17</v>
      </c>
      <c r="J3993" s="7">
        <f t="shared" si="1"/>
        <v>187.5</v>
      </c>
    </row>
    <row r="3994" ht="15.75" hidden="1" customHeight="1">
      <c r="A3994" s="5" t="s">
        <v>6238</v>
      </c>
      <c r="B3994" s="6" t="s">
        <v>12</v>
      </c>
      <c r="C3994" s="5" t="s">
        <v>13</v>
      </c>
      <c r="D3994" s="5" t="s">
        <v>14</v>
      </c>
      <c r="E3994" s="5" t="s">
        <v>25</v>
      </c>
      <c r="F3994" s="5" t="s">
        <v>259</v>
      </c>
      <c r="G3994" s="7">
        <v>189.0</v>
      </c>
      <c r="H3994" s="7" t="s">
        <v>17</v>
      </c>
      <c r="I3994" s="7">
        <v>182.0</v>
      </c>
      <c r="J3994" s="7">
        <f t="shared" si="1"/>
        <v>185.5</v>
      </c>
    </row>
    <row r="3995" ht="15.75" hidden="1" customHeight="1">
      <c r="A3995" s="5" t="s">
        <v>6239</v>
      </c>
      <c r="B3995" s="6" t="s">
        <v>12</v>
      </c>
      <c r="C3995" s="5" t="s">
        <v>23</v>
      </c>
      <c r="D3995" s="5" t="s">
        <v>30</v>
      </c>
      <c r="E3995" s="5" t="s">
        <v>15</v>
      </c>
      <c r="F3995" s="5" t="s">
        <v>66</v>
      </c>
      <c r="G3995" s="7">
        <v>145.0</v>
      </c>
      <c r="H3995" s="7" t="s">
        <v>17</v>
      </c>
      <c r="I3995" s="7">
        <v>137.0</v>
      </c>
      <c r="J3995" s="7">
        <f t="shared" si="1"/>
        <v>141</v>
      </c>
    </row>
    <row r="3996" ht="15.75" hidden="1" customHeight="1">
      <c r="A3996" s="5" t="s">
        <v>6240</v>
      </c>
      <c r="B3996" s="6" t="s">
        <v>12</v>
      </c>
      <c r="C3996" s="5" t="s">
        <v>23</v>
      </c>
      <c r="D3996" s="5" t="s">
        <v>37</v>
      </c>
      <c r="E3996" s="5" t="s">
        <v>25</v>
      </c>
      <c r="F3996" s="5" t="s">
        <v>174</v>
      </c>
      <c r="G3996" s="7">
        <v>196.0</v>
      </c>
      <c r="H3996" s="7" t="s">
        <v>17</v>
      </c>
      <c r="I3996" s="7">
        <v>183.0</v>
      </c>
      <c r="J3996" s="7">
        <f t="shared" si="1"/>
        <v>189.5</v>
      </c>
    </row>
    <row r="3997" ht="15.75" hidden="1" customHeight="1">
      <c r="A3997" s="5" t="s">
        <v>6241</v>
      </c>
      <c r="B3997" s="6" t="s">
        <v>12</v>
      </c>
      <c r="C3997" s="5" t="s">
        <v>13</v>
      </c>
      <c r="D3997" s="5" t="s">
        <v>20</v>
      </c>
      <c r="E3997" s="5" t="s">
        <v>15</v>
      </c>
      <c r="F3997" s="5" t="s">
        <v>1366</v>
      </c>
      <c r="G3997" s="7">
        <v>144.0</v>
      </c>
      <c r="H3997" s="7">
        <v>151.0</v>
      </c>
      <c r="I3997" s="7" t="s">
        <v>17</v>
      </c>
      <c r="J3997" s="7">
        <f t="shared" si="1"/>
        <v>147.5</v>
      </c>
    </row>
    <row r="3998" ht="15.75" hidden="1" customHeight="1">
      <c r="A3998" s="5" t="s">
        <v>6242</v>
      </c>
      <c r="B3998" s="6" t="s">
        <v>12</v>
      </c>
      <c r="C3998" s="5" t="s">
        <v>13</v>
      </c>
      <c r="D3998" s="5" t="s">
        <v>51</v>
      </c>
      <c r="E3998" s="5" t="s">
        <v>15</v>
      </c>
      <c r="F3998" s="5" t="s">
        <v>358</v>
      </c>
      <c r="G3998" s="7">
        <v>126.0</v>
      </c>
      <c r="H3998" s="7">
        <v>145.0</v>
      </c>
      <c r="I3998" s="7" t="s">
        <v>17</v>
      </c>
      <c r="J3998" s="7">
        <f t="shared" si="1"/>
        <v>135.5</v>
      </c>
    </row>
    <row r="3999" ht="15.75" hidden="1" customHeight="1">
      <c r="A3999" s="5" t="s">
        <v>6243</v>
      </c>
      <c r="B3999" s="6" t="s">
        <v>12</v>
      </c>
      <c r="C3999" s="5" t="s">
        <v>23</v>
      </c>
      <c r="D3999" s="5" t="s">
        <v>43</v>
      </c>
      <c r="E3999" s="5" t="s">
        <v>25</v>
      </c>
      <c r="F3999" s="5" t="s">
        <v>454</v>
      </c>
      <c r="G3999" s="7">
        <v>185.0</v>
      </c>
      <c r="H3999" s="7">
        <v>158.0</v>
      </c>
      <c r="I3999" s="7" t="s">
        <v>17</v>
      </c>
      <c r="J3999" s="7">
        <f t="shared" si="1"/>
        <v>171.5</v>
      </c>
    </row>
    <row r="4000" ht="15.75" hidden="1" customHeight="1">
      <c r="A4000" s="5" t="s">
        <v>6244</v>
      </c>
      <c r="B4000" s="6" t="s">
        <v>12</v>
      </c>
      <c r="C4000" s="5" t="s">
        <v>23</v>
      </c>
      <c r="D4000" s="5" t="s">
        <v>37</v>
      </c>
      <c r="E4000" s="5" t="s">
        <v>15</v>
      </c>
      <c r="F4000" s="5" t="s">
        <v>271</v>
      </c>
      <c r="G4000" s="7">
        <v>178.0</v>
      </c>
      <c r="H4000" s="7" t="s">
        <v>17</v>
      </c>
      <c r="I4000" s="7">
        <v>163.0</v>
      </c>
      <c r="J4000" s="7">
        <f t="shared" si="1"/>
        <v>170.5</v>
      </c>
    </row>
    <row r="4001" ht="15.75" hidden="1" customHeight="1">
      <c r="A4001" s="5" t="s">
        <v>6245</v>
      </c>
      <c r="B4001" s="6" t="s">
        <v>19</v>
      </c>
      <c r="C4001" s="5" t="s">
        <v>13</v>
      </c>
      <c r="D4001" s="5" t="s">
        <v>20</v>
      </c>
      <c r="E4001" s="5" t="s">
        <v>15</v>
      </c>
      <c r="F4001" s="5" t="s">
        <v>28</v>
      </c>
      <c r="G4001" s="7">
        <v>122.0</v>
      </c>
      <c r="H4001" s="7" t="s">
        <v>17</v>
      </c>
      <c r="I4001" s="7">
        <v>117.0</v>
      </c>
      <c r="J4001" s="7">
        <f t="shared" si="1"/>
        <v>119.5</v>
      </c>
    </row>
    <row r="4002" ht="15.75" hidden="1" customHeight="1">
      <c r="A4002" s="5" t="s">
        <v>6246</v>
      </c>
      <c r="B4002" s="6" t="s">
        <v>19</v>
      </c>
      <c r="C4002" s="5" t="s">
        <v>23</v>
      </c>
      <c r="D4002" s="5" t="s">
        <v>43</v>
      </c>
      <c r="E4002" s="5" t="s">
        <v>25</v>
      </c>
      <c r="F4002" s="5" t="s">
        <v>754</v>
      </c>
      <c r="G4002" s="7">
        <v>104.0</v>
      </c>
      <c r="H4002" s="7">
        <v>124.0</v>
      </c>
      <c r="I4002" s="7" t="s">
        <v>17</v>
      </c>
      <c r="J4002" s="7">
        <f t="shared" si="1"/>
        <v>114</v>
      </c>
    </row>
    <row r="4003" ht="15.75" hidden="1" customHeight="1">
      <c r="A4003" s="5" t="s">
        <v>6247</v>
      </c>
      <c r="B4003" s="6" t="s">
        <v>12</v>
      </c>
      <c r="C4003" s="5" t="s">
        <v>23</v>
      </c>
      <c r="D4003" s="5" t="s">
        <v>24</v>
      </c>
      <c r="E4003" s="5" t="s">
        <v>15</v>
      </c>
      <c r="F4003" s="5" t="s">
        <v>722</v>
      </c>
      <c r="G4003" s="7">
        <v>188.0</v>
      </c>
      <c r="H4003" s="7">
        <v>161.0</v>
      </c>
      <c r="I4003" s="7">
        <v>177.0</v>
      </c>
      <c r="J4003" s="7">
        <f t="shared" si="1"/>
        <v>175.3333333</v>
      </c>
    </row>
    <row r="4004" ht="15.75" hidden="1" customHeight="1">
      <c r="A4004" s="5" t="s">
        <v>6248</v>
      </c>
      <c r="B4004" s="6" t="s">
        <v>19</v>
      </c>
      <c r="C4004" s="5" t="s">
        <v>13</v>
      </c>
      <c r="D4004" s="5" t="s">
        <v>24</v>
      </c>
      <c r="E4004" s="5" t="s">
        <v>25</v>
      </c>
      <c r="F4004" s="5" t="s">
        <v>105</v>
      </c>
      <c r="G4004" s="7">
        <v>169.0</v>
      </c>
      <c r="H4004" s="7" t="s">
        <v>17</v>
      </c>
      <c r="I4004" s="7">
        <v>166.0</v>
      </c>
      <c r="J4004" s="7">
        <f t="shared" si="1"/>
        <v>167.5</v>
      </c>
    </row>
    <row r="4005" ht="15.75" hidden="1" customHeight="1">
      <c r="A4005" s="5" t="s">
        <v>6249</v>
      </c>
      <c r="B4005" s="6" t="s">
        <v>12</v>
      </c>
      <c r="C4005" s="5" t="s">
        <v>23</v>
      </c>
      <c r="D4005" s="5" t="s">
        <v>20</v>
      </c>
      <c r="E4005" s="5" t="s">
        <v>15</v>
      </c>
      <c r="F4005" s="5" t="s">
        <v>153</v>
      </c>
      <c r="G4005" s="7">
        <v>172.0</v>
      </c>
      <c r="H4005" s="7">
        <v>162.0</v>
      </c>
      <c r="I4005" s="7" t="s">
        <v>17</v>
      </c>
      <c r="J4005" s="7">
        <f t="shared" si="1"/>
        <v>167</v>
      </c>
    </row>
    <row r="4006" ht="15.75" hidden="1" customHeight="1">
      <c r="A4006" s="5" t="s">
        <v>6250</v>
      </c>
      <c r="B4006" s="6" t="s">
        <v>12</v>
      </c>
      <c r="C4006" s="5" t="s">
        <v>13</v>
      </c>
      <c r="D4006" s="5" t="s">
        <v>561</v>
      </c>
      <c r="E4006" s="5" t="s">
        <v>15</v>
      </c>
      <c r="F4006" s="5" t="s">
        <v>562</v>
      </c>
      <c r="G4006" s="7">
        <v>132.0</v>
      </c>
      <c r="H4006" s="7" t="s">
        <v>67</v>
      </c>
      <c r="I4006" s="7">
        <v>122.0</v>
      </c>
      <c r="J4006" s="7">
        <f t="shared" si="1"/>
        <v>127</v>
      </c>
    </row>
    <row r="4007" ht="15.75" hidden="1" customHeight="1">
      <c r="A4007" s="5" t="s">
        <v>6251</v>
      </c>
      <c r="B4007" s="6" t="s">
        <v>12</v>
      </c>
      <c r="C4007" s="5" t="s">
        <v>13</v>
      </c>
      <c r="D4007" s="5" t="s">
        <v>40</v>
      </c>
      <c r="E4007" s="5" t="s">
        <v>15</v>
      </c>
      <c r="F4007" s="5" t="s">
        <v>41</v>
      </c>
      <c r="G4007" s="7">
        <v>148.0</v>
      </c>
      <c r="H4007" s="7" t="s">
        <v>17</v>
      </c>
      <c r="I4007" s="7">
        <v>153.0</v>
      </c>
      <c r="J4007" s="7">
        <f t="shared" si="1"/>
        <v>150.5</v>
      </c>
    </row>
    <row r="4008" ht="15.75" hidden="1" customHeight="1">
      <c r="A4008" s="5" t="s">
        <v>6252</v>
      </c>
      <c r="B4008" s="6" t="s">
        <v>12</v>
      </c>
      <c r="C4008" s="5" t="s">
        <v>13</v>
      </c>
      <c r="D4008" s="5" t="s">
        <v>139</v>
      </c>
      <c r="E4008" s="5" t="s">
        <v>15</v>
      </c>
      <c r="F4008" s="5" t="s">
        <v>140</v>
      </c>
      <c r="G4008" s="7">
        <v>181.0</v>
      </c>
      <c r="H4008" s="7" t="s">
        <v>17</v>
      </c>
      <c r="I4008" s="7">
        <v>140.0</v>
      </c>
      <c r="J4008" s="7">
        <f t="shared" si="1"/>
        <v>160.5</v>
      </c>
    </row>
    <row r="4009" ht="15.75" hidden="1" customHeight="1">
      <c r="A4009" s="5" t="s">
        <v>6253</v>
      </c>
      <c r="B4009" s="6" t="s">
        <v>19</v>
      </c>
      <c r="C4009" s="5" t="s">
        <v>13</v>
      </c>
      <c r="D4009" s="5" t="s">
        <v>20</v>
      </c>
      <c r="E4009" s="5" t="s">
        <v>15</v>
      </c>
      <c r="F4009" s="5" t="s">
        <v>33</v>
      </c>
      <c r="G4009" s="7">
        <v>157.0</v>
      </c>
      <c r="H4009" s="7" t="s">
        <v>17</v>
      </c>
      <c r="I4009" s="7">
        <v>149.0</v>
      </c>
      <c r="J4009" s="7">
        <f t="shared" si="1"/>
        <v>153</v>
      </c>
    </row>
    <row r="4010" ht="15.75" hidden="1" customHeight="1">
      <c r="A4010" s="5" t="s">
        <v>6254</v>
      </c>
      <c r="B4010" s="6" t="s">
        <v>12</v>
      </c>
      <c r="C4010" s="5" t="s">
        <v>23</v>
      </c>
      <c r="D4010" s="5" t="s">
        <v>30</v>
      </c>
      <c r="E4010" s="5" t="s">
        <v>15</v>
      </c>
      <c r="F4010" s="5" t="s">
        <v>1408</v>
      </c>
      <c r="G4010" s="7">
        <v>186.0</v>
      </c>
      <c r="H4010" s="7" t="s">
        <v>17</v>
      </c>
      <c r="I4010" s="7">
        <v>151.0</v>
      </c>
      <c r="J4010" s="7">
        <f t="shared" si="1"/>
        <v>168.5</v>
      </c>
    </row>
    <row r="4011" ht="15.75" hidden="1" customHeight="1">
      <c r="A4011" s="5" t="s">
        <v>6255</v>
      </c>
      <c r="B4011" s="6" t="s">
        <v>19</v>
      </c>
      <c r="C4011" s="5" t="s">
        <v>23</v>
      </c>
      <c r="D4011" s="5" t="s">
        <v>20</v>
      </c>
      <c r="E4011" s="5" t="s">
        <v>15</v>
      </c>
      <c r="F4011" s="5" t="s">
        <v>457</v>
      </c>
      <c r="G4011" s="7">
        <v>165.0</v>
      </c>
      <c r="H4011" s="7">
        <v>162.0</v>
      </c>
      <c r="I4011" s="7" t="s">
        <v>17</v>
      </c>
      <c r="J4011" s="7">
        <f t="shared" si="1"/>
        <v>163.5</v>
      </c>
    </row>
    <row r="4012" ht="15.75" hidden="1" customHeight="1">
      <c r="A4012" s="5" t="s">
        <v>6256</v>
      </c>
      <c r="B4012" s="6" t="s">
        <v>19</v>
      </c>
      <c r="C4012" s="5" t="s">
        <v>13</v>
      </c>
      <c r="D4012" s="5" t="s">
        <v>14</v>
      </c>
      <c r="E4012" s="5" t="s">
        <v>15</v>
      </c>
      <c r="F4012" s="5" t="s">
        <v>205</v>
      </c>
      <c r="G4012" s="7">
        <v>167.0</v>
      </c>
      <c r="H4012" s="7" t="s">
        <v>17</v>
      </c>
      <c r="I4012" s="7">
        <v>142.0</v>
      </c>
      <c r="J4012" s="7">
        <f t="shared" si="1"/>
        <v>154.5</v>
      </c>
    </row>
    <row r="4013" ht="15.75" hidden="1" customHeight="1">
      <c r="A4013" s="5" t="s">
        <v>6257</v>
      </c>
      <c r="B4013" s="6" t="s">
        <v>12</v>
      </c>
      <c r="C4013" s="5" t="s">
        <v>13</v>
      </c>
      <c r="D4013" s="5" t="s">
        <v>60</v>
      </c>
      <c r="E4013" s="5" t="s">
        <v>15</v>
      </c>
      <c r="F4013" s="5" t="s">
        <v>398</v>
      </c>
      <c r="G4013" s="7">
        <v>193.0</v>
      </c>
      <c r="H4013" s="7" t="s">
        <v>17</v>
      </c>
      <c r="I4013" s="7">
        <v>199.0</v>
      </c>
      <c r="J4013" s="7">
        <f t="shared" si="1"/>
        <v>196</v>
      </c>
    </row>
    <row r="4014" ht="15.75" hidden="1" customHeight="1">
      <c r="A4014" s="5" t="s">
        <v>6258</v>
      </c>
      <c r="B4014" s="6" t="s">
        <v>12</v>
      </c>
      <c r="C4014" s="5" t="s">
        <v>23</v>
      </c>
      <c r="D4014" s="5" t="s">
        <v>130</v>
      </c>
      <c r="E4014" s="5" t="s">
        <v>15</v>
      </c>
      <c r="F4014" s="5" t="s">
        <v>483</v>
      </c>
      <c r="G4014" s="7">
        <v>141.0</v>
      </c>
      <c r="H4014" s="7">
        <v>153.0</v>
      </c>
      <c r="I4014" s="7" t="s">
        <v>17</v>
      </c>
      <c r="J4014" s="7">
        <f t="shared" si="1"/>
        <v>147</v>
      </c>
    </row>
    <row r="4015" ht="15.75" hidden="1" customHeight="1">
      <c r="A4015" s="5" t="s">
        <v>6259</v>
      </c>
      <c r="B4015" s="6" t="s">
        <v>12</v>
      </c>
      <c r="C4015" s="5" t="s">
        <v>23</v>
      </c>
      <c r="D4015" s="5" t="s">
        <v>46</v>
      </c>
      <c r="E4015" s="5" t="s">
        <v>15</v>
      </c>
      <c r="F4015" s="5" t="s">
        <v>99</v>
      </c>
      <c r="G4015" s="7">
        <v>179.0</v>
      </c>
      <c r="H4015" s="7">
        <v>179.0</v>
      </c>
      <c r="I4015" s="7" t="s">
        <v>17</v>
      </c>
      <c r="J4015" s="7">
        <f t="shared" si="1"/>
        <v>179</v>
      </c>
    </row>
    <row r="4016" ht="15.75" hidden="1" customHeight="1">
      <c r="A4016" s="5" t="s">
        <v>6260</v>
      </c>
      <c r="B4016" s="6" t="s">
        <v>19</v>
      </c>
      <c r="C4016" s="5" t="s">
        <v>23</v>
      </c>
      <c r="D4016" s="5" t="s">
        <v>37</v>
      </c>
      <c r="E4016" s="5" t="s">
        <v>15</v>
      </c>
      <c r="F4016" s="5" t="s">
        <v>114</v>
      </c>
      <c r="G4016" s="7">
        <v>107.0</v>
      </c>
      <c r="H4016" s="7">
        <v>121.0</v>
      </c>
      <c r="I4016" s="7" t="s">
        <v>17</v>
      </c>
      <c r="J4016" s="7">
        <f t="shared" si="1"/>
        <v>114</v>
      </c>
    </row>
    <row r="4017" ht="15.75" hidden="1" customHeight="1">
      <c r="A4017" s="5" t="s">
        <v>6261</v>
      </c>
      <c r="B4017" s="6" t="s">
        <v>12</v>
      </c>
      <c r="C4017" s="5" t="s">
        <v>13</v>
      </c>
      <c r="D4017" s="5" t="s">
        <v>60</v>
      </c>
      <c r="E4017" s="5" t="s">
        <v>25</v>
      </c>
      <c r="F4017" s="5" t="s">
        <v>61</v>
      </c>
      <c r="G4017" s="7">
        <v>161.0</v>
      </c>
      <c r="H4017" s="7" t="s">
        <v>17</v>
      </c>
      <c r="I4017" s="7">
        <v>186.0</v>
      </c>
      <c r="J4017" s="7">
        <f t="shared" si="1"/>
        <v>173.5</v>
      </c>
    </row>
    <row r="4018" ht="15.75" hidden="1" customHeight="1">
      <c r="A4018" s="5" t="s">
        <v>6262</v>
      </c>
      <c r="B4018" s="6" t="s">
        <v>12</v>
      </c>
      <c r="C4018" s="5" t="s">
        <v>23</v>
      </c>
      <c r="D4018" s="5" t="s">
        <v>20</v>
      </c>
      <c r="E4018" s="5" t="s">
        <v>15</v>
      </c>
      <c r="F4018" s="5" t="s">
        <v>742</v>
      </c>
      <c r="G4018" s="7">
        <v>172.0</v>
      </c>
      <c r="H4018" s="7" t="s">
        <v>17</v>
      </c>
      <c r="I4018" s="7">
        <v>151.0</v>
      </c>
      <c r="J4018" s="7">
        <f t="shared" si="1"/>
        <v>161.5</v>
      </c>
    </row>
    <row r="4019" ht="15.75" hidden="1" customHeight="1">
      <c r="A4019" s="5" t="s">
        <v>6263</v>
      </c>
      <c r="B4019" s="6" t="s">
        <v>12</v>
      </c>
      <c r="C4019" s="5" t="s">
        <v>23</v>
      </c>
      <c r="D4019" s="5" t="s">
        <v>30</v>
      </c>
      <c r="E4019" s="5" t="s">
        <v>15</v>
      </c>
      <c r="F4019" s="5" t="s">
        <v>596</v>
      </c>
      <c r="G4019" s="7">
        <v>143.0</v>
      </c>
      <c r="H4019" s="7">
        <v>153.0</v>
      </c>
      <c r="I4019" s="7" t="s">
        <v>17</v>
      </c>
      <c r="J4019" s="7">
        <f t="shared" si="1"/>
        <v>148</v>
      </c>
    </row>
    <row r="4020" ht="15.75" hidden="1" customHeight="1">
      <c r="A4020" s="5" t="s">
        <v>6264</v>
      </c>
      <c r="B4020" s="6" t="s">
        <v>12</v>
      </c>
      <c r="C4020" s="5" t="s">
        <v>13</v>
      </c>
      <c r="D4020" s="5" t="s">
        <v>43</v>
      </c>
      <c r="E4020" s="5" t="s">
        <v>15</v>
      </c>
      <c r="F4020" s="5" t="s">
        <v>92</v>
      </c>
      <c r="G4020" s="7">
        <v>176.0</v>
      </c>
      <c r="H4020" s="7" t="s">
        <v>17</v>
      </c>
      <c r="I4020" s="7">
        <v>183.0</v>
      </c>
      <c r="J4020" s="7">
        <f t="shared" si="1"/>
        <v>179.5</v>
      </c>
    </row>
    <row r="4021" ht="15.75" hidden="1" customHeight="1">
      <c r="A4021" s="5" t="s">
        <v>6265</v>
      </c>
      <c r="B4021" s="6" t="s">
        <v>19</v>
      </c>
      <c r="C4021" s="5" t="s">
        <v>13</v>
      </c>
      <c r="D4021" s="5" t="s">
        <v>30</v>
      </c>
      <c r="E4021" s="5" t="s">
        <v>25</v>
      </c>
      <c r="F4021" s="5" t="s">
        <v>275</v>
      </c>
      <c r="G4021" s="7">
        <v>129.0</v>
      </c>
      <c r="H4021" s="7">
        <v>151.0</v>
      </c>
      <c r="I4021" s="7">
        <v>149.0</v>
      </c>
      <c r="J4021" s="7">
        <f t="shared" si="1"/>
        <v>143</v>
      </c>
    </row>
    <row r="4022" ht="15.75" hidden="1" customHeight="1">
      <c r="A4022" s="5" t="s">
        <v>6266</v>
      </c>
      <c r="B4022" s="6" t="s">
        <v>12</v>
      </c>
      <c r="C4022" s="5" t="s">
        <v>23</v>
      </c>
      <c r="D4022" s="5" t="s">
        <v>20</v>
      </c>
      <c r="E4022" s="5" t="s">
        <v>15</v>
      </c>
      <c r="F4022" s="5" t="s">
        <v>143</v>
      </c>
      <c r="G4022" s="7">
        <v>138.0</v>
      </c>
      <c r="H4022" s="7">
        <v>149.0</v>
      </c>
      <c r="I4022" s="7" t="s">
        <v>17</v>
      </c>
      <c r="J4022" s="7">
        <f t="shared" si="1"/>
        <v>143.5</v>
      </c>
    </row>
    <row r="4023" ht="15.75" hidden="1" customHeight="1">
      <c r="A4023" s="5" t="s">
        <v>6267</v>
      </c>
      <c r="B4023" s="6" t="s">
        <v>12</v>
      </c>
      <c r="C4023" s="5" t="s">
        <v>23</v>
      </c>
      <c r="D4023" s="5" t="s">
        <v>20</v>
      </c>
      <c r="E4023" s="5" t="s">
        <v>15</v>
      </c>
      <c r="F4023" s="5" t="s">
        <v>354</v>
      </c>
      <c r="G4023" s="7">
        <v>175.0</v>
      </c>
      <c r="H4023" s="7">
        <v>149.0</v>
      </c>
      <c r="I4023" s="7" t="s">
        <v>17</v>
      </c>
      <c r="J4023" s="7">
        <f t="shared" si="1"/>
        <v>162</v>
      </c>
    </row>
    <row r="4024" ht="15.75" hidden="1" customHeight="1">
      <c r="A4024" s="5" t="s">
        <v>6268</v>
      </c>
      <c r="B4024" s="6" t="s">
        <v>12</v>
      </c>
      <c r="C4024" s="5" t="s">
        <v>13</v>
      </c>
      <c r="D4024" s="5" t="s">
        <v>20</v>
      </c>
      <c r="E4024" s="5" t="s">
        <v>15</v>
      </c>
      <c r="F4024" s="5" t="s">
        <v>185</v>
      </c>
      <c r="G4024" s="7">
        <v>183.0</v>
      </c>
      <c r="H4024" s="7">
        <v>179.0</v>
      </c>
      <c r="I4024" s="7" t="s">
        <v>17</v>
      </c>
      <c r="J4024" s="7">
        <f t="shared" si="1"/>
        <v>181</v>
      </c>
    </row>
    <row r="4025" ht="15.75" hidden="1" customHeight="1">
      <c r="A4025" s="5" t="s">
        <v>6269</v>
      </c>
      <c r="B4025" s="6" t="s">
        <v>12</v>
      </c>
      <c r="C4025" s="5" t="s">
        <v>13</v>
      </c>
      <c r="D4025" s="5" t="s">
        <v>37</v>
      </c>
      <c r="E4025" s="5" t="s">
        <v>25</v>
      </c>
      <c r="F4025" s="5" t="s">
        <v>361</v>
      </c>
      <c r="G4025" s="7">
        <v>182.0</v>
      </c>
      <c r="H4025" s="7" t="s">
        <v>17</v>
      </c>
      <c r="I4025" s="7">
        <v>183.0</v>
      </c>
      <c r="J4025" s="7">
        <f t="shared" si="1"/>
        <v>182.5</v>
      </c>
    </row>
    <row r="4026" ht="15.75" hidden="1" customHeight="1">
      <c r="A4026" s="5" t="s">
        <v>6270</v>
      </c>
      <c r="B4026" s="6" t="s">
        <v>19</v>
      </c>
      <c r="C4026" s="5" t="s">
        <v>13</v>
      </c>
      <c r="D4026" s="5" t="s">
        <v>51</v>
      </c>
      <c r="E4026" s="5" t="s">
        <v>15</v>
      </c>
      <c r="F4026" s="5" t="s">
        <v>330</v>
      </c>
      <c r="G4026" s="7">
        <v>193.0</v>
      </c>
      <c r="H4026" s="7" t="s">
        <v>17</v>
      </c>
      <c r="I4026" s="7">
        <v>175.0</v>
      </c>
      <c r="J4026" s="7">
        <f t="shared" si="1"/>
        <v>184</v>
      </c>
    </row>
    <row r="4027" ht="15.75" hidden="1" customHeight="1">
      <c r="A4027" s="5" t="s">
        <v>6271</v>
      </c>
      <c r="B4027" s="6" t="s">
        <v>12</v>
      </c>
      <c r="C4027" s="5" t="s">
        <v>13</v>
      </c>
      <c r="D4027" s="5" t="s">
        <v>149</v>
      </c>
      <c r="E4027" s="5" t="s">
        <v>15</v>
      </c>
      <c r="F4027" s="5" t="s">
        <v>150</v>
      </c>
      <c r="G4027" s="7">
        <v>134.0</v>
      </c>
      <c r="H4027" s="7">
        <v>147.0</v>
      </c>
      <c r="I4027" s="7">
        <v>114.0</v>
      </c>
      <c r="J4027" s="7">
        <f t="shared" si="1"/>
        <v>131.6666667</v>
      </c>
    </row>
    <row r="4028" ht="15.75" hidden="1" customHeight="1">
      <c r="A4028" s="5" t="s">
        <v>6272</v>
      </c>
      <c r="B4028" s="6" t="s">
        <v>19</v>
      </c>
      <c r="C4028" s="5" t="s">
        <v>23</v>
      </c>
      <c r="D4028" s="5" t="s">
        <v>46</v>
      </c>
      <c r="E4028" s="5" t="s">
        <v>15</v>
      </c>
      <c r="F4028" s="5" t="s">
        <v>99</v>
      </c>
      <c r="G4028" s="7">
        <v>164.0</v>
      </c>
      <c r="H4028" s="7">
        <v>155.0</v>
      </c>
      <c r="I4028" s="7" t="s">
        <v>17</v>
      </c>
      <c r="J4028" s="7">
        <f t="shared" si="1"/>
        <v>159.5</v>
      </c>
    </row>
    <row r="4029" ht="15.75" hidden="1" customHeight="1">
      <c r="A4029" s="5" t="s">
        <v>6273</v>
      </c>
      <c r="B4029" s="6" t="s">
        <v>19</v>
      </c>
      <c r="C4029" s="5" t="s">
        <v>13</v>
      </c>
      <c r="D4029" s="5" t="s">
        <v>109</v>
      </c>
      <c r="E4029" s="5" t="s">
        <v>15</v>
      </c>
      <c r="F4029" s="5" t="s">
        <v>172</v>
      </c>
      <c r="G4029" s="7">
        <v>164.0</v>
      </c>
      <c r="H4029" s="7">
        <v>170.0</v>
      </c>
      <c r="I4029" s="7">
        <v>119.0</v>
      </c>
      <c r="J4029" s="7">
        <f t="shared" si="1"/>
        <v>151</v>
      </c>
    </row>
    <row r="4030" ht="15.75" hidden="1" customHeight="1">
      <c r="A4030" s="5" t="s">
        <v>6274</v>
      </c>
      <c r="B4030" s="6" t="s">
        <v>12</v>
      </c>
      <c r="C4030" s="5" t="s">
        <v>13</v>
      </c>
      <c r="D4030" s="5" t="s">
        <v>14</v>
      </c>
      <c r="E4030" s="5" t="s">
        <v>15</v>
      </c>
      <c r="F4030" s="5" t="s">
        <v>16</v>
      </c>
      <c r="G4030" s="7">
        <v>159.0</v>
      </c>
      <c r="H4030" s="7" t="s">
        <v>17</v>
      </c>
      <c r="I4030" s="7">
        <v>170.0</v>
      </c>
      <c r="J4030" s="7">
        <f t="shared" si="1"/>
        <v>164.5</v>
      </c>
    </row>
    <row r="4031" ht="15.75" hidden="1" customHeight="1">
      <c r="A4031" s="5" t="s">
        <v>6275</v>
      </c>
      <c r="B4031" s="6" t="s">
        <v>12</v>
      </c>
      <c r="C4031" s="5" t="s">
        <v>13</v>
      </c>
      <c r="D4031" s="5" t="s">
        <v>37</v>
      </c>
      <c r="E4031" s="5" t="s">
        <v>15</v>
      </c>
      <c r="F4031" s="5" t="s">
        <v>86</v>
      </c>
      <c r="G4031" s="7">
        <v>141.0</v>
      </c>
      <c r="H4031" s="7" t="s">
        <v>17</v>
      </c>
      <c r="I4031" s="7">
        <v>151.0</v>
      </c>
      <c r="J4031" s="7">
        <f t="shared" si="1"/>
        <v>146</v>
      </c>
    </row>
    <row r="4032" ht="15.75" hidden="1" customHeight="1">
      <c r="A4032" s="5" t="s">
        <v>6276</v>
      </c>
      <c r="B4032" s="6" t="s">
        <v>12</v>
      </c>
      <c r="C4032" s="5" t="s">
        <v>23</v>
      </c>
      <c r="D4032" s="5" t="s">
        <v>37</v>
      </c>
      <c r="E4032" s="5" t="s">
        <v>15</v>
      </c>
      <c r="F4032" s="5" t="s">
        <v>1225</v>
      </c>
      <c r="G4032" s="7">
        <v>189.0</v>
      </c>
      <c r="H4032" s="7">
        <v>174.0</v>
      </c>
      <c r="I4032" s="7" t="s">
        <v>17</v>
      </c>
      <c r="J4032" s="7">
        <f t="shared" si="1"/>
        <v>181.5</v>
      </c>
    </row>
    <row r="4033" ht="15.75" hidden="1" customHeight="1">
      <c r="A4033" s="5" t="s">
        <v>6277</v>
      </c>
      <c r="B4033" s="6" t="s">
        <v>12</v>
      </c>
      <c r="C4033" s="5" t="s">
        <v>13</v>
      </c>
      <c r="D4033" s="5" t="s">
        <v>40</v>
      </c>
      <c r="E4033" s="5" t="s">
        <v>15</v>
      </c>
      <c r="F4033" s="5" t="s">
        <v>41</v>
      </c>
      <c r="G4033" s="7">
        <v>163.0</v>
      </c>
      <c r="H4033" s="7">
        <v>176.0</v>
      </c>
      <c r="I4033" s="7">
        <v>180.0</v>
      </c>
      <c r="J4033" s="7">
        <f t="shared" si="1"/>
        <v>173</v>
      </c>
    </row>
    <row r="4034" ht="15.75" hidden="1" customHeight="1">
      <c r="A4034" s="5" t="s">
        <v>6278</v>
      </c>
      <c r="B4034" s="6" t="s">
        <v>12</v>
      </c>
      <c r="C4034" s="5" t="s">
        <v>13</v>
      </c>
      <c r="D4034" s="5" t="s">
        <v>30</v>
      </c>
      <c r="E4034" s="5" t="s">
        <v>25</v>
      </c>
      <c r="F4034" s="5" t="s">
        <v>544</v>
      </c>
      <c r="G4034" s="7">
        <v>183.0</v>
      </c>
      <c r="H4034" s="7">
        <v>160.0</v>
      </c>
      <c r="I4034" s="7">
        <v>122.0</v>
      </c>
      <c r="J4034" s="7">
        <f t="shared" si="1"/>
        <v>155</v>
      </c>
    </row>
    <row r="4035" ht="15.75" hidden="1" customHeight="1">
      <c r="A4035" s="5" t="s">
        <v>6279</v>
      </c>
      <c r="B4035" s="6" t="s">
        <v>12</v>
      </c>
      <c r="C4035" s="5" t="s">
        <v>23</v>
      </c>
      <c r="D4035" s="5" t="s">
        <v>43</v>
      </c>
      <c r="E4035" s="5" t="s">
        <v>15</v>
      </c>
      <c r="F4035" s="5" t="s">
        <v>224</v>
      </c>
      <c r="G4035" s="7">
        <v>119.0</v>
      </c>
      <c r="H4035" s="7" t="s">
        <v>17</v>
      </c>
      <c r="I4035" s="7">
        <v>137.0</v>
      </c>
      <c r="J4035" s="7">
        <f t="shared" si="1"/>
        <v>128</v>
      </c>
    </row>
    <row r="4036" ht="15.75" hidden="1" customHeight="1">
      <c r="A4036" s="5" t="s">
        <v>6280</v>
      </c>
      <c r="B4036" s="6" t="s">
        <v>19</v>
      </c>
      <c r="C4036" s="5" t="s">
        <v>23</v>
      </c>
      <c r="D4036" s="5" t="s">
        <v>20</v>
      </c>
      <c r="E4036" s="5" t="s">
        <v>15</v>
      </c>
      <c r="F4036" s="5" t="s">
        <v>742</v>
      </c>
      <c r="G4036" s="7">
        <v>135.0</v>
      </c>
      <c r="H4036" s="7">
        <v>149.0</v>
      </c>
      <c r="I4036" s="7">
        <v>137.0</v>
      </c>
      <c r="J4036" s="7">
        <f t="shared" si="1"/>
        <v>140.3333333</v>
      </c>
    </row>
    <row r="4037" ht="15.75" hidden="1" customHeight="1">
      <c r="A4037" s="5" t="s">
        <v>6281</v>
      </c>
      <c r="B4037" s="6" t="s">
        <v>19</v>
      </c>
      <c r="C4037" s="5" t="s">
        <v>23</v>
      </c>
      <c r="D4037" s="5" t="s">
        <v>43</v>
      </c>
      <c r="E4037" s="5" t="s">
        <v>25</v>
      </c>
      <c r="F4037" s="5" t="s">
        <v>454</v>
      </c>
      <c r="G4037" s="7">
        <v>152.0</v>
      </c>
      <c r="H4037" s="7" t="s">
        <v>17</v>
      </c>
      <c r="I4037" s="7">
        <v>137.0</v>
      </c>
      <c r="J4037" s="7">
        <f t="shared" si="1"/>
        <v>144.5</v>
      </c>
    </row>
    <row r="4038" ht="15.75" hidden="1" customHeight="1">
      <c r="A4038" s="5" t="s">
        <v>6282</v>
      </c>
      <c r="B4038" s="6" t="s">
        <v>12</v>
      </c>
      <c r="C4038" s="5" t="s">
        <v>13</v>
      </c>
      <c r="D4038" s="5" t="s">
        <v>149</v>
      </c>
      <c r="E4038" s="5" t="s">
        <v>15</v>
      </c>
      <c r="F4038" s="5" t="s">
        <v>1101</v>
      </c>
      <c r="G4038" s="7">
        <v>113.0</v>
      </c>
      <c r="H4038" s="7">
        <v>130.0</v>
      </c>
      <c r="I4038" s="7" t="s">
        <v>17</v>
      </c>
      <c r="J4038" s="7">
        <f t="shared" si="1"/>
        <v>121.5</v>
      </c>
    </row>
    <row r="4039" ht="15.75" customHeight="1">
      <c r="A4039" s="5" t="s">
        <v>6283</v>
      </c>
      <c r="B4039" s="6" t="s">
        <v>12</v>
      </c>
      <c r="C4039" s="5" t="s">
        <v>23</v>
      </c>
      <c r="D4039" s="5" t="s">
        <v>30</v>
      </c>
      <c r="E4039" s="5" t="s">
        <v>15</v>
      </c>
      <c r="F4039" s="5" t="s">
        <v>66</v>
      </c>
      <c r="G4039" s="7" t="s">
        <v>64</v>
      </c>
      <c r="H4039" s="7" t="s">
        <v>64</v>
      </c>
      <c r="I4039" s="7" t="s">
        <v>17</v>
      </c>
      <c r="J4039" s="7" t="str">
        <f t="shared" si="1"/>
        <v>#DIV/0!</v>
      </c>
    </row>
    <row r="4040" ht="15.75" hidden="1" customHeight="1">
      <c r="A4040" s="5" t="s">
        <v>6284</v>
      </c>
      <c r="B4040" s="6" t="s">
        <v>12</v>
      </c>
      <c r="C4040" s="5" t="s">
        <v>13</v>
      </c>
      <c r="D4040" s="5" t="s">
        <v>20</v>
      </c>
      <c r="E4040" s="5" t="s">
        <v>25</v>
      </c>
      <c r="F4040" s="5" t="s">
        <v>498</v>
      </c>
      <c r="G4040" s="7">
        <v>144.0</v>
      </c>
      <c r="H4040" s="7" t="s">
        <v>17</v>
      </c>
      <c r="I4040" s="7">
        <v>149.0</v>
      </c>
      <c r="J4040" s="7">
        <f t="shared" si="1"/>
        <v>146.5</v>
      </c>
    </row>
    <row r="4041" ht="15.75" hidden="1" customHeight="1">
      <c r="A4041" s="5" t="s">
        <v>6285</v>
      </c>
      <c r="B4041" s="6" t="s">
        <v>19</v>
      </c>
      <c r="C4041" s="5" t="s">
        <v>23</v>
      </c>
      <c r="D4041" s="5" t="s">
        <v>37</v>
      </c>
      <c r="E4041" s="5" t="s">
        <v>25</v>
      </c>
      <c r="F4041" s="5" t="s">
        <v>174</v>
      </c>
      <c r="G4041" s="7">
        <v>150.0</v>
      </c>
      <c r="H4041" s="7">
        <v>170.0</v>
      </c>
      <c r="I4041" s="7" t="s">
        <v>17</v>
      </c>
      <c r="J4041" s="7">
        <f t="shared" si="1"/>
        <v>160</v>
      </c>
    </row>
    <row r="4042" ht="15.75" hidden="1" customHeight="1">
      <c r="A4042" s="5" t="s">
        <v>6286</v>
      </c>
      <c r="B4042" s="6" t="s">
        <v>12</v>
      </c>
      <c r="C4042" s="5" t="s">
        <v>23</v>
      </c>
      <c r="D4042" s="5" t="s">
        <v>43</v>
      </c>
      <c r="E4042" s="5" t="s">
        <v>25</v>
      </c>
      <c r="F4042" s="5" t="s">
        <v>103</v>
      </c>
      <c r="G4042" s="7">
        <v>129.0</v>
      </c>
      <c r="H4042" s="7">
        <v>149.0</v>
      </c>
      <c r="I4042" s="7" t="s">
        <v>17</v>
      </c>
      <c r="J4042" s="7">
        <f t="shared" si="1"/>
        <v>139</v>
      </c>
    </row>
    <row r="4043" ht="15.75" hidden="1" customHeight="1">
      <c r="A4043" s="5" t="s">
        <v>6287</v>
      </c>
      <c r="B4043" s="6" t="s">
        <v>12</v>
      </c>
      <c r="C4043" s="5" t="s">
        <v>13</v>
      </c>
      <c r="D4043" s="5" t="s">
        <v>24</v>
      </c>
      <c r="E4043" s="5" t="s">
        <v>15</v>
      </c>
      <c r="F4043" s="5" t="s">
        <v>350</v>
      </c>
      <c r="G4043" s="7">
        <v>170.0</v>
      </c>
      <c r="H4043" s="7" t="s">
        <v>17</v>
      </c>
      <c r="I4043" s="7">
        <v>133.0</v>
      </c>
      <c r="J4043" s="7">
        <f t="shared" si="1"/>
        <v>151.5</v>
      </c>
    </row>
    <row r="4044" ht="15.75" hidden="1" customHeight="1">
      <c r="A4044" s="5" t="s">
        <v>6288</v>
      </c>
      <c r="B4044" s="6" t="s">
        <v>12</v>
      </c>
      <c r="C4044" s="5" t="s">
        <v>13</v>
      </c>
      <c r="D4044" s="5" t="s">
        <v>30</v>
      </c>
      <c r="E4044" s="5" t="s">
        <v>25</v>
      </c>
      <c r="F4044" s="5" t="s">
        <v>446</v>
      </c>
      <c r="G4044" s="7">
        <v>126.0</v>
      </c>
      <c r="H4044" s="7" t="s">
        <v>17</v>
      </c>
      <c r="I4044" s="7">
        <v>168.0</v>
      </c>
      <c r="J4044" s="7">
        <f t="shared" si="1"/>
        <v>147</v>
      </c>
    </row>
    <row r="4045" ht="15.75" hidden="1" customHeight="1">
      <c r="A4045" s="5" t="s">
        <v>6289</v>
      </c>
      <c r="B4045" s="6" t="s">
        <v>12</v>
      </c>
      <c r="C4045" s="5" t="s">
        <v>13</v>
      </c>
      <c r="D4045" s="5" t="s">
        <v>20</v>
      </c>
      <c r="E4045" s="5" t="s">
        <v>25</v>
      </c>
      <c r="F4045" s="5" t="s">
        <v>498</v>
      </c>
      <c r="G4045" s="7">
        <v>155.0</v>
      </c>
      <c r="H4045" s="7">
        <v>149.0</v>
      </c>
      <c r="I4045" s="7">
        <v>135.0</v>
      </c>
      <c r="J4045" s="7">
        <f t="shared" si="1"/>
        <v>146.3333333</v>
      </c>
    </row>
    <row r="4046" ht="15.75" hidden="1" customHeight="1">
      <c r="A4046" s="5" t="s">
        <v>6290</v>
      </c>
      <c r="B4046" s="6" t="s">
        <v>12</v>
      </c>
      <c r="C4046" s="5" t="s">
        <v>23</v>
      </c>
      <c r="D4046" s="5" t="s">
        <v>37</v>
      </c>
      <c r="E4046" s="5" t="s">
        <v>25</v>
      </c>
      <c r="F4046" s="5" t="s">
        <v>97</v>
      </c>
      <c r="G4046" s="7">
        <v>171.0</v>
      </c>
      <c r="H4046" s="7">
        <v>160.0</v>
      </c>
      <c r="I4046" s="7" t="s">
        <v>17</v>
      </c>
      <c r="J4046" s="7">
        <f t="shared" si="1"/>
        <v>165.5</v>
      </c>
    </row>
    <row r="4047" ht="15.75" hidden="1" customHeight="1">
      <c r="A4047" s="5" t="s">
        <v>6291</v>
      </c>
      <c r="B4047" s="6" t="s">
        <v>12</v>
      </c>
      <c r="C4047" s="5" t="s">
        <v>23</v>
      </c>
      <c r="D4047" s="5" t="s">
        <v>46</v>
      </c>
      <c r="E4047" s="5" t="s">
        <v>15</v>
      </c>
      <c r="F4047" s="5" t="s">
        <v>90</v>
      </c>
      <c r="G4047" s="7">
        <v>170.0</v>
      </c>
      <c r="H4047" s="7" t="s">
        <v>17</v>
      </c>
      <c r="I4047" s="7">
        <v>187.0</v>
      </c>
      <c r="J4047" s="7">
        <f t="shared" si="1"/>
        <v>178.5</v>
      </c>
    </row>
    <row r="4048" ht="15.75" hidden="1" customHeight="1">
      <c r="A4048" s="5" t="s">
        <v>6292</v>
      </c>
      <c r="B4048" s="6" t="s">
        <v>12</v>
      </c>
      <c r="C4048" s="5" t="s">
        <v>13</v>
      </c>
      <c r="D4048" s="5" t="s">
        <v>109</v>
      </c>
      <c r="E4048" s="5" t="s">
        <v>15</v>
      </c>
      <c r="F4048" s="5" t="s">
        <v>172</v>
      </c>
      <c r="G4048" s="7">
        <v>155.0</v>
      </c>
      <c r="H4048" s="7">
        <v>121.0</v>
      </c>
      <c r="I4048" s="7" t="s">
        <v>17</v>
      </c>
      <c r="J4048" s="7">
        <f t="shared" si="1"/>
        <v>138</v>
      </c>
    </row>
    <row r="4049" ht="15.75" hidden="1" customHeight="1">
      <c r="A4049" s="5" t="s">
        <v>6293</v>
      </c>
      <c r="B4049" s="6" t="s">
        <v>19</v>
      </c>
      <c r="C4049" s="5" t="s">
        <v>23</v>
      </c>
      <c r="D4049" s="5" t="s">
        <v>37</v>
      </c>
      <c r="E4049" s="5" t="s">
        <v>15</v>
      </c>
      <c r="F4049" s="5" t="s">
        <v>196</v>
      </c>
      <c r="G4049" s="7">
        <v>184.0</v>
      </c>
      <c r="H4049" s="7">
        <v>176.0</v>
      </c>
      <c r="I4049" s="7">
        <v>161.0</v>
      </c>
      <c r="J4049" s="7">
        <f t="shared" si="1"/>
        <v>173.6666667</v>
      </c>
    </row>
    <row r="4050" ht="15.75" hidden="1" customHeight="1">
      <c r="A4050" s="5" t="s">
        <v>6294</v>
      </c>
      <c r="B4050" s="6" t="s">
        <v>12</v>
      </c>
      <c r="C4050" s="5" t="s">
        <v>13</v>
      </c>
      <c r="D4050" s="5" t="s">
        <v>37</v>
      </c>
      <c r="E4050" s="5" t="s">
        <v>25</v>
      </c>
      <c r="F4050" s="5" t="s">
        <v>1023</v>
      </c>
      <c r="G4050" s="7">
        <v>149.0</v>
      </c>
      <c r="H4050" s="7">
        <v>175.0</v>
      </c>
      <c r="I4050" s="7">
        <v>125.0</v>
      </c>
      <c r="J4050" s="7">
        <f t="shared" si="1"/>
        <v>149.6666667</v>
      </c>
    </row>
    <row r="4051" ht="15.75" hidden="1" customHeight="1">
      <c r="A4051" s="5" t="s">
        <v>6295</v>
      </c>
      <c r="B4051" s="6" t="s">
        <v>12</v>
      </c>
      <c r="C4051" s="5" t="s">
        <v>13</v>
      </c>
      <c r="D4051" s="5" t="s">
        <v>109</v>
      </c>
      <c r="E4051" s="5" t="s">
        <v>15</v>
      </c>
      <c r="F4051" s="5" t="s">
        <v>172</v>
      </c>
      <c r="G4051" s="7">
        <v>160.0</v>
      </c>
      <c r="H4051" s="7">
        <v>160.0</v>
      </c>
      <c r="I4051" s="7" t="s">
        <v>17</v>
      </c>
      <c r="J4051" s="7">
        <f t="shared" si="1"/>
        <v>160</v>
      </c>
    </row>
    <row r="4052" ht="15.75" hidden="1" customHeight="1">
      <c r="A4052" s="5" t="s">
        <v>6296</v>
      </c>
      <c r="B4052" s="6" t="s">
        <v>12</v>
      </c>
      <c r="C4052" s="5" t="s">
        <v>23</v>
      </c>
      <c r="D4052" s="5" t="s">
        <v>20</v>
      </c>
      <c r="E4052" s="5" t="s">
        <v>25</v>
      </c>
      <c r="F4052" s="5" t="s">
        <v>71</v>
      </c>
      <c r="G4052" s="7">
        <v>186.0</v>
      </c>
      <c r="H4052" s="7" t="s">
        <v>17</v>
      </c>
      <c r="I4052" s="7">
        <v>125.0</v>
      </c>
      <c r="J4052" s="7">
        <f t="shared" si="1"/>
        <v>155.5</v>
      </c>
    </row>
    <row r="4053" ht="15.75" hidden="1" customHeight="1">
      <c r="A4053" s="5" t="s">
        <v>6297</v>
      </c>
      <c r="B4053" s="6" t="s">
        <v>12</v>
      </c>
      <c r="C4053" s="5" t="s">
        <v>23</v>
      </c>
      <c r="D4053" s="5" t="s">
        <v>37</v>
      </c>
      <c r="E4053" s="5" t="s">
        <v>15</v>
      </c>
      <c r="F4053" s="5" t="s">
        <v>312</v>
      </c>
      <c r="G4053" s="7">
        <v>176.0</v>
      </c>
      <c r="H4053" s="7" t="s">
        <v>17</v>
      </c>
      <c r="I4053" s="7">
        <v>170.0</v>
      </c>
      <c r="J4053" s="7">
        <f t="shared" si="1"/>
        <v>173</v>
      </c>
    </row>
    <row r="4054" ht="15.75" hidden="1" customHeight="1">
      <c r="A4054" s="5" t="s">
        <v>6298</v>
      </c>
      <c r="B4054" s="6" t="s">
        <v>12</v>
      </c>
      <c r="C4054" s="5" t="s">
        <v>13</v>
      </c>
      <c r="D4054" s="5" t="s">
        <v>149</v>
      </c>
      <c r="E4054" s="5" t="s">
        <v>15</v>
      </c>
      <c r="F4054" s="5" t="s">
        <v>183</v>
      </c>
      <c r="G4054" s="7">
        <v>106.0</v>
      </c>
      <c r="H4054" s="7">
        <v>112.0</v>
      </c>
      <c r="I4054" s="7" t="s">
        <v>17</v>
      </c>
      <c r="J4054" s="7">
        <f t="shared" si="1"/>
        <v>109</v>
      </c>
    </row>
    <row r="4055" ht="15.75" hidden="1" customHeight="1">
      <c r="A4055" s="5" t="s">
        <v>6299</v>
      </c>
      <c r="B4055" s="6" t="s">
        <v>19</v>
      </c>
      <c r="C4055" s="5" t="s">
        <v>13</v>
      </c>
      <c r="D4055" s="5" t="s">
        <v>60</v>
      </c>
      <c r="E4055" s="5" t="s">
        <v>25</v>
      </c>
      <c r="F4055" s="5" t="s">
        <v>534</v>
      </c>
      <c r="G4055" s="7">
        <v>178.0</v>
      </c>
      <c r="H4055" s="7" t="s">
        <v>17</v>
      </c>
      <c r="I4055" s="7">
        <v>187.0</v>
      </c>
      <c r="J4055" s="7">
        <f t="shared" si="1"/>
        <v>182.5</v>
      </c>
    </row>
    <row r="4056" ht="15.75" hidden="1" customHeight="1">
      <c r="A4056" s="5" t="s">
        <v>6300</v>
      </c>
      <c r="B4056" s="6" t="s">
        <v>12</v>
      </c>
      <c r="C4056" s="5" t="s">
        <v>13</v>
      </c>
      <c r="D4056" s="5" t="s">
        <v>14</v>
      </c>
      <c r="E4056" s="5" t="s">
        <v>15</v>
      </c>
      <c r="F4056" s="5" t="s">
        <v>127</v>
      </c>
      <c r="G4056" s="7">
        <v>152.0</v>
      </c>
      <c r="H4056" s="7">
        <v>160.0</v>
      </c>
      <c r="I4056" s="7" t="s">
        <v>17</v>
      </c>
      <c r="J4056" s="7">
        <f t="shared" si="1"/>
        <v>156</v>
      </c>
    </row>
    <row r="4057" ht="15.75" hidden="1" customHeight="1">
      <c r="A4057" s="5" t="s">
        <v>6301</v>
      </c>
      <c r="B4057" s="6" t="s">
        <v>19</v>
      </c>
      <c r="C4057" s="5" t="s">
        <v>13</v>
      </c>
      <c r="D4057" s="5" t="s">
        <v>20</v>
      </c>
      <c r="E4057" s="5" t="s">
        <v>25</v>
      </c>
      <c r="F4057" s="5" t="s">
        <v>654</v>
      </c>
      <c r="G4057" s="7">
        <v>156.0</v>
      </c>
      <c r="H4057" s="7">
        <v>147.0</v>
      </c>
      <c r="I4057" s="7">
        <v>142.0</v>
      </c>
      <c r="J4057" s="7">
        <f t="shared" si="1"/>
        <v>148.3333333</v>
      </c>
    </row>
    <row r="4058" ht="15.75" hidden="1" customHeight="1">
      <c r="A4058" s="5" t="s">
        <v>6302</v>
      </c>
      <c r="B4058" s="6" t="s">
        <v>19</v>
      </c>
      <c r="C4058" s="5" t="s">
        <v>13</v>
      </c>
      <c r="D4058" s="5" t="s">
        <v>109</v>
      </c>
      <c r="E4058" s="5" t="s">
        <v>15</v>
      </c>
      <c r="F4058" s="5" t="s">
        <v>172</v>
      </c>
      <c r="G4058" s="7">
        <v>169.0</v>
      </c>
      <c r="H4058" s="7">
        <v>171.0</v>
      </c>
      <c r="I4058" s="7" t="s">
        <v>17</v>
      </c>
      <c r="J4058" s="7">
        <f t="shared" si="1"/>
        <v>170</v>
      </c>
    </row>
    <row r="4059" ht="15.75" hidden="1" customHeight="1">
      <c r="A4059" s="5" t="s">
        <v>6303</v>
      </c>
      <c r="B4059" s="6" t="s">
        <v>12</v>
      </c>
      <c r="C4059" s="5" t="s">
        <v>13</v>
      </c>
      <c r="D4059" s="5" t="s">
        <v>24</v>
      </c>
      <c r="E4059" s="5" t="s">
        <v>15</v>
      </c>
      <c r="F4059" s="5" t="s">
        <v>350</v>
      </c>
      <c r="G4059" s="7">
        <v>131.0</v>
      </c>
      <c r="H4059" s="7" t="s">
        <v>17</v>
      </c>
      <c r="I4059" s="7">
        <v>151.0</v>
      </c>
      <c r="J4059" s="7">
        <f t="shared" si="1"/>
        <v>141</v>
      </c>
    </row>
    <row r="4060" ht="15.75" hidden="1" customHeight="1">
      <c r="A4060" s="5" t="s">
        <v>6304</v>
      </c>
      <c r="B4060" s="6" t="s">
        <v>12</v>
      </c>
      <c r="C4060" s="5" t="s">
        <v>13</v>
      </c>
      <c r="D4060" s="5" t="s">
        <v>51</v>
      </c>
      <c r="E4060" s="5" t="s">
        <v>25</v>
      </c>
      <c r="F4060" s="5" t="s">
        <v>474</v>
      </c>
      <c r="G4060" s="7">
        <v>162.0</v>
      </c>
      <c r="H4060" s="7" t="s">
        <v>17</v>
      </c>
      <c r="I4060" s="7">
        <v>191.0</v>
      </c>
      <c r="J4060" s="7">
        <f t="shared" si="1"/>
        <v>176.5</v>
      </c>
    </row>
    <row r="4061" ht="15.75" hidden="1" customHeight="1">
      <c r="A4061" s="5" t="s">
        <v>6305</v>
      </c>
      <c r="B4061" s="6" t="s">
        <v>12</v>
      </c>
      <c r="C4061" s="5" t="s">
        <v>13</v>
      </c>
      <c r="D4061" s="5" t="s">
        <v>43</v>
      </c>
      <c r="E4061" s="5" t="s">
        <v>15</v>
      </c>
      <c r="F4061" s="5" t="s">
        <v>174</v>
      </c>
      <c r="G4061" s="7">
        <v>154.0</v>
      </c>
      <c r="H4061" s="7" t="s">
        <v>17</v>
      </c>
      <c r="I4061" s="7">
        <v>114.0</v>
      </c>
      <c r="J4061" s="7">
        <f t="shared" si="1"/>
        <v>134</v>
      </c>
    </row>
    <row r="4062" ht="15.75" hidden="1" customHeight="1">
      <c r="A4062" s="5" t="s">
        <v>6306</v>
      </c>
      <c r="B4062" s="6" t="s">
        <v>19</v>
      </c>
      <c r="C4062" s="5" t="s">
        <v>23</v>
      </c>
      <c r="D4062" s="5" t="s">
        <v>30</v>
      </c>
      <c r="E4062" s="5" t="s">
        <v>25</v>
      </c>
      <c r="F4062" s="5" t="s">
        <v>1766</v>
      </c>
      <c r="G4062" s="7">
        <v>113.0</v>
      </c>
      <c r="H4062" s="7" t="s">
        <v>17</v>
      </c>
      <c r="I4062" s="7">
        <v>114.0</v>
      </c>
      <c r="J4062" s="7">
        <f t="shared" si="1"/>
        <v>113.5</v>
      </c>
    </row>
    <row r="4063" ht="15.75" hidden="1" customHeight="1">
      <c r="A4063" s="5" t="s">
        <v>6307</v>
      </c>
      <c r="B4063" s="6" t="s">
        <v>12</v>
      </c>
      <c r="C4063" s="5" t="s">
        <v>13</v>
      </c>
      <c r="D4063" s="5" t="s">
        <v>37</v>
      </c>
      <c r="E4063" s="5" t="s">
        <v>15</v>
      </c>
      <c r="F4063" s="5" t="s">
        <v>1225</v>
      </c>
      <c r="G4063" s="7">
        <v>145.0</v>
      </c>
      <c r="H4063" s="7" t="s">
        <v>17</v>
      </c>
      <c r="I4063" s="7">
        <v>165.0</v>
      </c>
      <c r="J4063" s="7">
        <f t="shared" si="1"/>
        <v>155</v>
      </c>
    </row>
    <row r="4064" ht="15.75" hidden="1" customHeight="1">
      <c r="A4064" s="5" t="s">
        <v>6308</v>
      </c>
      <c r="B4064" s="6" t="s">
        <v>12</v>
      </c>
      <c r="C4064" s="5" t="s">
        <v>23</v>
      </c>
      <c r="D4064" s="5" t="s">
        <v>37</v>
      </c>
      <c r="E4064" s="5" t="s">
        <v>25</v>
      </c>
      <c r="F4064" s="5" t="s">
        <v>240</v>
      </c>
      <c r="G4064" s="7">
        <v>186.0</v>
      </c>
      <c r="H4064" s="7">
        <v>179.0</v>
      </c>
      <c r="I4064" s="7" t="s">
        <v>17</v>
      </c>
      <c r="J4064" s="7">
        <f t="shared" si="1"/>
        <v>182.5</v>
      </c>
    </row>
    <row r="4065" ht="15.75" hidden="1" customHeight="1">
      <c r="A4065" s="5" t="s">
        <v>6309</v>
      </c>
      <c r="B4065" s="6" t="s">
        <v>19</v>
      </c>
      <c r="C4065" s="5" t="s">
        <v>23</v>
      </c>
      <c r="D4065" s="5" t="s">
        <v>20</v>
      </c>
      <c r="E4065" s="5" t="s">
        <v>15</v>
      </c>
      <c r="F4065" s="5" t="s">
        <v>264</v>
      </c>
      <c r="G4065" s="7">
        <v>153.0</v>
      </c>
      <c r="H4065" s="7" t="s">
        <v>17</v>
      </c>
      <c r="I4065" s="7">
        <v>144.0</v>
      </c>
      <c r="J4065" s="7">
        <f t="shared" si="1"/>
        <v>148.5</v>
      </c>
    </row>
    <row r="4066" ht="15.75" hidden="1" customHeight="1">
      <c r="A4066" s="5" t="s">
        <v>6310</v>
      </c>
      <c r="B4066" s="6" t="s">
        <v>12</v>
      </c>
      <c r="C4066" s="5" t="s">
        <v>23</v>
      </c>
      <c r="D4066" s="5" t="s">
        <v>30</v>
      </c>
      <c r="E4066" s="5" t="s">
        <v>15</v>
      </c>
      <c r="F4066" s="5" t="s">
        <v>394</v>
      </c>
      <c r="G4066" s="7">
        <v>122.0</v>
      </c>
      <c r="H4066" s="7" t="s">
        <v>17</v>
      </c>
      <c r="I4066" s="7">
        <v>114.0</v>
      </c>
      <c r="J4066" s="7">
        <f t="shared" si="1"/>
        <v>118</v>
      </c>
    </row>
    <row r="4067" ht="15.75" hidden="1" customHeight="1">
      <c r="A4067" s="5" t="s">
        <v>6311</v>
      </c>
      <c r="B4067" s="6" t="s">
        <v>19</v>
      </c>
      <c r="C4067" s="5" t="s">
        <v>13</v>
      </c>
      <c r="D4067" s="5" t="s">
        <v>51</v>
      </c>
      <c r="E4067" s="5" t="s">
        <v>15</v>
      </c>
      <c r="F4067" s="5" t="s">
        <v>398</v>
      </c>
      <c r="G4067" s="7">
        <v>156.0</v>
      </c>
      <c r="H4067" s="7" t="s">
        <v>17</v>
      </c>
      <c r="I4067" s="7">
        <v>135.0</v>
      </c>
      <c r="J4067" s="7">
        <f t="shared" si="1"/>
        <v>145.5</v>
      </c>
    </row>
    <row r="4068" ht="15.75" hidden="1" customHeight="1">
      <c r="A4068" s="5" t="s">
        <v>6312</v>
      </c>
      <c r="B4068" s="6" t="s">
        <v>12</v>
      </c>
      <c r="C4068" s="5" t="s">
        <v>13</v>
      </c>
      <c r="D4068" s="5" t="s">
        <v>37</v>
      </c>
      <c r="E4068" s="5" t="s">
        <v>25</v>
      </c>
      <c r="F4068" s="5" t="s">
        <v>454</v>
      </c>
      <c r="G4068" s="7">
        <v>117.0</v>
      </c>
      <c r="H4068" s="7">
        <v>107.0</v>
      </c>
      <c r="I4068" s="7">
        <v>140.0</v>
      </c>
      <c r="J4068" s="7">
        <f t="shared" si="1"/>
        <v>121.3333333</v>
      </c>
    </row>
    <row r="4069" ht="15.75" hidden="1" customHeight="1">
      <c r="A4069" s="5" t="s">
        <v>6313</v>
      </c>
      <c r="B4069" s="6" t="s">
        <v>12</v>
      </c>
      <c r="C4069" s="5" t="s">
        <v>23</v>
      </c>
      <c r="D4069" s="5" t="s">
        <v>14</v>
      </c>
      <c r="E4069" s="5" t="s">
        <v>15</v>
      </c>
      <c r="F4069" s="5" t="s">
        <v>127</v>
      </c>
      <c r="G4069" s="7">
        <v>169.0</v>
      </c>
      <c r="H4069" s="7" t="s">
        <v>17</v>
      </c>
      <c r="I4069" s="7">
        <v>149.0</v>
      </c>
      <c r="J4069" s="7">
        <f t="shared" si="1"/>
        <v>159</v>
      </c>
    </row>
    <row r="4070" ht="15.75" hidden="1" customHeight="1">
      <c r="A4070" s="5" t="s">
        <v>6314</v>
      </c>
      <c r="B4070" s="6" t="s">
        <v>12</v>
      </c>
      <c r="C4070" s="5" t="s">
        <v>23</v>
      </c>
      <c r="D4070" s="5" t="s">
        <v>20</v>
      </c>
      <c r="E4070" s="5" t="s">
        <v>15</v>
      </c>
      <c r="F4070" s="5" t="s">
        <v>312</v>
      </c>
      <c r="G4070" s="7">
        <v>188.0</v>
      </c>
      <c r="H4070" s="7">
        <v>190.0</v>
      </c>
      <c r="I4070" s="7" t="s">
        <v>17</v>
      </c>
      <c r="J4070" s="7">
        <f t="shared" si="1"/>
        <v>189</v>
      </c>
    </row>
    <row r="4071" ht="15.75" hidden="1" customHeight="1">
      <c r="A4071" s="5" t="s">
        <v>6315</v>
      </c>
      <c r="B4071" s="6" t="s">
        <v>19</v>
      </c>
      <c r="C4071" s="5" t="s">
        <v>23</v>
      </c>
      <c r="D4071" s="5" t="s">
        <v>24</v>
      </c>
      <c r="E4071" s="5" t="s">
        <v>25</v>
      </c>
      <c r="F4071" s="5" t="s">
        <v>54</v>
      </c>
      <c r="G4071" s="7">
        <v>141.0</v>
      </c>
      <c r="H4071" s="7">
        <v>155.0</v>
      </c>
      <c r="I4071" s="7" t="s">
        <v>17</v>
      </c>
      <c r="J4071" s="7">
        <f t="shared" si="1"/>
        <v>148</v>
      </c>
    </row>
    <row r="4072" ht="15.75" hidden="1" customHeight="1">
      <c r="A4072" s="5" t="s">
        <v>6316</v>
      </c>
      <c r="B4072" s="6" t="s">
        <v>19</v>
      </c>
      <c r="C4072" s="5" t="s">
        <v>23</v>
      </c>
      <c r="D4072" s="5" t="s">
        <v>24</v>
      </c>
      <c r="E4072" s="5" t="s">
        <v>15</v>
      </c>
      <c r="F4072" s="5" t="s">
        <v>92</v>
      </c>
      <c r="G4072" s="7">
        <v>183.0</v>
      </c>
      <c r="H4072" s="7">
        <v>174.0</v>
      </c>
      <c r="I4072" s="7" t="s">
        <v>17</v>
      </c>
      <c r="J4072" s="7">
        <f t="shared" si="1"/>
        <v>178.5</v>
      </c>
    </row>
    <row r="4073" ht="15.75" hidden="1" customHeight="1">
      <c r="A4073" s="5" t="s">
        <v>6317</v>
      </c>
      <c r="B4073" s="6" t="s">
        <v>12</v>
      </c>
      <c r="C4073" s="5" t="s">
        <v>13</v>
      </c>
      <c r="D4073" s="5" t="s">
        <v>109</v>
      </c>
      <c r="E4073" s="5" t="s">
        <v>15</v>
      </c>
      <c r="F4073" s="5" t="s">
        <v>172</v>
      </c>
      <c r="G4073" s="7">
        <v>120.0</v>
      </c>
      <c r="H4073" s="7">
        <v>135.0</v>
      </c>
      <c r="I4073" s="7" t="s">
        <v>17</v>
      </c>
      <c r="J4073" s="7">
        <f t="shared" si="1"/>
        <v>127.5</v>
      </c>
    </row>
    <row r="4074" ht="15.75" hidden="1" customHeight="1">
      <c r="A4074" s="5" t="s">
        <v>6318</v>
      </c>
      <c r="B4074" s="6" t="s">
        <v>12</v>
      </c>
      <c r="C4074" s="5" t="s">
        <v>13</v>
      </c>
      <c r="D4074" s="5" t="s">
        <v>20</v>
      </c>
      <c r="E4074" s="5" t="s">
        <v>25</v>
      </c>
      <c r="F4074" s="5" t="s">
        <v>240</v>
      </c>
      <c r="G4074" s="7">
        <v>165.0</v>
      </c>
      <c r="H4074" s="7" t="s">
        <v>17</v>
      </c>
      <c r="I4074" s="7">
        <v>182.0</v>
      </c>
      <c r="J4074" s="7">
        <f t="shared" si="1"/>
        <v>173.5</v>
      </c>
    </row>
    <row r="4075" ht="15.75" hidden="1" customHeight="1">
      <c r="A4075" s="5" t="s">
        <v>6319</v>
      </c>
      <c r="B4075" s="6" t="s">
        <v>12</v>
      </c>
      <c r="C4075" s="5" t="s">
        <v>23</v>
      </c>
      <c r="D4075" s="5" t="s">
        <v>30</v>
      </c>
      <c r="E4075" s="5" t="s">
        <v>15</v>
      </c>
      <c r="F4075" s="5" t="s">
        <v>66</v>
      </c>
      <c r="G4075" s="7">
        <v>131.0</v>
      </c>
      <c r="H4075" s="7">
        <v>127.0</v>
      </c>
      <c r="I4075" s="7" t="s">
        <v>17</v>
      </c>
      <c r="J4075" s="7">
        <f t="shared" si="1"/>
        <v>129</v>
      </c>
    </row>
    <row r="4076" ht="15.75" hidden="1" customHeight="1">
      <c r="A4076" s="5" t="s">
        <v>6320</v>
      </c>
      <c r="B4076" s="6" t="s">
        <v>12</v>
      </c>
      <c r="C4076" s="5" t="s">
        <v>23</v>
      </c>
      <c r="D4076" s="5" t="s">
        <v>24</v>
      </c>
      <c r="E4076" s="5" t="s">
        <v>15</v>
      </c>
      <c r="F4076" s="5" t="s">
        <v>244</v>
      </c>
      <c r="G4076" s="7">
        <v>134.0</v>
      </c>
      <c r="H4076" s="7">
        <v>147.0</v>
      </c>
      <c r="I4076" s="7" t="s">
        <v>17</v>
      </c>
      <c r="J4076" s="7">
        <f t="shared" si="1"/>
        <v>140.5</v>
      </c>
    </row>
    <row r="4077" ht="15.75" hidden="1" customHeight="1">
      <c r="A4077" s="5" t="s">
        <v>6321</v>
      </c>
      <c r="B4077" s="6" t="s">
        <v>19</v>
      </c>
      <c r="C4077" s="5" t="s">
        <v>23</v>
      </c>
      <c r="D4077" s="5" t="s">
        <v>43</v>
      </c>
      <c r="E4077" s="5" t="s">
        <v>15</v>
      </c>
      <c r="F4077" s="5" t="s">
        <v>174</v>
      </c>
      <c r="G4077" s="7">
        <v>196.0</v>
      </c>
      <c r="H4077" s="7" t="s">
        <v>17</v>
      </c>
      <c r="I4077" s="7">
        <v>186.0</v>
      </c>
      <c r="J4077" s="7">
        <f t="shared" si="1"/>
        <v>191</v>
      </c>
    </row>
    <row r="4078" ht="15.75" hidden="1" customHeight="1">
      <c r="A4078" s="5" t="s">
        <v>6322</v>
      </c>
      <c r="B4078" s="6" t="s">
        <v>12</v>
      </c>
      <c r="C4078" s="5" t="s">
        <v>23</v>
      </c>
      <c r="D4078" s="5" t="s">
        <v>37</v>
      </c>
      <c r="E4078" s="5" t="s">
        <v>25</v>
      </c>
      <c r="F4078" s="5" t="s">
        <v>54</v>
      </c>
      <c r="G4078" s="7">
        <v>134.0</v>
      </c>
      <c r="H4078" s="7" t="s">
        <v>17</v>
      </c>
      <c r="I4078" s="7">
        <v>122.0</v>
      </c>
      <c r="J4078" s="7">
        <f t="shared" si="1"/>
        <v>128</v>
      </c>
    </row>
    <row r="4079" ht="15.75" hidden="1" customHeight="1">
      <c r="A4079" s="5" t="s">
        <v>6323</v>
      </c>
      <c r="B4079" s="6" t="s">
        <v>12</v>
      </c>
      <c r="C4079" s="5" t="s">
        <v>13</v>
      </c>
      <c r="D4079" s="5" t="s">
        <v>20</v>
      </c>
      <c r="E4079" s="5" t="s">
        <v>15</v>
      </c>
      <c r="F4079" s="5" t="s">
        <v>28</v>
      </c>
      <c r="G4079" s="7">
        <v>156.0</v>
      </c>
      <c r="H4079" s="7" t="s">
        <v>17</v>
      </c>
      <c r="I4079" s="7">
        <v>153.0</v>
      </c>
      <c r="J4079" s="7">
        <f t="shared" si="1"/>
        <v>154.5</v>
      </c>
    </row>
    <row r="4080" ht="15.75" hidden="1" customHeight="1">
      <c r="A4080" s="5" t="s">
        <v>6324</v>
      </c>
      <c r="B4080" s="6" t="s">
        <v>12</v>
      </c>
      <c r="C4080" s="5" t="s">
        <v>23</v>
      </c>
      <c r="D4080" s="5" t="s">
        <v>20</v>
      </c>
      <c r="E4080" s="5" t="s">
        <v>25</v>
      </c>
      <c r="F4080" s="5" t="s">
        <v>71</v>
      </c>
      <c r="G4080" s="7">
        <v>191.0</v>
      </c>
      <c r="H4080" s="7">
        <v>178.0</v>
      </c>
      <c r="I4080" s="7" t="s">
        <v>17</v>
      </c>
      <c r="J4080" s="7">
        <f t="shared" si="1"/>
        <v>184.5</v>
      </c>
    </row>
    <row r="4081" ht="15.75" hidden="1" customHeight="1">
      <c r="A4081" s="5" t="s">
        <v>6325</v>
      </c>
      <c r="B4081" s="6" t="s">
        <v>19</v>
      </c>
      <c r="C4081" s="5" t="s">
        <v>23</v>
      </c>
      <c r="D4081" s="5" t="s">
        <v>30</v>
      </c>
      <c r="E4081" s="5" t="s">
        <v>25</v>
      </c>
      <c r="F4081" s="5" t="s">
        <v>446</v>
      </c>
      <c r="G4081" s="7" t="s">
        <v>67</v>
      </c>
      <c r="H4081" s="7">
        <v>127.0</v>
      </c>
      <c r="I4081" s="7" t="s">
        <v>17</v>
      </c>
      <c r="J4081" s="7">
        <f t="shared" si="1"/>
        <v>127</v>
      </c>
    </row>
    <row r="4082" ht="15.75" hidden="1" customHeight="1">
      <c r="A4082" s="5" t="s">
        <v>6326</v>
      </c>
      <c r="B4082" s="6" t="s">
        <v>12</v>
      </c>
      <c r="C4082" s="5" t="s">
        <v>23</v>
      </c>
      <c r="D4082" s="5" t="s">
        <v>109</v>
      </c>
      <c r="E4082" s="5" t="s">
        <v>25</v>
      </c>
      <c r="F4082" s="5" t="s">
        <v>1118</v>
      </c>
      <c r="G4082" s="7">
        <v>141.0</v>
      </c>
      <c r="H4082" s="7">
        <v>121.0</v>
      </c>
      <c r="I4082" s="7" t="s">
        <v>17</v>
      </c>
      <c r="J4082" s="7">
        <f t="shared" si="1"/>
        <v>131</v>
      </c>
    </row>
    <row r="4083" ht="15.75" hidden="1" customHeight="1">
      <c r="A4083" s="5" t="s">
        <v>6327</v>
      </c>
      <c r="B4083" s="6" t="s">
        <v>12</v>
      </c>
      <c r="C4083" s="5" t="s">
        <v>13</v>
      </c>
      <c r="D4083" s="5" t="s">
        <v>109</v>
      </c>
      <c r="E4083" s="5" t="s">
        <v>15</v>
      </c>
      <c r="F4083" s="5" t="s">
        <v>172</v>
      </c>
      <c r="G4083" s="7">
        <v>155.0</v>
      </c>
      <c r="H4083" s="7">
        <v>155.0</v>
      </c>
      <c r="I4083" s="7">
        <v>110.0</v>
      </c>
      <c r="J4083" s="7">
        <f t="shared" si="1"/>
        <v>140</v>
      </c>
    </row>
    <row r="4084" ht="15.75" hidden="1" customHeight="1">
      <c r="A4084" s="5" t="s">
        <v>6328</v>
      </c>
      <c r="B4084" s="6" t="s">
        <v>1069</v>
      </c>
      <c r="C4084" s="5" t="s">
        <v>13</v>
      </c>
      <c r="D4084" s="5" t="s">
        <v>20</v>
      </c>
      <c r="E4084" s="5" t="s">
        <v>25</v>
      </c>
      <c r="F4084" s="5" t="s">
        <v>410</v>
      </c>
      <c r="G4084" s="7">
        <v>148.0</v>
      </c>
      <c r="H4084" s="7" t="s">
        <v>17</v>
      </c>
      <c r="I4084" s="7">
        <v>104.0</v>
      </c>
      <c r="J4084" s="7">
        <f t="shared" si="1"/>
        <v>126</v>
      </c>
    </row>
    <row r="4085" ht="15.75" hidden="1" customHeight="1">
      <c r="A4085" s="5" t="s">
        <v>6329</v>
      </c>
      <c r="B4085" s="6" t="s">
        <v>12</v>
      </c>
      <c r="C4085" s="5" t="s">
        <v>13</v>
      </c>
      <c r="D4085" s="5" t="s">
        <v>20</v>
      </c>
      <c r="E4085" s="5" t="s">
        <v>25</v>
      </c>
      <c r="F4085" s="5" t="s">
        <v>410</v>
      </c>
      <c r="G4085" s="7">
        <v>109.0</v>
      </c>
      <c r="H4085" s="7">
        <v>135.0</v>
      </c>
      <c r="I4085" s="7">
        <v>168.0</v>
      </c>
      <c r="J4085" s="7">
        <f t="shared" si="1"/>
        <v>137.3333333</v>
      </c>
    </row>
    <row r="4086" ht="15.75" hidden="1" customHeight="1">
      <c r="A4086" s="5" t="s">
        <v>6330</v>
      </c>
      <c r="B4086" s="6" t="s">
        <v>12</v>
      </c>
      <c r="C4086" s="5" t="s">
        <v>13</v>
      </c>
      <c r="D4086" s="5" t="s">
        <v>130</v>
      </c>
      <c r="E4086" s="5" t="s">
        <v>15</v>
      </c>
      <c r="F4086" s="5" t="s">
        <v>483</v>
      </c>
      <c r="G4086" s="7">
        <v>143.0</v>
      </c>
      <c r="H4086" s="7" t="s">
        <v>17</v>
      </c>
      <c r="I4086" s="7">
        <v>165.0</v>
      </c>
      <c r="J4086" s="7">
        <f t="shared" si="1"/>
        <v>154</v>
      </c>
    </row>
    <row r="4087" ht="15.75" hidden="1" customHeight="1">
      <c r="A4087" s="5" t="s">
        <v>6331</v>
      </c>
      <c r="B4087" s="6" t="s">
        <v>12</v>
      </c>
      <c r="C4087" s="5" t="s">
        <v>23</v>
      </c>
      <c r="D4087" s="5" t="s">
        <v>43</v>
      </c>
      <c r="E4087" s="5" t="s">
        <v>15</v>
      </c>
      <c r="F4087" s="5" t="s">
        <v>179</v>
      </c>
      <c r="G4087" s="7">
        <v>141.0</v>
      </c>
      <c r="H4087" s="7" t="s">
        <v>17</v>
      </c>
      <c r="I4087" s="7">
        <v>119.0</v>
      </c>
      <c r="J4087" s="7">
        <f t="shared" si="1"/>
        <v>130</v>
      </c>
    </row>
    <row r="4088" ht="15.75" hidden="1" customHeight="1">
      <c r="A4088" s="5" t="s">
        <v>6332</v>
      </c>
      <c r="B4088" s="6" t="s">
        <v>12</v>
      </c>
      <c r="C4088" s="5" t="s">
        <v>13</v>
      </c>
      <c r="D4088" s="5" t="s">
        <v>30</v>
      </c>
      <c r="E4088" s="5" t="s">
        <v>15</v>
      </c>
      <c r="F4088" s="5" t="s">
        <v>275</v>
      </c>
      <c r="G4088" s="7" t="s">
        <v>67</v>
      </c>
      <c r="H4088" s="7">
        <v>105.0</v>
      </c>
      <c r="I4088" s="7" t="s">
        <v>17</v>
      </c>
      <c r="J4088" s="7">
        <f t="shared" si="1"/>
        <v>105</v>
      </c>
    </row>
    <row r="4089" ht="15.75" hidden="1" customHeight="1">
      <c r="A4089" s="5" t="s">
        <v>6333</v>
      </c>
      <c r="B4089" s="6" t="s">
        <v>12</v>
      </c>
      <c r="C4089" s="5" t="s">
        <v>13</v>
      </c>
      <c r="D4089" s="5" t="s">
        <v>20</v>
      </c>
      <c r="E4089" s="5" t="s">
        <v>15</v>
      </c>
      <c r="F4089" s="5" t="s">
        <v>137</v>
      </c>
      <c r="G4089" s="7">
        <v>135.0</v>
      </c>
      <c r="H4089" s="7">
        <v>138.0</v>
      </c>
      <c r="I4089" s="7" t="s">
        <v>17</v>
      </c>
      <c r="J4089" s="7">
        <f t="shared" si="1"/>
        <v>136.5</v>
      </c>
    </row>
    <row r="4090" ht="15.75" hidden="1" customHeight="1">
      <c r="A4090" s="5" t="s">
        <v>6334</v>
      </c>
      <c r="B4090" s="6" t="s">
        <v>12</v>
      </c>
      <c r="C4090" s="5" t="s">
        <v>13</v>
      </c>
      <c r="D4090" s="5" t="s">
        <v>20</v>
      </c>
      <c r="E4090" s="5" t="s">
        <v>25</v>
      </c>
      <c r="F4090" s="5" t="s">
        <v>654</v>
      </c>
      <c r="G4090" s="7">
        <v>187.0</v>
      </c>
      <c r="H4090" s="7" t="s">
        <v>17</v>
      </c>
      <c r="I4090" s="7">
        <v>175.0</v>
      </c>
      <c r="J4090" s="7">
        <f t="shared" si="1"/>
        <v>181</v>
      </c>
    </row>
    <row r="4091" ht="15.75" hidden="1" customHeight="1">
      <c r="A4091" s="5" t="s">
        <v>6335</v>
      </c>
      <c r="B4091" s="6" t="s">
        <v>19</v>
      </c>
      <c r="C4091" s="5" t="s">
        <v>13</v>
      </c>
      <c r="D4091" s="5" t="s">
        <v>37</v>
      </c>
      <c r="E4091" s="5" t="s">
        <v>25</v>
      </c>
      <c r="F4091" s="5" t="s">
        <v>454</v>
      </c>
      <c r="G4091" s="7">
        <v>126.0</v>
      </c>
      <c r="H4091" s="7">
        <v>147.0</v>
      </c>
      <c r="I4091" s="7">
        <v>128.0</v>
      </c>
      <c r="J4091" s="7">
        <f t="shared" si="1"/>
        <v>133.6666667</v>
      </c>
    </row>
    <row r="4092" ht="15.75" hidden="1" customHeight="1">
      <c r="A4092" s="5" t="s">
        <v>6336</v>
      </c>
      <c r="B4092" s="6" t="s">
        <v>19</v>
      </c>
      <c r="C4092" s="5" t="s">
        <v>13</v>
      </c>
      <c r="D4092" s="5" t="s">
        <v>51</v>
      </c>
      <c r="E4092" s="5" t="s">
        <v>15</v>
      </c>
      <c r="F4092" s="5" t="s">
        <v>358</v>
      </c>
      <c r="G4092" s="7">
        <v>111.0</v>
      </c>
      <c r="H4092" s="7" t="s">
        <v>17</v>
      </c>
      <c r="I4092" s="7">
        <v>107.0</v>
      </c>
      <c r="J4092" s="7">
        <f t="shared" si="1"/>
        <v>109</v>
      </c>
    </row>
    <row r="4093" ht="15.75" hidden="1" customHeight="1">
      <c r="A4093" s="5" t="s">
        <v>6337</v>
      </c>
      <c r="B4093" s="6" t="s">
        <v>19</v>
      </c>
      <c r="C4093" s="5" t="s">
        <v>23</v>
      </c>
      <c r="D4093" s="5" t="s">
        <v>43</v>
      </c>
      <c r="E4093" s="5" t="s">
        <v>25</v>
      </c>
      <c r="F4093" s="5" t="s">
        <v>63</v>
      </c>
      <c r="G4093" s="7">
        <v>132.0</v>
      </c>
      <c r="H4093" s="7">
        <v>132.0</v>
      </c>
      <c r="I4093" s="7" t="s">
        <v>17</v>
      </c>
      <c r="J4093" s="7">
        <f t="shared" si="1"/>
        <v>132</v>
      </c>
    </row>
    <row r="4094" ht="15.75" customHeight="1">
      <c r="A4094" s="5" t="s">
        <v>6338</v>
      </c>
      <c r="B4094" s="6" t="s">
        <v>1353</v>
      </c>
      <c r="C4094" s="5" t="s">
        <v>13</v>
      </c>
      <c r="D4094" s="5" t="s">
        <v>30</v>
      </c>
      <c r="E4094" s="5" t="s">
        <v>25</v>
      </c>
      <c r="F4094" s="5" t="s">
        <v>1209</v>
      </c>
      <c r="G4094" s="7" t="s">
        <v>67</v>
      </c>
      <c r="H4094" s="7" t="s">
        <v>67</v>
      </c>
      <c r="I4094" s="7" t="s">
        <v>67</v>
      </c>
      <c r="J4094" s="7" t="str">
        <f t="shared" si="1"/>
        <v>#DIV/0!</v>
      </c>
    </row>
    <row r="4095" ht="15.75" hidden="1" customHeight="1">
      <c r="A4095" s="5" t="s">
        <v>6339</v>
      </c>
      <c r="B4095" s="6" t="s">
        <v>12</v>
      </c>
      <c r="C4095" s="5" t="s">
        <v>23</v>
      </c>
      <c r="D4095" s="5" t="s">
        <v>24</v>
      </c>
      <c r="E4095" s="5" t="s">
        <v>15</v>
      </c>
      <c r="F4095" s="5" t="s">
        <v>336</v>
      </c>
      <c r="G4095" s="7">
        <v>185.0</v>
      </c>
      <c r="H4095" s="7" t="s">
        <v>17</v>
      </c>
      <c r="I4095" s="7">
        <v>140.0</v>
      </c>
      <c r="J4095" s="7">
        <f t="shared" si="1"/>
        <v>162.5</v>
      </c>
    </row>
    <row r="4096" ht="15.75" hidden="1" customHeight="1">
      <c r="A4096" s="5" t="s">
        <v>6340</v>
      </c>
      <c r="B4096" s="6" t="s">
        <v>12</v>
      </c>
      <c r="C4096" s="5" t="s">
        <v>23</v>
      </c>
      <c r="D4096" s="5" t="s">
        <v>24</v>
      </c>
      <c r="E4096" s="5" t="s">
        <v>25</v>
      </c>
      <c r="F4096" s="5" t="s">
        <v>959</v>
      </c>
      <c r="G4096" s="7">
        <v>161.0</v>
      </c>
      <c r="H4096" s="7">
        <v>132.0</v>
      </c>
      <c r="I4096" s="7">
        <v>135.0</v>
      </c>
      <c r="J4096" s="7">
        <f t="shared" si="1"/>
        <v>142.6666667</v>
      </c>
    </row>
    <row r="4097" ht="15.75" hidden="1" customHeight="1">
      <c r="A4097" s="5" t="s">
        <v>6341</v>
      </c>
      <c r="B4097" s="6" t="s">
        <v>12</v>
      </c>
      <c r="C4097" s="5" t="s">
        <v>23</v>
      </c>
      <c r="D4097" s="5" t="s">
        <v>20</v>
      </c>
      <c r="E4097" s="5" t="s">
        <v>15</v>
      </c>
      <c r="F4097" s="5" t="s">
        <v>450</v>
      </c>
      <c r="G4097" s="7">
        <v>185.0</v>
      </c>
      <c r="H4097" s="7">
        <v>172.0</v>
      </c>
      <c r="I4097" s="7" t="s">
        <v>17</v>
      </c>
      <c r="J4097" s="7">
        <f t="shared" si="1"/>
        <v>178.5</v>
      </c>
    </row>
    <row r="4098" ht="15.75" hidden="1" customHeight="1">
      <c r="A4098" s="5" t="s">
        <v>6342</v>
      </c>
      <c r="B4098" s="6" t="s">
        <v>19</v>
      </c>
      <c r="C4098" s="5" t="s">
        <v>23</v>
      </c>
      <c r="D4098" s="5" t="s">
        <v>20</v>
      </c>
      <c r="E4098" s="5" t="s">
        <v>15</v>
      </c>
      <c r="F4098" s="5" t="s">
        <v>107</v>
      </c>
      <c r="G4098" s="7">
        <v>179.0</v>
      </c>
      <c r="H4098" s="7">
        <v>165.0</v>
      </c>
      <c r="I4098" s="7" t="s">
        <v>17</v>
      </c>
      <c r="J4098" s="7">
        <f t="shared" si="1"/>
        <v>172</v>
      </c>
    </row>
    <row r="4099" ht="15.75" hidden="1" customHeight="1">
      <c r="A4099" s="5" t="s">
        <v>6343</v>
      </c>
      <c r="B4099" s="6" t="s">
        <v>12</v>
      </c>
      <c r="C4099" s="5" t="s">
        <v>23</v>
      </c>
      <c r="D4099" s="5" t="s">
        <v>24</v>
      </c>
      <c r="E4099" s="5" t="s">
        <v>15</v>
      </c>
      <c r="F4099" s="5" t="s">
        <v>1225</v>
      </c>
      <c r="G4099" s="7">
        <v>193.0</v>
      </c>
      <c r="H4099" s="7">
        <v>167.0</v>
      </c>
      <c r="I4099" s="7" t="s">
        <v>17</v>
      </c>
      <c r="J4099" s="7">
        <f t="shared" si="1"/>
        <v>180</v>
      </c>
    </row>
    <row r="4100" ht="15.75" hidden="1" customHeight="1">
      <c r="A4100" s="5" t="s">
        <v>6344</v>
      </c>
      <c r="B4100" s="6" t="s">
        <v>12</v>
      </c>
      <c r="C4100" s="5" t="s">
        <v>23</v>
      </c>
      <c r="D4100" s="5" t="s">
        <v>30</v>
      </c>
      <c r="E4100" s="5" t="s">
        <v>25</v>
      </c>
      <c r="F4100" s="5" t="s">
        <v>1311</v>
      </c>
      <c r="G4100" s="7">
        <v>189.0</v>
      </c>
      <c r="H4100" s="7" t="s">
        <v>17</v>
      </c>
      <c r="I4100" s="7">
        <v>168.0</v>
      </c>
      <c r="J4100" s="7">
        <f t="shared" si="1"/>
        <v>178.5</v>
      </c>
    </row>
    <row r="4101" ht="15.75" hidden="1" customHeight="1">
      <c r="A4101" s="5" t="s">
        <v>6345</v>
      </c>
      <c r="B4101" s="6" t="s">
        <v>19</v>
      </c>
      <c r="C4101" s="5" t="s">
        <v>13</v>
      </c>
      <c r="D4101" s="5" t="s">
        <v>30</v>
      </c>
      <c r="E4101" s="5" t="s">
        <v>15</v>
      </c>
      <c r="F4101" s="5" t="s">
        <v>214</v>
      </c>
      <c r="G4101" s="7">
        <v>172.0</v>
      </c>
      <c r="H4101" s="7">
        <v>175.0</v>
      </c>
      <c r="I4101" s="7" t="s">
        <v>17</v>
      </c>
      <c r="J4101" s="7">
        <f t="shared" si="1"/>
        <v>173.5</v>
      </c>
    </row>
    <row r="4102" ht="15.75" hidden="1" customHeight="1">
      <c r="A4102" s="5" t="s">
        <v>6346</v>
      </c>
      <c r="B4102" s="6" t="s">
        <v>12</v>
      </c>
      <c r="C4102" s="5" t="s">
        <v>13</v>
      </c>
      <c r="D4102" s="5" t="s">
        <v>37</v>
      </c>
      <c r="E4102" s="5" t="s">
        <v>25</v>
      </c>
      <c r="F4102" s="5" t="s">
        <v>576</v>
      </c>
      <c r="G4102" s="7">
        <v>156.0</v>
      </c>
      <c r="H4102" s="7" t="s">
        <v>17</v>
      </c>
      <c r="I4102" s="7">
        <v>151.0</v>
      </c>
      <c r="J4102" s="7">
        <f t="shared" si="1"/>
        <v>153.5</v>
      </c>
    </row>
    <row r="4103" ht="15.75" hidden="1" customHeight="1">
      <c r="A4103" s="5" t="s">
        <v>6347</v>
      </c>
      <c r="B4103" s="6" t="s">
        <v>19</v>
      </c>
      <c r="C4103" s="5" t="s">
        <v>23</v>
      </c>
      <c r="D4103" s="5" t="s">
        <v>37</v>
      </c>
      <c r="E4103" s="5" t="s">
        <v>15</v>
      </c>
      <c r="F4103" s="5" t="s">
        <v>114</v>
      </c>
      <c r="G4103" s="7">
        <v>148.0</v>
      </c>
      <c r="H4103" s="7">
        <v>127.0</v>
      </c>
      <c r="I4103" s="7" t="s">
        <v>17</v>
      </c>
      <c r="J4103" s="7">
        <f t="shared" si="1"/>
        <v>137.5</v>
      </c>
    </row>
    <row r="4104" ht="15.75" hidden="1" customHeight="1">
      <c r="A4104" s="5" t="s">
        <v>6348</v>
      </c>
      <c r="B4104" s="6" t="s">
        <v>1353</v>
      </c>
      <c r="C4104" s="5" t="s">
        <v>23</v>
      </c>
      <c r="D4104" s="5" t="s">
        <v>30</v>
      </c>
      <c r="E4104" s="5" t="s">
        <v>15</v>
      </c>
      <c r="F4104" s="5" t="s">
        <v>803</v>
      </c>
      <c r="G4104" s="7">
        <v>117.0</v>
      </c>
      <c r="H4104" s="7">
        <v>130.0</v>
      </c>
      <c r="I4104" s="7" t="s">
        <v>17</v>
      </c>
      <c r="J4104" s="7">
        <f t="shared" si="1"/>
        <v>123.5</v>
      </c>
    </row>
    <row r="4105" ht="15.75" hidden="1" customHeight="1">
      <c r="A4105" s="5" t="s">
        <v>6349</v>
      </c>
      <c r="B4105" s="6" t="s">
        <v>19</v>
      </c>
      <c r="C4105" s="5" t="s">
        <v>13</v>
      </c>
      <c r="D4105" s="5" t="s">
        <v>30</v>
      </c>
      <c r="E4105" s="5" t="s">
        <v>25</v>
      </c>
      <c r="F4105" s="5" t="s">
        <v>373</v>
      </c>
      <c r="G4105" s="7">
        <v>102.0</v>
      </c>
      <c r="H4105" s="7">
        <v>164.0</v>
      </c>
      <c r="I4105" s="7">
        <v>133.0</v>
      </c>
      <c r="J4105" s="7">
        <f t="shared" si="1"/>
        <v>133</v>
      </c>
    </row>
    <row r="4106" ht="15.75" hidden="1" customHeight="1">
      <c r="A4106" s="5" t="s">
        <v>6350</v>
      </c>
      <c r="B4106" s="6" t="s">
        <v>19</v>
      </c>
      <c r="C4106" s="5" t="s">
        <v>23</v>
      </c>
      <c r="D4106" s="5" t="s">
        <v>20</v>
      </c>
      <c r="E4106" s="5" t="s">
        <v>25</v>
      </c>
      <c r="F4106" s="5" t="s">
        <v>71</v>
      </c>
      <c r="G4106" s="7">
        <v>193.5</v>
      </c>
      <c r="H4106" s="7">
        <v>179.0</v>
      </c>
      <c r="I4106" s="7" t="s">
        <v>17</v>
      </c>
      <c r="J4106" s="7">
        <f t="shared" si="1"/>
        <v>186.25</v>
      </c>
    </row>
    <row r="4107" ht="15.75" hidden="1" customHeight="1">
      <c r="A4107" s="5" t="s">
        <v>6351</v>
      </c>
      <c r="B4107" s="6" t="s">
        <v>12</v>
      </c>
      <c r="C4107" s="5" t="s">
        <v>23</v>
      </c>
      <c r="D4107" s="5" t="s">
        <v>24</v>
      </c>
      <c r="E4107" s="5" t="s">
        <v>15</v>
      </c>
      <c r="F4107" s="5" t="s">
        <v>332</v>
      </c>
      <c r="G4107" s="7">
        <v>187.0</v>
      </c>
      <c r="H4107" s="7">
        <v>174.0</v>
      </c>
      <c r="I4107" s="7" t="s">
        <v>17</v>
      </c>
      <c r="J4107" s="7">
        <f t="shared" si="1"/>
        <v>180.5</v>
      </c>
    </row>
    <row r="4108" ht="15.75" hidden="1" customHeight="1">
      <c r="A4108" s="5" t="s">
        <v>6352</v>
      </c>
      <c r="B4108" s="6" t="s">
        <v>12</v>
      </c>
      <c r="C4108" s="5" t="s">
        <v>23</v>
      </c>
      <c r="D4108" s="5" t="s">
        <v>37</v>
      </c>
      <c r="E4108" s="5" t="s">
        <v>15</v>
      </c>
      <c r="F4108" s="5" t="s">
        <v>326</v>
      </c>
      <c r="G4108" s="7">
        <v>175.0</v>
      </c>
      <c r="H4108" s="7">
        <v>160.0</v>
      </c>
      <c r="I4108" s="7" t="s">
        <v>17</v>
      </c>
      <c r="J4108" s="7">
        <f t="shared" si="1"/>
        <v>167.5</v>
      </c>
    </row>
    <row r="4109" ht="15.75" hidden="1" customHeight="1">
      <c r="A4109" s="5" t="s">
        <v>6353</v>
      </c>
      <c r="B4109" s="6" t="s">
        <v>12</v>
      </c>
      <c r="C4109" s="5" t="s">
        <v>13</v>
      </c>
      <c r="D4109" s="5" t="s">
        <v>14</v>
      </c>
      <c r="E4109" s="5" t="s">
        <v>15</v>
      </c>
      <c r="F4109" s="5" t="s">
        <v>205</v>
      </c>
      <c r="G4109" s="7">
        <v>129.0</v>
      </c>
      <c r="H4109" s="7" t="s">
        <v>17</v>
      </c>
      <c r="I4109" s="7">
        <v>122.0</v>
      </c>
      <c r="J4109" s="7">
        <f t="shared" si="1"/>
        <v>125.5</v>
      </c>
    </row>
    <row r="4110" ht="15.75" hidden="1" customHeight="1">
      <c r="A4110" s="5" t="s">
        <v>6354</v>
      </c>
      <c r="B4110" s="6" t="s">
        <v>12</v>
      </c>
      <c r="C4110" s="5" t="s">
        <v>23</v>
      </c>
      <c r="D4110" s="5" t="s">
        <v>20</v>
      </c>
      <c r="E4110" s="5" t="s">
        <v>25</v>
      </c>
      <c r="F4110" s="5" t="s">
        <v>71</v>
      </c>
      <c r="G4110" s="7">
        <v>147.0</v>
      </c>
      <c r="H4110" s="7">
        <v>138.0</v>
      </c>
      <c r="I4110" s="7" t="s">
        <v>17</v>
      </c>
      <c r="J4110" s="7">
        <f t="shared" si="1"/>
        <v>142.5</v>
      </c>
    </row>
    <row r="4111" ht="15.75" hidden="1" customHeight="1">
      <c r="A4111" s="5" t="s">
        <v>6355</v>
      </c>
      <c r="B4111" s="6" t="s">
        <v>19</v>
      </c>
      <c r="C4111" s="5" t="s">
        <v>13</v>
      </c>
      <c r="D4111" s="5" t="s">
        <v>109</v>
      </c>
      <c r="E4111" s="5" t="s">
        <v>15</v>
      </c>
      <c r="F4111" s="5" t="s">
        <v>172</v>
      </c>
      <c r="G4111" s="7">
        <v>157.0</v>
      </c>
      <c r="H4111" s="7">
        <v>161.0</v>
      </c>
      <c r="I4111" s="7" t="s">
        <v>17</v>
      </c>
      <c r="J4111" s="7">
        <f t="shared" si="1"/>
        <v>159</v>
      </c>
    </row>
    <row r="4112" ht="15.75" hidden="1" customHeight="1">
      <c r="A4112" s="5" t="s">
        <v>6356</v>
      </c>
      <c r="B4112" s="6" t="s">
        <v>12</v>
      </c>
      <c r="C4112" s="5" t="s">
        <v>13</v>
      </c>
      <c r="D4112" s="5" t="s">
        <v>20</v>
      </c>
      <c r="E4112" s="5" t="s">
        <v>25</v>
      </c>
      <c r="F4112" s="5" t="s">
        <v>440</v>
      </c>
      <c r="G4112" s="7">
        <v>189.0</v>
      </c>
      <c r="H4112" s="7" t="s">
        <v>17</v>
      </c>
      <c r="I4112" s="7">
        <v>189.0</v>
      </c>
      <c r="J4112" s="7">
        <f t="shared" si="1"/>
        <v>189</v>
      </c>
    </row>
    <row r="4113" ht="15.75" hidden="1" customHeight="1">
      <c r="A4113" s="5" t="s">
        <v>6357</v>
      </c>
      <c r="B4113" s="6" t="s">
        <v>19</v>
      </c>
      <c r="C4113" s="5" t="s">
        <v>23</v>
      </c>
      <c r="D4113" s="5" t="s">
        <v>30</v>
      </c>
      <c r="E4113" s="5" t="s">
        <v>25</v>
      </c>
      <c r="F4113" s="5" t="s">
        <v>737</v>
      </c>
      <c r="G4113" s="7" t="s">
        <v>67</v>
      </c>
      <c r="H4113" s="7">
        <v>112.0</v>
      </c>
      <c r="I4113" s="7" t="s">
        <v>17</v>
      </c>
      <c r="J4113" s="7">
        <f t="shared" si="1"/>
        <v>112</v>
      </c>
    </row>
    <row r="4114" ht="15.75" hidden="1" customHeight="1">
      <c r="A4114" s="5" t="s">
        <v>6358</v>
      </c>
      <c r="B4114" s="6" t="s">
        <v>12</v>
      </c>
      <c r="C4114" s="5" t="s">
        <v>23</v>
      </c>
      <c r="D4114" s="5" t="s">
        <v>20</v>
      </c>
      <c r="E4114" s="5" t="s">
        <v>15</v>
      </c>
      <c r="F4114" s="5" t="s">
        <v>1946</v>
      </c>
      <c r="G4114" s="7">
        <v>161.0</v>
      </c>
      <c r="H4114" s="7" t="s">
        <v>17</v>
      </c>
      <c r="I4114" s="7">
        <v>170.0</v>
      </c>
      <c r="J4114" s="7">
        <f t="shared" si="1"/>
        <v>165.5</v>
      </c>
    </row>
    <row r="4115" ht="15.75" hidden="1" customHeight="1">
      <c r="A4115" s="5" t="s">
        <v>6359</v>
      </c>
      <c r="B4115" s="6" t="s">
        <v>12</v>
      </c>
      <c r="C4115" s="5" t="s">
        <v>13</v>
      </c>
      <c r="D4115" s="5" t="s">
        <v>30</v>
      </c>
      <c r="E4115" s="5" t="s">
        <v>15</v>
      </c>
      <c r="F4115" s="5" t="s">
        <v>971</v>
      </c>
      <c r="G4115" s="7">
        <v>156.0</v>
      </c>
      <c r="H4115" s="7" t="s">
        <v>17</v>
      </c>
      <c r="I4115" s="7">
        <v>151.0</v>
      </c>
      <c r="J4115" s="7">
        <f t="shared" si="1"/>
        <v>153.5</v>
      </c>
    </row>
    <row r="4116" ht="15.75" hidden="1" customHeight="1">
      <c r="A4116" s="5" t="s">
        <v>6360</v>
      </c>
      <c r="B4116" s="6" t="s">
        <v>12</v>
      </c>
      <c r="C4116" s="5" t="s">
        <v>23</v>
      </c>
      <c r="D4116" s="5" t="s">
        <v>51</v>
      </c>
      <c r="E4116" s="5" t="s">
        <v>15</v>
      </c>
      <c r="F4116" s="5" t="s">
        <v>312</v>
      </c>
      <c r="G4116" s="7">
        <v>187.0</v>
      </c>
      <c r="H4116" s="7" t="s">
        <v>17</v>
      </c>
      <c r="I4116" s="7">
        <v>165.0</v>
      </c>
      <c r="J4116" s="7">
        <f t="shared" si="1"/>
        <v>176</v>
      </c>
    </row>
    <row r="4117" ht="15.75" hidden="1" customHeight="1">
      <c r="A4117" s="5" t="s">
        <v>6361</v>
      </c>
      <c r="B4117" s="6" t="s">
        <v>19</v>
      </c>
      <c r="C4117" s="5" t="s">
        <v>23</v>
      </c>
      <c r="D4117" s="5" t="s">
        <v>24</v>
      </c>
      <c r="E4117" s="5" t="s">
        <v>15</v>
      </c>
      <c r="F4117" s="5" t="s">
        <v>336</v>
      </c>
      <c r="G4117" s="7">
        <v>184.0</v>
      </c>
      <c r="H4117" s="7" t="s">
        <v>17</v>
      </c>
      <c r="I4117" s="7">
        <v>119.0</v>
      </c>
      <c r="J4117" s="7">
        <f t="shared" si="1"/>
        <v>151.5</v>
      </c>
    </row>
    <row r="4118" ht="15.75" hidden="1" customHeight="1">
      <c r="A4118" s="5" t="s">
        <v>6362</v>
      </c>
      <c r="B4118" s="6" t="s">
        <v>12</v>
      </c>
      <c r="C4118" s="5" t="s">
        <v>13</v>
      </c>
      <c r="D4118" s="5" t="s">
        <v>149</v>
      </c>
      <c r="E4118" s="5" t="s">
        <v>15</v>
      </c>
      <c r="F4118" s="5" t="s">
        <v>496</v>
      </c>
      <c r="G4118" s="7">
        <v>135.0</v>
      </c>
      <c r="H4118" s="7">
        <v>118.0</v>
      </c>
      <c r="I4118" s="7" t="s">
        <v>17</v>
      </c>
      <c r="J4118" s="7">
        <f t="shared" si="1"/>
        <v>126.5</v>
      </c>
    </row>
    <row r="4119" ht="15.75" hidden="1" customHeight="1">
      <c r="A4119" s="5" t="s">
        <v>6363</v>
      </c>
      <c r="B4119" s="6" t="s">
        <v>12</v>
      </c>
      <c r="C4119" s="5" t="s">
        <v>13</v>
      </c>
      <c r="D4119" s="5" t="s">
        <v>40</v>
      </c>
      <c r="E4119" s="5" t="s">
        <v>15</v>
      </c>
      <c r="F4119" s="5" t="s">
        <v>41</v>
      </c>
      <c r="G4119" s="7" t="s">
        <v>64</v>
      </c>
      <c r="H4119" s="7">
        <v>172.0</v>
      </c>
      <c r="I4119" s="7">
        <v>104.0</v>
      </c>
      <c r="J4119" s="7">
        <f t="shared" si="1"/>
        <v>138</v>
      </c>
    </row>
    <row r="4120" ht="15.75" hidden="1" customHeight="1">
      <c r="A4120" s="5" t="s">
        <v>6364</v>
      </c>
      <c r="B4120" s="6" t="s">
        <v>19</v>
      </c>
      <c r="C4120" s="5" t="s">
        <v>23</v>
      </c>
      <c r="D4120" s="5" t="s">
        <v>30</v>
      </c>
      <c r="E4120" s="5" t="s">
        <v>15</v>
      </c>
      <c r="F4120" s="5" t="s">
        <v>465</v>
      </c>
      <c r="G4120" s="7">
        <v>157.0</v>
      </c>
      <c r="H4120" s="7">
        <v>145.0</v>
      </c>
      <c r="I4120" s="7" t="s">
        <v>17</v>
      </c>
      <c r="J4120" s="7">
        <f t="shared" si="1"/>
        <v>151</v>
      </c>
    </row>
    <row r="4121" ht="15.75" hidden="1" customHeight="1">
      <c r="A4121" s="5" t="s">
        <v>6365</v>
      </c>
      <c r="B4121" s="6" t="s">
        <v>19</v>
      </c>
      <c r="C4121" s="5" t="s">
        <v>13</v>
      </c>
      <c r="D4121" s="5" t="s">
        <v>30</v>
      </c>
      <c r="E4121" s="5" t="s">
        <v>25</v>
      </c>
      <c r="F4121" s="5" t="s">
        <v>737</v>
      </c>
      <c r="G4121" s="7">
        <v>172.0</v>
      </c>
      <c r="H4121" s="7">
        <v>138.0</v>
      </c>
      <c r="I4121" s="7" t="s">
        <v>17</v>
      </c>
      <c r="J4121" s="7">
        <f t="shared" si="1"/>
        <v>155</v>
      </c>
    </row>
    <row r="4122" ht="15.75" hidden="1" customHeight="1">
      <c r="A4122" s="5" t="s">
        <v>6366</v>
      </c>
      <c r="B4122" s="6" t="s">
        <v>19</v>
      </c>
      <c r="C4122" s="5" t="s">
        <v>13</v>
      </c>
      <c r="D4122" s="5" t="s">
        <v>14</v>
      </c>
      <c r="E4122" s="5" t="s">
        <v>15</v>
      </c>
      <c r="F4122" s="5" t="s">
        <v>16</v>
      </c>
      <c r="G4122" s="7">
        <v>111.0</v>
      </c>
      <c r="H4122" s="7">
        <v>112.0</v>
      </c>
      <c r="I4122" s="7">
        <v>110.0</v>
      </c>
      <c r="J4122" s="7">
        <f t="shared" si="1"/>
        <v>111</v>
      </c>
    </row>
    <row r="4123" ht="15.75" hidden="1" customHeight="1">
      <c r="A4123" s="5" t="s">
        <v>6367</v>
      </c>
      <c r="B4123" s="6" t="s">
        <v>12</v>
      </c>
      <c r="C4123" s="5" t="s">
        <v>13</v>
      </c>
      <c r="D4123" s="5" t="s">
        <v>30</v>
      </c>
      <c r="E4123" s="5" t="s">
        <v>25</v>
      </c>
      <c r="F4123" s="5" t="s">
        <v>275</v>
      </c>
      <c r="G4123" s="7">
        <v>111.0</v>
      </c>
      <c r="H4123" s="7">
        <v>107.0</v>
      </c>
      <c r="I4123" s="7" t="s">
        <v>17</v>
      </c>
      <c r="J4123" s="7">
        <f t="shared" si="1"/>
        <v>109</v>
      </c>
    </row>
    <row r="4124" ht="15.75" hidden="1" customHeight="1">
      <c r="A4124" s="5" t="s">
        <v>6368</v>
      </c>
      <c r="B4124" s="6" t="s">
        <v>12</v>
      </c>
      <c r="C4124" s="5" t="s">
        <v>13</v>
      </c>
      <c r="D4124" s="5" t="s">
        <v>109</v>
      </c>
      <c r="E4124" s="5" t="s">
        <v>15</v>
      </c>
      <c r="F4124" s="5" t="s">
        <v>123</v>
      </c>
      <c r="G4124" s="7">
        <v>190.0</v>
      </c>
      <c r="H4124" s="7">
        <v>179.0</v>
      </c>
      <c r="I4124" s="7">
        <v>165.0</v>
      </c>
      <c r="J4124" s="7">
        <f t="shared" si="1"/>
        <v>178</v>
      </c>
    </row>
    <row r="4125" ht="15.75" hidden="1" customHeight="1">
      <c r="A4125" s="5" t="s">
        <v>6369</v>
      </c>
      <c r="B4125" s="6" t="s">
        <v>12</v>
      </c>
      <c r="C4125" s="5" t="s">
        <v>13</v>
      </c>
      <c r="D4125" s="5" t="s">
        <v>43</v>
      </c>
      <c r="E4125" s="5" t="s">
        <v>25</v>
      </c>
      <c r="F4125" s="5" t="s">
        <v>259</v>
      </c>
      <c r="G4125" s="7">
        <v>166.0</v>
      </c>
      <c r="H4125" s="7" t="s">
        <v>17</v>
      </c>
      <c r="I4125" s="7">
        <v>180.0</v>
      </c>
      <c r="J4125" s="7">
        <f t="shared" si="1"/>
        <v>173</v>
      </c>
    </row>
    <row r="4126" ht="15.75" hidden="1" customHeight="1">
      <c r="A4126" s="5" t="s">
        <v>6370</v>
      </c>
      <c r="B4126" s="6" t="s">
        <v>12</v>
      </c>
      <c r="C4126" s="5" t="s">
        <v>23</v>
      </c>
      <c r="D4126" s="5" t="s">
        <v>46</v>
      </c>
      <c r="E4126" s="5" t="s">
        <v>15</v>
      </c>
      <c r="F4126" s="5" t="s">
        <v>90</v>
      </c>
      <c r="G4126" s="7">
        <v>156.0</v>
      </c>
      <c r="H4126" s="7">
        <v>164.0</v>
      </c>
      <c r="I4126" s="7" t="s">
        <v>17</v>
      </c>
      <c r="J4126" s="7">
        <f t="shared" si="1"/>
        <v>160</v>
      </c>
    </row>
    <row r="4127" ht="15.75" hidden="1" customHeight="1">
      <c r="A4127" s="5" t="s">
        <v>6371</v>
      </c>
      <c r="B4127" s="6" t="s">
        <v>12</v>
      </c>
      <c r="C4127" s="5" t="s">
        <v>23</v>
      </c>
      <c r="D4127" s="5" t="s">
        <v>30</v>
      </c>
      <c r="E4127" s="5" t="s">
        <v>25</v>
      </c>
      <c r="F4127" s="5" t="s">
        <v>75</v>
      </c>
      <c r="G4127" s="7">
        <v>109.0</v>
      </c>
      <c r="H4127" s="7">
        <v>110.0</v>
      </c>
      <c r="I4127" s="7" t="s">
        <v>17</v>
      </c>
      <c r="J4127" s="7">
        <f t="shared" si="1"/>
        <v>109.5</v>
      </c>
    </row>
    <row r="4128" ht="15.75" hidden="1" customHeight="1">
      <c r="A4128" s="5" t="s">
        <v>6372</v>
      </c>
      <c r="B4128" s="6" t="s">
        <v>12</v>
      </c>
      <c r="C4128" s="5" t="s">
        <v>13</v>
      </c>
      <c r="D4128" s="5" t="s">
        <v>30</v>
      </c>
      <c r="E4128" s="5" t="s">
        <v>25</v>
      </c>
      <c r="F4128" s="5" t="s">
        <v>448</v>
      </c>
      <c r="G4128" s="7">
        <v>174.0</v>
      </c>
      <c r="H4128" s="7" t="s">
        <v>17</v>
      </c>
      <c r="I4128" s="7">
        <v>146.0</v>
      </c>
      <c r="J4128" s="7">
        <f t="shared" si="1"/>
        <v>160</v>
      </c>
    </row>
    <row r="4129" ht="15.75" hidden="1" customHeight="1">
      <c r="A4129" s="5" t="s">
        <v>6373</v>
      </c>
      <c r="B4129" s="6" t="s">
        <v>12</v>
      </c>
      <c r="C4129" s="5" t="s">
        <v>13</v>
      </c>
      <c r="D4129" s="5" t="s">
        <v>30</v>
      </c>
      <c r="E4129" s="5" t="s">
        <v>15</v>
      </c>
      <c r="F4129" s="5" t="s">
        <v>596</v>
      </c>
      <c r="G4129" s="7">
        <v>115.0</v>
      </c>
      <c r="H4129" s="7" t="s">
        <v>17</v>
      </c>
      <c r="I4129" s="7">
        <v>142.0</v>
      </c>
      <c r="J4129" s="7">
        <f t="shared" si="1"/>
        <v>128.5</v>
      </c>
    </row>
    <row r="4130" ht="15.75" hidden="1" customHeight="1">
      <c r="A4130" s="5" t="s">
        <v>6374</v>
      </c>
      <c r="B4130" s="6" t="s">
        <v>19</v>
      </c>
      <c r="C4130" s="5" t="s">
        <v>13</v>
      </c>
      <c r="D4130" s="5" t="s">
        <v>109</v>
      </c>
      <c r="E4130" s="5" t="s">
        <v>25</v>
      </c>
      <c r="F4130" s="5" t="s">
        <v>155</v>
      </c>
      <c r="G4130" s="7">
        <v>127.0</v>
      </c>
      <c r="H4130" s="7">
        <v>124.0</v>
      </c>
      <c r="I4130" s="7">
        <v>128.0</v>
      </c>
      <c r="J4130" s="7">
        <f t="shared" si="1"/>
        <v>126.3333333</v>
      </c>
    </row>
    <row r="4131" ht="15.75" hidden="1" customHeight="1">
      <c r="A4131" s="5" t="s">
        <v>6375</v>
      </c>
      <c r="B4131" s="6" t="s">
        <v>19</v>
      </c>
      <c r="C4131" s="5" t="s">
        <v>13</v>
      </c>
      <c r="D4131" s="5" t="s">
        <v>30</v>
      </c>
      <c r="E4131" s="5" t="s">
        <v>15</v>
      </c>
      <c r="F4131" s="5" t="s">
        <v>405</v>
      </c>
      <c r="G4131" s="7">
        <v>117.0</v>
      </c>
      <c r="H4131" s="7">
        <v>140.0</v>
      </c>
      <c r="I4131" s="7" t="s">
        <v>17</v>
      </c>
      <c r="J4131" s="7">
        <f t="shared" si="1"/>
        <v>128.5</v>
      </c>
    </row>
    <row r="4132" ht="15.75" hidden="1" customHeight="1">
      <c r="A4132" s="5" t="s">
        <v>6376</v>
      </c>
      <c r="B4132" s="6" t="s">
        <v>12</v>
      </c>
      <c r="C4132" s="5" t="s">
        <v>13</v>
      </c>
      <c r="D4132" s="5" t="s">
        <v>109</v>
      </c>
      <c r="E4132" s="5" t="s">
        <v>25</v>
      </c>
      <c r="F4132" s="5" t="s">
        <v>1118</v>
      </c>
      <c r="G4132" s="7">
        <v>140.0</v>
      </c>
      <c r="H4132" s="7">
        <v>158.0</v>
      </c>
      <c r="I4132" s="7" t="s">
        <v>17</v>
      </c>
      <c r="J4132" s="7">
        <f t="shared" si="1"/>
        <v>149</v>
      </c>
    </row>
    <row r="4133" ht="15.75" hidden="1" customHeight="1">
      <c r="A4133" s="5" t="s">
        <v>6377</v>
      </c>
      <c r="B4133" s="6" t="s">
        <v>19</v>
      </c>
      <c r="C4133" s="5" t="s">
        <v>23</v>
      </c>
      <c r="D4133" s="5" t="s">
        <v>30</v>
      </c>
      <c r="E4133" s="5" t="s">
        <v>15</v>
      </c>
      <c r="F4133" s="5" t="s">
        <v>66</v>
      </c>
      <c r="G4133" s="7">
        <v>155.0</v>
      </c>
      <c r="H4133" s="7">
        <v>162.0</v>
      </c>
      <c r="I4133" s="7" t="s">
        <v>17</v>
      </c>
      <c r="J4133" s="7">
        <f t="shared" si="1"/>
        <v>158.5</v>
      </c>
    </row>
    <row r="4134" ht="15.75" hidden="1" customHeight="1">
      <c r="A4134" s="5" t="s">
        <v>6378</v>
      </c>
      <c r="B4134" s="6" t="s">
        <v>12</v>
      </c>
      <c r="C4134" s="5" t="s">
        <v>13</v>
      </c>
      <c r="D4134" s="5" t="s">
        <v>46</v>
      </c>
      <c r="E4134" s="5" t="s">
        <v>15</v>
      </c>
      <c r="F4134" s="5" t="s">
        <v>90</v>
      </c>
      <c r="G4134" s="7">
        <v>193.0</v>
      </c>
      <c r="H4134" s="7" t="s">
        <v>17</v>
      </c>
      <c r="I4134" s="7">
        <v>189.0</v>
      </c>
      <c r="J4134" s="7">
        <f t="shared" si="1"/>
        <v>191</v>
      </c>
    </row>
    <row r="4135" ht="15.75" hidden="1" customHeight="1">
      <c r="A4135" s="5" t="s">
        <v>6379</v>
      </c>
      <c r="B4135" s="6" t="s">
        <v>12</v>
      </c>
      <c r="C4135" s="5" t="s">
        <v>23</v>
      </c>
      <c r="D4135" s="5" t="s">
        <v>20</v>
      </c>
      <c r="E4135" s="5" t="s">
        <v>15</v>
      </c>
      <c r="F4135" s="5" t="s">
        <v>457</v>
      </c>
      <c r="G4135" s="7">
        <v>186.0</v>
      </c>
      <c r="H4135" s="7">
        <v>178.0</v>
      </c>
      <c r="I4135" s="7" t="s">
        <v>17</v>
      </c>
      <c r="J4135" s="7">
        <f t="shared" si="1"/>
        <v>182</v>
      </c>
    </row>
    <row r="4136" ht="15.75" hidden="1" customHeight="1">
      <c r="A4136" s="5" t="s">
        <v>6380</v>
      </c>
      <c r="B4136" s="6" t="s">
        <v>19</v>
      </c>
      <c r="C4136" s="5" t="s">
        <v>23</v>
      </c>
      <c r="D4136" s="5" t="s">
        <v>109</v>
      </c>
      <c r="E4136" s="5" t="s">
        <v>15</v>
      </c>
      <c r="F4136" s="5" t="s">
        <v>123</v>
      </c>
      <c r="G4136" s="7">
        <v>173.0</v>
      </c>
      <c r="H4136" s="7">
        <v>164.0</v>
      </c>
      <c r="I4136" s="7">
        <v>168.0</v>
      </c>
      <c r="J4136" s="7">
        <f t="shared" si="1"/>
        <v>168.3333333</v>
      </c>
    </row>
    <row r="4137" ht="15.75" hidden="1" customHeight="1">
      <c r="A4137" s="5" t="s">
        <v>6381</v>
      </c>
      <c r="B4137" s="6" t="s">
        <v>12</v>
      </c>
      <c r="C4137" s="5" t="s">
        <v>23</v>
      </c>
      <c r="D4137" s="5" t="s">
        <v>24</v>
      </c>
      <c r="E4137" s="5" t="s">
        <v>15</v>
      </c>
      <c r="F4137" s="5" t="s">
        <v>1225</v>
      </c>
      <c r="G4137" s="7">
        <v>190.0</v>
      </c>
      <c r="H4137" s="7" t="s">
        <v>17</v>
      </c>
      <c r="I4137" s="7">
        <v>168.0</v>
      </c>
      <c r="J4137" s="7">
        <f t="shared" si="1"/>
        <v>179</v>
      </c>
    </row>
    <row r="4138" ht="15.75" hidden="1" customHeight="1">
      <c r="A4138" s="5" t="s">
        <v>6382</v>
      </c>
      <c r="B4138" s="6" t="s">
        <v>19</v>
      </c>
      <c r="C4138" s="5" t="s">
        <v>13</v>
      </c>
      <c r="D4138" s="5" t="s">
        <v>43</v>
      </c>
      <c r="E4138" s="5" t="s">
        <v>15</v>
      </c>
      <c r="F4138" s="5" t="s">
        <v>92</v>
      </c>
      <c r="G4138" s="7">
        <v>184.0</v>
      </c>
      <c r="H4138" s="7">
        <v>186.0</v>
      </c>
      <c r="I4138" s="7">
        <v>159.0</v>
      </c>
      <c r="J4138" s="7">
        <f t="shared" si="1"/>
        <v>176.3333333</v>
      </c>
    </row>
    <row r="4139" ht="15.75" hidden="1" customHeight="1">
      <c r="A4139" s="5" t="s">
        <v>6383</v>
      </c>
      <c r="B4139" s="6" t="s">
        <v>19</v>
      </c>
      <c r="C4139" s="5" t="s">
        <v>13</v>
      </c>
      <c r="D4139" s="5" t="s">
        <v>30</v>
      </c>
      <c r="E4139" s="5" t="s">
        <v>25</v>
      </c>
      <c r="F4139" s="5" t="s">
        <v>158</v>
      </c>
      <c r="G4139" s="7">
        <v>189.0</v>
      </c>
      <c r="H4139" s="7" t="s">
        <v>17</v>
      </c>
      <c r="I4139" s="7">
        <v>191.0</v>
      </c>
      <c r="J4139" s="7">
        <f t="shared" si="1"/>
        <v>190</v>
      </c>
    </row>
    <row r="4140" ht="15.75" hidden="1" customHeight="1">
      <c r="A4140" s="5" t="s">
        <v>6384</v>
      </c>
      <c r="B4140" s="6" t="s">
        <v>19</v>
      </c>
      <c r="C4140" s="5" t="s">
        <v>13</v>
      </c>
      <c r="D4140" s="5" t="s">
        <v>24</v>
      </c>
      <c r="E4140" s="5" t="s">
        <v>15</v>
      </c>
      <c r="F4140" s="5" t="s">
        <v>332</v>
      </c>
      <c r="G4140" s="7">
        <v>180.0</v>
      </c>
      <c r="H4140" s="7">
        <v>151.0</v>
      </c>
      <c r="I4140" s="7">
        <v>135.0</v>
      </c>
      <c r="J4140" s="7">
        <f t="shared" si="1"/>
        <v>155.3333333</v>
      </c>
    </row>
    <row r="4141" ht="15.75" hidden="1" customHeight="1">
      <c r="A4141" s="5" t="s">
        <v>6385</v>
      </c>
      <c r="B4141" s="6" t="s">
        <v>12</v>
      </c>
      <c r="C4141" s="5" t="s">
        <v>23</v>
      </c>
      <c r="D4141" s="5" t="s">
        <v>139</v>
      </c>
      <c r="E4141" s="5" t="s">
        <v>15</v>
      </c>
      <c r="F4141" s="5" t="s">
        <v>140</v>
      </c>
      <c r="G4141" s="7">
        <v>166.0</v>
      </c>
      <c r="H4141" s="7" t="s">
        <v>17</v>
      </c>
      <c r="I4141" s="7">
        <v>146.0</v>
      </c>
      <c r="J4141" s="7">
        <f t="shared" si="1"/>
        <v>156</v>
      </c>
    </row>
    <row r="4142" ht="15.75" hidden="1" customHeight="1">
      <c r="A4142" s="5" t="s">
        <v>6386</v>
      </c>
      <c r="B4142" s="6" t="s">
        <v>12</v>
      </c>
      <c r="C4142" s="5" t="s">
        <v>13</v>
      </c>
      <c r="D4142" s="5" t="s">
        <v>24</v>
      </c>
      <c r="E4142" s="5" t="s">
        <v>25</v>
      </c>
      <c r="F4142" s="5" t="s">
        <v>125</v>
      </c>
      <c r="G4142" s="7">
        <v>164.0</v>
      </c>
      <c r="H4142" s="7">
        <v>127.0</v>
      </c>
      <c r="I4142" s="7">
        <v>142.0</v>
      </c>
      <c r="J4142" s="7">
        <f t="shared" si="1"/>
        <v>144.3333333</v>
      </c>
    </row>
    <row r="4143" ht="15.75" hidden="1" customHeight="1">
      <c r="A4143" s="5" t="s">
        <v>6387</v>
      </c>
      <c r="B4143" s="6" t="s">
        <v>12</v>
      </c>
      <c r="C4143" s="5" t="s">
        <v>23</v>
      </c>
      <c r="D4143" s="5" t="s">
        <v>24</v>
      </c>
      <c r="E4143" s="5" t="s">
        <v>15</v>
      </c>
      <c r="F4143" s="5" t="s">
        <v>481</v>
      </c>
      <c r="G4143" s="7">
        <v>194.0</v>
      </c>
      <c r="H4143" s="7">
        <v>191.0</v>
      </c>
      <c r="I4143" s="7" t="s">
        <v>17</v>
      </c>
      <c r="J4143" s="7">
        <f t="shared" si="1"/>
        <v>192.5</v>
      </c>
    </row>
    <row r="4144" ht="15.75" hidden="1" customHeight="1">
      <c r="A4144" s="5" t="s">
        <v>6388</v>
      </c>
      <c r="B4144" s="6" t="s">
        <v>19</v>
      </c>
      <c r="C4144" s="5" t="s">
        <v>13</v>
      </c>
      <c r="D4144" s="5" t="s">
        <v>30</v>
      </c>
      <c r="E4144" s="5" t="s">
        <v>25</v>
      </c>
      <c r="F4144" s="5" t="s">
        <v>1307</v>
      </c>
      <c r="G4144" s="7">
        <v>122.0</v>
      </c>
      <c r="H4144" s="7">
        <v>110.0</v>
      </c>
      <c r="I4144" s="7" t="s">
        <v>67</v>
      </c>
      <c r="J4144" s="7">
        <f t="shared" si="1"/>
        <v>116</v>
      </c>
    </row>
    <row r="4145" ht="15.75" hidden="1" customHeight="1">
      <c r="A4145" s="5" t="s">
        <v>6389</v>
      </c>
      <c r="B4145" s="6" t="s">
        <v>12</v>
      </c>
      <c r="C4145" s="5" t="s">
        <v>23</v>
      </c>
      <c r="D4145" s="5" t="s">
        <v>14</v>
      </c>
      <c r="E4145" s="5" t="s">
        <v>15</v>
      </c>
      <c r="F4145" s="5" t="s">
        <v>127</v>
      </c>
      <c r="G4145" s="7">
        <v>193.0</v>
      </c>
      <c r="H4145" s="7" t="s">
        <v>17</v>
      </c>
      <c r="I4145" s="7">
        <v>178.0</v>
      </c>
      <c r="J4145" s="7">
        <f t="shared" si="1"/>
        <v>185.5</v>
      </c>
    </row>
    <row r="4146" ht="15.75" hidden="1" customHeight="1">
      <c r="A4146" s="5" t="s">
        <v>6390</v>
      </c>
      <c r="B4146" s="6" t="s">
        <v>12</v>
      </c>
      <c r="C4146" s="5" t="s">
        <v>23</v>
      </c>
      <c r="D4146" s="5" t="s">
        <v>20</v>
      </c>
      <c r="E4146" s="5" t="s">
        <v>15</v>
      </c>
      <c r="F4146" s="5" t="s">
        <v>161</v>
      </c>
      <c r="G4146" s="7">
        <v>149.0</v>
      </c>
      <c r="H4146" s="7">
        <v>124.0</v>
      </c>
      <c r="I4146" s="7" t="s">
        <v>17</v>
      </c>
      <c r="J4146" s="7">
        <f t="shared" si="1"/>
        <v>136.5</v>
      </c>
    </row>
    <row r="4147" ht="15.75" hidden="1" customHeight="1">
      <c r="A4147" s="5" t="s">
        <v>6391</v>
      </c>
      <c r="B4147" s="6" t="s">
        <v>12</v>
      </c>
      <c r="C4147" s="5" t="s">
        <v>23</v>
      </c>
      <c r="D4147" s="5" t="s">
        <v>14</v>
      </c>
      <c r="E4147" s="5" t="s">
        <v>25</v>
      </c>
      <c r="F4147" s="5" t="s">
        <v>269</v>
      </c>
      <c r="G4147" s="7">
        <v>161.0</v>
      </c>
      <c r="H4147" s="7" t="s">
        <v>17</v>
      </c>
      <c r="I4147" s="7">
        <v>166.0</v>
      </c>
      <c r="J4147" s="7">
        <f t="shared" si="1"/>
        <v>163.5</v>
      </c>
    </row>
    <row r="4148" ht="15.75" hidden="1" customHeight="1">
      <c r="A4148" s="5" t="s">
        <v>6392</v>
      </c>
      <c r="B4148" s="6" t="s">
        <v>19</v>
      </c>
      <c r="C4148" s="5" t="s">
        <v>23</v>
      </c>
      <c r="D4148" s="5" t="s">
        <v>109</v>
      </c>
      <c r="E4148" s="5" t="s">
        <v>25</v>
      </c>
      <c r="F4148" s="5" t="s">
        <v>192</v>
      </c>
      <c r="G4148" s="7">
        <v>100.0</v>
      </c>
      <c r="H4148" s="7" t="s">
        <v>67</v>
      </c>
      <c r="I4148" s="7" t="s">
        <v>67</v>
      </c>
      <c r="J4148" s="7">
        <f t="shared" si="1"/>
        <v>100</v>
      </c>
    </row>
    <row r="4149" ht="15.75" hidden="1" customHeight="1">
      <c r="A4149" s="5" t="s">
        <v>6393</v>
      </c>
      <c r="B4149" s="6" t="s">
        <v>12</v>
      </c>
      <c r="C4149" s="5" t="s">
        <v>13</v>
      </c>
      <c r="D4149" s="5" t="s">
        <v>51</v>
      </c>
      <c r="E4149" s="5" t="s">
        <v>15</v>
      </c>
      <c r="F4149" s="5" t="s">
        <v>86</v>
      </c>
      <c r="G4149" s="7">
        <v>113.0</v>
      </c>
      <c r="H4149" s="7">
        <v>110.0</v>
      </c>
      <c r="I4149" s="7">
        <v>107.0</v>
      </c>
      <c r="J4149" s="7">
        <f t="shared" si="1"/>
        <v>110</v>
      </c>
    </row>
    <row r="4150" ht="15.75" hidden="1" customHeight="1">
      <c r="A4150" s="5" t="s">
        <v>6394</v>
      </c>
      <c r="B4150" s="6" t="s">
        <v>12</v>
      </c>
      <c r="C4150" s="5" t="s">
        <v>23</v>
      </c>
      <c r="D4150" s="5" t="s">
        <v>24</v>
      </c>
      <c r="E4150" s="5" t="s">
        <v>15</v>
      </c>
      <c r="F4150" s="5" t="s">
        <v>1225</v>
      </c>
      <c r="G4150" s="7">
        <v>162.0</v>
      </c>
      <c r="H4150" s="7">
        <v>145.0</v>
      </c>
      <c r="I4150" s="7" t="s">
        <v>17</v>
      </c>
      <c r="J4150" s="7">
        <f t="shared" si="1"/>
        <v>153.5</v>
      </c>
    </row>
    <row r="4151" ht="15.75" hidden="1" customHeight="1">
      <c r="A4151" s="5" t="s">
        <v>6395</v>
      </c>
      <c r="B4151" s="6" t="s">
        <v>19</v>
      </c>
      <c r="C4151" s="5" t="s">
        <v>23</v>
      </c>
      <c r="D4151" s="5" t="s">
        <v>30</v>
      </c>
      <c r="E4151" s="5" t="s">
        <v>15</v>
      </c>
      <c r="F4151" s="5" t="s">
        <v>3288</v>
      </c>
      <c r="G4151" s="7">
        <v>163.0</v>
      </c>
      <c r="H4151" s="7">
        <v>135.0</v>
      </c>
      <c r="I4151" s="7" t="s">
        <v>17</v>
      </c>
      <c r="J4151" s="7">
        <f t="shared" si="1"/>
        <v>149</v>
      </c>
    </row>
    <row r="4152" ht="15.75" hidden="1" customHeight="1">
      <c r="A4152" s="5" t="s">
        <v>6396</v>
      </c>
      <c r="B4152" s="6" t="s">
        <v>12</v>
      </c>
      <c r="C4152" s="5" t="s">
        <v>23</v>
      </c>
      <c r="D4152" s="5" t="s">
        <v>24</v>
      </c>
      <c r="E4152" s="5" t="s">
        <v>25</v>
      </c>
      <c r="F4152" s="5" t="s">
        <v>54</v>
      </c>
      <c r="G4152" s="7">
        <v>172.0</v>
      </c>
      <c r="H4152" s="7">
        <v>170.0</v>
      </c>
      <c r="I4152" s="7">
        <v>149.0</v>
      </c>
      <c r="J4152" s="7">
        <f t="shared" si="1"/>
        <v>163.6666667</v>
      </c>
    </row>
    <row r="4153" ht="15.75" hidden="1" customHeight="1">
      <c r="A4153" s="5" t="s">
        <v>6397</v>
      </c>
      <c r="B4153" s="6" t="s">
        <v>19</v>
      </c>
      <c r="C4153" s="5" t="s">
        <v>13</v>
      </c>
      <c r="D4153" s="5" t="s">
        <v>14</v>
      </c>
      <c r="E4153" s="5" t="s">
        <v>25</v>
      </c>
      <c r="F4153" s="5" t="s">
        <v>56</v>
      </c>
      <c r="G4153" s="7">
        <v>135.0</v>
      </c>
      <c r="H4153" s="7">
        <v>158.0</v>
      </c>
      <c r="I4153" s="7">
        <v>122.0</v>
      </c>
      <c r="J4153" s="7">
        <f t="shared" si="1"/>
        <v>138.3333333</v>
      </c>
    </row>
    <row r="4154" ht="15.75" hidden="1" customHeight="1">
      <c r="A4154" s="5" t="s">
        <v>6398</v>
      </c>
      <c r="B4154" s="6" t="s">
        <v>19</v>
      </c>
      <c r="C4154" s="5" t="s">
        <v>13</v>
      </c>
      <c r="D4154" s="5" t="s">
        <v>43</v>
      </c>
      <c r="E4154" s="5" t="s">
        <v>15</v>
      </c>
      <c r="F4154" s="5" t="s">
        <v>92</v>
      </c>
      <c r="G4154" s="7">
        <v>160.0</v>
      </c>
      <c r="H4154" s="7" t="s">
        <v>17</v>
      </c>
      <c r="I4154" s="7">
        <v>177.0</v>
      </c>
      <c r="J4154" s="7">
        <f t="shared" si="1"/>
        <v>168.5</v>
      </c>
    </row>
    <row r="4155" ht="15.75" hidden="1" customHeight="1">
      <c r="A4155" s="5" t="s">
        <v>6399</v>
      </c>
      <c r="B4155" s="6" t="s">
        <v>12</v>
      </c>
      <c r="C4155" s="5" t="s">
        <v>13</v>
      </c>
      <c r="D4155" s="5" t="s">
        <v>130</v>
      </c>
      <c r="E4155" s="5" t="s">
        <v>15</v>
      </c>
      <c r="F4155" s="5" t="s">
        <v>481</v>
      </c>
      <c r="G4155" s="7">
        <v>159.0</v>
      </c>
      <c r="H4155" s="7" t="s">
        <v>17</v>
      </c>
      <c r="I4155" s="7">
        <v>153.0</v>
      </c>
      <c r="J4155" s="7">
        <f t="shared" si="1"/>
        <v>156</v>
      </c>
    </row>
    <row r="4156" ht="15.75" hidden="1" customHeight="1">
      <c r="A4156" s="5" t="s">
        <v>6400</v>
      </c>
      <c r="B4156" s="6" t="s">
        <v>19</v>
      </c>
      <c r="C4156" s="5" t="s">
        <v>23</v>
      </c>
      <c r="D4156" s="5" t="s">
        <v>30</v>
      </c>
      <c r="E4156" s="5" t="s">
        <v>15</v>
      </c>
      <c r="F4156" s="5" t="s">
        <v>302</v>
      </c>
      <c r="G4156" s="7">
        <v>165.0</v>
      </c>
      <c r="H4156" s="7">
        <v>140.0</v>
      </c>
      <c r="I4156" s="7" t="s">
        <v>17</v>
      </c>
      <c r="J4156" s="7">
        <f t="shared" si="1"/>
        <v>152.5</v>
      </c>
    </row>
    <row r="4157" ht="15.75" hidden="1" customHeight="1">
      <c r="A4157" s="5" t="s">
        <v>6401</v>
      </c>
      <c r="B4157" s="6" t="s">
        <v>12</v>
      </c>
      <c r="C4157" s="5" t="s">
        <v>13</v>
      </c>
      <c r="D4157" s="5" t="s">
        <v>20</v>
      </c>
      <c r="E4157" s="5" t="s">
        <v>15</v>
      </c>
      <c r="F4157" s="5" t="s">
        <v>676</v>
      </c>
      <c r="G4157" s="7">
        <v>157.0</v>
      </c>
      <c r="H4157" s="7">
        <v>151.0</v>
      </c>
      <c r="I4157" s="7" t="s">
        <v>17</v>
      </c>
      <c r="J4157" s="7">
        <f t="shared" si="1"/>
        <v>154</v>
      </c>
    </row>
    <row r="4158" ht="15.75" hidden="1" customHeight="1">
      <c r="A4158" s="5" t="s">
        <v>6402</v>
      </c>
      <c r="B4158" s="6" t="s">
        <v>12</v>
      </c>
      <c r="C4158" s="5" t="s">
        <v>13</v>
      </c>
      <c r="D4158" s="5" t="s">
        <v>30</v>
      </c>
      <c r="E4158" s="5" t="s">
        <v>25</v>
      </c>
      <c r="F4158" s="5" t="s">
        <v>177</v>
      </c>
      <c r="G4158" s="7">
        <v>152.0</v>
      </c>
      <c r="H4158" s="7" t="s">
        <v>17</v>
      </c>
      <c r="I4158" s="7">
        <v>155.0</v>
      </c>
      <c r="J4158" s="7">
        <f t="shared" si="1"/>
        <v>153.5</v>
      </c>
    </row>
    <row r="4159" ht="15.75" hidden="1" customHeight="1">
      <c r="A4159" s="5" t="s">
        <v>6403</v>
      </c>
      <c r="B4159" s="6" t="s">
        <v>19</v>
      </c>
      <c r="C4159" s="5" t="s">
        <v>13</v>
      </c>
      <c r="D4159" s="5" t="s">
        <v>60</v>
      </c>
      <c r="E4159" s="5" t="s">
        <v>15</v>
      </c>
      <c r="F4159" s="5" t="s">
        <v>73</v>
      </c>
      <c r="G4159" s="7">
        <v>190.0</v>
      </c>
      <c r="H4159" s="7" t="s">
        <v>17</v>
      </c>
      <c r="I4159" s="7">
        <v>183.0</v>
      </c>
      <c r="J4159" s="7">
        <f t="shared" si="1"/>
        <v>186.5</v>
      </c>
    </row>
    <row r="4160" ht="15.75" hidden="1" customHeight="1">
      <c r="A4160" s="5" t="s">
        <v>6404</v>
      </c>
      <c r="B4160" s="6" t="s">
        <v>12</v>
      </c>
      <c r="C4160" s="5" t="s">
        <v>13</v>
      </c>
      <c r="D4160" s="5" t="s">
        <v>20</v>
      </c>
      <c r="E4160" s="5" t="s">
        <v>25</v>
      </c>
      <c r="F4160" s="5" t="s">
        <v>410</v>
      </c>
      <c r="G4160" s="7">
        <v>141.0</v>
      </c>
      <c r="H4160" s="7">
        <v>145.0</v>
      </c>
      <c r="I4160" s="7">
        <v>114.0</v>
      </c>
      <c r="J4160" s="7">
        <f t="shared" si="1"/>
        <v>133.3333333</v>
      </c>
    </row>
    <row r="4161" ht="15.75" hidden="1" customHeight="1">
      <c r="A4161" s="5" t="s">
        <v>6405</v>
      </c>
      <c r="B4161" s="6" t="s">
        <v>12</v>
      </c>
      <c r="C4161" s="5" t="s">
        <v>23</v>
      </c>
      <c r="D4161" s="5" t="s">
        <v>20</v>
      </c>
      <c r="E4161" s="5" t="s">
        <v>15</v>
      </c>
      <c r="F4161" s="5" t="s">
        <v>107</v>
      </c>
      <c r="G4161" s="7">
        <v>180.0</v>
      </c>
      <c r="H4161" s="7">
        <v>166.0</v>
      </c>
      <c r="I4161" s="7">
        <v>165.0</v>
      </c>
      <c r="J4161" s="7">
        <f t="shared" si="1"/>
        <v>170.3333333</v>
      </c>
    </row>
    <row r="4162" ht="15.75" hidden="1" customHeight="1">
      <c r="A4162" s="5" t="s">
        <v>6406</v>
      </c>
      <c r="B4162" s="6" t="s">
        <v>12</v>
      </c>
      <c r="C4162" s="5" t="s">
        <v>13</v>
      </c>
      <c r="D4162" s="5" t="s">
        <v>24</v>
      </c>
      <c r="E4162" s="5" t="s">
        <v>25</v>
      </c>
      <c r="F4162" s="5" t="s">
        <v>26</v>
      </c>
      <c r="G4162" s="7">
        <v>163.0</v>
      </c>
      <c r="H4162" s="7" t="s">
        <v>17</v>
      </c>
      <c r="I4162" s="7">
        <v>151.0</v>
      </c>
      <c r="J4162" s="7">
        <f t="shared" si="1"/>
        <v>157</v>
      </c>
    </row>
    <row r="4163" ht="15.75" hidden="1" customHeight="1">
      <c r="A4163" s="5" t="s">
        <v>6407</v>
      </c>
      <c r="B4163" s="6" t="s">
        <v>19</v>
      </c>
      <c r="C4163" s="5" t="s">
        <v>23</v>
      </c>
      <c r="D4163" s="5" t="s">
        <v>20</v>
      </c>
      <c r="E4163" s="5" t="s">
        <v>25</v>
      </c>
      <c r="F4163" s="5" t="s">
        <v>71</v>
      </c>
      <c r="G4163" s="7">
        <v>165.0</v>
      </c>
      <c r="H4163" s="7">
        <v>145.0</v>
      </c>
      <c r="I4163" s="7" t="s">
        <v>17</v>
      </c>
      <c r="J4163" s="7">
        <f t="shared" si="1"/>
        <v>155</v>
      </c>
    </row>
    <row r="4164" ht="15.75" hidden="1" customHeight="1">
      <c r="A4164" s="5" t="s">
        <v>6408</v>
      </c>
      <c r="B4164" s="6" t="s">
        <v>12</v>
      </c>
      <c r="C4164" s="5" t="s">
        <v>23</v>
      </c>
      <c r="D4164" s="5" t="s">
        <v>20</v>
      </c>
      <c r="E4164" s="5" t="s">
        <v>15</v>
      </c>
      <c r="F4164" s="5" t="s">
        <v>457</v>
      </c>
      <c r="G4164" s="7">
        <v>156.0</v>
      </c>
      <c r="H4164" s="7">
        <v>166.0</v>
      </c>
      <c r="I4164" s="7" t="s">
        <v>17</v>
      </c>
      <c r="J4164" s="7">
        <f t="shared" si="1"/>
        <v>161</v>
      </c>
    </row>
    <row r="4165" ht="15.75" hidden="1" customHeight="1">
      <c r="A4165" s="5" t="s">
        <v>6409</v>
      </c>
      <c r="B4165" s="6" t="s">
        <v>12</v>
      </c>
      <c r="C4165" s="5" t="s">
        <v>23</v>
      </c>
      <c r="D4165" s="5" t="s">
        <v>46</v>
      </c>
      <c r="E4165" s="5" t="s">
        <v>15</v>
      </c>
      <c r="F4165" s="5" t="s">
        <v>99</v>
      </c>
      <c r="G4165" s="7">
        <v>187.0</v>
      </c>
      <c r="H4165" s="7">
        <v>181.0</v>
      </c>
      <c r="I4165" s="7">
        <v>172.0</v>
      </c>
      <c r="J4165" s="7">
        <f t="shared" si="1"/>
        <v>180</v>
      </c>
    </row>
    <row r="4166" ht="15.75" hidden="1" customHeight="1">
      <c r="A4166" s="5" t="s">
        <v>6410</v>
      </c>
      <c r="B4166" s="6" t="s">
        <v>12</v>
      </c>
      <c r="C4166" s="5" t="s">
        <v>13</v>
      </c>
      <c r="D4166" s="5" t="s">
        <v>30</v>
      </c>
      <c r="E4166" s="5" t="s">
        <v>15</v>
      </c>
      <c r="F4166" s="5" t="s">
        <v>697</v>
      </c>
      <c r="G4166" s="7">
        <v>126.0</v>
      </c>
      <c r="H4166" s="7" t="s">
        <v>17</v>
      </c>
      <c r="I4166" s="7">
        <v>130.0</v>
      </c>
      <c r="J4166" s="7">
        <f t="shared" si="1"/>
        <v>128</v>
      </c>
    </row>
    <row r="4167" ht="15.75" hidden="1" customHeight="1">
      <c r="A4167" s="5" t="s">
        <v>6411</v>
      </c>
      <c r="B4167" s="6" t="s">
        <v>12</v>
      </c>
      <c r="C4167" s="5" t="s">
        <v>23</v>
      </c>
      <c r="D4167" s="5" t="s">
        <v>30</v>
      </c>
      <c r="E4167" s="5" t="s">
        <v>25</v>
      </c>
      <c r="F4167" s="5" t="s">
        <v>275</v>
      </c>
      <c r="G4167" s="7">
        <v>185.0</v>
      </c>
      <c r="H4167" s="7">
        <v>164.0</v>
      </c>
      <c r="I4167" s="7" t="s">
        <v>17</v>
      </c>
      <c r="J4167" s="7">
        <f t="shared" si="1"/>
        <v>174.5</v>
      </c>
    </row>
    <row r="4168" ht="15.75" hidden="1" customHeight="1">
      <c r="A4168" s="5" t="s">
        <v>6412</v>
      </c>
      <c r="B4168" s="6" t="s">
        <v>1069</v>
      </c>
      <c r="C4168" s="5" t="s">
        <v>23</v>
      </c>
      <c r="D4168" s="5" t="s">
        <v>30</v>
      </c>
      <c r="E4168" s="5" t="s">
        <v>25</v>
      </c>
      <c r="F4168" s="5" t="s">
        <v>526</v>
      </c>
      <c r="G4168" s="7">
        <v>191.0</v>
      </c>
      <c r="H4168" s="7">
        <v>176.0</v>
      </c>
      <c r="I4168" s="7" t="s">
        <v>17</v>
      </c>
      <c r="J4168" s="7">
        <f t="shared" si="1"/>
        <v>183.5</v>
      </c>
    </row>
    <row r="4169" ht="15.75" hidden="1" customHeight="1">
      <c r="A4169" s="5" t="s">
        <v>6413</v>
      </c>
      <c r="B4169" s="6" t="s">
        <v>12</v>
      </c>
      <c r="C4169" s="5" t="s">
        <v>13</v>
      </c>
      <c r="D4169" s="5" t="s">
        <v>37</v>
      </c>
      <c r="E4169" s="5" t="s">
        <v>25</v>
      </c>
      <c r="F4169" s="5" t="s">
        <v>1023</v>
      </c>
      <c r="G4169" s="7">
        <v>152.0</v>
      </c>
      <c r="H4169" s="7" t="s">
        <v>17</v>
      </c>
      <c r="I4169" s="7">
        <v>159.0</v>
      </c>
      <c r="J4169" s="7">
        <f t="shared" si="1"/>
        <v>155.5</v>
      </c>
    </row>
    <row r="4170" ht="15.75" hidden="1" customHeight="1">
      <c r="A4170" s="5" t="s">
        <v>6414</v>
      </c>
      <c r="B4170" s="6" t="s">
        <v>19</v>
      </c>
      <c r="C4170" s="5" t="s">
        <v>23</v>
      </c>
      <c r="D4170" s="5" t="s">
        <v>43</v>
      </c>
      <c r="E4170" s="5" t="s">
        <v>25</v>
      </c>
      <c r="F4170" s="5" t="s">
        <v>170</v>
      </c>
      <c r="G4170" s="7">
        <v>183.0</v>
      </c>
      <c r="H4170" s="7" t="s">
        <v>17</v>
      </c>
      <c r="I4170" s="7">
        <v>166.0</v>
      </c>
      <c r="J4170" s="7">
        <f t="shared" si="1"/>
        <v>174.5</v>
      </c>
    </row>
    <row r="4171" ht="15.75" hidden="1" customHeight="1">
      <c r="A4171" s="5" t="s">
        <v>6415</v>
      </c>
      <c r="B4171" s="6" t="s">
        <v>12</v>
      </c>
      <c r="C4171" s="5" t="s">
        <v>23</v>
      </c>
      <c r="D4171" s="5" t="s">
        <v>130</v>
      </c>
      <c r="E4171" s="5" t="s">
        <v>15</v>
      </c>
      <c r="F4171" s="5" t="s">
        <v>131</v>
      </c>
      <c r="G4171" s="7">
        <v>129.0</v>
      </c>
      <c r="H4171" s="7">
        <v>100.0</v>
      </c>
      <c r="I4171" s="7" t="s">
        <v>17</v>
      </c>
      <c r="J4171" s="7">
        <f t="shared" si="1"/>
        <v>114.5</v>
      </c>
    </row>
    <row r="4172" ht="15.75" hidden="1" customHeight="1">
      <c r="A4172" s="5" t="s">
        <v>6416</v>
      </c>
      <c r="B4172" s="6" t="s">
        <v>12</v>
      </c>
      <c r="C4172" s="5" t="s">
        <v>23</v>
      </c>
      <c r="D4172" s="5" t="s">
        <v>24</v>
      </c>
      <c r="E4172" s="5" t="s">
        <v>15</v>
      </c>
      <c r="F4172" s="5" t="s">
        <v>244</v>
      </c>
      <c r="G4172" s="7">
        <v>122.0</v>
      </c>
      <c r="H4172" s="7">
        <v>100.0</v>
      </c>
      <c r="I4172" s="7" t="s">
        <v>17</v>
      </c>
      <c r="J4172" s="7">
        <f t="shared" si="1"/>
        <v>111</v>
      </c>
    </row>
    <row r="4173" ht="15.75" hidden="1" customHeight="1">
      <c r="A4173" s="5" t="s">
        <v>6417</v>
      </c>
      <c r="B4173" s="6" t="s">
        <v>12</v>
      </c>
      <c r="C4173" s="5" t="s">
        <v>23</v>
      </c>
      <c r="D4173" s="5" t="s">
        <v>37</v>
      </c>
      <c r="E4173" s="5" t="s">
        <v>15</v>
      </c>
      <c r="F4173" s="5" t="s">
        <v>134</v>
      </c>
      <c r="G4173" s="7">
        <v>157.0</v>
      </c>
      <c r="H4173" s="7">
        <v>124.0</v>
      </c>
      <c r="I4173" s="7" t="s">
        <v>17</v>
      </c>
      <c r="J4173" s="7">
        <f t="shared" si="1"/>
        <v>140.5</v>
      </c>
    </row>
    <row r="4174" ht="15.75" hidden="1" customHeight="1">
      <c r="A4174" s="5" t="s">
        <v>6418</v>
      </c>
      <c r="B4174" s="6" t="s">
        <v>12</v>
      </c>
      <c r="C4174" s="5" t="s">
        <v>13</v>
      </c>
      <c r="D4174" s="5" t="s">
        <v>109</v>
      </c>
      <c r="E4174" s="5" t="s">
        <v>15</v>
      </c>
      <c r="F4174" s="5" t="s">
        <v>172</v>
      </c>
      <c r="G4174" s="7">
        <v>155.0</v>
      </c>
      <c r="H4174" s="7">
        <v>112.0</v>
      </c>
      <c r="I4174" s="7" t="s">
        <v>17</v>
      </c>
      <c r="J4174" s="7">
        <f t="shared" si="1"/>
        <v>133.5</v>
      </c>
    </row>
    <row r="4175" ht="15.75" hidden="1" customHeight="1">
      <c r="A4175" s="5" t="s">
        <v>6419</v>
      </c>
      <c r="B4175" s="6" t="s">
        <v>12</v>
      </c>
      <c r="C4175" s="5" t="s">
        <v>13</v>
      </c>
      <c r="D4175" s="5" t="s">
        <v>30</v>
      </c>
      <c r="E4175" s="5" t="s">
        <v>25</v>
      </c>
      <c r="F4175" s="5" t="s">
        <v>83</v>
      </c>
      <c r="G4175" s="7">
        <v>104.0</v>
      </c>
      <c r="H4175" s="7">
        <v>127.0</v>
      </c>
      <c r="I4175" s="7" t="s">
        <v>17</v>
      </c>
      <c r="J4175" s="7">
        <f t="shared" si="1"/>
        <v>115.5</v>
      </c>
    </row>
    <row r="4176" ht="15.75" hidden="1" customHeight="1">
      <c r="A4176" s="5" t="s">
        <v>6420</v>
      </c>
      <c r="B4176" s="6" t="s">
        <v>12</v>
      </c>
      <c r="C4176" s="5" t="s">
        <v>13</v>
      </c>
      <c r="D4176" s="5" t="s">
        <v>130</v>
      </c>
      <c r="E4176" s="5" t="s">
        <v>25</v>
      </c>
      <c r="F4176" s="5" t="s">
        <v>1036</v>
      </c>
      <c r="G4176" s="7" t="s">
        <v>67</v>
      </c>
      <c r="H4176" s="7">
        <v>115.0</v>
      </c>
      <c r="I4176" s="7" t="s">
        <v>17</v>
      </c>
      <c r="J4176" s="7">
        <f t="shared" si="1"/>
        <v>115</v>
      </c>
    </row>
    <row r="4177" ht="15.75" hidden="1" customHeight="1">
      <c r="A4177" s="5" t="s">
        <v>6421</v>
      </c>
      <c r="B4177" s="6" t="s">
        <v>19</v>
      </c>
      <c r="C4177" s="5" t="s">
        <v>13</v>
      </c>
      <c r="D4177" s="5" t="s">
        <v>30</v>
      </c>
      <c r="E4177" s="5" t="s">
        <v>15</v>
      </c>
      <c r="F4177" s="5" t="s">
        <v>596</v>
      </c>
      <c r="G4177" s="7">
        <v>115.0</v>
      </c>
      <c r="H4177" s="7">
        <v>115.0</v>
      </c>
      <c r="I4177" s="7">
        <v>119.0</v>
      </c>
      <c r="J4177" s="7">
        <f t="shared" si="1"/>
        <v>116.3333333</v>
      </c>
    </row>
    <row r="4178" ht="15.75" hidden="1" customHeight="1">
      <c r="A4178" s="5" t="s">
        <v>6422</v>
      </c>
      <c r="B4178" s="6" t="s">
        <v>12</v>
      </c>
      <c r="C4178" s="5" t="s">
        <v>23</v>
      </c>
      <c r="D4178" s="5" t="s">
        <v>37</v>
      </c>
      <c r="E4178" s="5" t="s">
        <v>15</v>
      </c>
      <c r="F4178" s="5" t="s">
        <v>312</v>
      </c>
      <c r="G4178" s="7">
        <v>187.0</v>
      </c>
      <c r="H4178" s="7" t="s">
        <v>17</v>
      </c>
      <c r="I4178" s="7">
        <v>189.0</v>
      </c>
      <c r="J4178" s="7">
        <f t="shared" si="1"/>
        <v>188</v>
      </c>
    </row>
    <row r="4179" ht="15.75" hidden="1" customHeight="1">
      <c r="A4179" s="5" t="s">
        <v>6423</v>
      </c>
      <c r="B4179" s="6" t="s">
        <v>12</v>
      </c>
      <c r="C4179" s="5" t="s">
        <v>23</v>
      </c>
      <c r="D4179" s="5" t="s">
        <v>24</v>
      </c>
      <c r="E4179" s="5" t="s">
        <v>25</v>
      </c>
      <c r="F4179" s="5" t="s">
        <v>26</v>
      </c>
      <c r="G4179" s="7">
        <v>144.0</v>
      </c>
      <c r="H4179" s="7">
        <v>115.0</v>
      </c>
      <c r="I4179" s="7">
        <v>135.0</v>
      </c>
      <c r="J4179" s="7">
        <f t="shared" si="1"/>
        <v>131.3333333</v>
      </c>
    </row>
    <row r="4180" ht="15.75" hidden="1" customHeight="1">
      <c r="A4180" s="5" t="s">
        <v>6424</v>
      </c>
      <c r="B4180" s="6" t="s">
        <v>19</v>
      </c>
      <c r="C4180" s="5" t="s">
        <v>23</v>
      </c>
      <c r="D4180" s="5" t="s">
        <v>30</v>
      </c>
      <c r="E4180" s="5" t="s">
        <v>25</v>
      </c>
      <c r="F4180" s="5" t="s">
        <v>1350</v>
      </c>
      <c r="G4180" s="7">
        <v>184.0</v>
      </c>
      <c r="H4180" s="7">
        <v>185.5</v>
      </c>
      <c r="I4180" s="7" t="s">
        <v>17</v>
      </c>
      <c r="J4180" s="7">
        <f t="shared" si="1"/>
        <v>184.75</v>
      </c>
    </row>
    <row r="4181" ht="15.75" hidden="1" customHeight="1">
      <c r="A4181" s="5" t="s">
        <v>6425</v>
      </c>
      <c r="B4181" s="6" t="s">
        <v>12</v>
      </c>
      <c r="C4181" s="5" t="s">
        <v>23</v>
      </c>
      <c r="D4181" s="5" t="s">
        <v>43</v>
      </c>
      <c r="E4181" s="5" t="s">
        <v>25</v>
      </c>
      <c r="F4181" s="5" t="s">
        <v>63</v>
      </c>
      <c r="G4181" s="7">
        <v>135.0</v>
      </c>
      <c r="H4181" s="7">
        <v>135.0</v>
      </c>
      <c r="I4181" s="7" t="s">
        <v>17</v>
      </c>
      <c r="J4181" s="7">
        <f t="shared" si="1"/>
        <v>135</v>
      </c>
    </row>
    <row r="4182" ht="15.75" hidden="1" customHeight="1">
      <c r="A4182" s="5" t="s">
        <v>6426</v>
      </c>
      <c r="B4182" s="6" t="s">
        <v>12</v>
      </c>
      <c r="C4182" s="5" t="s">
        <v>23</v>
      </c>
      <c r="D4182" s="5" t="s">
        <v>77</v>
      </c>
      <c r="E4182" s="5" t="s">
        <v>15</v>
      </c>
      <c r="F4182" s="5" t="s">
        <v>198</v>
      </c>
      <c r="G4182" s="7">
        <v>170.0</v>
      </c>
      <c r="H4182" s="7">
        <v>172.0</v>
      </c>
      <c r="I4182" s="7" t="s">
        <v>17</v>
      </c>
      <c r="J4182" s="7">
        <f t="shared" si="1"/>
        <v>171</v>
      </c>
    </row>
    <row r="4183" ht="15.75" hidden="1" customHeight="1">
      <c r="A4183" s="5" t="s">
        <v>6427</v>
      </c>
      <c r="B4183" s="6" t="s">
        <v>12</v>
      </c>
      <c r="C4183" s="5" t="s">
        <v>23</v>
      </c>
      <c r="D4183" s="5" t="s">
        <v>37</v>
      </c>
      <c r="E4183" s="5" t="s">
        <v>25</v>
      </c>
      <c r="F4183" s="5" t="s">
        <v>576</v>
      </c>
      <c r="G4183" s="7">
        <v>129.0</v>
      </c>
      <c r="H4183" s="7" t="s">
        <v>17</v>
      </c>
      <c r="I4183" s="7">
        <v>114.0</v>
      </c>
      <c r="J4183" s="7">
        <f t="shared" si="1"/>
        <v>121.5</v>
      </c>
    </row>
    <row r="4184" ht="15.75" hidden="1" customHeight="1">
      <c r="A4184" s="5" t="s">
        <v>6428</v>
      </c>
      <c r="B4184" s="6" t="s">
        <v>19</v>
      </c>
      <c r="C4184" s="5" t="s">
        <v>13</v>
      </c>
      <c r="D4184" s="5" t="s">
        <v>1019</v>
      </c>
      <c r="E4184" s="5" t="s">
        <v>15</v>
      </c>
      <c r="F4184" s="5" t="s">
        <v>35</v>
      </c>
      <c r="G4184" s="7">
        <v>144.0</v>
      </c>
      <c r="H4184" s="7" t="s">
        <v>17</v>
      </c>
      <c r="I4184" s="7">
        <v>155.0</v>
      </c>
      <c r="J4184" s="7">
        <f t="shared" si="1"/>
        <v>149.5</v>
      </c>
    </row>
    <row r="4185" ht="15.75" hidden="1" customHeight="1">
      <c r="A4185" s="5" t="s">
        <v>6429</v>
      </c>
      <c r="B4185" s="6" t="s">
        <v>12</v>
      </c>
      <c r="C4185" s="5" t="s">
        <v>13</v>
      </c>
      <c r="D4185" s="5" t="s">
        <v>37</v>
      </c>
      <c r="E4185" s="5" t="s">
        <v>15</v>
      </c>
      <c r="F4185" s="5" t="s">
        <v>190</v>
      </c>
      <c r="G4185" s="7">
        <v>169.0</v>
      </c>
      <c r="H4185" s="7" t="s">
        <v>17</v>
      </c>
      <c r="I4185" s="7">
        <v>186.0</v>
      </c>
      <c r="J4185" s="7">
        <f t="shared" si="1"/>
        <v>177.5</v>
      </c>
    </row>
    <row r="4186" ht="15.75" hidden="1" customHeight="1">
      <c r="A4186" s="5" t="s">
        <v>6430</v>
      </c>
      <c r="B4186" s="6" t="s">
        <v>12</v>
      </c>
      <c r="C4186" s="5" t="s">
        <v>23</v>
      </c>
      <c r="D4186" s="5" t="s">
        <v>43</v>
      </c>
      <c r="E4186" s="5" t="s">
        <v>25</v>
      </c>
      <c r="F4186" s="5" t="s">
        <v>170</v>
      </c>
      <c r="G4186" s="7">
        <v>163.0</v>
      </c>
      <c r="H4186" s="7">
        <v>151.0</v>
      </c>
      <c r="I4186" s="7" t="s">
        <v>17</v>
      </c>
      <c r="J4186" s="7">
        <f t="shared" si="1"/>
        <v>157</v>
      </c>
    </row>
    <row r="4187" ht="15.75" hidden="1" customHeight="1">
      <c r="A4187" s="5" t="s">
        <v>6431</v>
      </c>
      <c r="B4187" s="6" t="s">
        <v>12</v>
      </c>
      <c r="C4187" s="5" t="s">
        <v>23</v>
      </c>
      <c r="D4187" s="5" t="s">
        <v>30</v>
      </c>
      <c r="E4187" s="5" t="s">
        <v>15</v>
      </c>
      <c r="F4187" s="5" t="s">
        <v>275</v>
      </c>
      <c r="G4187" s="7">
        <v>144.0</v>
      </c>
      <c r="H4187" s="7" t="s">
        <v>17</v>
      </c>
      <c r="I4187" s="7">
        <v>140.0</v>
      </c>
      <c r="J4187" s="7">
        <f t="shared" si="1"/>
        <v>142</v>
      </c>
    </row>
    <row r="4188" ht="15.75" customHeight="1">
      <c r="A4188" s="5" t="s">
        <v>6432</v>
      </c>
      <c r="B4188" s="6" t="s">
        <v>12</v>
      </c>
      <c r="C4188" s="5" t="s">
        <v>13</v>
      </c>
      <c r="D4188" s="5" t="s">
        <v>149</v>
      </c>
      <c r="E4188" s="5" t="s">
        <v>15</v>
      </c>
      <c r="F4188" s="5" t="s">
        <v>150</v>
      </c>
      <c r="G4188" s="7" t="s">
        <v>67</v>
      </c>
      <c r="H4188" s="7" t="s">
        <v>67</v>
      </c>
      <c r="I4188" s="7" t="s">
        <v>67</v>
      </c>
      <c r="J4188" s="7" t="str">
        <f t="shared" si="1"/>
        <v>#DIV/0!</v>
      </c>
    </row>
    <row r="4189" ht="15.75" hidden="1" customHeight="1">
      <c r="A4189" s="5" t="s">
        <v>6433</v>
      </c>
      <c r="B4189" s="6" t="s">
        <v>12</v>
      </c>
      <c r="C4189" s="5" t="s">
        <v>13</v>
      </c>
      <c r="D4189" s="5" t="s">
        <v>37</v>
      </c>
      <c r="E4189" s="5" t="s">
        <v>15</v>
      </c>
      <c r="F4189" s="5" t="s">
        <v>1225</v>
      </c>
      <c r="G4189" s="7">
        <v>148.0</v>
      </c>
      <c r="H4189" s="7" t="s">
        <v>17</v>
      </c>
      <c r="I4189" s="7">
        <v>163.0</v>
      </c>
      <c r="J4189" s="7">
        <f t="shared" si="1"/>
        <v>155.5</v>
      </c>
    </row>
    <row r="4190" ht="15.75" hidden="1" customHeight="1">
      <c r="A4190" s="5" t="s">
        <v>6434</v>
      </c>
      <c r="B4190" s="6" t="s">
        <v>12</v>
      </c>
      <c r="C4190" s="5" t="s">
        <v>13</v>
      </c>
      <c r="D4190" s="5" t="s">
        <v>37</v>
      </c>
      <c r="E4190" s="5" t="s">
        <v>25</v>
      </c>
      <c r="F4190" s="5" t="s">
        <v>300</v>
      </c>
      <c r="G4190" s="7">
        <v>164.0</v>
      </c>
      <c r="H4190" s="7" t="s">
        <v>17</v>
      </c>
      <c r="I4190" s="7">
        <v>175.0</v>
      </c>
      <c r="J4190" s="7">
        <f t="shared" si="1"/>
        <v>169.5</v>
      </c>
    </row>
    <row r="4191" ht="15.75" hidden="1" customHeight="1">
      <c r="A4191" s="5" t="s">
        <v>6435</v>
      </c>
      <c r="B4191" s="6" t="s">
        <v>12</v>
      </c>
      <c r="C4191" s="5" t="s">
        <v>13</v>
      </c>
      <c r="D4191" s="5" t="s">
        <v>30</v>
      </c>
      <c r="E4191" s="5" t="s">
        <v>15</v>
      </c>
      <c r="F4191" s="5" t="s">
        <v>1408</v>
      </c>
      <c r="G4191" s="7">
        <v>161.0</v>
      </c>
      <c r="H4191" s="7" t="s">
        <v>17</v>
      </c>
      <c r="I4191" s="7">
        <v>119.0</v>
      </c>
      <c r="J4191" s="7">
        <f t="shared" si="1"/>
        <v>140</v>
      </c>
    </row>
    <row r="4192" ht="15.75" hidden="1" customHeight="1">
      <c r="A4192" s="5" t="s">
        <v>6436</v>
      </c>
      <c r="B4192" s="6" t="s">
        <v>12</v>
      </c>
      <c r="C4192" s="5" t="s">
        <v>13</v>
      </c>
      <c r="D4192" s="5" t="s">
        <v>37</v>
      </c>
      <c r="E4192" s="5" t="s">
        <v>15</v>
      </c>
      <c r="F4192" s="5" t="s">
        <v>271</v>
      </c>
      <c r="G4192" s="7">
        <v>193.0</v>
      </c>
      <c r="H4192" s="7" t="s">
        <v>17</v>
      </c>
      <c r="I4192" s="7">
        <v>175.0</v>
      </c>
      <c r="J4192" s="7">
        <f t="shared" si="1"/>
        <v>184</v>
      </c>
    </row>
    <row r="4193" ht="15.75" hidden="1" customHeight="1">
      <c r="A4193" s="5" t="s">
        <v>6437</v>
      </c>
      <c r="B4193" s="6" t="s">
        <v>12</v>
      </c>
      <c r="C4193" s="5" t="s">
        <v>23</v>
      </c>
      <c r="D4193" s="5" t="s">
        <v>109</v>
      </c>
      <c r="E4193" s="5" t="s">
        <v>25</v>
      </c>
      <c r="F4193" s="5" t="s">
        <v>1677</v>
      </c>
      <c r="G4193" s="7">
        <v>178.0</v>
      </c>
      <c r="H4193" s="7">
        <v>135.0</v>
      </c>
      <c r="I4193" s="7">
        <v>153.0</v>
      </c>
      <c r="J4193" s="7">
        <f t="shared" si="1"/>
        <v>155.3333333</v>
      </c>
    </row>
    <row r="4194" ht="15.75" hidden="1" customHeight="1">
      <c r="A4194" s="5" t="s">
        <v>6438</v>
      </c>
      <c r="B4194" s="6" t="s">
        <v>19</v>
      </c>
      <c r="C4194" s="5" t="s">
        <v>23</v>
      </c>
      <c r="D4194" s="5" t="s">
        <v>60</v>
      </c>
      <c r="E4194" s="5" t="s">
        <v>15</v>
      </c>
      <c r="F4194" s="5" t="s">
        <v>352</v>
      </c>
      <c r="G4194" s="7">
        <v>166.0</v>
      </c>
      <c r="H4194" s="7">
        <v>132.0</v>
      </c>
      <c r="I4194" s="7">
        <v>146.0</v>
      </c>
      <c r="J4194" s="7">
        <f t="shared" si="1"/>
        <v>148</v>
      </c>
    </row>
    <row r="4195" ht="15.75" hidden="1" customHeight="1">
      <c r="A4195" s="5" t="s">
        <v>6439</v>
      </c>
      <c r="B4195" s="6" t="s">
        <v>19</v>
      </c>
      <c r="C4195" s="5" t="s">
        <v>13</v>
      </c>
      <c r="D4195" s="5" t="s">
        <v>149</v>
      </c>
      <c r="E4195" s="5" t="s">
        <v>15</v>
      </c>
      <c r="F4195" s="5" t="s">
        <v>496</v>
      </c>
      <c r="G4195" s="7">
        <v>182.0</v>
      </c>
      <c r="H4195" s="7" t="s">
        <v>17</v>
      </c>
      <c r="I4195" s="7">
        <v>168.0</v>
      </c>
      <c r="J4195" s="7">
        <f t="shared" si="1"/>
        <v>175</v>
      </c>
    </row>
    <row r="4196" ht="15.75" hidden="1" customHeight="1">
      <c r="A4196" s="5" t="s">
        <v>6440</v>
      </c>
      <c r="B4196" s="6" t="s">
        <v>19</v>
      </c>
      <c r="C4196" s="5" t="s">
        <v>13</v>
      </c>
      <c r="D4196" s="5" t="s">
        <v>30</v>
      </c>
      <c r="E4196" s="5" t="s">
        <v>25</v>
      </c>
      <c r="F4196" s="5" t="s">
        <v>737</v>
      </c>
      <c r="G4196" s="7">
        <v>107.0</v>
      </c>
      <c r="H4196" s="7">
        <v>124.0</v>
      </c>
      <c r="I4196" s="7" t="s">
        <v>67</v>
      </c>
      <c r="J4196" s="7">
        <f t="shared" si="1"/>
        <v>115.5</v>
      </c>
    </row>
    <row r="4197" ht="15.75" hidden="1" customHeight="1">
      <c r="A4197" s="5" t="s">
        <v>6441</v>
      </c>
      <c r="B4197" s="6" t="s">
        <v>12</v>
      </c>
      <c r="C4197" s="5" t="s">
        <v>23</v>
      </c>
      <c r="D4197" s="5" t="s">
        <v>30</v>
      </c>
      <c r="E4197" s="5" t="s">
        <v>25</v>
      </c>
      <c r="F4197" s="5" t="s">
        <v>544</v>
      </c>
      <c r="G4197" s="7">
        <v>185.0</v>
      </c>
      <c r="H4197" s="7" t="s">
        <v>17</v>
      </c>
      <c r="I4197" s="7">
        <v>173.0</v>
      </c>
      <c r="J4197" s="7">
        <f t="shared" si="1"/>
        <v>179</v>
      </c>
    </row>
    <row r="4198" ht="15.75" hidden="1" customHeight="1">
      <c r="A4198" s="5" t="s">
        <v>6442</v>
      </c>
      <c r="B4198" s="6" t="s">
        <v>12</v>
      </c>
      <c r="C4198" s="5" t="s">
        <v>13</v>
      </c>
      <c r="D4198" s="5" t="s">
        <v>40</v>
      </c>
      <c r="E4198" s="5" t="s">
        <v>15</v>
      </c>
      <c r="F4198" s="5" t="s">
        <v>41</v>
      </c>
      <c r="G4198" s="7">
        <v>135.0</v>
      </c>
      <c r="H4198" s="7">
        <v>130.0</v>
      </c>
      <c r="I4198" s="7">
        <v>146.0</v>
      </c>
      <c r="J4198" s="7">
        <f t="shared" si="1"/>
        <v>137</v>
      </c>
    </row>
    <row r="4199" ht="15.75" hidden="1" customHeight="1">
      <c r="A4199" s="5" t="s">
        <v>6443</v>
      </c>
      <c r="B4199" s="6" t="s">
        <v>19</v>
      </c>
      <c r="C4199" s="5" t="s">
        <v>13</v>
      </c>
      <c r="D4199" s="5" t="s">
        <v>24</v>
      </c>
      <c r="E4199" s="5" t="s">
        <v>15</v>
      </c>
      <c r="F4199" s="5" t="s">
        <v>350</v>
      </c>
      <c r="G4199" s="7">
        <v>147.0</v>
      </c>
      <c r="H4199" s="7" t="s">
        <v>17</v>
      </c>
      <c r="I4199" s="7">
        <v>128.0</v>
      </c>
      <c r="J4199" s="7">
        <f t="shared" si="1"/>
        <v>137.5</v>
      </c>
    </row>
    <row r="4200" ht="15.75" hidden="1" customHeight="1">
      <c r="A4200" s="5" t="s">
        <v>6444</v>
      </c>
      <c r="B4200" s="6" t="s">
        <v>19</v>
      </c>
      <c r="C4200" s="5" t="s">
        <v>13</v>
      </c>
      <c r="D4200" s="5" t="s">
        <v>14</v>
      </c>
      <c r="E4200" s="5" t="s">
        <v>25</v>
      </c>
      <c r="F4200" s="5" t="s">
        <v>489</v>
      </c>
      <c r="G4200" s="7">
        <v>184.0</v>
      </c>
      <c r="H4200" s="7" t="s">
        <v>17</v>
      </c>
      <c r="I4200" s="7">
        <v>189.0</v>
      </c>
      <c r="J4200" s="7">
        <f t="shared" si="1"/>
        <v>186.5</v>
      </c>
    </row>
    <row r="4201" ht="15.75" hidden="1" customHeight="1">
      <c r="A4201" s="5" t="s">
        <v>6445</v>
      </c>
      <c r="B4201" s="6" t="s">
        <v>19</v>
      </c>
      <c r="C4201" s="5" t="s">
        <v>23</v>
      </c>
      <c r="D4201" s="5" t="s">
        <v>130</v>
      </c>
      <c r="E4201" s="5" t="s">
        <v>15</v>
      </c>
      <c r="F4201" s="5" t="s">
        <v>196</v>
      </c>
      <c r="G4201" s="7">
        <v>138.0</v>
      </c>
      <c r="H4201" s="7">
        <v>132.0</v>
      </c>
      <c r="I4201" s="7" t="s">
        <v>17</v>
      </c>
      <c r="J4201" s="7">
        <f t="shared" si="1"/>
        <v>135</v>
      </c>
    </row>
    <row r="4202" ht="15.75" hidden="1" customHeight="1">
      <c r="A4202" s="5" t="s">
        <v>6446</v>
      </c>
      <c r="B4202" s="6" t="s">
        <v>19</v>
      </c>
      <c r="C4202" s="5" t="s">
        <v>13</v>
      </c>
      <c r="D4202" s="5" t="s">
        <v>109</v>
      </c>
      <c r="E4202" s="5" t="s">
        <v>15</v>
      </c>
      <c r="F4202" s="5" t="s">
        <v>52</v>
      </c>
      <c r="G4202" s="7">
        <v>190.0</v>
      </c>
      <c r="H4202" s="7" t="s">
        <v>17</v>
      </c>
      <c r="I4202" s="7">
        <v>194.0</v>
      </c>
      <c r="J4202" s="7">
        <f t="shared" si="1"/>
        <v>192</v>
      </c>
    </row>
    <row r="4203" ht="15.75" hidden="1" customHeight="1">
      <c r="A4203" s="5" t="s">
        <v>6447</v>
      </c>
      <c r="B4203" s="6" t="s">
        <v>19</v>
      </c>
      <c r="C4203" s="5" t="s">
        <v>23</v>
      </c>
      <c r="D4203" s="5" t="s">
        <v>37</v>
      </c>
      <c r="E4203" s="5" t="s">
        <v>25</v>
      </c>
      <c r="F4203" s="5" t="s">
        <v>240</v>
      </c>
      <c r="G4203" s="7">
        <v>191.0</v>
      </c>
      <c r="H4203" s="7" t="s">
        <v>17</v>
      </c>
      <c r="I4203" s="7">
        <v>187.0</v>
      </c>
      <c r="J4203" s="7">
        <f t="shared" si="1"/>
        <v>189</v>
      </c>
    </row>
    <row r="4204" ht="15.75" hidden="1" customHeight="1">
      <c r="A4204" s="5" t="s">
        <v>6448</v>
      </c>
      <c r="B4204" s="6" t="s">
        <v>12</v>
      </c>
      <c r="C4204" s="5" t="s">
        <v>23</v>
      </c>
      <c r="D4204" s="5" t="s">
        <v>109</v>
      </c>
      <c r="E4204" s="5" t="s">
        <v>15</v>
      </c>
      <c r="F4204" s="5" t="s">
        <v>868</v>
      </c>
      <c r="G4204" s="7">
        <v>186.0</v>
      </c>
      <c r="H4204" s="7">
        <v>147.0</v>
      </c>
      <c r="I4204" s="7" t="s">
        <v>17</v>
      </c>
      <c r="J4204" s="7">
        <f t="shared" si="1"/>
        <v>166.5</v>
      </c>
    </row>
    <row r="4205" ht="15.75" hidden="1" customHeight="1">
      <c r="A4205" s="5" t="s">
        <v>6449</v>
      </c>
      <c r="B4205" s="6" t="s">
        <v>12</v>
      </c>
      <c r="C4205" s="5" t="s">
        <v>23</v>
      </c>
      <c r="D4205" s="5" t="s">
        <v>37</v>
      </c>
      <c r="E4205" s="5" t="s">
        <v>25</v>
      </c>
      <c r="F4205" s="5" t="s">
        <v>117</v>
      </c>
      <c r="G4205" s="7">
        <v>183.0</v>
      </c>
      <c r="H4205" s="7" t="s">
        <v>17</v>
      </c>
      <c r="I4205" s="7">
        <v>163.0</v>
      </c>
      <c r="J4205" s="7">
        <f t="shared" si="1"/>
        <v>173</v>
      </c>
    </row>
    <row r="4206" ht="15.75" hidden="1" customHeight="1">
      <c r="A4206" s="5" t="s">
        <v>6450</v>
      </c>
      <c r="B4206" s="6" t="s">
        <v>19</v>
      </c>
      <c r="C4206" s="5" t="s">
        <v>13</v>
      </c>
      <c r="D4206" s="5" t="s">
        <v>20</v>
      </c>
      <c r="E4206" s="5" t="s">
        <v>25</v>
      </c>
      <c r="F4206" s="5" t="s">
        <v>654</v>
      </c>
      <c r="G4206" s="7">
        <v>160.0</v>
      </c>
      <c r="H4206" s="7" t="s">
        <v>17</v>
      </c>
      <c r="I4206" s="7">
        <v>149.0</v>
      </c>
      <c r="J4206" s="7">
        <f t="shared" si="1"/>
        <v>154.5</v>
      </c>
    </row>
    <row r="4207" ht="15.75" hidden="1" customHeight="1">
      <c r="A4207" s="5" t="s">
        <v>6451</v>
      </c>
      <c r="B4207" s="6" t="s">
        <v>12</v>
      </c>
      <c r="C4207" s="5" t="s">
        <v>23</v>
      </c>
      <c r="D4207" s="5" t="s">
        <v>30</v>
      </c>
      <c r="E4207" s="5" t="s">
        <v>25</v>
      </c>
      <c r="F4207" s="5" t="s">
        <v>462</v>
      </c>
      <c r="G4207" s="7">
        <v>107.0</v>
      </c>
      <c r="H4207" s="7">
        <v>124.0</v>
      </c>
      <c r="I4207" s="7" t="s">
        <v>17</v>
      </c>
      <c r="J4207" s="7">
        <f t="shared" si="1"/>
        <v>115.5</v>
      </c>
    </row>
    <row r="4208" ht="15.75" hidden="1" customHeight="1">
      <c r="A4208" s="5" t="s">
        <v>6452</v>
      </c>
      <c r="B4208" s="6" t="s">
        <v>12</v>
      </c>
      <c r="C4208" s="5" t="s">
        <v>13</v>
      </c>
      <c r="D4208" s="5" t="s">
        <v>24</v>
      </c>
      <c r="E4208" s="5" t="s">
        <v>15</v>
      </c>
      <c r="F4208" s="5" t="s">
        <v>875</v>
      </c>
      <c r="G4208" s="7">
        <v>152.0</v>
      </c>
      <c r="H4208" s="7">
        <v>157.0</v>
      </c>
      <c r="I4208" s="7">
        <v>122.0</v>
      </c>
      <c r="J4208" s="7">
        <f t="shared" si="1"/>
        <v>143.6666667</v>
      </c>
    </row>
    <row r="4209" ht="15.75" hidden="1" customHeight="1">
      <c r="A4209" s="5" t="s">
        <v>6453</v>
      </c>
      <c r="B4209" s="6" t="s">
        <v>19</v>
      </c>
      <c r="C4209" s="5" t="s">
        <v>23</v>
      </c>
      <c r="D4209" s="5" t="s">
        <v>24</v>
      </c>
      <c r="E4209" s="5" t="s">
        <v>25</v>
      </c>
      <c r="F4209" s="5" t="s">
        <v>105</v>
      </c>
      <c r="G4209" s="7">
        <v>138.0</v>
      </c>
      <c r="H4209" s="7">
        <v>143.0</v>
      </c>
      <c r="I4209" s="7" t="s">
        <v>17</v>
      </c>
      <c r="J4209" s="7">
        <f t="shared" si="1"/>
        <v>140.5</v>
      </c>
    </row>
    <row r="4210" ht="15.75" hidden="1" customHeight="1">
      <c r="A4210" s="5" t="s">
        <v>6454</v>
      </c>
      <c r="B4210" s="6" t="s">
        <v>19</v>
      </c>
      <c r="C4210" s="5" t="s">
        <v>23</v>
      </c>
      <c r="D4210" s="5" t="s">
        <v>43</v>
      </c>
      <c r="E4210" s="5" t="s">
        <v>25</v>
      </c>
      <c r="F4210" s="5" t="s">
        <v>170</v>
      </c>
      <c r="G4210" s="7">
        <v>111.0</v>
      </c>
      <c r="H4210" s="7">
        <v>124.0</v>
      </c>
      <c r="I4210" s="7" t="s">
        <v>17</v>
      </c>
      <c r="J4210" s="7">
        <f t="shared" si="1"/>
        <v>117.5</v>
      </c>
    </row>
    <row r="4211" ht="15.75" hidden="1" customHeight="1">
      <c r="A4211" s="5" t="s">
        <v>6455</v>
      </c>
      <c r="B4211" s="6" t="s">
        <v>12</v>
      </c>
      <c r="C4211" s="5" t="s">
        <v>23</v>
      </c>
      <c r="D4211" s="5" t="s">
        <v>20</v>
      </c>
      <c r="E4211" s="5" t="s">
        <v>25</v>
      </c>
      <c r="F4211" s="5" t="s">
        <v>772</v>
      </c>
      <c r="G4211" s="7">
        <v>147.0</v>
      </c>
      <c r="H4211" s="7">
        <v>153.0</v>
      </c>
      <c r="I4211" s="7" t="s">
        <v>17</v>
      </c>
      <c r="J4211" s="7">
        <f t="shared" si="1"/>
        <v>150</v>
      </c>
    </row>
    <row r="4212" ht="15.75" hidden="1" customHeight="1">
      <c r="A4212" s="5" t="s">
        <v>6456</v>
      </c>
      <c r="B4212" s="6" t="s">
        <v>12</v>
      </c>
      <c r="C4212" s="5" t="s">
        <v>23</v>
      </c>
      <c r="D4212" s="5" t="s">
        <v>20</v>
      </c>
      <c r="E4212" s="5" t="s">
        <v>15</v>
      </c>
      <c r="F4212" s="5" t="s">
        <v>153</v>
      </c>
      <c r="G4212" s="7">
        <v>166.0</v>
      </c>
      <c r="H4212" s="7">
        <v>145.0</v>
      </c>
      <c r="I4212" s="7" t="s">
        <v>17</v>
      </c>
      <c r="J4212" s="7">
        <f t="shared" si="1"/>
        <v>155.5</v>
      </c>
    </row>
    <row r="4213" ht="15.75" hidden="1" customHeight="1">
      <c r="A4213" s="5" t="s">
        <v>6457</v>
      </c>
      <c r="B4213" s="6" t="s">
        <v>19</v>
      </c>
      <c r="C4213" s="5" t="s">
        <v>13</v>
      </c>
      <c r="D4213" s="5" t="s">
        <v>20</v>
      </c>
      <c r="E4213" s="5" t="s">
        <v>15</v>
      </c>
      <c r="F4213" s="5" t="s">
        <v>457</v>
      </c>
      <c r="G4213" s="7" t="s">
        <v>64</v>
      </c>
      <c r="H4213" s="7">
        <v>151.0</v>
      </c>
      <c r="I4213" s="7" t="s">
        <v>17</v>
      </c>
      <c r="J4213" s="7">
        <f t="shared" si="1"/>
        <v>151</v>
      </c>
    </row>
    <row r="4214" ht="15.75" hidden="1" customHeight="1">
      <c r="A4214" s="5" t="s">
        <v>6458</v>
      </c>
      <c r="B4214" s="6" t="s">
        <v>19</v>
      </c>
      <c r="C4214" s="5" t="s">
        <v>23</v>
      </c>
      <c r="D4214" s="5" t="s">
        <v>24</v>
      </c>
      <c r="E4214" s="5" t="s">
        <v>15</v>
      </c>
      <c r="F4214" s="5" t="s">
        <v>336</v>
      </c>
      <c r="G4214" s="7">
        <v>179.0</v>
      </c>
      <c r="H4214" s="7">
        <v>165.0</v>
      </c>
      <c r="I4214" s="7" t="s">
        <v>17</v>
      </c>
      <c r="J4214" s="7">
        <f t="shared" si="1"/>
        <v>172</v>
      </c>
    </row>
    <row r="4215" ht="15.75" hidden="1" customHeight="1">
      <c r="A4215" s="5" t="s">
        <v>6459</v>
      </c>
      <c r="B4215" s="6" t="s">
        <v>12</v>
      </c>
      <c r="C4215" s="5" t="s">
        <v>23</v>
      </c>
      <c r="D4215" s="5" t="s">
        <v>30</v>
      </c>
      <c r="E4215" s="5" t="s">
        <v>15</v>
      </c>
      <c r="F4215" s="5" t="s">
        <v>660</v>
      </c>
      <c r="G4215" s="7">
        <v>157.0</v>
      </c>
      <c r="H4215" s="7">
        <v>132.0</v>
      </c>
      <c r="I4215" s="7">
        <v>149.0</v>
      </c>
      <c r="J4215" s="7">
        <f t="shared" si="1"/>
        <v>146</v>
      </c>
    </row>
    <row r="4216" ht="15.75" hidden="1" customHeight="1">
      <c r="A4216" s="5" t="s">
        <v>6460</v>
      </c>
      <c r="B4216" s="6" t="s">
        <v>12</v>
      </c>
      <c r="C4216" s="5" t="s">
        <v>13</v>
      </c>
      <c r="D4216" s="5" t="s">
        <v>60</v>
      </c>
      <c r="E4216" s="5" t="s">
        <v>15</v>
      </c>
      <c r="F4216" s="5" t="s">
        <v>164</v>
      </c>
      <c r="G4216" s="7">
        <v>175.0</v>
      </c>
      <c r="H4216" s="7" t="s">
        <v>17</v>
      </c>
      <c r="I4216" s="7">
        <v>197.0</v>
      </c>
      <c r="J4216" s="7">
        <f t="shared" si="1"/>
        <v>186</v>
      </c>
    </row>
    <row r="4217" ht="15.75" hidden="1" customHeight="1">
      <c r="A4217" s="5" t="s">
        <v>6461</v>
      </c>
      <c r="B4217" s="6" t="s">
        <v>12</v>
      </c>
      <c r="C4217" s="5" t="s">
        <v>23</v>
      </c>
      <c r="D4217" s="5" t="s">
        <v>473</v>
      </c>
      <c r="E4217" s="5" t="s">
        <v>25</v>
      </c>
      <c r="F4217" s="5" t="s">
        <v>474</v>
      </c>
      <c r="G4217" s="7">
        <v>194.0</v>
      </c>
      <c r="H4217" s="7">
        <v>187.0</v>
      </c>
      <c r="I4217" s="7" t="s">
        <v>17</v>
      </c>
      <c r="J4217" s="7">
        <f t="shared" si="1"/>
        <v>190.5</v>
      </c>
    </row>
    <row r="4218" ht="15.75" hidden="1" customHeight="1">
      <c r="A4218" s="5" t="s">
        <v>6462</v>
      </c>
      <c r="B4218" s="6" t="s">
        <v>19</v>
      </c>
      <c r="C4218" s="5" t="s">
        <v>23</v>
      </c>
      <c r="D4218" s="5" t="s">
        <v>30</v>
      </c>
      <c r="E4218" s="5" t="s">
        <v>15</v>
      </c>
      <c r="F4218" s="5" t="s">
        <v>201</v>
      </c>
      <c r="G4218" s="7">
        <v>119.0</v>
      </c>
      <c r="H4218" s="7" t="s">
        <v>67</v>
      </c>
      <c r="I4218" s="7" t="s">
        <v>17</v>
      </c>
      <c r="J4218" s="7">
        <f t="shared" si="1"/>
        <v>119</v>
      </c>
    </row>
    <row r="4219" ht="15.75" hidden="1" customHeight="1">
      <c r="A4219" s="5" t="s">
        <v>6463</v>
      </c>
      <c r="B4219" s="6" t="s">
        <v>12</v>
      </c>
      <c r="C4219" s="5" t="s">
        <v>13</v>
      </c>
      <c r="D4219" s="5" t="s">
        <v>40</v>
      </c>
      <c r="E4219" s="5" t="s">
        <v>15</v>
      </c>
      <c r="F4219" s="5" t="s">
        <v>41</v>
      </c>
      <c r="G4219" s="7">
        <v>149.0</v>
      </c>
      <c r="H4219" s="7">
        <v>157.0</v>
      </c>
      <c r="I4219" s="7">
        <v>122.0</v>
      </c>
      <c r="J4219" s="7">
        <f t="shared" si="1"/>
        <v>142.6666667</v>
      </c>
    </row>
    <row r="4220" ht="15.75" hidden="1" customHeight="1">
      <c r="A4220" s="5" t="s">
        <v>6464</v>
      </c>
      <c r="B4220" s="6" t="s">
        <v>12</v>
      </c>
      <c r="C4220" s="5" t="s">
        <v>23</v>
      </c>
      <c r="D4220" s="5" t="s">
        <v>46</v>
      </c>
      <c r="E4220" s="5" t="s">
        <v>25</v>
      </c>
      <c r="F4220" s="5" t="s">
        <v>47</v>
      </c>
      <c r="G4220" s="7">
        <v>180.0</v>
      </c>
      <c r="H4220" s="7">
        <v>140.0</v>
      </c>
      <c r="I4220" s="7">
        <v>142.0</v>
      </c>
      <c r="J4220" s="7">
        <f t="shared" si="1"/>
        <v>154</v>
      </c>
    </row>
    <row r="4221" ht="15.75" hidden="1" customHeight="1">
      <c r="A4221" s="5" t="s">
        <v>6465</v>
      </c>
      <c r="B4221" s="6" t="s">
        <v>12</v>
      </c>
      <c r="C4221" s="5" t="s">
        <v>13</v>
      </c>
      <c r="D4221" s="5" t="s">
        <v>20</v>
      </c>
      <c r="E4221" s="5" t="s">
        <v>25</v>
      </c>
      <c r="F4221" s="5" t="s">
        <v>824</v>
      </c>
      <c r="G4221" s="7">
        <v>154.0</v>
      </c>
      <c r="H4221" s="7" t="s">
        <v>17</v>
      </c>
      <c r="I4221" s="7">
        <v>186.0</v>
      </c>
      <c r="J4221" s="7">
        <f t="shared" si="1"/>
        <v>170</v>
      </c>
    </row>
    <row r="4222" ht="15.75" hidden="1" customHeight="1">
      <c r="A4222" s="5" t="s">
        <v>6466</v>
      </c>
      <c r="B4222" s="6" t="s">
        <v>12</v>
      </c>
      <c r="C4222" s="5" t="s">
        <v>23</v>
      </c>
      <c r="D4222" s="5" t="s">
        <v>30</v>
      </c>
      <c r="E4222" s="5" t="s">
        <v>25</v>
      </c>
      <c r="F4222" s="5" t="s">
        <v>275</v>
      </c>
      <c r="G4222" s="7">
        <v>115.0</v>
      </c>
      <c r="H4222" s="7" t="s">
        <v>17</v>
      </c>
      <c r="I4222" s="7">
        <v>110.0</v>
      </c>
      <c r="J4222" s="7">
        <f t="shared" si="1"/>
        <v>112.5</v>
      </c>
    </row>
    <row r="4223" ht="15.75" hidden="1" customHeight="1">
      <c r="A4223" s="5" t="s">
        <v>6467</v>
      </c>
      <c r="B4223" s="6" t="s">
        <v>12</v>
      </c>
      <c r="C4223" s="5" t="s">
        <v>13</v>
      </c>
      <c r="D4223" s="5" t="s">
        <v>14</v>
      </c>
      <c r="E4223" s="5" t="s">
        <v>25</v>
      </c>
      <c r="F4223" s="5" t="s">
        <v>56</v>
      </c>
      <c r="G4223" s="7">
        <v>161.0</v>
      </c>
      <c r="H4223" s="7" t="s">
        <v>17</v>
      </c>
      <c r="I4223" s="7">
        <v>128.0</v>
      </c>
      <c r="J4223" s="7">
        <f t="shared" si="1"/>
        <v>144.5</v>
      </c>
    </row>
    <row r="4224" ht="15.75" hidden="1" customHeight="1">
      <c r="A4224" s="5" t="s">
        <v>6468</v>
      </c>
      <c r="B4224" s="6" t="s">
        <v>19</v>
      </c>
      <c r="C4224" s="5" t="s">
        <v>23</v>
      </c>
      <c r="D4224" s="5" t="s">
        <v>109</v>
      </c>
      <c r="E4224" s="5" t="s">
        <v>25</v>
      </c>
      <c r="F4224" s="5" t="s">
        <v>679</v>
      </c>
      <c r="G4224" s="7">
        <v>111.0</v>
      </c>
      <c r="H4224" s="7">
        <v>110.0</v>
      </c>
      <c r="I4224" s="7" t="s">
        <v>17</v>
      </c>
      <c r="J4224" s="7">
        <f t="shared" si="1"/>
        <v>110.5</v>
      </c>
    </row>
    <row r="4225" ht="15.75" hidden="1" customHeight="1">
      <c r="A4225" s="5" t="s">
        <v>6469</v>
      </c>
      <c r="B4225" s="6" t="s">
        <v>12</v>
      </c>
      <c r="C4225" s="5" t="s">
        <v>23</v>
      </c>
      <c r="D4225" s="5" t="s">
        <v>24</v>
      </c>
      <c r="E4225" s="5" t="s">
        <v>15</v>
      </c>
      <c r="F4225" s="5" t="s">
        <v>722</v>
      </c>
      <c r="G4225" s="7">
        <v>179.0</v>
      </c>
      <c r="H4225" s="7">
        <v>140.0</v>
      </c>
      <c r="I4225" s="7" t="s">
        <v>17</v>
      </c>
      <c r="J4225" s="7">
        <f t="shared" si="1"/>
        <v>159.5</v>
      </c>
    </row>
    <row r="4226" ht="15.75" hidden="1" customHeight="1">
      <c r="A4226" s="5" t="s">
        <v>6470</v>
      </c>
      <c r="B4226" s="6" t="s">
        <v>19</v>
      </c>
      <c r="C4226" s="5" t="s">
        <v>13</v>
      </c>
      <c r="D4226" s="5" t="s">
        <v>14</v>
      </c>
      <c r="E4226" s="5" t="s">
        <v>25</v>
      </c>
      <c r="F4226" s="5" t="s">
        <v>56</v>
      </c>
      <c r="G4226" s="7">
        <v>132.0</v>
      </c>
      <c r="H4226" s="7">
        <v>143.0</v>
      </c>
      <c r="I4226" s="7" t="s">
        <v>17</v>
      </c>
      <c r="J4226" s="7">
        <f t="shared" si="1"/>
        <v>137.5</v>
      </c>
    </row>
    <row r="4227" ht="15.75" hidden="1" customHeight="1">
      <c r="A4227" s="5" t="s">
        <v>6471</v>
      </c>
      <c r="B4227" s="6" t="s">
        <v>12</v>
      </c>
      <c r="C4227" s="5" t="s">
        <v>13</v>
      </c>
      <c r="D4227" s="5" t="s">
        <v>37</v>
      </c>
      <c r="E4227" s="5" t="s">
        <v>25</v>
      </c>
      <c r="F4227" s="5" t="s">
        <v>54</v>
      </c>
      <c r="G4227" s="7">
        <v>115.0</v>
      </c>
      <c r="H4227" s="7">
        <v>143.0</v>
      </c>
      <c r="I4227" s="7" t="s">
        <v>17</v>
      </c>
      <c r="J4227" s="7">
        <f t="shared" si="1"/>
        <v>129</v>
      </c>
    </row>
    <row r="4228" ht="15.75" hidden="1" customHeight="1">
      <c r="A4228" s="5" t="s">
        <v>6472</v>
      </c>
      <c r="B4228" s="6" t="s">
        <v>12</v>
      </c>
      <c r="C4228" s="5" t="s">
        <v>23</v>
      </c>
      <c r="D4228" s="5" t="s">
        <v>51</v>
      </c>
      <c r="E4228" s="5" t="s">
        <v>25</v>
      </c>
      <c r="F4228" s="5" t="s">
        <v>361</v>
      </c>
      <c r="G4228" s="7">
        <v>150.0</v>
      </c>
      <c r="H4228" s="7" t="s">
        <v>17</v>
      </c>
      <c r="I4228" s="7">
        <v>110.0</v>
      </c>
      <c r="J4228" s="7">
        <f t="shared" si="1"/>
        <v>130</v>
      </c>
    </row>
    <row r="4229" ht="15.75" hidden="1" customHeight="1">
      <c r="A4229" s="5" t="s">
        <v>6473</v>
      </c>
      <c r="B4229" s="6" t="s">
        <v>19</v>
      </c>
      <c r="C4229" s="5" t="s">
        <v>23</v>
      </c>
      <c r="D4229" s="5" t="s">
        <v>20</v>
      </c>
      <c r="E4229" s="5" t="s">
        <v>25</v>
      </c>
      <c r="F4229" s="5" t="s">
        <v>28</v>
      </c>
      <c r="G4229" s="7">
        <v>179.0</v>
      </c>
      <c r="H4229" s="7">
        <v>149.0</v>
      </c>
      <c r="I4229" s="7" t="s">
        <v>17</v>
      </c>
      <c r="J4229" s="7">
        <f t="shared" si="1"/>
        <v>164</v>
      </c>
    </row>
    <row r="4230" ht="15.75" hidden="1" customHeight="1">
      <c r="A4230" s="5" t="s">
        <v>6474</v>
      </c>
      <c r="B4230" s="6" t="s">
        <v>12</v>
      </c>
      <c r="C4230" s="5" t="s">
        <v>13</v>
      </c>
      <c r="D4230" s="5" t="s">
        <v>24</v>
      </c>
      <c r="E4230" s="5" t="s">
        <v>25</v>
      </c>
      <c r="F4230" s="5" t="s">
        <v>26</v>
      </c>
      <c r="G4230" s="7">
        <v>189.0</v>
      </c>
      <c r="H4230" s="7" t="s">
        <v>17</v>
      </c>
      <c r="I4230" s="7">
        <v>182.0</v>
      </c>
      <c r="J4230" s="7">
        <f t="shared" si="1"/>
        <v>185.5</v>
      </c>
    </row>
    <row r="4231" ht="15.75" hidden="1" customHeight="1">
      <c r="A4231" s="5" t="s">
        <v>6475</v>
      </c>
      <c r="B4231" s="6" t="s">
        <v>1069</v>
      </c>
      <c r="C4231" s="5" t="s">
        <v>13</v>
      </c>
      <c r="D4231" s="5" t="s">
        <v>149</v>
      </c>
      <c r="E4231" s="5" t="s">
        <v>15</v>
      </c>
      <c r="F4231" s="5" t="s">
        <v>150</v>
      </c>
      <c r="G4231" s="7">
        <v>124.0</v>
      </c>
      <c r="H4231" s="7">
        <v>132.0</v>
      </c>
      <c r="I4231" s="7" t="s">
        <v>17</v>
      </c>
      <c r="J4231" s="7">
        <f t="shared" si="1"/>
        <v>128</v>
      </c>
    </row>
    <row r="4232" ht="15.75" hidden="1" customHeight="1">
      <c r="A4232" s="5" t="s">
        <v>6476</v>
      </c>
      <c r="B4232" s="6" t="s">
        <v>19</v>
      </c>
      <c r="C4232" s="5" t="s">
        <v>13</v>
      </c>
      <c r="D4232" s="5" t="s">
        <v>14</v>
      </c>
      <c r="E4232" s="5" t="s">
        <v>25</v>
      </c>
      <c r="F4232" s="5" t="s">
        <v>421</v>
      </c>
      <c r="G4232" s="7">
        <v>111.0</v>
      </c>
      <c r="H4232" s="7" t="s">
        <v>17</v>
      </c>
      <c r="I4232" s="7">
        <v>119.0</v>
      </c>
      <c r="J4232" s="7">
        <f t="shared" si="1"/>
        <v>115</v>
      </c>
    </row>
    <row r="4233" ht="15.75" hidden="1" customHeight="1">
      <c r="A4233" s="5" t="s">
        <v>6477</v>
      </c>
      <c r="B4233" s="6" t="s">
        <v>12</v>
      </c>
      <c r="C4233" s="5" t="s">
        <v>23</v>
      </c>
      <c r="D4233" s="5" t="s">
        <v>20</v>
      </c>
      <c r="E4233" s="5" t="s">
        <v>25</v>
      </c>
      <c r="F4233" s="5" t="s">
        <v>498</v>
      </c>
      <c r="G4233" s="7">
        <v>173.0</v>
      </c>
      <c r="H4233" s="7">
        <v>132.0</v>
      </c>
      <c r="I4233" s="7" t="s">
        <v>17</v>
      </c>
      <c r="J4233" s="7">
        <f t="shared" si="1"/>
        <v>152.5</v>
      </c>
    </row>
    <row r="4234" ht="15.75" hidden="1" customHeight="1">
      <c r="A4234" s="5" t="s">
        <v>6478</v>
      </c>
      <c r="B4234" s="6" t="s">
        <v>19</v>
      </c>
      <c r="C4234" s="5" t="s">
        <v>23</v>
      </c>
      <c r="D4234" s="5" t="s">
        <v>20</v>
      </c>
      <c r="E4234" s="5" t="s">
        <v>25</v>
      </c>
      <c r="F4234" s="5" t="s">
        <v>71</v>
      </c>
      <c r="G4234" s="7">
        <v>152.0</v>
      </c>
      <c r="H4234" s="7" t="s">
        <v>17</v>
      </c>
      <c r="I4234" s="7">
        <v>128.0</v>
      </c>
      <c r="J4234" s="7">
        <f t="shared" si="1"/>
        <v>140</v>
      </c>
    </row>
    <row r="4235" ht="15.75" hidden="1" customHeight="1">
      <c r="A4235" s="5" t="s">
        <v>6479</v>
      </c>
      <c r="B4235" s="6" t="s">
        <v>12</v>
      </c>
      <c r="C4235" s="5" t="s">
        <v>23</v>
      </c>
      <c r="D4235" s="5" t="s">
        <v>30</v>
      </c>
      <c r="E4235" s="5" t="s">
        <v>15</v>
      </c>
      <c r="F4235" s="5" t="s">
        <v>275</v>
      </c>
      <c r="G4235" s="7">
        <v>127.0</v>
      </c>
      <c r="H4235" s="7">
        <v>145.0</v>
      </c>
      <c r="I4235" s="7" t="s">
        <v>17</v>
      </c>
      <c r="J4235" s="7">
        <f t="shared" si="1"/>
        <v>136</v>
      </c>
    </row>
    <row r="4236" ht="15.75" hidden="1" customHeight="1">
      <c r="A4236" s="5" t="s">
        <v>6480</v>
      </c>
      <c r="B4236" s="6" t="s">
        <v>12</v>
      </c>
      <c r="C4236" s="5" t="s">
        <v>23</v>
      </c>
      <c r="D4236" s="5" t="s">
        <v>130</v>
      </c>
      <c r="E4236" s="5" t="s">
        <v>25</v>
      </c>
      <c r="F4236" s="5" t="s">
        <v>58</v>
      </c>
      <c r="G4236" s="7">
        <v>170.0</v>
      </c>
      <c r="H4236" s="7">
        <v>169.0</v>
      </c>
      <c r="I4236" s="7" t="s">
        <v>17</v>
      </c>
      <c r="J4236" s="7">
        <f t="shared" si="1"/>
        <v>169.5</v>
      </c>
    </row>
    <row r="4237" ht="15.75" hidden="1" customHeight="1">
      <c r="A4237" s="5" t="s">
        <v>6481</v>
      </c>
      <c r="B4237" s="6" t="s">
        <v>12</v>
      </c>
      <c r="C4237" s="5" t="s">
        <v>23</v>
      </c>
      <c r="D4237" s="5" t="s">
        <v>24</v>
      </c>
      <c r="E4237" s="5" t="s">
        <v>15</v>
      </c>
      <c r="F4237" s="5" t="s">
        <v>413</v>
      </c>
      <c r="G4237" s="7">
        <v>159.0</v>
      </c>
      <c r="H4237" s="7">
        <v>138.0</v>
      </c>
      <c r="I4237" s="7" t="s">
        <v>17</v>
      </c>
      <c r="J4237" s="7">
        <f t="shared" si="1"/>
        <v>148.5</v>
      </c>
    </row>
    <row r="4238" ht="15.75" hidden="1" customHeight="1">
      <c r="A4238" s="5" t="s">
        <v>6482</v>
      </c>
      <c r="B4238" s="6" t="s">
        <v>12</v>
      </c>
      <c r="C4238" s="5" t="s">
        <v>23</v>
      </c>
      <c r="D4238" s="5" t="s">
        <v>30</v>
      </c>
      <c r="E4238" s="5" t="s">
        <v>15</v>
      </c>
      <c r="F4238" s="5" t="s">
        <v>596</v>
      </c>
      <c r="G4238" s="7">
        <v>137.0</v>
      </c>
      <c r="H4238" s="7">
        <v>143.0</v>
      </c>
      <c r="I4238" s="7">
        <v>133.0</v>
      </c>
      <c r="J4238" s="7">
        <f t="shared" si="1"/>
        <v>137.6666667</v>
      </c>
    </row>
    <row r="4239" ht="15.75" hidden="1" customHeight="1">
      <c r="A4239" s="5" t="s">
        <v>6483</v>
      </c>
      <c r="B4239" s="6" t="s">
        <v>12</v>
      </c>
      <c r="C4239" s="5" t="s">
        <v>23</v>
      </c>
      <c r="D4239" s="5" t="s">
        <v>20</v>
      </c>
      <c r="E4239" s="5" t="s">
        <v>15</v>
      </c>
      <c r="F4239" s="5" t="s">
        <v>81</v>
      </c>
      <c r="G4239" s="7">
        <v>171.0</v>
      </c>
      <c r="H4239" s="7" t="s">
        <v>17</v>
      </c>
      <c r="I4239" s="7">
        <v>144.0</v>
      </c>
      <c r="J4239" s="7">
        <f t="shared" si="1"/>
        <v>157.5</v>
      </c>
    </row>
    <row r="4240" ht="15.75" hidden="1" customHeight="1">
      <c r="A4240" s="5" t="s">
        <v>6484</v>
      </c>
      <c r="B4240" s="6" t="s">
        <v>19</v>
      </c>
      <c r="C4240" s="5" t="s">
        <v>13</v>
      </c>
      <c r="D4240" s="5" t="s">
        <v>20</v>
      </c>
      <c r="E4240" s="5" t="s">
        <v>15</v>
      </c>
      <c r="F4240" s="5" t="s">
        <v>2360</v>
      </c>
      <c r="G4240" s="7">
        <v>176.0</v>
      </c>
      <c r="H4240" s="7">
        <v>175.0</v>
      </c>
      <c r="I4240" s="7">
        <v>153.0</v>
      </c>
      <c r="J4240" s="7">
        <f t="shared" si="1"/>
        <v>168</v>
      </c>
    </row>
    <row r="4241" ht="15.75" hidden="1" customHeight="1">
      <c r="A4241" s="5" t="s">
        <v>6485</v>
      </c>
      <c r="B4241" s="6" t="s">
        <v>12</v>
      </c>
      <c r="C4241" s="5" t="s">
        <v>13</v>
      </c>
      <c r="D4241" s="5" t="s">
        <v>20</v>
      </c>
      <c r="E4241" s="5" t="s">
        <v>15</v>
      </c>
      <c r="F4241" s="5" t="s">
        <v>450</v>
      </c>
      <c r="G4241" s="7">
        <v>166.0</v>
      </c>
      <c r="H4241" s="7" t="s">
        <v>17</v>
      </c>
      <c r="I4241" s="7">
        <v>173.0</v>
      </c>
      <c r="J4241" s="7">
        <f t="shared" si="1"/>
        <v>169.5</v>
      </c>
    </row>
    <row r="4242" ht="15.75" hidden="1" customHeight="1">
      <c r="A4242" s="5" t="s">
        <v>6486</v>
      </c>
      <c r="B4242" s="6" t="s">
        <v>12</v>
      </c>
      <c r="C4242" s="5" t="s">
        <v>23</v>
      </c>
      <c r="D4242" s="5" t="s">
        <v>24</v>
      </c>
      <c r="E4242" s="5" t="s">
        <v>15</v>
      </c>
      <c r="F4242" s="5" t="s">
        <v>1410</v>
      </c>
      <c r="G4242" s="7">
        <v>172.0</v>
      </c>
      <c r="H4242" s="7">
        <v>153.0</v>
      </c>
      <c r="I4242" s="7">
        <v>142.0</v>
      </c>
      <c r="J4242" s="7">
        <f t="shared" si="1"/>
        <v>155.6666667</v>
      </c>
    </row>
    <row r="4243" ht="15.75" hidden="1" customHeight="1">
      <c r="A4243" s="5" t="s">
        <v>6487</v>
      </c>
      <c r="B4243" s="6" t="s">
        <v>12</v>
      </c>
      <c r="C4243" s="5" t="s">
        <v>23</v>
      </c>
      <c r="D4243" s="5" t="s">
        <v>24</v>
      </c>
      <c r="E4243" s="5" t="s">
        <v>25</v>
      </c>
      <c r="F4243" s="5" t="s">
        <v>959</v>
      </c>
      <c r="G4243" s="7">
        <v>190.0</v>
      </c>
      <c r="H4243" s="7">
        <v>176.0</v>
      </c>
      <c r="I4243" s="7" t="s">
        <v>17</v>
      </c>
      <c r="J4243" s="7">
        <f t="shared" si="1"/>
        <v>183</v>
      </c>
    </row>
    <row r="4244" ht="15.75" hidden="1" customHeight="1">
      <c r="A4244" s="5" t="s">
        <v>6488</v>
      </c>
      <c r="B4244" s="6" t="s">
        <v>12</v>
      </c>
      <c r="C4244" s="5" t="s">
        <v>23</v>
      </c>
      <c r="D4244" s="5" t="s">
        <v>24</v>
      </c>
      <c r="E4244" s="5" t="s">
        <v>15</v>
      </c>
      <c r="F4244" s="5" t="s">
        <v>1225</v>
      </c>
      <c r="G4244" s="7">
        <v>145.0</v>
      </c>
      <c r="H4244" s="7">
        <v>115.0</v>
      </c>
      <c r="I4244" s="7">
        <v>130.0</v>
      </c>
      <c r="J4244" s="7">
        <f t="shared" si="1"/>
        <v>130</v>
      </c>
    </row>
    <row r="4245" ht="15.75" hidden="1" customHeight="1">
      <c r="A4245" s="5" t="s">
        <v>6489</v>
      </c>
      <c r="B4245" s="6" t="s">
        <v>12</v>
      </c>
      <c r="C4245" s="5" t="s">
        <v>13</v>
      </c>
      <c r="D4245" s="5" t="s">
        <v>37</v>
      </c>
      <c r="E4245" s="5" t="s">
        <v>15</v>
      </c>
      <c r="F4245" s="5" t="s">
        <v>196</v>
      </c>
      <c r="G4245" s="7">
        <v>143.0</v>
      </c>
      <c r="H4245" s="7" t="s">
        <v>17</v>
      </c>
      <c r="I4245" s="7">
        <v>157.0</v>
      </c>
      <c r="J4245" s="7">
        <f t="shared" si="1"/>
        <v>150</v>
      </c>
    </row>
    <row r="4246" ht="15.75" hidden="1" customHeight="1">
      <c r="A4246" s="5" t="s">
        <v>6490</v>
      </c>
      <c r="B4246" s="6" t="s">
        <v>12</v>
      </c>
      <c r="C4246" s="5" t="s">
        <v>13</v>
      </c>
      <c r="D4246" s="5" t="s">
        <v>30</v>
      </c>
      <c r="E4246" s="5" t="s">
        <v>15</v>
      </c>
      <c r="F4246" s="5" t="s">
        <v>1101</v>
      </c>
      <c r="G4246" s="7">
        <v>174.0</v>
      </c>
      <c r="H4246" s="7">
        <v>161.0</v>
      </c>
      <c r="I4246" s="7" t="s">
        <v>17</v>
      </c>
      <c r="J4246" s="7">
        <f t="shared" si="1"/>
        <v>167.5</v>
      </c>
    </row>
    <row r="4247" ht="15.75" hidden="1" customHeight="1">
      <c r="A4247" s="5" t="s">
        <v>6491</v>
      </c>
      <c r="B4247" s="6" t="s">
        <v>12</v>
      </c>
      <c r="C4247" s="5" t="s">
        <v>13</v>
      </c>
      <c r="D4247" s="5" t="s">
        <v>51</v>
      </c>
      <c r="E4247" s="5" t="s">
        <v>15</v>
      </c>
      <c r="F4247" s="5" t="s">
        <v>398</v>
      </c>
      <c r="G4247" s="7">
        <v>152.0</v>
      </c>
      <c r="H4247" s="7" t="s">
        <v>17</v>
      </c>
      <c r="I4247" s="7">
        <v>144.0</v>
      </c>
      <c r="J4247" s="7">
        <f t="shared" si="1"/>
        <v>148</v>
      </c>
    </row>
    <row r="4248" ht="15.75" hidden="1" customHeight="1">
      <c r="A4248" s="5" t="s">
        <v>6492</v>
      </c>
      <c r="B4248" s="6" t="s">
        <v>12</v>
      </c>
      <c r="C4248" s="5" t="s">
        <v>13</v>
      </c>
      <c r="D4248" s="5" t="s">
        <v>30</v>
      </c>
      <c r="E4248" s="5" t="s">
        <v>25</v>
      </c>
      <c r="F4248" s="5" t="s">
        <v>965</v>
      </c>
      <c r="G4248" s="7">
        <v>134.0</v>
      </c>
      <c r="H4248" s="7">
        <v>140.0</v>
      </c>
      <c r="I4248" s="7" t="s">
        <v>17</v>
      </c>
      <c r="J4248" s="7">
        <f t="shared" si="1"/>
        <v>137</v>
      </c>
    </row>
    <row r="4249" ht="15.75" hidden="1" customHeight="1">
      <c r="A4249" s="5" t="s">
        <v>6493</v>
      </c>
      <c r="B4249" s="6" t="s">
        <v>19</v>
      </c>
      <c r="C4249" s="5" t="s">
        <v>23</v>
      </c>
      <c r="D4249" s="5" t="s">
        <v>20</v>
      </c>
      <c r="E4249" s="5" t="s">
        <v>15</v>
      </c>
      <c r="F4249" s="5" t="s">
        <v>153</v>
      </c>
      <c r="G4249" s="7">
        <v>164.0</v>
      </c>
      <c r="H4249" s="7">
        <v>135.0</v>
      </c>
      <c r="I4249" s="7" t="s">
        <v>17</v>
      </c>
      <c r="J4249" s="7">
        <f t="shared" si="1"/>
        <v>149.5</v>
      </c>
    </row>
    <row r="4250" ht="15.75" hidden="1" customHeight="1">
      <c r="A4250" s="5" t="s">
        <v>6494</v>
      </c>
      <c r="B4250" s="6" t="s">
        <v>12</v>
      </c>
      <c r="C4250" s="5" t="s">
        <v>13</v>
      </c>
      <c r="D4250" s="5" t="s">
        <v>20</v>
      </c>
      <c r="E4250" s="5" t="s">
        <v>15</v>
      </c>
      <c r="F4250" s="5" t="s">
        <v>504</v>
      </c>
      <c r="G4250" s="7">
        <v>149.0</v>
      </c>
      <c r="H4250" s="7">
        <v>166.0</v>
      </c>
      <c r="I4250" s="7" t="s">
        <v>17</v>
      </c>
      <c r="J4250" s="7">
        <f t="shared" si="1"/>
        <v>157.5</v>
      </c>
    </row>
    <row r="4251" ht="15.75" hidden="1" customHeight="1">
      <c r="A4251" s="5" t="s">
        <v>6495</v>
      </c>
      <c r="B4251" s="6" t="s">
        <v>19</v>
      </c>
      <c r="C4251" s="5" t="s">
        <v>13</v>
      </c>
      <c r="D4251" s="5" t="s">
        <v>20</v>
      </c>
      <c r="E4251" s="5" t="s">
        <v>15</v>
      </c>
      <c r="F4251" s="5" t="s">
        <v>457</v>
      </c>
      <c r="G4251" s="7">
        <v>156.0</v>
      </c>
      <c r="H4251" s="7">
        <v>153.0</v>
      </c>
      <c r="I4251" s="7" t="s">
        <v>17</v>
      </c>
      <c r="J4251" s="7">
        <f t="shared" si="1"/>
        <v>154.5</v>
      </c>
    </row>
    <row r="4252" ht="15.75" hidden="1" customHeight="1">
      <c r="A4252" s="5" t="s">
        <v>6496</v>
      </c>
      <c r="B4252" s="6" t="s">
        <v>12</v>
      </c>
      <c r="C4252" s="5" t="s">
        <v>23</v>
      </c>
      <c r="D4252" s="5" t="s">
        <v>30</v>
      </c>
      <c r="E4252" s="5" t="s">
        <v>25</v>
      </c>
      <c r="F4252" s="5" t="s">
        <v>446</v>
      </c>
      <c r="G4252" s="7">
        <v>134.0</v>
      </c>
      <c r="H4252" s="7">
        <v>143.0</v>
      </c>
      <c r="I4252" s="7" t="s">
        <v>17</v>
      </c>
      <c r="J4252" s="7">
        <f t="shared" si="1"/>
        <v>138.5</v>
      </c>
    </row>
    <row r="4253" ht="15.75" hidden="1" customHeight="1">
      <c r="A4253" s="5" t="s">
        <v>6497</v>
      </c>
      <c r="B4253" s="6" t="s">
        <v>19</v>
      </c>
      <c r="C4253" s="5" t="s">
        <v>13</v>
      </c>
      <c r="D4253" s="5" t="s">
        <v>30</v>
      </c>
      <c r="E4253" s="5" t="s">
        <v>15</v>
      </c>
      <c r="F4253" s="5" t="s">
        <v>134</v>
      </c>
      <c r="G4253" s="7">
        <v>170.0</v>
      </c>
      <c r="H4253" s="7">
        <v>158.0</v>
      </c>
      <c r="I4253" s="7" t="s">
        <v>17</v>
      </c>
      <c r="J4253" s="7">
        <f t="shared" si="1"/>
        <v>164</v>
      </c>
    </row>
    <row r="4254" ht="15.75" hidden="1" customHeight="1">
      <c r="A4254" s="5" t="s">
        <v>6498</v>
      </c>
      <c r="B4254" s="6" t="s">
        <v>12</v>
      </c>
      <c r="C4254" s="5" t="s">
        <v>13</v>
      </c>
      <c r="D4254" s="5" t="s">
        <v>37</v>
      </c>
      <c r="E4254" s="5" t="s">
        <v>15</v>
      </c>
      <c r="F4254" s="5" t="s">
        <v>117</v>
      </c>
      <c r="G4254" s="7">
        <v>180.0</v>
      </c>
      <c r="H4254" s="7" t="s">
        <v>17</v>
      </c>
      <c r="I4254" s="7">
        <v>182.0</v>
      </c>
      <c r="J4254" s="7">
        <f t="shared" si="1"/>
        <v>181</v>
      </c>
    </row>
    <row r="4255" ht="15.75" hidden="1" customHeight="1">
      <c r="A4255" s="5" t="s">
        <v>6499</v>
      </c>
      <c r="B4255" s="6" t="s">
        <v>12</v>
      </c>
      <c r="C4255" s="5" t="s">
        <v>13</v>
      </c>
      <c r="D4255" s="5" t="s">
        <v>30</v>
      </c>
      <c r="E4255" s="5" t="s">
        <v>15</v>
      </c>
      <c r="F4255" s="5" t="s">
        <v>319</v>
      </c>
      <c r="G4255" s="7">
        <v>186.0</v>
      </c>
      <c r="H4255" s="7">
        <v>127.0</v>
      </c>
      <c r="I4255" s="7">
        <v>170.0</v>
      </c>
      <c r="J4255" s="7">
        <f t="shared" si="1"/>
        <v>161</v>
      </c>
    </row>
    <row r="4256" ht="15.75" hidden="1" customHeight="1">
      <c r="A4256" s="5" t="s">
        <v>6500</v>
      </c>
      <c r="B4256" s="6" t="s">
        <v>12</v>
      </c>
      <c r="C4256" s="5" t="s">
        <v>23</v>
      </c>
      <c r="D4256" s="5" t="s">
        <v>20</v>
      </c>
      <c r="E4256" s="5" t="s">
        <v>25</v>
      </c>
      <c r="F4256" s="5" t="s">
        <v>772</v>
      </c>
      <c r="G4256" s="7">
        <v>169.0</v>
      </c>
      <c r="H4256" s="7">
        <v>153.0</v>
      </c>
      <c r="I4256" s="7" t="s">
        <v>17</v>
      </c>
      <c r="J4256" s="7">
        <f t="shared" si="1"/>
        <v>161</v>
      </c>
    </row>
    <row r="4257" ht="15.75" hidden="1" customHeight="1">
      <c r="A4257" s="5" t="s">
        <v>6501</v>
      </c>
      <c r="B4257" s="6" t="s">
        <v>12</v>
      </c>
      <c r="C4257" s="5" t="s">
        <v>23</v>
      </c>
      <c r="D4257" s="5" t="s">
        <v>30</v>
      </c>
      <c r="E4257" s="5" t="s">
        <v>25</v>
      </c>
      <c r="F4257" s="5" t="s">
        <v>1711</v>
      </c>
      <c r="G4257" s="7">
        <v>161.0</v>
      </c>
      <c r="H4257" s="7" t="s">
        <v>17</v>
      </c>
      <c r="I4257" s="7">
        <v>104.0</v>
      </c>
      <c r="J4257" s="7">
        <f t="shared" si="1"/>
        <v>132.5</v>
      </c>
    </row>
    <row r="4258" ht="15.75" hidden="1" customHeight="1">
      <c r="A4258" s="5" t="s">
        <v>6502</v>
      </c>
      <c r="B4258" s="6" t="s">
        <v>19</v>
      </c>
      <c r="C4258" s="5" t="s">
        <v>13</v>
      </c>
      <c r="D4258" s="5" t="s">
        <v>30</v>
      </c>
      <c r="E4258" s="5" t="s">
        <v>15</v>
      </c>
      <c r="F4258" s="5" t="s">
        <v>971</v>
      </c>
      <c r="G4258" s="7">
        <v>143.0</v>
      </c>
      <c r="H4258" s="7" t="s">
        <v>17</v>
      </c>
      <c r="I4258" s="7">
        <v>149.0</v>
      </c>
      <c r="J4258" s="7">
        <f t="shared" si="1"/>
        <v>146</v>
      </c>
    </row>
    <row r="4259" ht="15.75" hidden="1" customHeight="1">
      <c r="A4259" s="5" t="s">
        <v>6503</v>
      </c>
      <c r="B4259" s="6" t="s">
        <v>12</v>
      </c>
      <c r="C4259" s="5" t="s">
        <v>23</v>
      </c>
      <c r="D4259" s="5" t="s">
        <v>20</v>
      </c>
      <c r="E4259" s="5" t="s">
        <v>25</v>
      </c>
      <c r="F4259" s="5" t="s">
        <v>44</v>
      </c>
      <c r="G4259" s="7">
        <v>178.0</v>
      </c>
      <c r="H4259" s="7">
        <v>162.0</v>
      </c>
      <c r="I4259" s="7" t="s">
        <v>17</v>
      </c>
      <c r="J4259" s="7">
        <f t="shared" si="1"/>
        <v>170</v>
      </c>
    </row>
    <row r="4260" ht="15.75" hidden="1" customHeight="1">
      <c r="A4260" s="5" t="s">
        <v>6504</v>
      </c>
      <c r="B4260" s="6" t="s">
        <v>1353</v>
      </c>
      <c r="C4260" s="5" t="s">
        <v>23</v>
      </c>
      <c r="D4260" s="5" t="s">
        <v>30</v>
      </c>
      <c r="E4260" s="5" t="s">
        <v>15</v>
      </c>
      <c r="F4260" s="5" t="s">
        <v>803</v>
      </c>
      <c r="G4260" s="7">
        <v>157.0</v>
      </c>
      <c r="H4260" s="7">
        <v>183.0</v>
      </c>
      <c r="I4260" s="7" t="s">
        <v>17</v>
      </c>
      <c r="J4260" s="7">
        <f t="shared" si="1"/>
        <v>170</v>
      </c>
    </row>
    <row r="4261" ht="15.75" hidden="1" customHeight="1">
      <c r="A4261" s="5" t="s">
        <v>6505</v>
      </c>
      <c r="B4261" s="6" t="s">
        <v>19</v>
      </c>
      <c r="C4261" s="5" t="s">
        <v>13</v>
      </c>
      <c r="D4261" s="5" t="s">
        <v>43</v>
      </c>
      <c r="E4261" s="5" t="s">
        <v>15</v>
      </c>
      <c r="F4261" s="5" t="s">
        <v>550</v>
      </c>
      <c r="G4261" s="7">
        <v>177.0</v>
      </c>
      <c r="H4261" s="7">
        <v>191.0</v>
      </c>
      <c r="I4261" s="7">
        <v>175.0</v>
      </c>
      <c r="J4261" s="7">
        <f t="shared" si="1"/>
        <v>181</v>
      </c>
    </row>
    <row r="4262" ht="15.75" hidden="1" customHeight="1">
      <c r="A4262" s="5" t="s">
        <v>6506</v>
      </c>
      <c r="B4262" s="6" t="s">
        <v>12</v>
      </c>
      <c r="C4262" s="5" t="s">
        <v>13</v>
      </c>
      <c r="D4262" s="5" t="s">
        <v>37</v>
      </c>
      <c r="E4262" s="5" t="s">
        <v>25</v>
      </c>
      <c r="F4262" s="5" t="s">
        <v>58</v>
      </c>
      <c r="G4262" s="7">
        <v>115.0</v>
      </c>
      <c r="H4262" s="7">
        <v>121.0</v>
      </c>
      <c r="I4262" s="7" t="s">
        <v>17</v>
      </c>
      <c r="J4262" s="7">
        <f t="shared" si="1"/>
        <v>118</v>
      </c>
    </row>
    <row r="4263" ht="15.75" hidden="1" customHeight="1">
      <c r="A4263" s="5" t="s">
        <v>6507</v>
      </c>
      <c r="B4263" s="6" t="s">
        <v>19</v>
      </c>
      <c r="C4263" s="5" t="s">
        <v>13</v>
      </c>
      <c r="D4263" s="5" t="s">
        <v>30</v>
      </c>
      <c r="E4263" s="5" t="s">
        <v>15</v>
      </c>
      <c r="F4263" s="5" t="s">
        <v>596</v>
      </c>
      <c r="G4263" s="7">
        <v>107.0</v>
      </c>
      <c r="H4263" s="7">
        <v>115.0</v>
      </c>
      <c r="I4263" s="7" t="s">
        <v>17</v>
      </c>
      <c r="J4263" s="7">
        <f t="shared" si="1"/>
        <v>111</v>
      </c>
    </row>
    <row r="4264" ht="15.75" hidden="1" customHeight="1">
      <c r="A4264" s="5" t="s">
        <v>6508</v>
      </c>
      <c r="B4264" s="6" t="s">
        <v>12</v>
      </c>
      <c r="C4264" s="5" t="s">
        <v>23</v>
      </c>
      <c r="D4264" s="5" t="s">
        <v>20</v>
      </c>
      <c r="E4264" s="5" t="s">
        <v>25</v>
      </c>
      <c r="F4264" s="5" t="s">
        <v>71</v>
      </c>
      <c r="G4264" s="7">
        <v>195.0</v>
      </c>
      <c r="H4264" s="7">
        <v>193.0</v>
      </c>
      <c r="I4264" s="7" t="s">
        <v>17</v>
      </c>
      <c r="J4264" s="7">
        <f t="shared" si="1"/>
        <v>194</v>
      </c>
    </row>
    <row r="4265" ht="15.75" hidden="1" customHeight="1">
      <c r="A4265" s="5" t="s">
        <v>6509</v>
      </c>
      <c r="B4265" s="6" t="s">
        <v>19</v>
      </c>
      <c r="C4265" s="5" t="s">
        <v>23</v>
      </c>
      <c r="D4265" s="5" t="s">
        <v>30</v>
      </c>
      <c r="E4265" s="5" t="s">
        <v>25</v>
      </c>
      <c r="F4265" s="5" t="s">
        <v>188</v>
      </c>
      <c r="G4265" s="7">
        <v>117.0</v>
      </c>
      <c r="H4265" s="7" t="s">
        <v>17</v>
      </c>
      <c r="I4265" s="7">
        <v>117.0</v>
      </c>
      <c r="J4265" s="7">
        <f t="shared" si="1"/>
        <v>117</v>
      </c>
    </row>
    <row r="4266" ht="15.75" hidden="1" customHeight="1">
      <c r="A4266" s="5" t="s">
        <v>6510</v>
      </c>
      <c r="B4266" s="6" t="s">
        <v>12</v>
      </c>
      <c r="C4266" s="5" t="s">
        <v>23</v>
      </c>
      <c r="D4266" s="5" t="s">
        <v>20</v>
      </c>
      <c r="E4266" s="5" t="s">
        <v>15</v>
      </c>
      <c r="F4266" s="5" t="s">
        <v>387</v>
      </c>
      <c r="G4266" s="7">
        <v>191.0</v>
      </c>
      <c r="H4266" s="7" t="s">
        <v>17</v>
      </c>
      <c r="I4266" s="7">
        <v>170.0</v>
      </c>
      <c r="J4266" s="7">
        <f t="shared" si="1"/>
        <v>180.5</v>
      </c>
    </row>
    <row r="4267" ht="15.75" hidden="1" customHeight="1">
      <c r="A4267" s="5" t="s">
        <v>6511</v>
      </c>
      <c r="B4267" s="6" t="s">
        <v>12</v>
      </c>
      <c r="C4267" s="5" t="s">
        <v>23</v>
      </c>
      <c r="D4267" s="5" t="s">
        <v>37</v>
      </c>
      <c r="E4267" s="5" t="s">
        <v>15</v>
      </c>
      <c r="F4267" s="5" t="s">
        <v>312</v>
      </c>
      <c r="G4267" s="7">
        <v>159.0</v>
      </c>
      <c r="H4267" s="7" t="s">
        <v>17</v>
      </c>
      <c r="I4267" s="7">
        <v>192.0</v>
      </c>
      <c r="J4267" s="7">
        <f t="shared" si="1"/>
        <v>175.5</v>
      </c>
    </row>
    <row r="4268" ht="15.75" hidden="1" customHeight="1">
      <c r="A4268" s="5" t="s">
        <v>6512</v>
      </c>
      <c r="B4268" s="6" t="s">
        <v>12</v>
      </c>
      <c r="C4268" s="5" t="s">
        <v>13</v>
      </c>
      <c r="D4268" s="5" t="s">
        <v>37</v>
      </c>
      <c r="E4268" s="5" t="s">
        <v>15</v>
      </c>
      <c r="F4268" s="5" t="s">
        <v>190</v>
      </c>
      <c r="G4268" s="7">
        <v>179.0</v>
      </c>
      <c r="H4268" s="7" t="s">
        <v>17</v>
      </c>
      <c r="I4268" s="7">
        <v>191.0</v>
      </c>
      <c r="J4268" s="7">
        <f t="shared" si="1"/>
        <v>185</v>
      </c>
    </row>
    <row r="4269" ht="15.75" hidden="1" customHeight="1">
      <c r="A4269" s="5" t="s">
        <v>6513</v>
      </c>
      <c r="B4269" s="6" t="s">
        <v>19</v>
      </c>
      <c r="C4269" s="5" t="s">
        <v>23</v>
      </c>
      <c r="D4269" s="5" t="s">
        <v>109</v>
      </c>
      <c r="E4269" s="5" t="s">
        <v>25</v>
      </c>
      <c r="F4269" s="5" t="s">
        <v>94</v>
      </c>
      <c r="G4269" s="7">
        <v>149.0</v>
      </c>
      <c r="H4269" s="7">
        <v>155.0</v>
      </c>
      <c r="I4269" s="7" t="s">
        <v>17</v>
      </c>
      <c r="J4269" s="7">
        <f t="shared" si="1"/>
        <v>152</v>
      </c>
    </row>
    <row r="4270" ht="15.75" hidden="1" customHeight="1">
      <c r="A4270" s="5" t="s">
        <v>6514</v>
      </c>
      <c r="B4270" s="6" t="s">
        <v>12</v>
      </c>
      <c r="C4270" s="5" t="s">
        <v>13</v>
      </c>
      <c r="D4270" s="5" t="s">
        <v>20</v>
      </c>
      <c r="E4270" s="5" t="s">
        <v>15</v>
      </c>
      <c r="F4270" s="5" t="s">
        <v>457</v>
      </c>
      <c r="G4270" s="7">
        <v>182.0</v>
      </c>
      <c r="H4270" s="7" t="s">
        <v>17</v>
      </c>
      <c r="I4270" s="7">
        <v>161.0</v>
      </c>
      <c r="J4270" s="7">
        <f t="shared" si="1"/>
        <v>171.5</v>
      </c>
    </row>
    <row r="4271" ht="15.75" hidden="1" customHeight="1">
      <c r="A4271" s="5" t="s">
        <v>6515</v>
      </c>
      <c r="B4271" s="6" t="s">
        <v>19</v>
      </c>
      <c r="C4271" s="5" t="s">
        <v>13</v>
      </c>
      <c r="D4271" s="5" t="s">
        <v>109</v>
      </c>
      <c r="E4271" s="5" t="s">
        <v>25</v>
      </c>
      <c r="F4271" s="5" t="s">
        <v>73</v>
      </c>
      <c r="G4271" s="7">
        <v>157.0</v>
      </c>
      <c r="H4271" s="7" t="s">
        <v>17</v>
      </c>
      <c r="I4271" s="7">
        <v>163.0</v>
      </c>
      <c r="J4271" s="7">
        <f t="shared" si="1"/>
        <v>160</v>
      </c>
    </row>
    <row r="4272" ht="15.75" hidden="1" customHeight="1">
      <c r="A4272" s="5" t="s">
        <v>6516</v>
      </c>
      <c r="B4272" s="6" t="s">
        <v>12</v>
      </c>
      <c r="C4272" s="5" t="s">
        <v>23</v>
      </c>
      <c r="D4272" s="5" t="s">
        <v>30</v>
      </c>
      <c r="E4272" s="5" t="s">
        <v>15</v>
      </c>
      <c r="F4272" s="5" t="s">
        <v>289</v>
      </c>
      <c r="G4272" s="7">
        <v>182.0</v>
      </c>
      <c r="H4272" s="7">
        <v>135.0</v>
      </c>
      <c r="I4272" s="7">
        <v>157.0</v>
      </c>
      <c r="J4272" s="7">
        <f t="shared" si="1"/>
        <v>158</v>
      </c>
    </row>
    <row r="4273" ht="15.75" hidden="1" customHeight="1">
      <c r="A4273" s="5" t="s">
        <v>6517</v>
      </c>
      <c r="B4273" s="6" t="s">
        <v>19</v>
      </c>
      <c r="C4273" s="5" t="s">
        <v>13</v>
      </c>
      <c r="D4273" s="5" t="s">
        <v>20</v>
      </c>
      <c r="E4273" s="5" t="s">
        <v>15</v>
      </c>
      <c r="F4273" s="5" t="s">
        <v>107</v>
      </c>
      <c r="G4273" s="7">
        <v>152.0</v>
      </c>
      <c r="H4273" s="7">
        <v>164.0</v>
      </c>
      <c r="I4273" s="7" t="s">
        <v>17</v>
      </c>
      <c r="J4273" s="7">
        <f t="shared" si="1"/>
        <v>158</v>
      </c>
    </row>
    <row r="4274" ht="15.75" hidden="1" customHeight="1">
      <c r="A4274" s="5" t="s">
        <v>6518</v>
      </c>
      <c r="B4274" s="6" t="s">
        <v>12</v>
      </c>
      <c r="C4274" s="5" t="s">
        <v>13</v>
      </c>
      <c r="D4274" s="5" t="s">
        <v>20</v>
      </c>
      <c r="E4274" s="5" t="s">
        <v>25</v>
      </c>
      <c r="F4274" s="5" t="s">
        <v>410</v>
      </c>
      <c r="G4274" s="7">
        <v>141.0</v>
      </c>
      <c r="H4274" s="7" t="s">
        <v>17</v>
      </c>
      <c r="I4274" s="7">
        <v>155.0</v>
      </c>
      <c r="J4274" s="7">
        <f t="shared" si="1"/>
        <v>148</v>
      </c>
    </row>
    <row r="4275" ht="15.75" hidden="1" customHeight="1">
      <c r="A4275" s="5" t="s">
        <v>6519</v>
      </c>
      <c r="B4275" s="6" t="s">
        <v>12</v>
      </c>
      <c r="C4275" s="5" t="s">
        <v>23</v>
      </c>
      <c r="D4275" s="5" t="s">
        <v>30</v>
      </c>
      <c r="E4275" s="5" t="s">
        <v>25</v>
      </c>
      <c r="F4275" s="5" t="s">
        <v>446</v>
      </c>
      <c r="G4275" s="7">
        <v>188.0</v>
      </c>
      <c r="H4275" s="7">
        <v>185.0</v>
      </c>
      <c r="I4275" s="7" t="s">
        <v>17</v>
      </c>
      <c r="J4275" s="7">
        <f t="shared" si="1"/>
        <v>186.5</v>
      </c>
    </row>
    <row r="4276" ht="15.75" hidden="1" customHeight="1">
      <c r="A4276" s="5" t="s">
        <v>6520</v>
      </c>
      <c r="B4276" s="6" t="s">
        <v>12</v>
      </c>
      <c r="C4276" s="5" t="s">
        <v>23</v>
      </c>
      <c r="D4276" s="5" t="s">
        <v>30</v>
      </c>
      <c r="E4276" s="5" t="s">
        <v>25</v>
      </c>
      <c r="F4276" s="5" t="s">
        <v>269</v>
      </c>
      <c r="G4276" s="7">
        <v>161.0</v>
      </c>
      <c r="H4276" s="7" t="s">
        <v>17</v>
      </c>
      <c r="I4276" s="7">
        <v>144.0</v>
      </c>
      <c r="J4276" s="7">
        <f t="shared" si="1"/>
        <v>152.5</v>
      </c>
    </row>
    <row r="4277" ht="15.75" hidden="1" customHeight="1">
      <c r="A4277" s="5" t="s">
        <v>6521</v>
      </c>
      <c r="B4277" s="6" t="s">
        <v>19</v>
      </c>
      <c r="C4277" s="5" t="s">
        <v>13</v>
      </c>
      <c r="D4277" s="5" t="s">
        <v>561</v>
      </c>
      <c r="E4277" s="5" t="s">
        <v>15</v>
      </c>
      <c r="F4277" s="5" t="s">
        <v>600</v>
      </c>
      <c r="G4277" s="7">
        <v>124.0</v>
      </c>
      <c r="H4277" s="7">
        <v>105.0</v>
      </c>
      <c r="I4277" s="7" t="s">
        <v>67</v>
      </c>
      <c r="J4277" s="7">
        <f t="shared" si="1"/>
        <v>114.5</v>
      </c>
    </row>
    <row r="4278" ht="15.75" hidden="1" customHeight="1">
      <c r="A4278" s="5" t="s">
        <v>6522</v>
      </c>
      <c r="B4278" s="6" t="s">
        <v>19</v>
      </c>
      <c r="C4278" s="5" t="s">
        <v>23</v>
      </c>
      <c r="D4278" s="5" t="s">
        <v>30</v>
      </c>
      <c r="E4278" s="5" t="s">
        <v>15</v>
      </c>
      <c r="F4278" s="5" t="s">
        <v>1177</v>
      </c>
      <c r="G4278" s="7">
        <v>117.0</v>
      </c>
      <c r="H4278" s="7">
        <v>127.0</v>
      </c>
      <c r="I4278" s="7" t="s">
        <v>17</v>
      </c>
      <c r="J4278" s="7">
        <f t="shared" si="1"/>
        <v>122</v>
      </c>
    </row>
    <row r="4279" ht="15.75" hidden="1" customHeight="1">
      <c r="A4279" s="5" t="s">
        <v>6523</v>
      </c>
      <c r="B4279" s="6" t="s">
        <v>12</v>
      </c>
      <c r="C4279" s="5" t="s">
        <v>13</v>
      </c>
      <c r="D4279" s="5" t="s">
        <v>149</v>
      </c>
      <c r="E4279" s="5" t="s">
        <v>15</v>
      </c>
      <c r="F4279" s="5" t="s">
        <v>1101</v>
      </c>
      <c r="G4279" s="7">
        <v>132.0</v>
      </c>
      <c r="H4279" s="7">
        <v>124.0</v>
      </c>
      <c r="I4279" s="7" t="s">
        <v>17</v>
      </c>
      <c r="J4279" s="7">
        <f t="shared" si="1"/>
        <v>128</v>
      </c>
    </row>
    <row r="4280" ht="15.75" hidden="1" customHeight="1">
      <c r="A4280" s="5" t="s">
        <v>6524</v>
      </c>
      <c r="B4280" s="6" t="s">
        <v>12</v>
      </c>
      <c r="C4280" s="5" t="s">
        <v>23</v>
      </c>
      <c r="D4280" s="5" t="s">
        <v>43</v>
      </c>
      <c r="E4280" s="5" t="s">
        <v>25</v>
      </c>
      <c r="F4280" s="5" t="s">
        <v>224</v>
      </c>
      <c r="G4280" s="7">
        <v>152.0</v>
      </c>
      <c r="H4280" s="7" t="s">
        <v>17</v>
      </c>
      <c r="I4280" s="7">
        <v>137.0</v>
      </c>
      <c r="J4280" s="7">
        <f t="shared" si="1"/>
        <v>144.5</v>
      </c>
    </row>
    <row r="4281" ht="15.75" hidden="1" customHeight="1">
      <c r="A4281" s="5" t="s">
        <v>6525</v>
      </c>
      <c r="B4281" s="6" t="s">
        <v>12</v>
      </c>
      <c r="C4281" s="5" t="s">
        <v>23</v>
      </c>
      <c r="D4281" s="5" t="s">
        <v>20</v>
      </c>
      <c r="E4281" s="5" t="s">
        <v>25</v>
      </c>
      <c r="F4281" s="5" t="s">
        <v>440</v>
      </c>
      <c r="G4281" s="7">
        <v>196.0</v>
      </c>
      <c r="H4281" s="7" t="s">
        <v>17</v>
      </c>
      <c r="I4281" s="7">
        <v>184.0</v>
      </c>
      <c r="J4281" s="7">
        <f t="shared" si="1"/>
        <v>190</v>
      </c>
    </row>
    <row r="4282" ht="15.75" hidden="1" customHeight="1">
      <c r="A4282" s="5" t="s">
        <v>6526</v>
      </c>
      <c r="B4282" s="6" t="s">
        <v>12</v>
      </c>
      <c r="C4282" s="5" t="s">
        <v>23</v>
      </c>
      <c r="D4282" s="5" t="s">
        <v>30</v>
      </c>
      <c r="E4282" s="5" t="s">
        <v>25</v>
      </c>
      <c r="F4282" s="5" t="s">
        <v>269</v>
      </c>
      <c r="G4282" s="7">
        <v>166.0</v>
      </c>
      <c r="H4282" s="7">
        <v>157.0</v>
      </c>
      <c r="I4282" s="7" t="s">
        <v>17</v>
      </c>
      <c r="J4282" s="7">
        <f t="shared" si="1"/>
        <v>161.5</v>
      </c>
    </row>
    <row r="4283" ht="15.75" hidden="1" customHeight="1">
      <c r="A4283" s="5" t="s">
        <v>6527</v>
      </c>
      <c r="B4283" s="6" t="s">
        <v>12</v>
      </c>
      <c r="C4283" s="5" t="s">
        <v>23</v>
      </c>
      <c r="D4283" s="5" t="s">
        <v>37</v>
      </c>
      <c r="E4283" s="5" t="s">
        <v>15</v>
      </c>
      <c r="F4283" s="5" t="s">
        <v>196</v>
      </c>
      <c r="G4283" s="7">
        <v>190.0</v>
      </c>
      <c r="H4283" s="7" t="s">
        <v>17</v>
      </c>
      <c r="I4283" s="7">
        <v>190.0</v>
      </c>
      <c r="J4283" s="7">
        <f t="shared" si="1"/>
        <v>190</v>
      </c>
    </row>
    <row r="4284" ht="15.75" hidden="1" customHeight="1">
      <c r="A4284" s="5" t="s">
        <v>6528</v>
      </c>
      <c r="B4284" s="6" t="s">
        <v>19</v>
      </c>
      <c r="C4284" s="5" t="s">
        <v>23</v>
      </c>
      <c r="D4284" s="5" t="s">
        <v>30</v>
      </c>
      <c r="E4284" s="5" t="s">
        <v>25</v>
      </c>
      <c r="F4284" s="5" t="s">
        <v>177</v>
      </c>
      <c r="G4284" s="7">
        <v>175.0</v>
      </c>
      <c r="H4284" s="7" t="s">
        <v>17</v>
      </c>
      <c r="I4284" s="7">
        <v>144.0</v>
      </c>
      <c r="J4284" s="7">
        <f t="shared" si="1"/>
        <v>159.5</v>
      </c>
    </row>
    <row r="4285" ht="15.75" hidden="1" customHeight="1">
      <c r="A4285" s="5" t="s">
        <v>6529</v>
      </c>
      <c r="B4285" s="6" t="s">
        <v>12</v>
      </c>
      <c r="C4285" s="5" t="s">
        <v>13</v>
      </c>
      <c r="D4285" s="5" t="s">
        <v>43</v>
      </c>
      <c r="E4285" s="5" t="s">
        <v>25</v>
      </c>
      <c r="F4285" s="5" t="s">
        <v>259</v>
      </c>
      <c r="G4285" s="7">
        <v>141.0</v>
      </c>
      <c r="H4285" s="7" t="s">
        <v>17</v>
      </c>
      <c r="I4285" s="7">
        <v>142.0</v>
      </c>
      <c r="J4285" s="7">
        <f t="shared" si="1"/>
        <v>141.5</v>
      </c>
    </row>
    <row r="4286" ht="15.75" hidden="1" customHeight="1">
      <c r="A4286" s="5" t="s">
        <v>6530</v>
      </c>
      <c r="B4286" s="6" t="s">
        <v>19</v>
      </c>
      <c r="C4286" s="5" t="s">
        <v>23</v>
      </c>
      <c r="D4286" s="5" t="s">
        <v>30</v>
      </c>
      <c r="E4286" s="5" t="s">
        <v>15</v>
      </c>
      <c r="F4286" s="5" t="s">
        <v>183</v>
      </c>
      <c r="G4286" s="7">
        <v>137.0</v>
      </c>
      <c r="H4286" s="7">
        <v>149.0</v>
      </c>
      <c r="I4286" s="7">
        <v>119.0</v>
      </c>
      <c r="J4286" s="7">
        <f t="shared" si="1"/>
        <v>135</v>
      </c>
    </row>
    <row r="4287" ht="15.75" hidden="1" customHeight="1">
      <c r="A4287" s="5" t="s">
        <v>6531</v>
      </c>
      <c r="B4287" s="6" t="s">
        <v>19</v>
      </c>
      <c r="C4287" s="5" t="s">
        <v>13</v>
      </c>
      <c r="D4287" s="5" t="s">
        <v>60</v>
      </c>
      <c r="E4287" s="5" t="s">
        <v>15</v>
      </c>
      <c r="F4287" s="5" t="s">
        <v>73</v>
      </c>
      <c r="G4287" s="7">
        <v>176.0</v>
      </c>
      <c r="H4287" s="7" t="s">
        <v>17</v>
      </c>
      <c r="I4287" s="7">
        <v>184.0</v>
      </c>
      <c r="J4287" s="7">
        <f t="shared" si="1"/>
        <v>180</v>
      </c>
    </row>
    <row r="4288" ht="15.75" hidden="1" customHeight="1">
      <c r="A4288" s="5" t="s">
        <v>6532</v>
      </c>
      <c r="B4288" s="6" t="s">
        <v>12</v>
      </c>
      <c r="C4288" s="5" t="s">
        <v>23</v>
      </c>
      <c r="D4288" s="5" t="s">
        <v>20</v>
      </c>
      <c r="E4288" s="5" t="s">
        <v>15</v>
      </c>
      <c r="F4288" s="5" t="s">
        <v>292</v>
      </c>
      <c r="G4288" s="7">
        <v>156.0</v>
      </c>
      <c r="H4288" s="7" t="s">
        <v>17</v>
      </c>
      <c r="I4288" s="7">
        <v>142.0</v>
      </c>
      <c r="J4288" s="7">
        <f t="shared" si="1"/>
        <v>149</v>
      </c>
    </row>
    <row r="4289" ht="15.75" hidden="1" customHeight="1">
      <c r="A4289" s="5" t="s">
        <v>6533</v>
      </c>
      <c r="B4289" s="6" t="s">
        <v>12</v>
      </c>
      <c r="C4289" s="5" t="s">
        <v>13</v>
      </c>
      <c r="D4289" s="5" t="s">
        <v>30</v>
      </c>
      <c r="E4289" s="5" t="s">
        <v>25</v>
      </c>
      <c r="F4289" s="5" t="s">
        <v>75</v>
      </c>
      <c r="G4289" s="7">
        <v>144.0</v>
      </c>
      <c r="H4289" s="7" t="s">
        <v>17</v>
      </c>
      <c r="I4289" s="7">
        <v>163.0</v>
      </c>
      <c r="J4289" s="7">
        <f t="shared" si="1"/>
        <v>153.5</v>
      </c>
    </row>
    <row r="4290" ht="15.75" hidden="1" customHeight="1">
      <c r="A4290" s="5" t="s">
        <v>6534</v>
      </c>
      <c r="B4290" s="6" t="s">
        <v>19</v>
      </c>
      <c r="C4290" s="5" t="s">
        <v>13</v>
      </c>
      <c r="D4290" s="5" t="s">
        <v>109</v>
      </c>
      <c r="E4290" s="5" t="s">
        <v>25</v>
      </c>
      <c r="F4290" s="5" t="s">
        <v>1118</v>
      </c>
      <c r="G4290" s="7">
        <v>134.0</v>
      </c>
      <c r="H4290" s="7">
        <v>138.0</v>
      </c>
      <c r="I4290" s="7" t="s">
        <v>17</v>
      </c>
      <c r="J4290" s="7">
        <f t="shared" si="1"/>
        <v>136</v>
      </c>
    </row>
    <row r="4291" ht="15.75" hidden="1" customHeight="1">
      <c r="A4291" s="5" t="s">
        <v>6535</v>
      </c>
      <c r="B4291" s="6" t="s">
        <v>19</v>
      </c>
      <c r="C4291" s="5" t="s">
        <v>13</v>
      </c>
      <c r="D4291" s="5" t="s">
        <v>37</v>
      </c>
      <c r="E4291" s="5" t="s">
        <v>15</v>
      </c>
      <c r="F4291" s="5" t="s">
        <v>312</v>
      </c>
      <c r="G4291" s="7">
        <v>175.0</v>
      </c>
      <c r="H4291" s="7" t="s">
        <v>17</v>
      </c>
      <c r="I4291" s="7">
        <v>173.0</v>
      </c>
      <c r="J4291" s="7">
        <f t="shared" si="1"/>
        <v>174</v>
      </c>
    </row>
    <row r="4292" ht="15.75" hidden="1" customHeight="1">
      <c r="A4292" s="5" t="s">
        <v>6536</v>
      </c>
      <c r="B4292" s="6" t="s">
        <v>19</v>
      </c>
      <c r="C4292" s="5" t="s">
        <v>23</v>
      </c>
      <c r="D4292" s="5" t="s">
        <v>30</v>
      </c>
      <c r="E4292" s="5" t="s">
        <v>15</v>
      </c>
      <c r="F4292" s="5" t="s">
        <v>31</v>
      </c>
      <c r="G4292" s="7">
        <v>178.0</v>
      </c>
      <c r="H4292" s="7" t="s">
        <v>17</v>
      </c>
      <c r="I4292" s="7">
        <v>137.0</v>
      </c>
      <c r="J4292" s="7">
        <f t="shared" si="1"/>
        <v>157.5</v>
      </c>
    </row>
    <row r="4293" ht="15.75" hidden="1" customHeight="1">
      <c r="A4293" s="5" t="s">
        <v>6537</v>
      </c>
      <c r="B4293" s="6" t="s">
        <v>12</v>
      </c>
      <c r="C4293" s="5" t="s">
        <v>13</v>
      </c>
      <c r="D4293" s="5" t="s">
        <v>109</v>
      </c>
      <c r="E4293" s="5" t="s">
        <v>15</v>
      </c>
      <c r="F4293" s="5" t="s">
        <v>172</v>
      </c>
      <c r="G4293" s="7">
        <v>150.0</v>
      </c>
      <c r="H4293" s="7">
        <v>145.0</v>
      </c>
      <c r="I4293" s="7" t="s">
        <v>67</v>
      </c>
      <c r="J4293" s="7">
        <f t="shared" si="1"/>
        <v>147.5</v>
      </c>
    </row>
    <row r="4294" ht="15.75" hidden="1" customHeight="1">
      <c r="A4294" s="5" t="s">
        <v>6538</v>
      </c>
      <c r="B4294" s="6" t="s">
        <v>12</v>
      </c>
      <c r="C4294" s="5" t="s">
        <v>23</v>
      </c>
      <c r="D4294" s="5" t="s">
        <v>51</v>
      </c>
      <c r="E4294" s="5" t="s">
        <v>15</v>
      </c>
      <c r="F4294" s="5" t="s">
        <v>336</v>
      </c>
      <c r="G4294" s="7">
        <v>161.0</v>
      </c>
      <c r="H4294" s="7" t="s">
        <v>17</v>
      </c>
      <c r="I4294" s="7">
        <v>151.0</v>
      </c>
      <c r="J4294" s="7">
        <f t="shared" si="1"/>
        <v>156</v>
      </c>
    </row>
    <row r="4295" ht="15.75" hidden="1" customHeight="1">
      <c r="A4295" s="5" t="s">
        <v>6539</v>
      </c>
      <c r="B4295" s="6" t="s">
        <v>12</v>
      </c>
      <c r="C4295" s="5" t="s">
        <v>23</v>
      </c>
      <c r="D4295" s="5" t="s">
        <v>43</v>
      </c>
      <c r="E4295" s="5" t="s">
        <v>25</v>
      </c>
      <c r="F4295" s="5" t="s">
        <v>754</v>
      </c>
      <c r="G4295" s="7">
        <v>153.0</v>
      </c>
      <c r="H4295" s="7" t="s">
        <v>17</v>
      </c>
      <c r="I4295" s="7">
        <v>135.0</v>
      </c>
      <c r="J4295" s="7">
        <f t="shared" si="1"/>
        <v>144</v>
      </c>
    </row>
    <row r="4296" ht="15.75" hidden="1" customHeight="1">
      <c r="A4296" s="5" t="s">
        <v>6540</v>
      </c>
      <c r="B4296" s="6" t="s">
        <v>19</v>
      </c>
      <c r="C4296" s="5" t="s">
        <v>13</v>
      </c>
      <c r="D4296" s="5" t="s">
        <v>51</v>
      </c>
      <c r="E4296" s="5" t="s">
        <v>15</v>
      </c>
      <c r="F4296" s="5" t="s">
        <v>16</v>
      </c>
      <c r="G4296" s="7">
        <v>144.0</v>
      </c>
      <c r="H4296" s="7" t="s">
        <v>17</v>
      </c>
      <c r="I4296" s="7">
        <v>151.0</v>
      </c>
      <c r="J4296" s="7">
        <f t="shared" si="1"/>
        <v>147.5</v>
      </c>
    </row>
    <row r="4297" ht="15.75" hidden="1" customHeight="1">
      <c r="A4297" s="5" t="s">
        <v>6541</v>
      </c>
      <c r="B4297" s="6" t="s">
        <v>12</v>
      </c>
      <c r="C4297" s="5" t="s">
        <v>23</v>
      </c>
      <c r="D4297" s="5" t="s">
        <v>130</v>
      </c>
      <c r="E4297" s="5" t="s">
        <v>25</v>
      </c>
      <c r="F4297" s="5" t="s">
        <v>616</v>
      </c>
      <c r="G4297" s="7">
        <v>120.0</v>
      </c>
      <c r="H4297" s="7" t="s">
        <v>17</v>
      </c>
      <c r="I4297" s="7" t="s">
        <v>67</v>
      </c>
      <c r="J4297" s="7">
        <f t="shared" si="1"/>
        <v>120</v>
      </c>
    </row>
    <row r="4298" ht="15.75" hidden="1" customHeight="1">
      <c r="A4298" s="5" t="s">
        <v>6542</v>
      </c>
      <c r="B4298" s="6" t="s">
        <v>12</v>
      </c>
      <c r="C4298" s="5" t="s">
        <v>23</v>
      </c>
      <c r="D4298" s="5" t="s">
        <v>30</v>
      </c>
      <c r="E4298" s="5" t="s">
        <v>25</v>
      </c>
      <c r="F4298" s="5" t="s">
        <v>1094</v>
      </c>
      <c r="G4298" s="7">
        <v>178.0</v>
      </c>
      <c r="H4298" s="7">
        <v>157.0</v>
      </c>
      <c r="I4298" s="7">
        <v>146.0</v>
      </c>
      <c r="J4298" s="7">
        <f t="shared" si="1"/>
        <v>160.3333333</v>
      </c>
    </row>
    <row r="4299" ht="15.75" hidden="1" customHeight="1">
      <c r="A4299" s="5" t="s">
        <v>6543</v>
      </c>
      <c r="B4299" s="6" t="s">
        <v>19</v>
      </c>
      <c r="C4299" s="5" t="s">
        <v>23</v>
      </c>
      <c r="D4299" s="5" t="s">
        <v>43</v>
      </c>
      <c r="E4299" s="5" t="s">
        <v>25</v>
      </c>
      <c r="F4299" s="5" t="s">
        <v>259</v>
      </c>
      <c r="G4299" s="7">
        <v>175.0</v>
      </c>
      <c r="H4299" s="7" t="s">
        <v>17</v>
      </c>
      <c r="I4299" s="7">
        <v>151.0</v>
      </c>
      <c r="J4299" s="7">
        <f t="shared" si="1"/>
        <v>163</v>
      </c>
    </row>
    <row r="4300" ht="15.75" hidden="1" customHeight="1">
      <c r="A4300" s="5" t="s">
        <v>6544</v>
      </c>
      <c r="B4300" s="6" t="s">
        <v>19</v>
      </c>
      <c r="C4300" s="5" t="s">
        <v>23</v>
      </c>
      <c r="D4300" s="5" t="s">
        <v>20</v>
      </c>
      <c r="E4300" s="5" t="s">
        <v>15</v>
      </c>
      <c r="F4300" s="5" t="s">
        <v>185</v>
      </c>
      <c r="G4300" s="7">
        <v>172.0</v>
      </c>
      <c r="H4300" s="7">
        <v>140.0</v>
      </c>
      <c r="I4300" s="7" t="s">
        <v>17</v>
      </c>
      <c r="J4300" s="7">
        <f t="shared" si="1"/>
        <v>156</v>
      </c>
    </row>
    <row r="4301" ht="15.75" hidden="1" customHeight="1">
      <c r="A4301" s="5" t="s">
        <v>6545</v>
      </c>
      <c r="B4301" s="6" t="s">
        <v>12</v>
      </c>
      <c r="C4301" s="5" t="s">
        <v>23</v>
      </c>
      <c r="D4301" s="5" t="s">
        <v>24</v>
      </c>
      <c r="E4301" s="5" t="s">
        <v>15</v>
      </c>
      <c r="F4301" s="5" t="s">
        <v>875</v>
      </c>
      <c r="G4301" s="7">
        <v>176.0</v>
      </c>
      <c r="H4301" s="7" t="s">
        <v>17</v>
      </c>
      <c r="I4301" s="7">
        <v>155.0</v>
      </c>
      <c r="J4301" s="7">
        <f t="shared" si="1"/>
        <v>165.5</v>
      </c>
    </row>
    <row r="4302" ht="15.75" hidden="1" customHeight="1">
      <c r="A4302" s="5" t="s">
        <v>6546</v>
      </c>
      <c r="B4302" s="6" t="s">
        <v>19</v>
      </c>
      <c r="C4302" s="5" t="s">
        <v>13</v>
      </c>
      <c r="D4302" s="5" t="s">
        <v>51</v>
      </c>
      <c r="E4302" s="5" t="s">
        <v>15</v>
      </c>
      <c r="F4302" s="5" t="s">
        <v>86</v>
      </c>
      <c r="G4302" s="7">
        <v>161.0</v>
      </c>
      <c r="H4302" s="7">
        <v>174.0</v>
      </c>
      <c r="I4302" s="7" t="s">
        <v>17</v>
      </c>
      <c r="J4302" s="7">
        <f t="shared" si="1"/>
        <v>167.5</v>
      </c>
    </row>
    <row r="4303" ht="15.75" hidden="1" customHeight="1">
      <c r="A4303" s="5" t="s">
        <v>6547</v>
      </c>
      <c r="B4303" s="6" t="s">
        <v>12</v>
      </c>
      <c r="C4303" s="5" t="s">
        <v>23</v>
      </c>
      <c r="D4303" s="5" t="s">
        <v>37</v>
      </c>
      <c r="E4303" s="5" t="s">
        <v>15</v>
      </c>
      <c r="F4303" s="5" t="s">
        <v>271</v>
      </c>
      <c r="G4303" s="7">
        <v>177.0</v>
      </c>
      <c r="H4303" s="7" t="s">
        <v>17</v>
      </c>
      <c r="I4303" s="7">
        <v>166.0</v>
      </c>
      <c r="J4303" s="7">
        <f t="shared" si="1"/>
        <v>171.5</v>
      </c>
    </row>
    <row r="4304" ht="15.75" hidden="1" customHeight="1">
      <c r="A4304" s="5" t="s">
        <v>6548</v>
      </c>
      <c r="B4304" s="6" t="s">
        <v>19</v>
      </c>
      <c r="C4304" s="5" t="s">
        <v>13</v>
      </c>
      <c r="D4304" s="5" t="s">
        <v>30</v>
      </c>
      <c r="E4304" s="5" t="s">
        <v>25</v>
      </c>
      <c r="F4304" s="5" t="s">
        <v>1094</v>
      </c>
      <c r="G4304" s="7">
        <v>160.0</v>
      </c>
      <c r="H4304" s="7" t="s">
        <v>17</v>
      </c>
      <c r="I4304" s="7">
        <v>177.0</v>
      </c>
      <c r="J4304" s="7">
        <f t="shared" si="1"/>
        <v>168.5</v>
      </c>
    </row>
    <row r="4305" ht="15.75" hidden="1" customHeight="1">
      <c r="A4305" s="5" t="s">
        <v>6549</v>
      </c>
      <c r="B4305" s="6" t="s">
        <v>19</v>
      </c>
      <c r="C4305" s="5" t="s">
        <v>23</v>
      </c>
      <c r="D4305" s="5" t="s">
        <v>20</v>
      </c>
      <c r="E4305" s="5" t="s">
        <v>15</v>
      </c>
      <c r="F4305" s="5" t="s">
        <v>137</v>
      </c>
      <c r="G4305" s="7">
        <v>113.0</v>
      </c>
      <c r="H4305" s="7">
        <v>100.0</v>
      </c>
      <c r="I4305" s="7">
        <v>107.0</v>
      </c>
      <c r="J4305" s="7">
        <f t="shared" si="1"/>
        <v>106.6666667</v>
      </c>
    </row>
    <row r="4306" ht="15.75" hidden="1" customHeight="1">
      <c r="A4306" s="5" t="s">
        <v>6550</v>
      </c>
      <c r="B4306" s="6" t="s">
        <v>19</v>
      </c>
      <c r="C4306" s="5" t="s">
        <v>23</v>
      </c>
      <c r="D4306" s="5" t="s">
        <v>109</v>
      </c>
      <c r="E4306" s="5" t="s">
        <v>15</v>
      </c>
      <c r="F4306" s="5" t="s">
        <v>868</v>
      </c>
      <c r="G4306" s="7">
        <v>160.0</v>
      </c>
      <c r="H4306" s="7">
        <v>169.0</v>
      </c>
      <c r="I4306" s="7" t="s">
        <v>17</v>
      </c>
      <c r="J4306" s="7">
        <f t="shared" si="1"/>
        <v>164.5</v>
      </c>
    </row>
    <row r="4307" ht="15.75" hidden="1" customHeight="1">
      <c r="A4307" s="5" t="s">
        <v>6551</v>
      </c>
      <c r="B4307" s="6" t="s">
        <v>12</v>
      </c>
      <c r="C4307" s="5" t="s">
        <v>23</v>
      </c>
      <c r="D4307" s="5" t="s">
        <v>30</v>
      </c>
      <c r="E4307" s="5" t="s">
        <v>15</v>
      </c>
      <c r="F4307" s="5" t="s">
        <v>971</v>
      </c>
      <c r="G4307" s="7">
        <v>107.0</v>
      </c>
      <c r="H4307" s="7" t="s">
        <v>67</v>
      </c>
      <c r="I4307" s="7" t="s">
        <v>17</v>
      </c>
      <c r="J4307" s="7">
        <f t="shared" si="1"/>
        <v>107</v>
      </c>
    </row>
    <row r="4308" ht="15.75" hidden="1" customHeight="1">
      <c r="A4308" s="5" t="s">
        <v>6552</v>
      </c>
      <c r="B4308" s="6" t="s">
        <v>19</v>
      </c>
      <c r="C4308" s="5" t="s">
        <v>23</v>
      </c>
      <c r="D4308" s="5" t="s">
        <v>37</v>
      </c>
      <c r="E4308" s="5" t="s">
        <v>15</v>
      </c>
      <c r="F4308" s="5" t="s">
        <v>114</v>
      </c>
      <c r="G4308" s="7">
        <v>153.0</v>
      </c>
      <c r="H4308" s="7">
        <v>124.0</v>
      </c>
      <c r="I4308" s="7" t="s">
        <v>17</v>
      </c>
      <c r="J4308" s="7">
        <f t="shared" si="1"/>
        <v>138.5</v>
      </c>
    </row>
    <row r="4309" ht="15.75" hidden="1" customHeight="1">
      <c r="A4309" s="5" t="s">
        <v>6553</v>
      </c>
      <c r="B4309" s="6" t="s">
        <v>12</v>
      </c>
      <c r="C4309" s="5" t="s">
        <v>23</v>
      </c>
      <c r="D4309" s="5" t="s">
        <v>561</v>
      </c>
      <c r="E4309" s="5" t="s">
        <v>15</v>
      </c>
      <c r="F4309" s="5" t="s">
        <v>600</v>
      </c>
      <c r="G4309" s="7">
        <v>163.0</v>
      </c>
      <c r="H4309" s="7" t="s">
        <v>17</v>
      </c>
      <c r="I4309" s="7">
        <v>128.0</v>
      </c>
      <c r="J4309" s="7">
        <f t="shared" si="1"/>
        <v>145.5</v>
      </c>
    </row>
    <row r="4310" ht="15.75" hidden="1" customHeight="1">
      <c r="A4310" s="5" t="s">
        <v>6554</v>
      </c>
      <c r="B4310" s="6" t="s">
        <v>12</v>
      </c>
      <c r="C4310" s="5" t="s">
        <v>13</v>
      </c>
      <c r="D4310" s="5" t="s">
        <v>14</v>
      </c>
      <c r="E4310" s="5" t="s">
        <v>15</v>
      </c>
      <c r="F4310" s="5" t="s">
        <v>205</v>
      </c>
      <c r="G4310" s="7">
        <v>111.0</v>
      </c>
      <c r="H4310" s="7" t="s">
        <v>17</v>
      </c>
      <c r="I4310" s="7">
        <v>114.0</v>
      </c>
      <c r="J4310" s="7">
        <f t="shared" si="1"/>
        <v>112.5</v>
      </c>
    </row>
    <row r="4311" ht="15.75" hidden="1" customHeight="1">
      <c r="A4311" s="5" t="s">
        <v>6555</v>
      </c>
      <c r="B4311" s="6" t="s">
        <v>12</v>
      </c>
      <c r="C4311" s="5" t="s">
        <v>23</v>
      </c>
      <c r="D4311" s="5" t="s">
        <v>20</v>
      </c>
      <c r="E4311" s="5" t="s">
        <v>15</v>
      </c>
      <c r="F4311" s="5" t="s">
        <v>33</v>
      </c>
      <c r="G4311" s="7">
        <v>180.0</v>
      </c>
      <c r="H4311" s="7">
        <v>147.0</v>
      </c>
      <c r="I4311" s="7" t="s">
        <v>17</v>
      </c>
      <c r="J4311" s="7">
        <f t="shared" si="1"/>
        <v>163.5</v>
      </c>
    </row>
    <row r="4312" ht="15.75" hidden="1" customHeight="1">
      <c r="A4312" s="5" t="s">
        <v>6556</v>
      </c>
      <c r="B4312" s="6" t="s">
        <v>19</v>
      </c>
      <c r="C4312" s="5" t="s">
        <v>13</v>
      </c>
      <c r="D4312" s="5" t="s">
        <v>109</v>
      </c>
      <c r="E4312" s="5" t="s">
        <v>15</v>
      </c>
      <c r="F4312" s="5" t="s">
        <v>172</v>
      </c>
      <c r="G4312" s="7">
        <v>160.0</v>
      </c>
      <c r="H4312" s="7">
        <v>155.0</v>
      </c>
      <c r="I4312" s="7">
        <v>119.0</v>
      </c>
      <c r="J4312" s="7">
        <f t="shared" si="1"/>
        <v>144.6666667</v>
      </c>
    </row>
    <row r="4313" ht="15.75" hidden="1" customHeight="1">
      <c r="A4313" s="5" t="s">
        <v>6557</v>
      </c>
      <c r="B4313" s="6" t="s">
        <v>12</v>
      </c>
      <c r="C4313" s="5" t="s">
        <v>13</v>
      </c>
      <c r="D4313" s="5" t="s">
        <v>24</v>
      </c>
      <c r="E4313" s="5" t="s">
        <v>15</v>
      </c>
      <c r="F4313" s="5" t="s">
        <v>481</v>
      </c>
      <c r="G4313" s="7">
        <v>127.0</v>
      </c>
      <c r="H4313" s="7" t="s">
        <v>67</v>
      </c>
      <c r="I4313" s="7" t="s">
        <v>17</v>
      </c>
      <c r="J4313" s="7">
        <f t="shared" si="1"/>
        <v>127</v>
      </c>
    </row>
    <row r="4314" ht="15.75" hidden="1" customHeight="1">
      <c r="A4314" s="5" t="s">
        <v>6558</v>
      </c>
      <c r="B4314" s="6" t="s">
        <v>12</v>
      </c>
      <c r="C4314" s="5" t="s">
        <v>13</v>
      </c>
      <c r="D4314" s="5" t="s">
        <v>60</v>
      </c>
      <c r="E4314" s="5" t="s">
        <v>25</v>
      </c>
      <c r="F4314" s="5" t="s">
        <v>534</v>
      </c>
      <c r="G4314" s="7">
        <v>173.0</v>
      </c>
      <c r="H4314" s="7" t="s">
        <v>17</v>
      </c>
      <c r="I4314" s="7">
        <v>175.0</v>
      </c>
      <c r="J4314" s="7">
        <f t="shared" si="1"/>
        <v>174</v>
      </c>
    </row>
    <row r="4315" ht="15.75" hidden="1" customHeight="1">
      <c r="A4315" s="5" t="s">
        <v>6559</v>
      </c>
      <c r="B4315" s="6" t="s">
        <v>12</v>
      </c>
      <c r="C4315" s="5" t="s">
        <v>13</v>
      </c>
      <c r="D4315" s="5" t="s">
        <v>20</v>
      </c>
      <c r="E4315" s="5" t="s">
        <v>15</v>
      </c>
      <c r="F4315" s="5" t="s">
        <v>181</v>
      </c>
      <c r="G4315" s="7">
        <v>145.0</v>
      </c>
      <c r="H4315" s="7" t="s">
        <v>17</v>
      </c>
      <c r="I4315" s="7">
        <v>125.0</v>
      </c>
      <c r="J4315" s="7">
        <f t="shared" si="1"/>
        <v>135</v>
      </c>
    </row>
    <row r="4316" ht="15.75" hidden="1" customHeight="1">
      <c r="A4316" s="5" t="s">
        <v>6560</v>
      </c>
      <c r="B4316" s="6" t="s">
        <v>19</v>
      </c>
      <c r="C4316" s="5" t="s">
        <v>13</v>
      </c>
      <c r="D4316" s="5" t="s">
        <v>109</v>
      </c>
      <c r="E4316" s="5" t="s">
        <v>15</v>
      </c>
      <c r="F4316" s="5" t="s">
        <v>123</v>
      </c>
      <c r="G4316" s="7">
        <v>119.0</v>
      </c>
      <c r="H4316" s="7" t="s">
        <v>17</v>
      </c>
      <c r="I4316" s="7">
        <v>114.0</v>
      </c>
      <c r="J4316" s="7">
        <f t="shared" si="1"/>
        <v>116.5</v>
      </c>
    </row>
    <row r="4317" ht="15.75" hidden="1" customHeight="1">
      <c r="A4317" s="5" t="s">
        <v>6561</v>
      </c>
      <c r="B4317" s="6" t="s">
        <v>19</v>
      </c>
      <c r="C4317" s="5" t="s">
        <v>13</v>
      </c>
      <c r="D4317" s="5" t="s">
        <v>20</v>
      </c>
      <c r="E4317" s="5" t="s">
        <v>15</v>
      </c>
      <c r="F4317" s="5" t="s">
        <v>33</v>
      </c>
      <c r="G4317" s="7">
        <v>124.0</v>
      </c>
      <c r="H4317" s="7">
        <v>107.0</v>
      </c>
      <c r="I4317" s="7" t="s">
        <v>67</v>
      </c>
      <c r="J4317" s="7">
        <f t="shared" si="1"/>
        <v>115.5</v>
      </c>
    </row>
    <row r="4318" ht="15.75" hidden="1" customHeight="1">
      <c r="A4318" s="5" t="s">
        <v>6562</v>
      </c>
      <c r="B4318" s="6" t="s">
        <v>12</v>
      </c>
      <c r="C4318" s="5" t="s">
        <v>13</v>
      </c>
      <c r="D4318" s="5" t="s">
        <v>20</v>
      </c>
      <c r="E4318" s="5" t="s">
        <v>15</v>
      </c>
      <c r="F4318" s="5" t="s">
        <v>181</v>
      </c>
      <c r="G4318" s="7">
        <v>196.0</v>
      </c>
      <c r="H4318" s="7" t="s">
        <v>17</v>
      </c>
      <c r="I4318" s="7">
        <v>184.0</v>
      </c>
      <c r="J4318" s="7">
        <f t="shared" si="1"/>
        <v>190</v>
      </c>
    </row>
    <row r="4319" ht="15.75" hidden="1" customHeight="1">
      <c r="A4319" s="5" t="s">
        <v>6563</v>
      </c>
      <c r="B4319" s="6" t="s">
        <v>12</v>
      </c>
      <c r="C4319" s="5" t="s">
        <v>23</v>
      </c>
      <c r="D4319" s="5" t="s">
        <v>30</v>
      </c>
      <c r="E4319" s="5" t="s">
        <v>15</v>
      </c>
      <c r="F4319" s="5" t="s">
        <v>302</v>
      </c>
      <c r="G4319" s="7">
        <v>162.0</v>
      </c>
      <c r="H4319" s="7">
        <v>157.0</v>
      </c>
      <c r="I4319" s="7" t="s">
        <v>17</v>
      </c>
      <c r="J4319" s="7">
        <f t="shared" si="1"/>
        <v>159.5</v>
      </c>
    </row>
    <row r="4320" ht="15.75" hidden="1" customHeight="1">
      <c r="A4320" s="5" t="s">
        <v>6564</v>
      </c>
      <c r="B4320" s="6" t="s">
        <v>12</v>
      </c>
      <c r="C4320" s="5" t="s">
        <v>23</v>
      </c>
      <c r="D4320" s="5" t="s">
        <v>20</v>
      </c>
      <c r="E4320" s="5" t="s">
        <v>15</v>
      </c>
      <c r="F4320" s="5" t="s">
        <v>387</v>
      </c>
      <c r="G4320" s="7">
        <v>181.0</v>
      </c>
      <c r="H4320" s="7" t="s">
        <v>17</v>
      </c>
      <c r="I4320" s="7">
        <v>149.0</v>
      </c>
      <c r="J4320" s="7">
        <f t="shared" si="1"/>
        <v>165</v>
      </c>
    </row>
    <row r="4321" ht="15.75" hidden="1" customHeight="1">
      <c r="A4321" s="5" t="s">
        <v>6565</v>
      </c>
      <c r="B4321" s="6" t="s">
        <v>12</v>
      </c>
      <c r="C4321" s="5" t="s">
        <v>23</v>
      </c>
      <c r="D4321" s="5" t="s">
        <v>1019</v>
      </c>
      <c r="E4321" s="5" t="s">
        <v>15</v>
      </c>
      <c r="F4321" s="5" t="s">
        <v>35</v>
      </c>
      <c r="G4321" s="7">
        <v>150.0</v>
      </c>
      <c r="H4321" s="7" t="s">
        <v>17</v>
      </c>
      <c r="I4321" s="7">
        <v>157.0</v>
      </c>
      <c r="J4321" s="7">
        <f t="shared" si="1"/>
        <v>153.5</v>
      </c>
    </row>
    <row r="4322" ht="15.75" hidden="1" customHeight="1">
      <c r="A4322" s="5" t="s">
        <v>6566</v>
      </c>
      <c r="B4322" s="6" t="s">
        <v>12</v>
      </c>
      <c r="C4322" s="5" t="s">
        <v>13</v>
      </c>
      <c r="D4322" s="5" t="s">
        <v>24</v>
      </c>
      <c r="E4322" s="5" t="s">
        <v>15</v>
      </c>
      <c r="F4322" s="5" t="s">
        <v>244</v>
      </c>
      <c r="G4322" s="7">
        <v>115.0</v>
      </c>
      <c r="H4322" s="7">
        <v>118.0</v>
      </c>
      <c r="I4322" s="7" t="s">
        <v>17</v>
      </c>
      <c r="J4322" s="7">
        <f t="shared" si="1"/>
        <v>116.5</v>
      </c>
    </row>
    <row r="4323" ht="15.75" hidden="1" customHeight="1">
      <c r="A4323" s="5" t="s">
        <v>6567</v>
      </c>
      <c r="B4323" s="6" t="s">
        <v>12</v>
      </c>
      <c r="C4323" s="5" t="s">
        <v>13</v>
      </c>
      <c r="D4323" s="5" t="s">
        <v>60</v>
      </c>
      <c r="E4323" s="5" t="s">
        <v>25</v>
      </c>
      <c r="F4323" s="5" t="s">
        <v>73</v>
      </c>
      <c r="G4323" s="7">
        <v>127.0</v>
      </c>
      <c r="H4323" s="7" t="s">
        <v>17</v>
      </c>
      <c r="I4323" s="7">
        <v>135.0</v>
      </c>
      <c r="J4323" s="7">
        <f t="shared" si="1"/>
        <v>131</v>
      </c>
    </row>
    <row r="4324" ht="15.75" hidden="1" customHeight="1">
      <c r="A4324" s="5" t="s">
        <v>6568</v>
      </c>
      <c r="B4324" s="6" t="s">
        <v>12</v>
      </c>
      <c r="C4324" s="5" t="s">
        <v>23</v>
      </c>
      <c r="D4324" s="5" t="s">
        <v>37</v>
      </c>
      <c r="E4324" s="5" t="s">
        <v>25</v>
      </c>
      <c r="F4324" s="5" t="s">
        <v>454</v>
      </c>
      <c r="G4324" s="7">
        <v>148.0</v>
      </c>
      <c r="H4324" s="7" t="s">
        <v>17</v>
      </c>
      <c r="I4324" s="7">
        <v>130.0</v>
      </c>
      <c r="J4324" s="7">
        <f t="shared" si="1"/>
        <v>139</v>
      </c>
    </row>
    <row r="4325" ht="15.75" hidden="1" customHeight="1">
      <c r="A4325" s="5" t="s">
        <v>6569</v>
      </c>
      <c r="B4325" s="6" t="s">
        <v>19</v>
      </c>
      <c r="C4325" s="5" t="s">
        <v>13</v>
      </c>
      <c r="D4325" s="5" t="s">
        <v>30</v>
      </c>
      <c r="E4325" s="5" t="s">
        <v>25</v>
      </c>
      <c r="F4325" s="5" t="s">
        <v>373</v>
      </c>
      <c r="G4325" s="7">
        <v>159.0</v>
      </c>
      <c r="H4325" s="7" t="s">
        <v>17</v>
      </c>
      <c r="I4325" s="7">
        <v>151.0</v>
      </c>
      <c r="J4325" s="7">
        <f t="shared" si="1"/>
        <v>155</v>
      </c>
    </row>
    <row r="4326" ht="15.75" hidden="1" customHeight="1">
      <c r="A4326" s="5" t="s">
        <v>6570</v>
      </c>
      <c r="B4326" s="6" t="s">
        <v>19</v>
      </c>
      <c r="C4326" s="5" t="s">
        <v>23</v>
      </c>
      <c r="D4326" s="5" t="s">
        <v>20</v>
      </c>
      <c r="E4326" s="5" t="s">
        <v>15</v>
      </c>
      <c r="F4326" s="5" t="s">
        <v>161</v>
      </c>
      <c r="G4326" s="7">
        <v>180.0</v>
      </c>
      <c r="H4326" s="7">
        <v>143.0</v>
      </c>
      <c r="I4326" s="7" t="s">
        <v>17</v>
      </c>
      <c r="J4326" s="7">
        <f t="shared" si="1"/>
        <v>161.5</v>
      </c>
    </row>
    <row r="4327" ht="15.75" hidden="1" customHeight="1">
      <c r="A4327" s="5" t="s">
        <v>6571</v>
      </c>
      <c r="B4327" s="6" t="s">
        <v>12</v>
      </c>
      <c r="C4327" s="5" t="s">
        <v>23</v>
      </c>
      <c r="D4327" s="5" t="s">
        <v>60</v>
      </c>
      <c r="E4327" s="5" t="s">
        <v>15</v>
      </c>
      <c r="F4327" s="5" t="s">
        <v>112</v>
      </c>
      <c r="G4327" s="7">
        <v>184.0</v>
      </c>
      <c r="H4327" s="7">
        <v>151.0</v>
      </c>
      <c r="I4327" s="7">
        <v>186.0</v>
      </c>
      <c r="J4327" s="7">
        <f t="shared" si="1"/>
        <v>173.6666667</v>
      </c>
    </row>
    <row r="4328" ht="15.75" hidden="1" customHeight="1">
      <c r="A4328" s="5" t="s">
        <v>6572</v>
      </c>
      <c r="B4328" s="6" t="s">
        <v>19</v>
      </c>
      <c r="C4328" s="5" t="s">
        <v>23</v>
      </c>
      <c r="D4328" s="5" t="s">
        <v>20</v>
      </c>
      <c r="E4328" s="5" t="s">
        <v>15</v>
      </c>
      <c r="F4328" s="5" t="s">
        <v>354</v>
      </c>
      <c r="G4328" s="7">
        <v>173.0</v>
      </c>
      <c r="H4328" s="7">
        <v>157.0</v>
      </c>
      <c r="I4328" s="7" t="s">
        <v>17</v>
      </c>
      <c r="J4328" s="7">
        <f t="shared" si="1"/>
        <v>165</v>
      </c>
    </row>
    <row r="4329" ht="15.75" hidden="1" customHeight="1">
      <c r="A4329" s="5" t="s">
        <v>6573</v>
      </c>
      <c r="B4329" s="6" t="s">
        <v>12</v>
      </c>
      <c r="C4329" s="5" t="s">
        <v>23</v>
      </c>
      <c r="D4329" s="5" t="s">
        <v>43</v>
      </c>
      <c r="E4329" s="5" t="s">
        <v>15</v>
      </c>
      <c r="F4329" s="5" t="s">
        <v>179</v>
      </c>
      <c r="G4329" s="7">
        <v>160.0</v>
      </c>
      <c r="H4329" s="7" t="s">
        <v>17</v>
      </c>
      <c r="I4329" s="7">
        <v>135.0</v>
      </c>
      <c r="J4329" s="7">
        <f t="shared" si="1"/>
        <v>147.5</v>
      </c>
    </row>
    <row r="4330" ht="15.75" hidden="1" customHeight="1">
      <c r="A4330" s="5" t="s">
        <v>6574</v>
      </c>
      <c r="B4330" s="6" t="s">
        <v>12</v>
      </c>
      <c r="C4330" s="5" t="s">
        <v>23</v>
      </c>
      <c r="D4330" s="5" t="s">
        <v>37</v>
      </c>
      <c r="E4330" s="5" t="s">
        <v>25</v>
      </c>
      <c r="F4330" s="5" t="s">
        <v>97</v>
      </c>
      <c r="G4330" s="7">
        <v>163.0</v>
      </c>
      <c r="H4330" s="7">
        <v>167.0</v>
      </c>
      <c r="I4330" s="7" t="s">
        <v>17</v>
      </c>
      <c r="J4330" s="7">
        <f t="shared" si="1"/>
        <v>165</v>
      </c>
    </row>
    <row r="4331" ht="15.75" hidden="1" customHeight="1">
      <c r="A4331" s="5" t="s">
        <v>6575</v>
      </c>
      <c r="B4331" s="6" t="s">
        <v>12</v>
      </c>
      <c r="C4331" s="5" t="s">
        <v>23</v>
      </c>
      <c r="D4331" s="5" t="s">
        <v>43</v>
      </c>
      <c r="E4331" s="5" t="s">
        <v>25</v>
      </c>
      <c r="F4331" s="5" t="s">
        <v>868</v>
      </c>
      <c r="G4331" s="7">
        <v>185.0</v>
      </c>
      <c r="H4331" s="7">
        <v>170.0</v>
      </c>
      <c r="I4331" s="7" t="s">
        <v>17</v>
      </c>
      <c r="J4331" s="7">
        <f t="shared" si="1"/>
        <v>177.5</v>
      </c>
    </row>
    <row r="4332" ht="15.75" hidden="1" customHeight="1">
      <c r="A4332" s="5" t="s">
        <v>6576</v>
      </c>
      <c r="B4332" s="6" t="s">
        <v>12</v>
      </c>
      <c r="C4332" s="5" t="s">
        <v>23</v>
      </c>
      <c r="D4332" s="5" t="s">
        <v>30</v>
      </c>
      <c r="E4332" s="5" t="s">
        <v>25</v>
      </c>
      <c r="F4332" s="5" t="s">
        <v>544</v>
      </c>
      <c r="G4332" s="7">
        <v>119.0</v>
      </c>
      <c r="H4332" s="7" t="s">
        <v>67</v>
      </c>
      <c r="I4332" s="7" t="s">
        <v>17</v>
      </c>
      <c r="J4332" s="7">
        <f t="shared" si="1"/>
        <v>119</v>
      </c>
    </row>
    <row r="4333" ht="15.75" hidden="1" customHeight="1">
      <c r="A4333" s="5" t="s">
        <v>6577</v>
      </c>
      <c r="B4333" s="6" t="s">
        <v>12</v>
      </c>
      <c r="C4333" s="5" t="s">
        <v>13</v>
      </c>
      <c r="D4333" s="5" t="s">
        <v>149</v>
      </c>
      <c r="E4333" s="5" t="s">
        <v>15</v>
      </c>
      <c r="F4333" s="5" t="s">
        <v>496</v>
      </c>
      <c r="G4333" s="7">
        <v>138.0</v>
      </c>
      <c r="H4333" s="7" t="s">
        <v>67</v>
      </c>
      <c r="I4333" s="7" t="s">
        <v>17</v>
      </c>
      <c r="J4333" s="7">
        <f t="shared" si="1"/>
        <v>138</v>
      </c>
    </row>
    <row r="4334" ht="15.75" hidden="1" customHeight="1">
      <c r="A4334" s="5" t="s">
        <v>6578</v>
      </c>
      <c r="B4334" s="6" t="s">
        <v>12</v>
      </c>
      <c r="C4334" s="5" t="s">
        <v>13</v>
      </c>
      <c r="D4334" s="5" t="s">
        <v>30</v>
      </c>
      <c r="E4334" s="5" t="s">
        <v>25</v>
      </c>
      <c r="F4334" s="5" t="s">
        <v>269</v>
      </c>
      <c r="G4334" s="7">
        <v>181.0</v>
      </c>
      <c r="H4334" s="7" t="s">
        <v>17</v>
      </c>
      <c r="I4334" s="7">
        <v>180.0</v>
      </c>
      <c r="J4334" s="7">
        <f t="shared" si="1"/>
        <v>180.5</v>
      </c>
    </row>
    <row r="4335" ht="15.75" hidden="1" customHeight="1">
      <c r="A4335" s="5" t="s">
        <v>6579</v>
      </c>
      <c r="B4335" s="6" t="s">
        <v>12</v>
      </c>
      <c r="C4335" s="5" t="s">
        <v>23</v>
      </c>
      <c r="D4335" s="5" t="s">
        <v>473</v>
      </c>
      <c r="E4335" s="5" t="s">
        <v>25</v>
      </c>
      <c r="F4335" s="5" t="s">
        <v>474</v>
      </c>
      <c r="G4335" s="7">
        <v>155.0</v>
      </c>
      <c r="H4335" s="7">
        <v>143.0</v>
      </c>
      <c r="I4335" s="7" t="s">
        <v>17</v>
      </c>
      <c r="J4335" s="7">
        <f t="shared" si="1"/>
        <v>149</v>
      </c>
    </row>
    <row r="4336" ht="15.75" hidden="1" customHeight="1">
      <c r="A4336" s="5" t="s">
        <v>6580</v>
      </c>
      <c r="B4336" s="6" t="s">
        <v>12</v>
      </c>
      <c r="C4336" s="5" t="s">
        <v>23</v>
      </c>
      <c r="D4336" s="5" t="s">
        <v>14</v>
      </c>
      <c r="E4336" s="5" t="s">
        <v>25</v>
      </c>
      <c r="F4336" s="5" t="s">
        <v>259</v>
      </c>
      <c r="G4336" s="7">
        <v>192.0</v>
      </c>
      <c r="H4336" s="7">
        <v>195.0</v>
      </c>
      <c r="I4336" s="7">
        <v>163.0</v>
      </c>
      <c r="J4336" s="7">
        <f t="shared" si="1"/>
        <v>183.3333333</v>
      </c>
    </row>
    <row r="4337" ht="15.75" hidden="1" customHeight="1">
      <c r="A4337" s="5" t="s">
        <v>6581</v>
      </c>
      <c r="B4337" s="6" t="s">
        <v>12</v>
      </c>
      <c r="C4337" s="5" t="s">
        <v>13</v>
      </c>
      <c r="D4337" s="5" t="s">
        <v>24</v>
      </c>
      <c r="E4337" s="5" t="s">
        <v>15</v>
      </c>
      <c r="F4337" s="5" t="s">
        <v>875</v>
      </c>
      <c r="G4337" s="7">
        <v>165.0</v>
      </c>
      <c r="H4337" s="7">
        <v>171.0</v>
      </c>
      <c r="I4337" s="7">
        <v>140.0</v>
      </c>
      <c r="J4337" s="7">
        <f t="shared" si="1"/>
        <v>158.6666667</v>
      </c>
    </row>
    <row r="4338" ht="15.75" hidden="1" customHeight="1">
      <c r="A4338" s="5" t="s">
        <v>6582</v>
      </c>
      <c r="B4338" s="6" t="s">
        <v>12</v>
      </c>
      <c r="C4338" s="5" t="s">
        <v>23</v>
      </c>
      <c r="D4338" s="5" t="s">
        <v>30</v>
      </c>
      <c r="E4338" s="5" t="s">
        <v>15</v>
      </c>
      <c r="F4338" s="5" t="s">
        <v>3288</v>
      </c>
      <c r="G4338" s="7">
        <v>183.0</v>
      </c>
      <c r="H4338" s="7">
        <v>182.0</v>
      </c>
      <c r="I4338" s="7">
        <v>173.0</v>
      </c>
      <c r="J4338" s="7">
        <f t="shared" si="1"/>
        <v>179.3333333</v>
      </c>
    </row>
    <row r="4339" ht="15.75" hidden="1" customHeight="1">
      <c r="A4339" s="5" t="s">
        <v>6583</v>
      </c>
      <c r="B4339" s="6" t="s">
        <v>12</v>
      </c>
      <c r="C4339" s="5" t="s">
        <v>13</v>
      </c>
      <c r="D4339" s="5" t="s">
        <v>139</v>
      </c>
      <c r="E4339" s="5" t="s">
        <v>15</v>
      </c>
      <c r="F4339" s="5" t="s">
        <v>140</v>
      </c>
      <c r="G4339" s="7">
        <v>113.0</v>
      </c>
      <c r="H4339" s="7">
        <v>102.0</v>
      </c>
      <c r="I4339" s="7" t="s">
        <v>17</v>
      </c>
      <c r="J4339" s="7">
        <f t="shared" si="1"/>
        <v>107.5</v>
      </c>
    </row>
    <row r="4340" ht="15.75" hidden="1" customHeight="1">
      <c r="A4340" s="5" t="s">
        <v>6584</v>
      </c>
      <c r="B4340" s="6" t="s">
        <v>19</v>
      </c>
      <c r="C4340" s="5" t="s">
        <v>23</v>
      </c>
      <c r="D4340" s="5" t="s">
        <v>51</v>
      </c>
      <c r="E4340" s="5" t="s">
        <v>15</v>
      </c>
      <c r="F4340" s="5" t="s">
        <v>16</v>
      </c>
      <c r="G4340" s="7">
        <v>180.0</v>
      </c>
      <c r="H4340" s="7">
        <v>165.0</v>
      </c>
      <c r="I4340" s="7" t="s">
        <v>17</v>
      </c>
      <c r="J4340" s="7">
        <f t="shared" si="1"/>
        <v>172.5</v>
      </c>
    </row>
    <row r="4341" ht="15.75" hidden="1" customHeight="1">
      <c r="A4341" s="5" t="s">
        <v>6585</v>
      </c>
      <c r="B4341" s="6" t="s">
        <v>12</v>
      </c>
      <c r="C4341" s="5" t="s">
        <v>13</v>
      </c>
      <c r="D4341" s="5" t="s">
        <v>30</v>
      </c>
      <c r="E4341" s="5" t="s">
        <v>25</v>
      </c>
      <c r="F4341" s="5" t="s">
        <v>526</v>
      </c>
      <c r="G4341" s="7">
        <v>187.0</v>
      </c>
      <c r="H4341" s="7" t="s">
        <v>17</v>
      </c>
      <c r="I4341" s="7">
        <v>155.0</v>
      </c>
      <c r="J4341" s="7">
        <f t="shared" si="1"/>
        <v>171</v>
      </c>
    </row>
    <row r="4342" ht="15.75" hidden="1" customHeight="1">
      <c r="A4342" s="5" t="s">
        <v>6586</v>
      </c>
      <c r="B4342" s="6" t="s">
        <v>12</v>
      </c>
      <c r="C4342" s="5" t="s">
        <v>23</v>
      </c>
      <c r="D4342" s="5" t="s">
        <v>30</v>
      </c>
      <c r="E4342" s="5" t="s">
        <v>15</v>
      </c>
      <c r="F4342" s="5" t="s">
        <v>405</v>
      </c>
      <c r="G4342" s="7">
        <v>117.0</v>
      </c>
      <c r="H4342" s="7" t="s">
        <v>17</v>
      </c>
      <c r="I4342" s="7" t="s">
        <v>67</v>
      </c>
      <c r="J4342" s="7">
        <f t="shared" si="1"/>
        <v>117</v>
      </c>
    </row>
    <row r="4343" ht="15.75" hidden="1" customHeight="1">
      <c r="A4343" s="5" t="s">
        <v>6587</v>
      </c>
      <c r="B4343" s="6" t="s">
        <v>12</v>
      </c>
      <c r="C4343" s="5" t="s">
        <v>23</v>
      </c>
      <c r="D4343" s="5" t="s">
        <v>46</v>
      </c>
      <c r="E4343" s="5" t="s">
        <v>15</v>
      </c>
      <c r="F4343" s="5" t="s">
        <v>99</v>
      </c>
      <c r="G4343" s="7">
        <v>145.0</v>
      </c>
      <c r="H4343" s="7">
        <v>151.0</v>
      </c>
      <c r="I4343" s="7">
        <v>135.0</v>
      </c>
      <c r="J4343" s="7">
        <f t="shared" si="1"/>
        <v>143.6666667</v>
      </c>
    </row>
    <row r="4344" ht="15.75" hidden="1" customHeight="1">
      <c r="A4344" s="5" t="s">
        <v>6588</v>
      </c>
      <c r="B4344" s="6" t="s">
        <v>12</v>
      </c>
      <c r="C4344" s="5" t="s">
        <v>13</v>
      </c>
      <c r="D4344" s="5" t="s">
        <v>30</v>
      </c>
      <c r="E4344" s="5" t="s">
        <v>25</v>
      </c>
      <c r="F4344" s="5" t="s">
        <v>83</v>
      </c>
      <c r="G4344" s="7">
        <v>113.0</v>
      </c>
      <c r="H4344" s="7" t="s">
        <v>67</v>
      </c>
      <c r="I4344" s="7" t="s">
        <v>17</v>
      </c>
      <c r="J4344" s="7">
        <f t="shared" si="1"/>
        <v>113</v>
      </c>
    </row>
    <row r="4345" ht="15.75" hidden="1" customHeight="1">
      <c r="A4345" s="5" t="s">
        <v>6589</v>
      </c>
      <c r="B4345" s="6" t="s">
        <v>19</v>
      </c>
      <c r="C4345" s="5" t="s">
        <v>23</v>
      </c>
      <c r="D4345" s="5" t="s">
        <v>14</v>
      </c>
      <c r="E4345" s="5" t="s">
        <v>25</v>
      </c>
      <c r="F4345" s="5" t="s">
        <v>489</v>
      </c>
      <c r="G4345" s="7">
        <v>148.0</v>
      </c>
      <c r="H4345" s="7">
        <v>110.0</v>
      </c>
      <c r="I4345" s="7" t="s">
        <v>17</v>
      </c>
      <c r="J4345" s="7">
        <f t="shared" si="1"/>
        <v>129</v>
      </c>
    </row>
    <row r="4346" ht="15.75" hidden="1" customHeight="1">
      <c r="A4346" s="5" t="s">
        <v>6590</v>
      </c>
      <c r="B4346" s="6" t="s">
        <v>12</v>
      </c>
      <c r="C4346" s="5" t="s">
        <v>13</v>
      </c>
      <c r="D4346" s="5" t="s">
        <v>20</v>
      </c>
      <c r="E4346" s="5" t="s">
        <v>15</v>
      </c>
      <c r="F4346" s="5" t="s">
        <v>153</v>
      </c>
      <c r="G4346" s="7">
        <v>145.0</v>
      </c>
      <c r="H4346" s="7" t="s">
        <v>17</v>
      </c>
      <c r="I4346" s="7">
        <v>107.0</v>
      </c>
      <c r="J4346" s="7">
        <f t="shared" si="1"/>
        <v>126</v>
      </c>
    </row>
    <row r="4347" ht="15.75" hidden="1" customHeight="1">
      <c r="A4347" s="5" t="s">
        <v>6591</v>
      </c>
      <c r="B4347" s="6" t="s">
        <v>12</v>
      </c>
      <c r="C4347" s="5" t="s">
        <v>13</v>
      </c>
      <c r="D4347" s="5" t="s">
        <v>24</v>
      </c>
      <c r="E4347" s="5" t="s">
        <v>25</v>
      </c>
      <c r="F4347" s="5" t="s">
        <v>69</v>
      </c>
      <c r="G4347" s="7">
        <v>156.0</v>
      </c>
      <c r="H4347" s="7" t="s">
        <v>17</v>
      </c>
      <c r="I4347" s="7">
        <v>161.0</v>
      </c>
      <c r="J4347" s="7">
        <f t="shared" si="1"/>
        <v>158.5</v>
      </c>
    </row>
    <row r="4348" ht="15.75" hidden="1" customHeight="1">
      <c r="A4348" s="5" t="s">
        <v>6592</v>
      </c>
      <c r="B4348" s="6" t="s">
        <v>19</v>
      </c>
      <c r="C4348" s="5" t="s">
        <v>23</v>
      </c>
      <c r="D4348" s="5" t="s">
        <v>14</v>
      </c>
      <c r="E4348" s="5" t="s">
        <v>25</v>
      </c>
      <c r="F4348" s="5" t="s">
        <v>489</v>
      </c>
      <c r="G4348" s="7">
        <v>162.0</v>
      </c>
      <c r="H4348" s="7" t="s">
        <v>17</v>
      </c>
      <c r="I4348" s="7">
        <v>133.0</v>
      </c>
      <c r="J4348" s="7">
        <f t="shared" si="1"/>
        <v>147.5</v>
      </c>
    </row>
    <row r="4349" ht="15.75" hidden="1" customHeight="1">
      <c r="A4349" s="5" t="s">
        <v>6593</v>
      </c>
      <c r="B4349" s="6" t="s">
        <v>19</v>
      </c>
      <c r="C4349" s="5" t="s">
        <v>13</v>
      </c>
      <c r="D4349" s="5" t="s">
        <v>60</v>
      </c>
      <c r="E4349" s="5" t="s">
        <v>15</v>
      </c>
      <c r="F4349" s="5" t="s">
        <v>112</v>
      </c>
      <c r="G4349" s="7">
        <v>183.0</v>
      </c>
      <c r="H4349" s="7" t="s">
        <v>17</v>
      </c>
      <c r="I4349" s="7">
        <v>192.0</v>
      </c>
      <c r="J4349" s="7">
        <f t="shared" si="1"/>
        <v>187.5</v>
      </c>
    </row>
    <row r="4350" ht="15.75" hidden="1" customHeight="1">
      <c r="A4350" s="5" t="s">
        <v>6594</v>
      </c>
      <c r="B4350" s="6" t="s">
        <v>12</v>
      </c>
      <c r="C4350" s="5" t="s">
        <v>13</v>
      </c>
      <c r="D4350" s="5" t="s">
        <v>24</v>
      </c>
      <c r="E4350" s="5" t="s">
        <v>15</v>
      </c>
      <c r="F4350" s="5" t="s">
        <v>481</v>
      </c>
      <c r="G4350" s="7">
        <v>132.0</v>
      </c>
      <c r="H4350" s="7">
        <v>127.0</v>
      </c>
      <c r="I4350" s="7">
        <v>159.0</v>
      </c>
      <c r="J4350" s="7">
        <f t="shared" si="1"/>
        <v>139.3333333</v>
      </c>
    </row>
    <row r="4351" ht="15.75" hidden="1" customHeight="1">
      <c r="A4351" s="5" t="s">
        <v>6595</v>
      </c>
      <c r="B4351" s="6" t="s">
        <v>12</v>
      </c>
      <c r="C4351" s="5" t="s">
        <v>23</v>
      </c>
      <c r="D4351" s="5" t="s">
        <v>30</v>
      </c>
      <c r="E4351" s="5" t="s">
        <v>15</v>
      </c>
      <c r="F4351" s="5" t="s">
        <v>1408</v>
      </c>
      <c r="G4351" s="7">
        <v>153.0</v>
      </c>
      <c r="H4351" s="7">
        <v>164.0</v>
      </c>
      <c r="I4351" s="7">
        <v>107.0</v>
      </c>
      <c r="J4351" s="7">
        <f t="shared" si="1"/>
        <v>141.3333333</v>
      </c>
    </row>
    <row r="4352" ht="15.75" hidden="1" customHeight="1">
      <c r="A4352" s="5" t="s">
        <v>6596</v>
      </c>
      <c r="B4352" s="6" t="s">
        <v>19</v>
      </c>
      <c r="C4352" s="5" t="s">
        <v>13</v>
      </c>
      <c r="D4352" s="5" t="s">
        <v>30</v>
      </c>
      <c r="E4352" s="5" t="s">
        <v>15</v>
      </c>
      <c r="F4352" s="5" t="s">
        <v>275</v>
      </c>
      <c r="G4352" s="7">
        <v>134.0</v>
      </c>
      <c r="H4352" s="7" t="s">
        <v>64</v>
      </c>
      <c r="I4352" s="7" t="s">
        <v>17</v>
      </c>
      <c r="J4352" s="7">
        <f t="shared" si="1"/>
        <v>134</v>
      </c>
    </row>
    <row r="4353" ht="15.75" hidden="1" customHeight="1">
      <c r="A4353" s="5" t="s">
        <v>6597</v>
      </c>
      <c r="B4353" s="6" t="s">
        <v>12</v>
      </c>
      <c r="C4353" s="5" t="s">
        <v>23</v>
      </c>
      <c r="D4353" s="5" t="s">
        <v>20</v>
      </c>
      <c r="E4353" s="5" t="s">
        <v>15</v>
      </c>
      <c r="F4353" s="5" t="s">
        <v>33</v>
      </c>
      <c r="G4353" s="7">
        <v>189.0</v>
      </c>
      <c r="H4353" s="7" t="s">
        <v>17</v>
      </c>
      <c r="I4353" s="7">
        <v>165.0</v>
      </c>
      <c r="J4353" s="7">
        <f t="shared" si="1"/>
        <v>177</v>
      </c>
    </row>
    <row r="4354" ht="15.75" hidden="1" customHeight="1">
      <c r="A4354" s="5" t="s">
        <v>6598</v>
      </c>
      <c r="B4354" s="6" t="s">
        <v>19</v>
      </c>
      <c r="C4354" s="5" t="s">
        <v>13</v>
      </c>
      <c r="D4354" s="5" t="s">
        <v>51</v>
      </c>
      <c r="E4354" s="5" t="s">
        <v>15</v>
      </c>
      <c r="F4354" s="5" t="s">
        <v>358</v>
      </c>
      <c r="G4354" s="7">
        <v>119.0</v>
      </c>
      <c r="H4354" s="7" t="s">
        <v>17</v>
      </c>
      <c r="I4354" s="7">
        <v>122.0</v>
      </c>
      <c r="J4354" s="7">
        <f t="shared" si="1"/>
        <v>120.5</v>
      </c>
    </row>
    <row r="4355" ht="15.75" hidden="1" customHeight="1">
      <c r="A4355" s="5" t="s">
        <v>6599</v>
      </c>
      <c r="B4355" s="6" t="s">
        <v>19</v>
      </c>
      <c r="C4355" s="5" t="s">
        <v>23</v>
      </c>
      <c r="D4355" s="5" t="s">
        <v>20</v>
      </c>
      <c r="E4355" s="5" t="s">
        <v>25</v>
      </c>
      <c r="F4355" s="5" t="s">
        <v>1343</v>
      </c>
      <c r="G4355" s="7">
        <v>182.0</v>
      </c>
      <c r="H4355" s="7" t="s">
        <v>17</v>
      </c>
      <c r="I4355" s="7">
        <v>168.0</v>
      </c>
      <c r="J4355" s="7">
        <f t="shared" si="1"/>
        <v>175</v>
      </c>
    </row>
    <row r="4356" ht="15.75" hidden="1" customHeight="1">
      <c r="A4356" s="5" t="s">
        <v>6600</v>
      </c>
      <c r="B4356" s="6" t="s">
        <v>12</v>
      </c>
      <c r="C4356" s="5" t="s">
        <v>13</v>
      </c>
      <c r="D4356" s="5" t="s">
        <v>24</v>
      </c>
      <c r="E4356" s="5" t="s">
        <v>15</v>
      </c>
      <c r="F4356" s="5" t="s">
        <v>146</v>
      </c>
      <c r="G4356" s="7">
        <v>141.0</v>
      </c>
      <c r="H4356" s="7">
        <v>121.0</v>
      </c>
      <c r="I4356" s="7" t="s">
        <v>17</v>
      </c>
      <c r="J4356" s="7">
        <f t="shared" si="1"/>
        <v>131</v>
      </c>
    </row>
    <row r="4357" ht="15.75" hidden="1" customHeight="1">
      <c r="A4357" s="5" t="s">
        <v>6601</v>
      </c>
      <c r="B4357" s="6" t="s">
        <v>12</v>
      </c>
      <c r="C4357" s="5" t="s">
        <v>13</v>
      </c>
      <c r="D4357" s="5" t="s">
        <v>37</v>
      </c>
      <c r="E4357" s="5" t="s">
        <v>15</v>
      </c>
      <c r="F4357" s="5" t="s">
        <v>114</v>
      </c>
      <c r="G4357" s="7">
        <v>147.0</v>
      </c>
      <c r="H4357" s="7">
        <v>145.0</v>
      </c>
      <c r="I4357" s="7" t="s">
        <v>17</v>
      </c>
      <c r="J4357" s="7">
        <f t="shared" si="1"/>
        <v>146</v>
      </c>
    </row>
    <row r="4358" ht="15.75" customHeight="1">
      <c r="A4358" s="5" t="s">
        <v>6602</v>
      </c>
      <c r="B4358" s="6" t="s">
        <v>12</v>
      </c>
      <c r="C4358" s="5" t="s">
        <v>13</v>
      </c>
      <c r="D4358" s="5" t="s">
        <v>30</v>
      </c>
      <c r="E4358" s="5" t="s">
        <v>15</v>
      </c>
      <c r="F4358" s="5" t="s">
        <v>1258</v>
      </c>
      <c r="G4358" s="7" t="s">
        <v>67</v>
      </c>
      <c r="H4358" s="7" t="s">
        <v>67</v>
      </c>
      <c r="I4358" s="7" t="s">
        <v>67</v>
      </c>
      <c r="J4358" s="7" t="str">
        <f t="shared" si="1"/>
        <v>#DIV/0!</v>
      </c>
    </row>
    <row r="4359" ht="15.75" hidden="1" customHeight="1">
      <c r="A4359" s="5" t="s">
        <v>6603</v>
      </c>
      <c r="B4359" s="6" t="s">
        <v>12</v>
      </c>
      <c r="C4359" s="5" t="s">
        <v>23</v>
      </c>
      <c r="D4359" s="5" t="s">
        <v>20</v>
      </c>
      <c r="E4359" s="5" t="s">
        <v>15</v>
      </c>
      <c r="F4359" s="5" t="s">
        <v>185</v>
      </c>
      <c r="G4359" s="7">
        <v>149.0</v>
      </c>
      <c r="H4359" s="7" t="s">
        <v>17</v>
      </c>
      <c r="I4359" s="7">
        <v>149.0</v>
      </c>
      <c r="J4359" s="7">
        <f t="shared" si="1"/>
        <v>149</v>
      </c>
    </row>
    <row r="4360" ht="15.75" hidden="1" customHeight="1">
      <c r="A4360" s="5" t="s">
        <v>6604</v>
      </c>
      <c r="B4360" s="6" t="s">
        <v>12</v>
      </c>
      <c r="C4360" s="5" t="s">
        <v>23</v>
      </c>
      <c r="D4360" s="5" t="s">
        <v>24</v>
      </c>
      <c r="E4360" s="5" t="s">
        <v>15</v>
      </c>
      <c r="F4360" s="5" t="s">
        <v>413</v>
      </c>
      <c r="G4360" s="7">
        <v>127.0</v>
      </c>
      <c r="H4360" s="7">
        <v>127.0</v>
      </c>
      <c r="I4360" s="7">
        <v>110.0</v>
      </c>
      <c r="J4360" s="7">
        <f t="shared" si="1"/>
        <v>121.3333333</v>
      </c>
    </row>
    <row r="4361" ht="15.75" hidden="1" customHeight="1">
      <c r="A4361" s="5" t="s">
        <v>6605</v>
      </c>
      <c r="B4361" s="6" t="s">
        <v>19</v>
      </c>
      <c r="C4361" s="5" t="s">
        <v>23</v>
      </c>
      <c r="D4361" s="5" t="s">
        <v>20</v>
      </c>
      <c r="E4361" s="5" t="s">
        <v>25</v>
      </c>
      <c r="F4361" s="5" t="s">
        <v>44</v>
      </c>
      <c r="G4361" s="7">
        <v>148.0</v>
      </c>
      <c r="H4361" s="7">
        <v>135.0</v>
      </c>
      <c r="I4361" s="7" t="s">
        <v>17</v>
      </c>
      <c r="J4361" s="7">
        <f t="shared" si="1"/>
        <v>141.5</v>
      </c>
    </row>
    <row r="4362" ht="15.75" hidden="1" customHeight="1">
      <c r="A4362" s="5" t="s">
        <v>6606</v>
      </c>
      <c r="B4362" s="6" t="s">
        <v>19</v>
      </c>
      <c r="C4362" s="5" t="s">
        <v>13</v>
      </c>
      <c r="D4362" s="5" t="s">
        <v>60</v>
      </c>
      <c r="E4362" s="5" t="s">
        <v>15</v>
      </c>
      <c r="F4362" s="5" t="s">
        <v>352</v>
      </c>
      <c r="G4362" s="7">
        <v>154.0</v>
      </c>
      <c r="H4362" s="7">
        <v>175.0</v>
      </c>
      <c r="I4362" s="7" t="s">
        <v>17</v>
      </c>
      <c r="J4362" s="7">
        <f t="shared" si="1"/>
        <v>164.5</v>
      </c>
    </row>
    <row r="4363" ht="15.75" hidden="1" customHeight="1">
      <c r="A4363" s="5" t="s">
        <v>6607</v>
      </c>
      <c r="B4363" s="6" t="s">
        <v>12</v>
      </c>
      <c r="C4363" s="5" t="s">
        <v>13</v>
      </c>
      <c r="D4363" s="5" t="s">
        <v>37</v>
      </c>
      <c r="E4363" s="5" t="s">
        <v>25</v>
      </c>
      <c r="F4363" s="5" t="s">
        <v>117</v>
      </c>
      <c r="G4363" s="7">
        <v>148.0</v>
      </c>
      <c r="H4363" s="7">
        <v>149.0</v>
      </c>
      <c r="I4363" s="7">
        <v>125.0</v>
      </c>
      <c r="J4363" s="7">
        <f t="shared" si="1"/>
        <v>140.6666667</v>
      </c>
    </row>
    <row r="4364" ht="15.75" hidden="1" customHeight="1">
      <c r="A4364" s="5" t="s">
        <v>6608</v>
      </c>
      <c r="B4364" s="6" t="s">
        <v>12</v>
      </c>
      <c r="C4364" s="5" t="s">
        <v>13</v>
      </c>
      <c r="D4364" s="5" t="s">
        <v>20</v>
      </c>
      <c r="E4364" s="5" t="s">
        <v>15</v>
      </c>
      <c r="F4364" s="5" t="s">
        <v>2360</v>
      </c>
      <c r="G4364" s="7">
        <v>134.0</v>
      </c>
      <c r="H4364" s="7">
        <v>140.0</v>
      </c>
      <c r="I4364" s="7" t="s">
        <v>17</v>
      </c>
      <c r="J4364" s="7">
        <f t="shared" si="1"/>
        <v>137</v>
      </c>
    </row>
    <row r="4365" ht="15.75" hidden="1" customHeight="1">
      <c r="A4365" s="5" t="s">
        <v>6609</v>
      </c>
      <c r="B4365" s="6" t="s">
        <v>1353</v>
      </c>
      <c r="C4365" s="5" t="s">
        <v>13</v>
      </c>
      <c r="D4365" s="5" t="s">
        <v>24</v>
      </c>
      <c r="E4365" s="5" t="s">
        <v>25</v>
      </c>
      <c r="F4365" s="5" t="s">
        <v>310</v>
      </c>
      <c r="G4365" s="7" t="s">
        <v>67</v>
      </c>
      <c r="H4365" s="7">
        <v>143.0</v>
      </c>
      <c r="I4365" s="7" t="s">
        <v>17</v>
      </c>
      <c r="J4365" s="7">
        <f t="shared" si="1"/>
        <v>143</v>
      </c>
    </row>
    <row r="4366" ht="15.75" hidden="1" customHeight="1">
      <c r="A4366" s="5" t="s">
        <v>6610</v>
      </c>
      <c r="B4366" s="6" t="s">
        <v>12</v>
      </c>
      <c r="C4366" s="5" t="s">
        <v>23</v>
      </c>
      <c r="D4366" s="5" t="s">
        <v>14</v>
      </c>
      <c r="E4366" s="5" t="s">
        <v>25</v>
      </c>
      <c r="F4366" s="5" t="s">
        <v>421</v>
      </c>
      <c r="G4366" s="7">
        <v>111.0</v>
      </c>
      <c r="H4366" s="7">
        <v>124.0</v>
      </c>
      <c r="I4366" s="7" t="s">
        <v>17</v>
      </c>
      <c r="J4366" s="7">
        <f t="shared" si="1"/>
        <v>117.5</v>
      </c>
    </row>
    <row r="4367" ht="15.75" hidden="1" customHeight="1">
      <c r="A4367" s="5" t="s">
        <v>6611</v>
      </c>
      <c r="B4367" s="6" t="s">
        <v>19</v>
      </c>
      <c r="C4367" s="5" t="s">
        <v>13</v>
      </c>
      <c r="D4367" s="5" t="s">
        <v>30</v>
      </c>
      <c r="E4367" s="5" t="s">
        <v>25</v>
      </c>
      <c r="F4367" s="5" t="s">
        <v>544</v>
      </c>
      <c r="G4367" s="7">
        <v>179.0</v>
      </c>
      <c r="H4367" s="7">
        <v>174.0</v>
      </c>
      <c r="I4367" s="7" t="s">
        <v>17</v>
      </c>
      <c r="J4367" s="7">
        <f t="shared" si="1"/>
        <v>176.5</v>
      </c>
    </row>
    <row r="4368" ht="15.75" hidden="1" customHeight="1">
      <c r="A4368" s="5" t="s">
        <v>6612</v>
      </c>
      <c r="B4368" s="6" t="s">
        <v>12</v>
      </c>
      <c r="C4368" s="5" t="s">
        <v>23</v>
      </c>
      <c r="D4368" s="5" t="s">
        <v>30</v>
      </c>
      <c r="E4368" s="5" t="s">
        <v>15</v>
      </c>
      <c r="F4368" s="5" t="s">
        <v>275</v>
      </c>
      <c r="G4368" s="7">
        <v>134.0</v>
      </c>
      <c r="H4368" s="7">
        <v>132.0</v>
      </c>
      <c r="I4368" s="7" t="s">
        <v>17</v>
      </c>
      <c r="J4368" s="7">
        <f t="shared" si="1"/>
        <v>133</v>
      </c>
    </row>
    <row r="4369" ht="15.75" hidden="1" customHeight="1">
      <c r="A4369" s="5" t="s">
        <v>6613</v>
      </c>
      <c r="B4369" s="6" t="s">
        <v>12</v>
      </c>
      <c r="C4369" s="5" t="s">
        <v>23</v>
      </c>
      <c r="D4369" s="5" t="s">
        <v>24</v>
      </c>
      <c r="E4369" s="5" t="s">
        <v>15</v>
      </c>
      <c r="F4369" s="5" t="s">
        <v>875</v>
      </c>
      <c r="G4369" s="7">
        <v>164.0</v>
      </c>
      <c r="H4369" s="7">
        <v>153.0</v>
      </c>
      <c r="I4369" s="7">
        <v>153.0</v>
      </c>
      <c r="J4369" s="7">
        <f t="shared" si="1"/>
        <v>156.6666667</v>
      </c>
    </row>
    <row r="4370" ht="15.75" hidden="1" customHeight="1">
      <c r="A4370" s="5" t="s">
        <v>6614</v>
      </c>
      <c r="B4370" s="6" t="s">
        <v>12</v>
      </c>
      <c r="C4370" s="5" t="s">
        <v>23</v>
      </c>
      <c r="D4370" s="5" t="s">
        <v>20</v>
      </c>
      <c r="E4370" s="5" t="s">
        <v>15</v>
      </c>
      <c r="F4370" s="5" t="s">
        <v>387</v>
      </c>
      <c r="G4370" s="7">
        <v>193.0</v>
      </c>
      <c r="H4370" s="7">
        <v>170.0</v>
      </c>
      <c r="I4370" s="7" t="s">
        <v>17</v>
      </c>
      <c r="J4370" s="7">
        <f t="shared" si="1"/>
        <v>181.5</v>
      </c>
    </row>
    <row r="4371" ht="15.75" hidden="1" customHeight="1">
      <c r="A4371" s="5" t="s">
        <v>6615</v>
      </c>
      <c r="B4371" s="6" t="s">
        <v>12</v>
      </c>
      <c r="C4371" s="5" t="s">
        <v>13</v>
      </c>
      <c r="D4371" s="5" t="s">
        <v>20</v>
      </c>
      <c r="E4371" s="5" t="s">
        <v>15</v>
      </c>
      <c r="F4371" s="5" t="s">
        <v>161</v>
      </c>
      <c r="G4371" s="7">
        <v>147.0</v>
      </c>
      <c r="H4371" s="7" t="s">
        <v>17</v>
      </c>
      <c r="I4371" s="7">
        <v>117.0</v>
      </c>
      <c r="J4371" s="7">
        <f t="shared" si="1"/>
        <v>132</v>
      </c>
    </row>
    <row r="4372" ht="15.75" hidden="1" customHeight="1">
      <c r="A4372" s="5" t="s">
        <v>6616</v>
      </c>
      <c r="B4372" s="6" t="s">
        <v>12</v>
      </c>
      <c r="C4372" s="5" t="s">
        <v>13</v>
      </c>
      <c r="D4372" s="5" t="s">
        <v>51</v>
      </c>
      <c r="E4372" s="5" t="s">
        <v>25</v>
      </c>
      <c r="F4372" s="5" t="s">
        <v>474</v>
      </c>
      <c r="G4372" s="7">
        <v>191.0</v>
      </c>
      <c r="H4372" s="7" t="s">
        <v>17</v>
      </c>
      <c r="I4372" s="7">
        <v>197.0</v>
      </c>
      <c r="J4372" s="7">
        <f t="shared" si="1"/>
        <v>194</v>
      </c>
    </row>
    <row r="4373" ht="15.75" hidden="1" customHeight="1">
      <c r="A4373" s="5" t="s">
        <v>6617</v>
      </c>
      <c r="B4373" s="6" t="s">
        <v>19</v>
      </c>
      <c r="C4373" s="5" t="s">
        <v>13</v>
      </c>
      <c r="D4373" s="5" t="s">
        <v>20</v>
      </c>
      <c r="E4373" s="5" t="s">
        <v>15</v>
      </c>
      <c r="F4373" s="5" t="s">
        <v>676</v>
      </c>
      <c r="G4373" s="7">
        <v>127.0</v>
      </c>
      <c r="H4373" s="7" t="s">
        <v>17</v>
      </c>
      <c r="I4373" s="7">
        <v>146.0</v>
      </c>
      <c r="J4373" s="7">
        <f t="shared" si="1"/>
        <v>136.5</v>
      </c>
    </row>
    <row r="4374" ht="15.75" hidden="1" customHeight="1">
      <c r="A4374" s="5" t="s">
        <v>6618</v>
      </c>
      <c r="B4374" s="6" t="s">
        <v>19</v>
      </c>
      <c r="C4374" s="5" t="s">
        <v>13</v>
      </c>
      <c r="D4374" s="5" t="s">
        <v>20</v>
      </c>
      <c r="E4374" s="5" t="s">
        <v>15</v>
      </c>
      <c r="F4374" s="5" t="s">
        <v>137</v>
      </c>
      <c r="G4374" s="7">
        <v>182.0</v>
      </c>
      <c r="H4374" s="7" t="s">
        <v>17</v>
      </c>
      <c r="I4374" s="7">
        <v>182.0</v>
      </c>
      <c r="J4374" s="7">
        <f t="shared" si="1"/>
        <v>182</v>
      </c>
    </row>
    <row r="4375" ht="15.75" hidden="1" customHeight="1">
      <c r="A4375" s="5" t="s">
        <v>6619</v>
      </c>
      <c r="B4375" s="6" t="s">
        <v>12</v>
      </c>
      <c r="C4375" s="5" t="s">
        <v>13</v>
      </c>
      <c r="D4375" s="5" t="s">
        <v>24</v>
      </c>
      <c r="E4375" s="5" t="s">
        <v>25</v>
      </c>
      <c r="F4375" s="5" t="s">
        <v>54</v>
      </c>
      <c r="G4375" s="7">
        <v>124.0</v>
      </c>
      <c r="H4375" s="7">
        <v>158.0</v>
      </c>
      <c r="I4375" s="7" t="s">
        <v>17</v>
      </c>
      <c r="J4375" s="7">
        <f t="shared" si="1"/>
        <v>141</v>
      </c>
    </row>
    <row r="4376" ht="15.75" hidden="1" customHeight="1">
      <c r="A4376" s="5" t="s">
        <v>6620</v>
      </c>
      <c r="B4376" s="6" t="s">
        <v>19</v>
      </c>
      <c r="C4376" s="5" t="s">
        <v>13</v>
      </c>
      <c r="D4376" s="5" t="s">
        <v>30</v>
      </c>
      <c r="E4376" s="5" t="s">
        <v>15</v>
      </c>
      <c r="F4376" s="5" t="s">
        <v>1177</v>
      </c>
      <c r="G4376" s="7">
        <v>106.0</v>
      </c>
      <c r="H4376" s="7" t="s">
        <v>67</v>
      </c>
      <c r="I4376" s="7" t="s">
        <v>17</v>
      </c>
      <c r="J4376" s="7">
        <f t="shared" si="1"/>
        <v>106</v>
      </c>
    </row>
    <row r="4377" ht="15.75" hidden="1" customHeight="1">
      <c r="A4377" s="5" t="s">
        <v>6621</v>
      </c>
      <c r="B4377" s="6" t="s">
        <v>12</v>
      </c>
      <c r="C4377" s="5" t="s">
        <v>23</v>
      </c>
      <c r="D4377" s="5" t="s">
        <v>51</v>
      </c>
      <c r="E4377" s="5" t="s">
        <v>25</v>
      </c>
      <c r="F4377" s="5" t="s">
        <v>52</v>
      </c>
      <c r="G4377" s="7">
        <v>131.0</v>
      </c>
      <c r="H4377" s="7">
        <v>147.0</v>
      </c>
      <c r="I4377" s="7" t="s">
        <v>17</v>
      </c>
      <c r="J4377" s="7">
        <f t="shared" si="1"/>
        <v>139</v>
      </c>
    </row>
    <row r="4378" ht="15.75" hidden="1" customHeight="1">
      <c r="A4378" s="5" t="s">
        <v>6622</v>
      </c>
      <c r="B4378" s="6" t="s">
        <v>19</v>
      </c>
      <c r="C4378" s="5" t="s">
        <v>23</v>
      </c>
      <c r="D4378" s="5" t="s">
        <v>30</v>
      </c>
      <c r="E4378" s="5" t="s">
        <v>25</v>
      </c>
      <c r="F4378" s="5" t="s">
        <v>737</v>
      </c>
      <c r="G4378" s="7">
        <v>173.0</v>
      </c>
      <c r="H4378" s="7">
        <v>153.0</v>
      </c>
      <c r="I4378" s="7" t="s">
        <v>17</v>
      </c>
      <c r="J4378" s="7">
        <f t="shared" si="1"/>
        <v>163</v>
      </c>
    </row>
    <row r="4379" ht="15.75" hidden="1" customHeight="1">
      <c r="A4379" s="5" t="s">
        <v>6623</v>
      </c>
      <c r="B4379" s="6" t="s">
        <v>19</v>
      </c>
      <c r="C4379" s="5" t="s">
        <v>23</v>
      </c>
      <c r="D4379" s="5" t="s">
        <v>30</v>
      </c>
      <c r="E4379" s="5" t="s">
        <v>15</v>
      </c>
      <c r="F4379" s="5" t="s">
        <v>66</v>
      </c>
      <c r="G4379" s="7" t="s">
        <v>67</v>
      </c>
      <c r="H4379" s="7">
        <v>102.0</v>
      </c>
      <c r="I4379" s="7" t="s">
        <v>17</v>
      </c>
      <c r="J4379" s="7">
        <f t="shared" si="1"/>
        <v>102</v>
      </c>
    </row>
    <row r="4380" ht="15.75" hidden="1" customHeight="1">
      <c r="A4380" s="5" t="s">
        <v>6624</v>
      </c>
      <c r="B4380" s="6" t="s">
        <v>12</v>
      </c>
      <c r="C4380" s="5" t="s">
        <v>13</v>
      </c>
      <c r="D4380" s="5" t="s">
        <v>37</v>
      </c>
      <c r="E4380" s="5" t="s">
        <v>25</v>
      </c>
      <c r="F4380" s="5" t="s">
        <v>240</v>
      </c>
      <c r="G4380" s="7">
        <v>186.0</v>
      </c>
      <c r="H4380" s="7">
        <v>160.0</v>
      </c>
      <c r="I4380" s="7">
        <v>161.0</v>
      </c>
      <c r="J4380" s="7">
        <f t="shared" si="1"/>
        <v>169</v>
      </c>
    </row>
    <row r="4381" ht="15.75" hidden="1" customHeight="1">
      <c r="A4381" s="5" t="s">
        <v>6625</v>
      </c>
      <c r="B4381" s="6" t="s">
        <v>12</v>
      </c>
      <c r="C4381" s="5" t="s">
        <v>23</v>
      </c>
      <c r="D4381" s="5" t="s">
        <v>51</v>
      </c>
      <c r="E4381" s="5" t="s">
        <v>15</v>
      </c>
      <c r="F4381" s="5" t="s">
        <v>86</v>
      </c>
      <c r="G4381" s="7">
        <v>154.0</v>
      </c>
      <c r="H4381" s="7">
        <v>145.0</v>
      </c>
      <c r="I4381" s="7">
        <v>122.0</v>
      </c>
      <c r="J4381" s="7">
        <f t="shared" si="1"/>
        <v>140.3333333</v>
      </c>
    </row>
    <row r="4382" ht="15.75" hidden="1" customHeight="1">
      <c r="A4382" s="5" t="s">
        <v>6626</v>
      </c>
      <c r="B4382" s="6" t="s">
        <v>12</v>
      </c>
      <c r="C4382" s="5" t="s">
        <v>23</v>
      </c>
      <c r="D4382" s="5" t="s">
        <v>37</v>
      </c>
      <c r="E4382" s="5" t="s">
        <v>25</v>
      </c>
      <c r="F4382" s="5" t="s">
        <v>54</v>
      </c>
      <c r="G4382" s="7">
        <v>184.0</v>
      </c>
      <c r="H4382" s="7" t="s">
        <v>17</v>
      </c>
      <c r="I4382" s="7">
        <v>187.0</v>
      </c>
      <c r="J4382" s="7">
        <f t="shared" si="1"/>
        <v>185.5</v>
      </c>
    </row>
    <row r="4383" ht="15.75" hidden="1" customHeight="1">
      <c r="A4383" s="5" t="s">
        <v>6627</v>
      </c>
      <c r="B4383" s="6" t="s">
        <v>19</v>
      </c>
      <c r="C4383" s="5" t="s">
        <v>13</v>
      </c>
      <c r="D4383" s="5" t="s">
        <v>37</v>
      </c>
      <c r="E4383" s="5" t="s">
        <v>25</v>
      </c>
      <c r="F4383" s="5" t="s">
        <v>174</v>
      </c>
      <c r="G4383" s="7">
        <v>189.0</v>
      </c>
      <c r="H4383" s="7" t="s">
        <v>17</v>
      </c>
      <c r="I4383" s="7">
        <v>189.0</v>
      </c>
      <c r="J4383" s="7">
        <f t="shared" si="1"/>
        <v>189</v>
      </c>
    </row>
    <row r="4384" ht="15.75" hidden="1" customHeight="1">
      <c r="A4384" s="5" t="s">
        <v>6628</v>
      </c>
      <c r="B4384" s="6" t="s">
        <v>12</v>
      </c>
      <c r="C4384" s="5" t="s">
        <v>13</v>
      </c>
      <c r="D4384" s="5" t="s">
        <v>51</v>
      </c>
      <c r="E4384" s="5" t="s">
        <v>25</v>
      </c>
      <c r="F4384" s="5" t="s">
        <v>278</v>
      </c>
      <c r="G4384" s="7">
        <v>122.0</v>
      </c>
      <c r="H4384" s="7" t="s">
        <v>17</v>
      </c>
      <c r="I4384" s="7">
        <v>149.0</v>
      </c>
      <c r="J4384" s="7">
        <f t="shared" si="1"/>
        <v>135.5</v>
      </c>
    </row>
    <row r="4385" ht="15.75" hidden="1" customHeight="1">
      <c r="A4385" s="5" t="s">
        <v>6629</v>
      </c>
      <c r="B4385" s="6" t="s">
        <v>12</v>
      </c>
      <c r="C4385" s="5" t="s">
        <v>23</v>
      </c>
      <c r="D4385" s="5" t="s">
        <v>20</v>
      </c>
      <c r="E4385" s="5" t="s">
        <v>15</v>
      </c>
      <c r="F4385" s="5" t="s">
        <v>143</v>
      </c>
      <c r="G4385" s="7">
        <v>181.0</v>
      </c>
      <c r="H4385" s="7">
        <v>145.0</v>
      </c>
      <c r="I4385" s="7">
        <v>161.0</v>
      </c>
      <c r="J4385" s="7">
        <f t="shared" si="1"/>
        <v>162.3333333</v>
      </c>
    </row>
    <row r="4386" ht="15.75" hidden="1" customHeight="1">
      <c r="A4386" s="5" t="s">
        <v>6630</v>
      </c>
      <c r="B4386" s="6" t="s">
        <v>12</v>
      </c>
      <c r="C4386" s="5" t="s">
        <v>23</v>
      </c>
      <c r="D4386" s="5" t="s">
        <v>109</v>
      </c>
      <c r="E4386" s="5" t="s">
        <v>25</v>
      </c>
      <c r="F4386" s="5" t="s">
        <v>192</v>
      </c>
      <c r="G4386" s="7">
        <v>160.0</v>
      </c>
      <c r="H4386" s="7">
        <v>135.0</v>
      </c>
      <c r="I4386" s="7">
        <v>122.0</v>
      </c>
      <c r="J4386" s="7">
        <f t="shared" si="1"/>
        <v>139</v>
      </c>
    </row>
    <row r="4387" ht="15.75" hidden="1" customHeight="1">
      <c r="A4387" s="5" t="s">
        <v>6631</v>
      </c>
      <c r="B4387" s="6" t="s">
        <v>19</v>
      </c>
      <c r="C4387" s="5" t="s">
        <v>13</v>
      </c>
      <c r="D4387" s="5" t="s">
        <v>30</v>
      </c>
      <c r="E4387" s="5" t="s">
        <v>15</v>
      </c>
      <c r="F4387" s="5" t="s">
        <v>1408</v>
      </c>
      <c r="G4387" s="7">
        <v>145.0</v>
      </c>
      <c r="H4387" s="7" t="s">
        <v>17</v>
      </c>
      <c r="I4387" s="7">
        <v>151.0</v>
      </c>
      <c r="J4387" s="7">
        <f t="shared" si="1"/>
        <v>148</v>
      </c>
    </row>
    <row r="4388" ht="15.75" hidden="1" customHeight="1">
      <c r="A4388" s="5" t="s">
        <v>6632</v>
      </c>
      <c r="B4388" s="6" t="s">
        <v>12</v>
      </c>
      <c r="C4388" s="5" t="s">
        <v>23</v>
      </c>
      <c r="D4388" s="5" t="s">
        <v>20</v>
      </c>
      <c r="E4388" s="5" t="s">
        <v>15</v>
      </c>
      <c r="F4388" s="5" t="s">
        <v>153</v>
      </c>
      <c r="G4388" s="7">
        <v>176.0</v>
      </c>
      <c r="H4388" s="7">
        <v>135.0</v>
      </c>
      <c r="I4388" s="7" t="s">
        <v>17</v>
      </c>
      <c r="J4388" s="7">
        <f t="shared" si="1"/>
        <v>155.5</v>
      </c>
    </row>
    <row r="4389" ht="15.75" hidden="1" customHeight="1">
      <c r="A4389" s="5" t="s">
        <v>6633</v>
      </c>
      <c r="B4389" s="6" t="s">
        <v>12</v>
      </c>
      <c r="C4389" s="5" t="s">
        <v>13</v>
      </c>
      <c r="D4389" s="5" t="s">
        <v>20</v>
      </c>
      <c r="E4389" s="5" t="s">
        <v>15</v>
      </c>
      <c r="F4389" s="5" t="s">
        <v>107</v>
      </c>
      <c r="G4389" s="7">
        <v>145.0</v>
      </c>
      <c r="H4389" s="7" t="s">
        <v>17</v>
      </c>
      <c r="I4389" s="7">
        <v>142.0</v>
      </c>
      <c r="J4389" s="7">
        <f t="shared" si="1"/>
        <v>143.5</v>
      </c>
    </row>
    <row r="4390" ht="15.75" hidden="1" customHeight="1">
      <c r="A4390" s="5" t="s">
        <v>6634</v>
      </c>
      <c r="B4390" s="6" t="s">
        <v>12</v>
      </c>
      <c r="C4390" s="5" t="s">
        <v>23</v>
      </c>
      <c r="D4390" s="5" t="s">
        <v>46</v>
      </c>
      <c r="E4390" s="5" t="s">
        <v>15</v>
      </c>
      <c r="F4390" s="5" t="s">
        <v>90</v>
      </c>
      <c r="G4390" s="7">
        <v>193.0</v>
      </c>
      <c r="H4390" s="7" t="s">
        <v>17</v>
      </c>
      <c r="I4390" s="7">
        <v>186.0</v>
      </c>
      <c r="J4390" s="7">
        <f t="shared" si="1"/>
        <v>189.5</v>
      </c>
    </row>
    <row r="4391" ht="15.75" hidden="1" customHeight="1">
      <c r="A4391" s="5" t="s">
        <v>6635</v>
      </c>
      <c r="B4391" s="6" t="s">
        <v>12</v>
      </c>
      <c r="C4391" s="5" t="s">
        <v>13</v>
      </c>
      <c r="D4391" s="5" t="s">
        <v>24</v>
      </c>
      <c r="E4391" s="5" t="s">
        <v>15</v>
      </c>
      <c r="F4391" s="5" t="s">
        <v>413</v>
      </c>
      <c r="G4391" s="7">
        <v>163.0</v>
      </c>
      <c r="H4391" s="7" t="s">
        <v>17</v>
      </c>
      <c r="I4391" s="7">
        <v>151.0</v>
      </c>
      <c r="J4391" s="7">
        <f t="shared" si="1"/>
        <v>157</v>
      </c>
    </row>
    <row r="4392" ht="15.75" hidden="1" customHeight="1">
      <c r="A4392" s="5" t="s">
        <v>6636</v>
      </c>
      <c r="B4392" s="6" t="s">
        <v>12</v>
      </c>
      <c r="C4392" s="5" t="s">
        <v>23</v>
      </c>
      <c r="D4392" s="5" t="s">
        <v>24</v>
      </c>
      <c r="E4392" s="5" t="s">
        <v>15</v>
      </c>
      <c r="F4392" s="5" t="s">
        <v>332</v>
      </c>
      <c r="G4392" s="7">
        <v>183.0</v>
      </c>
      <c r="H4392" s="7">
        <v>153.0</v>
      </c>
      <c r="I4392" s="7" t="s">
        <v>17</v>
      </c>
      <c r="J4392" s="7">
        <f t="shared" si="1"/>
        <v>168</v>
      </c>
    </row>
    <row r="4393" ht="15.75" customHeight="1">
      <c r="A4393" s="5" t="s">
        <v>6637</v>
      </c>
      <c r="B4393" s="6" t="s">
        <v>12</v>
      </c>
      <c r="C4393" s="5" t="s">
        <v>13</v>
      </c>
      <c r="D4393" s="5" t="s">
        <v>20</v>
      </c>
      <c r="E4393" s="5" t="s">
        <v>15</v>
      </c>
      <c r="F4393" s="5" t="s">
        <v>603</v>
      </c>
      <c r="G4393" s="7" t="s">
        <v>64</v>
      </c>
      <c r="H4393" s="7" t="s">
        <v>64</v>
      </c>
      <c r="I4393" s="7" t="s">
        <v>17</v>
      </c>
      <c r="J4393" s="7" t="str">
        <f t="shared" si="1"/>
        <v>#DIV/0!</v>
      </c>
    </row>
    <row r="4394" ht="15.75" hidden="1" customHeight="1">
      <c r="A4394" s="5" t="s">
        <v>6638</v>
      </c>
      <c r="B4394" s="6" t="s">
        <v>1353</v>
      </c>
      <c r="C4394" s="5" t="s">
        <v>13</v>
      </c>
      <c r="D4394" s="5" t="s">
        <v>30</v>
      </c>
      <c r="E4394" s="5" t="s">
        <v>25</v>
      </c>
      <c r="F4394" s="5" t="s">
        <v>1209</v>
      </c>
      <c r="G4394" s="7" t="s">
        <v>67</v>
      </c>
      <c r="H4394" s="7">
        <v>105.0</v>
      </c>
      <c r="I4394" s="7" t="s">
        <v>17</v>
      </c>
      <c r="J4394" s="7">
        <f t="shared" si="1"/>
        <v>105</v>
      </c>
    </row>
    <row r="4395" ht="15.75" hidden="1" customHeight="1">
      <c r="A4395" s="5" t="s">
        <v>6639</v>
      </c>
      <c r="B4395" s="6" t="s">
        <v>19</v>
      </c>
      <c r="C4395" s="5" t="s">
        <v>13</v>
      </c>
      <c r="D4395" s="5" t="s">
        <v>37</v>
      </c>
      <c r="E4395" s="5" t="s">
        <v>15</v>
      </c>
      <c r="F4395" s="5" t="s">
        <v>271</v>
      </c>
      <c r="G4395" s="7">
        <v>193.0</v>
      </c>
      <c r="H4395" s="7" t="s">
        <v>17</v>
      </c>
      <c r="I4395" s="7">
        <v>190.0</v>
      </c>
      <c r="J4395" s="7">
        <f t="shared" si="1"/>
        <v>191.5</v>
      </c>
    </row>
    <row r="4396" ht="15.75" hidden="1" customHeight="1">
      <c r="A4396" s="5" t="s">
        <v>6640</v>
      </c>
      <c r="B4396" s="6" t="s">
        <v>19</v>
      </c>
      <c r="C4396" s="5" t="s">
        <v>23</v>
      </c>
      <c r="D4396" s="5" t="s">
        <v>20</v>
      </c>
      <c r="E4396" s="5" t="s">
        <v>15</v>
      </c>
      <c r="F4396" s="5" t="s">
        <v>387</v>
      </c>
      <c r="G4396" s="7">
        <v>179.0</v>
      </c>
      <c r="H4396" s="7">
        <v>172.0</v>
      </c>
      <c r="I4396" s="7">
        <v>144.0</v>
      </c>
      <c r="J4396" s="7">
        <f t="shared" si="1"/>
        <v>165</v>
      </c>
    </row>
    <row r="4397" ht="15.75" hidden="1" customHeight="1">
      <c r="A4397" s="5" t="s">
        <v>6641</v>
      </c>
      <c r="B4397" s="6" t="s">
        <v>12</v>
      </c>
      <c r="C4397" s="5" t="s">
        <v>13</v>
      </c>
      <c r="D4397" s="5" t="s">
        <v>30</v>
      </c>
      <c r="E4397" s="5" t="s">
        <v>25</v>
      </c>
      <c r="F4397" s="5" t="s">
        <v>448</v>
      </c>
      <c r="G4397" s="7">
        <v>163.0</v>
      </c>
      <c r="H4397" s="7" t="s">
        <v>17</v>
      </c>
      <c r="I4397" s="7">
        <v>159.0</v>
      </c>
      <c r="J4397" s="7">
        <f t="shared" si="1"/>
        <v>161</v>
      </c>
    </row>
    <row r="4398" ht="15.75" hidden="1" customHeight="1">
      <c r="A4398" s="5" t="s">
        <v>6642</v>
      </c>
      <c r="B4398" s="6" t="s">
        <v>12</v>
      </c>
      <c r="C4398" s="5" t="s">
        <v>13</v>
      </c>
      <c r="D4398" s="5" t="s">
        <v>20</v>
      </c>
      <c r="E4398" s="5" t="s">
        <v>15</v>
      </c>
      <c r="F4398" s="5" t="s">
        <v>264</v>
      </c>
      <c r="G4398" s="7">
        <v>159.0</v>
      </c>
      <c r="H4398" s="7">
        <v>140.0</v>
      </c>
      <c r="I4398" s="7">
        <v>153.0</v>
      </c>
      <c r="J4398" s="7">
        <f t="shared" si="1"/>
        <v>150.6666667</v>
      </c>
    </row>
    <row r="4399" ht="15.75" hidden="1" customHeight="1">
      <c r="A4399" s="5" t="s">
        <v>6643</v>
      </c>
      <c r="B4399" s="6" t="s">
        <v>19</v>
      </c>
      <c r="C4399" s="5" t="s">
        <v>13</v>
      </c>
      <c r="D4399" s="5" t="s">
        <v>20</v>
      </c>
      <c r="E4399" s="5" t="s">
        <v>25</v>
      </c>
      <c r="F4399" s="5" t="s">
        <v>1343</v>
      </c>
      <c r="G4399" s="7">
        <v>135.0</v>
      </c>
      <c r="H4399" s="7" t="s">
        <v>17</v>
      </c>
      <c r="I4399" s="7">
        <v>151.0</v>
      </c>
      <c r="J4399" s="7">
        <f t="shared" si="1"/>
        <v>143</v>
      </c>
    </row>
    <row r="4400" ht="15.75" hidden="1" customHeight="1">
      <c r="A4400" s="5" t="s">
        <v>6644</v>
      </c>
      <c r="B4400" s="6" t="s">
        <v>12</v>
      </c>
      <c r="C4400" s="5" t="s">
        <v>13</v>
      </c>
      <c r="D4400" s="5" t="s">
        <v>109</v>
      </c>
      <c r="E4400" s="5" t="s">
        <v>25</v>
      </c>
      <c r="F4400" s="5" t="s">
        <v>1677</v>
      </c>
      <c r="G4400" s="7">
        <v>113.0</v>
      </c>
      <c r="H4400" s="7">
        <v>105.0</v>
      </c>
      <c r="I4400" s="7" t="s">
        <v>67</v>
      </c>
      <c r="J4400" s="7">
        <f t="shared" si="1"/>
        <v>109</v>
      </c>
    </row>
    <row r="4401" ht="15.75" hidden="1" customHeight="1">
      <c r="A4401" s="5" t="s">
        <v>6645</v>
      </c>
      <c r="B4401" s="6" t="s">
        <v>12</v>
      </c>
      <c r="C4401" s="5" t="s">
        <v>13</v>
      </c>
      <c r="D4401" s="5" t="s">
        <v>30</v>
      </c>
      <c r="E4401" s="5" t="s">
        <v>25</v>
      </c>
      <c r="F4401" s="5" t="s">
        <v>188</v>
      </c>
      <c r="G4401" s="7">
        <v>163.0</v>
      </c>
      <c r="H4401" s="7" t="s">
        <v>17</v>
      </c>
      <c r="I4401" s="7">
        <v>170.0</v>
      </c>
      <c r="J4401" s="7">
        <f t="shared" si="1"/>
        <v>166.5</v>
      </c>
    </row>
    <row r="4402" ht="15.75" hidden="1" customHeight="1">
      <c r="A4402" s="5" t="s">
        <v>6646</v>
      </c>
      <c r="B4402" s="6" t="s">
        <v>12</v>
      </c>
      <c r="C4402" s="5" t="s">
        <v>23</v>
      </c>
      <c r="D4402" s="5" t="s">
        <v>46</v>
      </c>
      <c r="E4402" s="5" t="s">
        <v>25</v>
      </c>
      <c r="F4402" s="5" t="s">
        <v>47</v>
      </c>
      <c r="G4402" s="7">
        <v>182.0</v>
      </c>
      <c r="H4402" s="7" t="s">
        <v>17</v>
      </c>
      <c r="I4402" s="7">
        <v>172.0</v>
      </c>
      <c r="J4402" s="7">
        <f t="shared" si="1"/>
        <v>177</v>
      </c>
    </row>
    <row r="4403" ht="15.75" hidden="1" customHeight="1">
      <c r="A4403" s="5" t="s">
        <v>6647</v>
      </c>
      <c r="B4403" s="6" t="s">
        <v>12</v>
      </c>
      <c r="C4403" s="5" t="s">
        <v>23</v>
      </c>
      <c r="D4403" s="5" t="s">
        <v>51</v>
      </c>
      <c r="E4403" s="5" t="s">
        <v>15</v>
      </c>
      <c r="F4403" s="5" t="s">
        <v>358</v>
      </c>
      <c r="G4403" s="7">
        <v>156.0</v>
      </c>
      <c r="H4403" s="7" t="s">
        <v>17</v>
      </c>
      <c r="I4403" s="7">
        <v>175.0</v>
      </c>
      <c r="J4403" s="7">
        <f t="shared" si="1"/>
        <v>165.5</v>
      </c>
    </row>
    <row r="4404" ht="15.75" hidden="1" customHeight="1">
      <c r="A4404" s="5" t="s">
        <v>6648</v>
      </c>
      <c r="B4404" s="6" t="s">
        <v>12</v>
      </c>
      <c r="C4404" s="5" t="s">
        <v>23</v>
      </c>
      <c r="D4404" s="5" t="s">
        <v>561</v>
      </c>
      <c r="E4404" s="5" t="s">
        <v>25</v>
      </c>
      <c r="F4404" s="5" t="s">
        <v>1414</v>
      </c>
      <c r="G4404" s="7">
        <v>153.0</v>
      </c>
      <c r="H4404" s="7">
        <v>132.0</v>
      </c>
      <c r="I4404" s="7">
        <v>166.0</v>
      </c>
      <c r="J4404" s="7">
        <f t="shared" si="1"/>
        <v>150.3333333</v>
      </c>
    </row>
    <row r="4405" ht="15.75" hidden="1" customHeight="1">
      <c r="A4405" s="5" t="s">
        <v>6649</v>
      </c>
      <c r="B4405" s="6" t="s">
        <v>12</v>
      </c>
      <c r="C4405" s="5" t="s">
        <v>13</v>
      </c>
      <c r="D4405" s="5" t="s">
        <v>37</v>
      </c>
      <c r="E4405" s="5" t="s">
        <v>15</v>
      </c>
      <c r="F4405" s="5" t="s">
        <v>134</v>
      </c>
      <c r="G4405" s="7">
        <v>102.0</v>
      </c>
      <c r="H4405" s="7" t="s">
        <v>17</v>
      </c>
      <c r="I4405" s="7">
        <v>114.0</v>
      </c>
      <c r="J4405" s="7">
        <f t="shared" si="1"/>
        <v>108</v>
      </c>
    </row>
    <row r="4406" ht="15.75" hidden="1" customHeight="1">
      <c r="A4406" s="5" t="s">
        <v>6650</v>
      </c>
      <c r="B4406" s="6" t="s">
        <v>12</v>
      </c>
      <c r="C4406" s="5" t="s">
        <v>23</v>
      </c>
      <c r="D4406" s="5" t="s">
        <v>30</v>
      </c>
      <c r="E4406" s="5" t="s">
        <v>25</v>
      </c>
      <c r="F4406" s="5" t="s">
        <v>75</v>
      </c>
      <c r="G4406" s="7">
        <v>137.0</v>
      </c>
      <c r="H4406" s="7" t="s">
        <v>17</v>
      </c>
      <c r="I4406" s="7">
        <v>119.0</v>
      </c>
      <c r="J4406" s="7">
        <f t="shared" si="1"/>
        <v>128</v>
      </c>
    </row>
    <row r="4407" ht="15.75" hidden="1" customHeight="1">
      <c r="A4407" s="5" t="s">
        <v>6651</v>
      </c>
      <c r="B4407" s="6" t="s">
        <v>12</v>
      </c>
      <c r="C4407" s="5" t="s">
        <v>23</v>
      </c>
      <c r="D4407" s="5" t="s">
        <v>37</v>
      </c>
      <c r="E4407" s="5" t="s">
        <v>15</v>
      </c>
      <c r="F4407" s="5" t="s">
        <v>205</v>
      </c>
      <c r="G4407" s="7">
        <v>175.0</v>
      </c>
      <c r="H4407" s="7" t="s">
        <v>17</v>
      </c>
      <c r="I4407" s="7">
        <v>172.0</v>
      </c>
      <c r="J4407" s="7">
        <f t="shared" si="1"/>
        <v>173.5</v>
      </c>
    </row>
    <row r="4408" ht="15.75" hidden="1" customHeight="1">
      <c r="A4408" s="5" t="s">
        <v>6652</v>
      </c>
      <c r="B4408" s="6" t="s">
        <v>19</v>
      </c>
      <c r="C4408" s="5" t="s">
        <v>23</v>
      </c>
      <c r="D4408" s="5" t="s">
        <v>30</v>
      </c>
      <c r="E4408" s="5" t="s">
        <v>15</v>
      </c>
      <c r="F4408" s="5" t="s">
        <v>660</v>
      </c>
      <c r="G4408" s="7">
        <v>106.0</v>
      </c>
      <c r="H4408" s="7">
        <v>115.0</v>
      </c>
      <c r="I4408" s="7" t="s">
        <v>17</v>
      </c>
      <c r="J4408" s="7">
        <f t="shared" si="1"/>
        <v>110.5</v>
      </c>
    </row>
    <row r="4409" ht="15.75" hidden="1" customHeight="1">
      <c r="A4409" s="5" t="s">
        <v>6653</v>
      </c>
      <c r="B4409" s="6" t="s">
        <v>19</v>
      </c>
      <c r="C4409" s="5" t="s">
        <v>23</v>
      </c>
      <c r="D4409" s="5" t="s">
        <v>37</v>
      </c>
      <c r="E4409" s="5" t="s">
        <v>25</v>
      </c>
      <c r="F4409" s="5" t="s">
        <v>240</v>
      </c>
      <c r="G4409" s="7">
        <v>183.0</v>
      </c>
      <c r="H4409" s="7" t="s">
        <v>17</v>
      </c>
      <c r="I4409" s="7">
        <v>197.0</v>
      </c>
      <c r="J4409" s="7">
        <f t="shared" si="1"/>
        <v>190</v>
      </c>
    </row>
    <row r="4410" ht="15.75" hidden="1" customHeight="1">
      <c r="A4410" s="5" t="s">
        <v>6654</v>
      </c>
      <c r="B4410" s="6" t="s">
        <v>19</v>
      </c>
      <c r="C4410" s="5" t="s">
        <v>13</v>
      </c>
      <c r="D4410" s="5" t="s">
        <v>24</v>
      </c>
      <c r="E4410" s="5" t="s">
        <v>15</v>
      </c>
      <c r="F4410" s="5" t="s">
        <v>92</v>
      </c>
      <c r="G4410" s="7">
        <v>119.0</v>
      </c>
      <c r="H4410" s="7">
        <v>107.0</v>
      </c>
      <c r="I4410" s="7" t="s">
        <v>17</v>
      </c>
      <c r="J4410" s="7">
        <f t="shared" si="1"/>
        <v>113</v>
      </c>
    </row>
    <row r="4411" ht="15.75" hidden="1" customHeight="1">
      <c r="A4411" s="5" t="s">
        <v>6655</v>
      </c>
      <c r="B4411" s="6" t="s">
        <v>19</v>
      </c>
      <c r="C4411" s="5" t="s">
        <v>23</v>
      </c>
      <c r="D4411" s="5" t="s">
        <v>30</v>
      </c>
      <c r="E4411" s="5" t="s">
        <v>15</v>
      </c>
      <c r="F4411" s="5" t="s">
        <v>319</v>
      </c>
      <c r="G4411" s="7">
        <v>195.0</v>
      </c>
      <c r="H4411" s="7">
        <v>173.0</v>
      </c>
      <c r="I4411" s="7">
        <v>135.0</v>
      </c>
      <c r="J4411" s="7">
        <f t="shared" si="1"/>
        <v>167.6666667</v>
      </c>
    </row>
    <row r="4412" ht="15.75" hidden="1" customHeight="1">
      <c r="A4412" s="5" t="s">
        <v>6656</v>
      </c>
      <c r="B4412" s="6" t="s">
        <v>12</v>
      </c>
      <c r="C4412" s="5" t="s">
        <v>13</v>
      </c>
      <c r="D4412" s="5" t="s">
        <v>30</v>
      </c>
      <c r="E4412" s="5" t="s">
        <v>25</v>
      </c>
      <c r="F4412" s="5" t="s">
        <v>158</v>
      </c>
      <c r="G4412" s="7">
        <v>157.0</v>
      </c>
      <c r="H4412" s="7" t="s">
        <v>17</v>
      </c>
      <c r="I4412" s="7">
        <v>182.0</v>
      </c>
      <c r="J4412" s="7">
        <f t="shared" si="1"/>
        <v>169.5</v>
      </c>
    </row>
    <row r="4413" ht="15.75" hidden="1" customHeight="1">
      <c r="A4413" s="5" t="s">
        <v>6657</v>
      </c>
      <c r="B4413" s="6" t="s">
        <v>12</v>
      </c>
      <c r="C4413" s="5" t="s">
        <v>13</v>
      </c>
      <c r="D4413" s="5" t="s">
        <v>43</v>
      </c>
      <c r="E4413" s="5" t="s">
        <v>25</v>
      </c>
      <c r="F4413" s="5" t="s">
        <v>224</v>
      </c>
      <c r="G4413" s="7">
        <v>135.0</v>
      </c>
      <c r="H4413" s="7" t="s">
        <v>17</v>
      </c>
      <c r="I4413" s="7">
        <v>166.0</v>
      </c>
      <c r="J4413" s="7">
        <f t="shared" si="1"/>
        <v>150.5</v>
      </c>
    </row>
    <row r="4414" ht="15.75" hidden="1" customHeight="1">
      <c r="A4414" s="5" t="s">
        <v>6658</v>
      </c>
      <c r="B4414" s="6" t="s">
        <v>12</v>
      </c>
      <c r="C4414" s="5" t="s">
        <v>23</v>
      </c>
      <c r="D4414" s="5" t="s">
        <v>109</v>
      </c>
      <c r="E4414" s="5" t="s">
        <v>25</v>
      </c>
      <c r="F4414" s="5" t="s">
        <v>262</v>
      </c>
      <c r="G4414" s="7">
        <v>122.0</v>
      </c>
      <c r="H4414" s="7" t="s">
        <v>67</v>
      </c>
      <c r="I4414" s="7" t="s">
        <v>17</v>
      </c>
      <c r="J4414" s="7">
        <f t="shared" si="1"/>
        <v>122</v>
      </c>
    </row>
    <row r="4415" ht="15.75" hidden="1" customHeight="1">
      <c r="A4415" s="5" t="s">
        <v>6659</v>
      </c>
      <c r="B4415" s="6" t="s">
        <v>19</v>
      </c>
      <c r="C4415" s="5" t="s">
        <v>23</v>
      </c>
      <c r="D4415" s="5" t="s">
        <v>37</v>
      </c>
      <c r="E4415" s="5" t="s">
        <v>25</v>
      </c>
      <c r="F4415" s="5" t="s">
        <v>1023</v>
      </c>
      <c r="G4415" s="7">
        <v>178.0</v>
      </c>
      <c r="H4415" s="7">
        <v>151.0</v>
      </c>
      <c r="I4415" s="7" t="s">
        <v>17</v>
      </c>
      <c r="J4415" s="7">
        <f t="shared" si="1"/>
        <v>164.5</v>
      </c>
    </row>
    <row r="4416" ht="15.75" hidden="1" customHeight="1">
      <c r="A4416" s="5" t="s">
        <v>6660</v>
      </c>
      <c r="B4416" s="6" t="s">
        <v>19</v>
      </c>
      <c r="C4416" s="5" t="s">
        <v>13</v>
      </c>
      <c r="D4416" s="5" t="s">
        <v>51</v>
      </c>
      <c r="E4416" s="5" t="s">
        <v>25</v>
      </c>
      <c r="F4416" s="5" t="s">
        <v>474</v>
      </c>
      <c r="G4416" s="7">
        <v>117.0</v>
      </c>
      <c r="H4416" s="7">
        <v>145.0</v>
      </c>
      <c r="I4416" s="7" t="s">
        <v>17</v>
      </c>
      <c r="J4416" s="7">
        <f t="shared" si="1"/>
        <v>131</v>
      </c>
    </row>
    <row r="4417" ht="15.75" hidden="1" customHeight="1">
      <c r="A4417" s="5" t="s">
        <v>6661</v>
      </c>
      <c r="B4417" s="6" t="s">
        <v>12</v>
      </c>
      <c r="C4417" s="5" t="s">
        <v>13</v>
      </c>
      <c r="D4417" s="5" t="s">
        <v>60</v>
      </c>
      <c r="E4417" s="5" t="s">
        <v>15</v>
      </c>
      <c r="F4417" s="5" t="s">
        <v>31</v>
      </c>
      <c r="G4417" s="7">
        <v>126.0</v>
      </c>
      <c r="H4417" s="7" t="s">
        <v>17</v>
      </c>
      <c r="I4417" s="7">
        <v>133.0</v>
      </c>
      <c r="J4417" s="7">
        <f t="shared" si="1"/>
        <v>129.5</v>
      </c>
    </row>
    <row r="4418" ht="15.75" hidden="1" customHeight="1">
      <c r="A4418" s="5" t="s">
        <v>6662</v>
      </c>
      <c r="B4418" s="6" t="s">
        <v>12</v>
      </c>
      <c r="C4418" s="5" t="s">
        <v>13</v>
      </c>
      <c r="D4418" s="5" t="s">
        <v>30</v>
      </c>
      <c r="E4418" s="5" t="s">
        <v>25</v>
      </c>
      <c r="F4418" s="5" t="s">
        <v>1311</v>
      </c>
      <c r="G4418" s="7">
        <v>156.0</v>
      </c>
      <c r="H4418" s="7">
        <v>162.0</v>
      </c>
      <c r="I4418" s="7" t="s">
        <v>17</v>
      </c>
      <c r="J4418" s="7">
        <f t="shared" si="1"/>
        <v>159</v>
      </c>
    </row>
    <row r="4419" ht="15.75" hidden="1" customHeight="1">
      <c r="A4419" s="5" t="s">
        <v>6663</v>
      </c>
      <c r="B4419" s="6" t="s">
        <v>19</v>
      </c>
      <c r="C4419" s="5" t="s">
        <v>13</v>
      </c>
      <c r="D4419" s="5" t="s">
        <v>37</v>
      </c>
      <c r="E4419" s="5" t="s">
        <v>25</v>
      </c>
      <c r="F4419" s="5" t="s">
        <v>174</v>
      </c>
      <c r="G4419" s="7">
        <v>171.0</v>
      </c>
      <c r="H4419" s="7" t="s">
        <v>17</v>
      </c>
      <c r="I4419" s="7">
        <v>170.0</v>
      </c>
      <c r="J4419" s="7">
        <f t="shared" si="1"/>
        <v>170.5</v>
      </c>
    </row>
    <row r="4420" ht="15.75" hidden="1" customHeight="1">
      <c r="A4420" s="5" t="s">
        <v>6664</v>
      </c>
      <c r="B4420" s="6" t="s">
        <v>12</v>
      </c>
      <c r="C4420" s="5" t="s">
        <v>23</v>
      </c>
      <c r="D4420" s="5" t="s">
        <v>14</v>
      </c>
      <c r="E4420" s="5" t="s">
        <v>15</v>
      </c>
      <c r="F4420" s="5" t="s">
        <v>127</v>
      </c>
      <c r="G4420" s="7">
        <v>161.0</v>
      </c>
      <c r="H4420" s="7">
        <v>164.0</v>
      </c>
      <c r="I4420" s="7" t="s">
        <v>17</v>
      </c>
      <c r="J4420" s="7">
        <f t="shared" si="1"/>
        <v>162.5</v>
      </c>
    </row>
    <row r="4421" ht="15.75" customHeight="1">
      <c r="A4421" s="5" t="s">
        <v>6665</v>
      </c>
      <c r="B4421" s="6" t="s">
        <v>12</v>
      </c>
      <c r="C4421" s="5" t="s">
        <v>13</v>
      </c>
      <c r="D4421" s="5" t="s">
        <v>30</v>
      </c>
      <c r="E4421" s="5" t="s">
        <v>25</v>
      </c>
      <c r="F4421" s="5" t="s">
        <v>510</v>
      </c>
      <c r="G4421" s="7" t="s">
        <v>67</v>
      </c>
      <c r="H4421" s="7" t="s">
        <v>17</v>
      </c>
      <c r="I4421" s="7" t="s">
        <v>67</v>
      </c>
      <c r="J4421" s="7" t="str">
        <f t="shared" si="1"/>
        <v>#DIV/0!</v>
      </c>
    </row>
    <row r="4422" ht="15.75" hidden="1" customHeight="1">
      <c r="A4422" s="5" t="s">
        <v>6666</v>
      </c>
      <c r="B4422" s="6" t="s">
        <v>12</v>
      </c>
      <c r="C4422" s="5" t="s">
        <v>23</v>
      </c>
      <c r="D4422" s="5" t="s">
        <v>20</v>
      </c>
      <c r="E4422" s="5" t="s">
        <v>15</v>
      </c>
      <c r="F4422" s="5" t="s">
        <v>450</v>
      </c>
      <c r="G4422" s="7">
        <v>164.0</v>
      </c>
      <c r="H4422" s="7">
        <v>169.0</v>
      </c>
      <c r="I4422" s="7" t="s">
        <v>17</v>
      </c>
      <c r="J4422" s="7">
        <f t="shared" si="1"/>
        <v>166.5</v>
      </c>
    </row>
    <row r="4423" ht="15.75" hidden="1" customHeight="1">
      <c r="A4423" s="5" t="s">
        <v>6667</v>
      </c>
      <c r="B4423" s="6" t="s">
        <v>12</v>
      </c>
      <c r="C4423" s="5" t="s">
        <v>13</v>
      </c>
      <c r="D4423" s="5" t="s">
        <v>77</v>
      </c>
      <c r="E4423" s="5" t="s">
        <v>15</v>
      </c>
      <c r="F4423" s="5" t="s">
        <v>198</v>
      </c>
      <c r="G4423" s="7">
        <v>180.0</v>
      </c>
      <c r="H4423" s="7">
        <v>151.0</v>
      </c>
      <c r="I4423" s="7" t="s">
        <v>17</v>
      </c>
      <c r="J4423" s="7">
        <f t="shared" si="1"/>
        <v>165.5</v>
      </c>
    </row>
    <row r="4424" ht="15.75" hidden="1" customHeight="1">
      <c r="A4424" s="5" t="s">
        <v>6668</v>
      </c>
      <c r="B4424" s="6" t="s">
        <v>12</v>
      </c>
      <c r="C4424" s="5" t="s">
        <v>13</v>
      </c>
      <c r="D4424" s="5" t="s">
        <v>60</v>
      </c>
      <c r="E4424" s="5" t="s">
        <v>15</v>
      </c>
      <c r="F4424" s="5" t="s">
        <v>73</v>
      </c>
      <c r="G4424" s="7">
        <v>113.0</v>
      </c>
      <c r="H4424" s="7">
        <v>143.0</v>
      </c>
      <c r="I4424" s="7">
        <v>133.0</v>
      </c>
      <c r="J4424" s="7">
        <f t="shared" si="1"/>
        <v>129.6666667</v>
      </c>
    </row>
    <row r="4425" ht="15.75" hidden="1" customHeight="1">
      <c r="A4425" s="5" t="s">
        <v>6669</v>
      </c>
      <c r="B4425" s="6" t="s">
        <v>12</v>
      </c>
      <c r="C4425" s="5" t="s">
        <v>13</v>
      </c>
      <c r="D4425" s="5" t="s">
        <v>40</v>
      </c>
      <c r="E4425" s="5" t="s">
        <v>15</v>
      </c>
      <c r="F4425" s="5" t="s">
        <v>41</v>
      </c>
      <c r="G4425" s="7">
        <v>119.0</v>
      </c>
      <c r="H4425" s="7">
        <v>121.0</v>
      </c>
      <c r="I4425" s="7">
        <v>117.0</v>
      </c>
      <c r="J4425" s="7">
        <f t="shared" si="1"/>
        <v>119</v>
      </c>
    </row>
    <row r="4426" ht="15.75" hidden="1" customHeight="1">
      <c r="A4426" s="5" t="s">
        <v>6670</v>
      </c>
      <c r="B4426" s="6" t="s">
        <v>19</v>
      </c>
      <c r="C4426" s="5" t="s">
        <v>23</v>
      </c>
      <c r="D4426" s="5" t="s">
        <v>60</v>
      </c>
      <c r="E4426" s="5" t="s">
        <v>15</v>
      </c>
      <c r="F4426" s="5" t="s">
        <v>112</v>
      </c>
      <c r="G4426" s="7">
        <v>180.0</v>
      </c>
      <c r="H4426" s="7" t="s">
        <v>17</v>
      </c>
      <c r="I4426" s="7">
        <v>180.0</v>
      </c>
      <c r="J4426" s="7">
        <f t="shared" si="1"/>
        <v>180</v>
      </c>
    </row>
    <row r="4427" ht="15.75" hidden="1" customHeight="1">
      <c r="A4427" s="5" t="s">
        <v>6671</v>
      </c>
      <c r="B4427" s="6" t="s">
        <v>6672</v>
      </c>
      <c r="C4427" s="5" t="s">
        <v>23</v>
      </c>
      <c r="D4427" s="5" t="s">
        <v>30</v>
      </c>
      <c r="E4427" s="5" t="s">
        <v>15</v>
      </c>
      <c r="F4427" s="5" t="s">
        <v>66</v>
      </c>
      <c r="G4427" s="7" t="s">
        <v>64</v>
      </c>
      <c r="H4427" s="7">
        <v>145.0</v>
      </c>
      <c r="I4427" s="7" t="s">
        <v>17</v>
      </c>
      <c r="J4427" s="7">
        <f t="shared" si="1"/>
        <v>145</v>
      </c>
    </row>
    <row r="4428" ht="15.75" hidden="1" customHeight="1">
      <c r="A4428" s="5" t="s">
        <v>6673</v>
      </c>
      <c r="B4428" s="6" t="s">
        <v>12</v>
      </c>
      <c r="C4428" s="5" t="s">
        <v>23</v>
      </c>
      <c r="D4428" s="5" t="s">
        <v>77</v>
      </c>
      <c r="E4428" s="5" t="s">
        <v>15</v>
      </c>
      <c r="F4428" s="5" t="s">
        <v>198</v>
      </c>
      <c r="G4428" s="7">
        <v>149.0</v>
      </c>
      <c r="H4428" s="7">
        <v>151.0</v>
      </c>
      <c r="I4428" s="7" t="s">
        <v>17</v>
      </c>
      <c r="J4428" s="7">
        <f t="shared" si="1"/>
        <v>150</v>
      </c>
    </row>
    <row r="4429" ht="15.75" hidden="1" customHeight="1">
      <c r="A4429" s="5" t="s">
        <v>6674</v>
      </c>
      <c r="B4429" s="6" t="s">
        <v>19</v>
      </c>
      <c r="C4429" s="5" t="s">
        <v>23</v>
      </c>
      <c r="D4429" s="5" t="s">
        <v>30</v>
      </c>
      <c r="E4429" s="5" t="s">
        <v>15</v>
      </c>
      <c r="F4429" s="5" t="s">
        <v>66</v>
      </c>
      <c r="G4429" s="7">
        <v>134.0</v>
      </c>
      <c r="H4429" s="7">
        <v>130.0</v>
      </c>
      <c r="I4429" s="7" t="s">
        <v>17</v>
      </c>
      <c r="J4429" s="7">
        <f t="shared" si="1"/>
        <v>132</v>
      </c>
    </row>
    <row r="4430" ht="15.75" hidden="1" customHeight="1">
      <c r="A4430" s="5" t="s">
        <v>6675</v>
      </c>
      <c r="B4430" s="6" t="s">
        <v>19</v>
      </c>
      <c r="C4430" s="5" t="s">
        <v>13</v>
      </c>
      <c r="D4430" s="5" t="s">
        <v>20</v>
      </c>
      <c r="E4430" s="5" t="s">
        <v>15</v>
      </c>
      <c r="F4430" s="5" t="s">
        <v>383</v>
      </c>
      <c r="G4430" s="7">
        <v>159.0</v>
      </c>
      <c r="H4430" s="7" t="s">
        <v>17</v>
      </c>
      <c r="I4430" s="7">
        <v>137.0</v>
      </c>
      <c r="J4430" s="7">
        <f t="shared" si="1"/>
        <v>148</v>
      </c>
    </row>
    <row r="4431" ht="15.75" hidden="1" customHeight="1">
      <c r="A4431" s="5" t="s">
        <v>6676</v>
      </c>
      <c r="B4431" s="6" t="s">
        <v>12</v>
      </c>
      <c r="C4431" s="5" t="s">
        <v>13</v>
      </c>
      <c r="D4431" s="5" t="s">
        <v>561</v>
      </c>
      <c r="E4431" s="5" t="s">
        <v>15</v>
      </c>
      <c r="F4431" s="5" t="s">
        <v>594</v>
      </c>
      <c r="G4431" s="7">
        <v>184.0</v>
      </c>
      <c r="H4431" s="7" t="s">
        <v>17</v>
      </c>
      <c r="I4431" s="7">
        <v>180.0</v>
      </c>
      <c r="J4431" s="7">
        <f t="shared" si="1"/>
        <v>182</v>
      </c>
    </row>
    <row r="4432" ht="15.75" hidden="1" customHeight="1">
      <c r="A4432" s="5" t="s">
        <v>6677</v>
      </c>
      <c r="B4432" s="6" t="s">
        <v>19</v>
      </c>
      <c r="C4432" s="5" t="s">
        <v>23</v>
      </c>
      <c r="D4432" s="5" t="s">
        <v>24</v>
      </c>
      <c r="E4432" s="5" t="s">
        <v>25</v>
      </c>
      <c r="F4432" s="5" t="s">
        <v>105</v>
      </c>
      <c r="G4432" s="7">
        <v>117.0</v>
      </c>
      <c r="H4432" s="7">
        <v>124.0</v>
      </c>
      <c r="I4432" s="7" t="s">
        <v>17</v>
      </c>
      <c r="J4432" s="7">
        <f t="shared" si="1"/>
        <v>120.5</v>
      </c>
    </row>
    <row r="4433" ht="15.75" hidden="1" customHeight="1">
      <c r="A4433" s="5" t="s">
        <v>6678</v>
      </c>
      <c r="B4433" s="6" t="s">
        <v>12</v>
      </c>
      <c r="C4433" s="5" t="s">
        <v>23</v>
      </c>
      <c r="D4433" s="5" t="s">
        <v>20</v>
      </c>
      <c r="E4433" s="5" t="s">
        <v>15</v>
      </c>
      <c r="F4433" s="5" t="s">
        <v>137</v>
      </c>
      <c r="G4433" s="7">
        <v>143.0</v>
      </c>
      <c r="H4433" s="7" t="s">
        <v>17</v>
      </c>
      <c r="I4433" s="7">
        <v>104.0</v>
      </c>
      <c r="J4433" s="7">
        <f t="shared" si="1"/>
        <v>123.5</v>
      </c>
    </row>
    <row r="4434" ht="15.75" hidden="1" customHeight="1">
      <c r="A4434" s="5" t="s">
        <v>6679</v>
      </c>
      <c r="B4434" s="6" t="s">
        <v>19</v>
      </c>
      <c r="C4434" s="5" t="s">
        <v>23</v>
      </c>
      <c r="D4434" s="5" t="s">
        <v>30</v>
      </c>
      <c r="E4434" s="5" t="s">
        <v>15</v>
      </c>
      <c r="F4434" s="5" t="s">
        <v>702</v>
      </c>
      <c r="G4434" s="7">
        <v>184.0</v>
      </c>
      <c r="H4434" s="7">
        <v>162.0</v>
      </c>
      <c r="I4434" s="7" t="s">
        <v>17</v>
      </c>
      <c r="J4434" s="7">
        <f t="shared" si="1"/>
        <v>173</v>
      </c>
    </row>
    <row r="4435" ht="15.75" hidden="1" customHeight="1">
      <c r="A4435" s="5" t="s">
        <v>6680</v>
      </c>
      <c r="B4435" s="6" t="s">
        <v>12</v>
      </c>
      <c r="C4435" s="5" t="s">
        <v>13</v>
      </c>
      <c r="D4435" s="5" t="s">
        <v>20</v>
      </c>
      <c r="E4435" s="5" t="s">
        <v>25</v>
      </c>
      <c r="F4435" s="5" t="s">
        <v>498</v>
      </c>
      <c r="G4435" s="7">
        <v>129.0</v>
      </c>
      <c r="H4435" s="7">
        <v>100.0</v>
      </c>
      <c r="I4435" s="7" t="s">
        <v>17</v>
      </c>
      <c r="J4435" s="7">
        <f t="shared" si="1"/>
        <v>114.5</v>
      </c>
    </row>
    <row r="4436" ht="15.75" hidden="1" customHeight="1">
      <c r="A4436" s="5" t="s">
        <v>6681</v>
      </c>
      <c r="B4436" s="6" t="s">
        <v>12</v>
      </c>
      <c r="C4436" s="5" t="s">
        <v>23</v>
      </c>
      <c r="D4436" s="5" t="s">
        <v>14</v>
      </c>
      <c r="E4436" s="5" t="s">
        <v>15</v>
      </c>
      <c r="F4436" s="5" t="s">
        <v>127</v>
      </c>
      <c r="G4436" s="7">
        <v>196.0</v>
      </c>
      <c r="H4436" s="7" t="s">
        <v>17</v>
      </c>
      <c r="I4436" s="7">
        <v>182.0</v>
      </c>
      <c r="J4436" s="7">
        <f t="shared" si="1"/>
        <v>189</v>
      </c>
    </row>
    <row r="4437" ht="15.75" hidden="1" customHeight="1">
      <c r="A4437" s="5" t="s">
        <v>6682</v>
      </c>
      <c r="B4437" s="6" t="s">
        <v>12</v>
      </c>
      <c r="C4437" s="5" t="s">
        <v>23</v>
      </c>
      <c r="D4437" s="5" t="s">
        <v>30</v>
      </c>
      <c r="E4437" s="5" t="s">
        <v>15</v>
      </c>
      <c r="F4437" s="5" t="s">
        <v>302</v>
      </c>
      <c r="G4437" s="7">
        <v>172.0</v>
      </c>
      <c r="H4437" s="7">
        <v>153.0</v>
      </c>
      <c r="I4437" s="7" t="s">
        <v>17</v>
      </c>
      <c r="J4437" s="7">
        <f t="shared" si="1"/>
        <v>162.5</v>
      </c>
    </row>
    <row r="4438" ht="15.75" hidden="1" customHeight="1">
      <c r="A4438" s="5" t="s">
        <v>6683</v>
      </c>
      <c r="B4438" s="6" t="s">
        <v>12</v>
      </c>
      <c r="C4438" s="5" t="s">
        <v>13</v>
      </c>
      <c r="D4438" s="5" t="s">
        <v>20</v>
      </c>
      <c r="E4438" s="5" t="s">
        <v>15</v>
      </c>
      <c r="F4438" s="5" t="s">
        <v>137</v>
      </c>
      <c r="G4438" s="7">
        <v>134.0</v>
      </c>
      <c r="H4438" s="7" t="s">
        <v>17</v>
      </c>
      <c r="I4438" s="7">
        <v>114.0</v>
      </c>
      <c r="J4438" s="7">
        <f t="shared" si="1"/>
        <v>124</v>
      </c>
    </row>
    <row r="4439" ht="15.75" hidden="1" customHeight="1">
      <c r="A4439" s="5" t="s">
        <v>6684</v>
      </c>
      <c r="B4439" s="6" t="s">
        <v>12</v>
      </c>
      <c r="C4439" s="5" t="s">
        <v>13</v>
      </c>
      <c r="D4439" s="5" t="s">
        <v>24</v>
      </c>
      <c r="E4439" s="5" t="s">
        <v>25</v>
      </c>
      <c r="F4439" s="5" t="s">
        <v>959</v>
      </c>
      <c r="G4439" s="7">
        <v>144.0</v>
      </c>
      <c r="H4439" s="7">
        <v>124.0</v>
      </c>
      <c r="I4439" s="7" t="s">
        <v>17</v>
      </c>
      <c r="J4439" s="7">
        <f t="shared" si="1"/>
        <v>134</v>
      </c>
    </row>
    <row r="4440" ht="15.75" hidden="1" customHeight="1">
      <c r="A4440" s="5" t="s">
        <v>6685</v>
      </c>
      <c r="B4440" s="6" t="s">
        <v>12</v>
      </c>
      <c r="C4440" s="5" t="s">
        <v>13</v>
      </c>
      <c r="D4440" s="5" t="s">
        <v>37</v>
      </c>
      <c r="E4440" s="5" t="s">
        <v>25</v>
      </c>
      <c r="F4440" s="5" t="s">
        <v>361</v>
      </c>
      <c r="G4440" s="7">
        <v>159.0</v>
      </c>
      <c r="H4440" s="7" t="s">
        <v>17</v>
      </c>
      <c r="I4440" s="7">
        <v>173.0</v>
      </c>
      <c r="J4440" s="7">
        <f t="shared" si="1"/>
        <v>166</v>
      </c>
    </row>
    <row r="4441" ht="15.75" hidden="1" customHeight="1">
      <c r="A4441" s="5" t="s">
        <v>6686</v>
      </c>
      <c r="B4441" s="6" t="s">
        <v>19</v>
      </c>
      <c r="C4441" s="5" t="s">
        <v>13</v>
      </c>
      <c r="D4441" s="5" t="s">
        <v>51</v>
      </c>
      <c r="E4441" s="5" t="s">
        <v>25</v>
      </c>
      <c r="F4441" s="5" t="s">
        <v>52</v>
      </c>
      <c r="G4441" s="7">
        <v>155.0</v>
      </c>
      <c r="H4441" s="7" t="s">
        <v>17</v>
      </c>
      <c r="I4441" s="7">
        <v>151.0</v>
      </c>
      <c r="J4441" s="7">
        <f t="shared" si="1"/>
        <v>153</v>
      </c>
    </row>
    <row r="4442" ht="15.75" hidden="1" customHeight="1">
      <c r="A4442" s="5" t="s">
        <v>6687</v>
      </c>
      <c r="B4442" s="6" t="s">
        <v>12</v>
      </c>
      <c r="C4442" s="5" t="s">
        <v>13</v>
      </c>
      <c r="D4442" s="5" t="s">
        <v>14</v>
      </c>
      <c r="E4442" s="5" t="s">
        <v>25</v>
      </c>
      <c r="F4442" s="5" t="s">
        <v>94</v>
      </c>
      <c r="G4442" s="7">
        <v>143.0</v>
      </c>
      <c r="H4442" s="7" t="s">
        <v>17</v>
      </c>
      <c r="I4442" s="7">
        <v>122.0</v>
      </c>
      <c r="J4442" s="7">
        <f t="shared" si="1"/>
        <v>132.5</v>
      </c>
    </row>
    <row r="4443" ht="15.75" hidden="1" customHeight="1">
      <c r="A4443" s="5" t="s">
        <v>6688</v>
      </c>
      <c r="B4443" s="6" t="s">
        <v>12</v>
      </c>
      <c r="C4443" s="5" t="s">
        <v>13</v>
      </c>
      <c r="D4443" s="5" t="s">
        <v>43</v>
      </c>
      <c r="E4443" s="5" t="s">
        <v>25</v>
      </c>
      <c r="F4443" s="5" t="s">
        <v>868</v>
      </c>
      <c r="G4443" s="7">
        <v>182.0</v>
      </c>
      <c r="H4443" s="7" t="s">
        <v>17</v>
      </c>
      <c r="I4443" s="7">
        <v>182.0</v>
      </c>
      <c r="J4443" s="7">
        <f t="shared" si="1"/>
        <v>182</v>
      </c>
    </row>
    <row r="4444" ht="15.75" hidden="1" customHeight="1">
      <c r="A4444" s="5" t="s">
        <v>6689</v>
      </c>
      <c r="B4444" s="6" t="s">
        <v>12</v>
      </c>
      <c r="C4444" s="5" t="s">
        <v>13</v>
      </c>
      <c r="D4444" s="5" t="s">
        <v>109</v>
      </c>
      <c r="E4444" s="5" t="s">
        <v>25</v>
      </c>
      <c r="F4444" s="5" t="s">
        <v>73</v>
      </c>
      <c r="G4444" s="7">
        <v>122.0</v>
      </c>
      <c r="H4444" s="7">
        <v>100.0</v>
      </c>
      <c r="I4444" s="7" t="s">
        <v>17</v>
      </c>
      <c r="J4444" s="7">
        <f t="shared" si="1"/>
        <v>111</v>
      </c>
    </row>
    <row r="4445" ht="15.75" hidden="1" customHeight="1">
      <c r="A4445" s="5" t="s">
        <v>6690</v>
      </c>
      <c r="B4445" s="6" t="s">
        <v>12</v>
      </c>
      <c r="C4445" s="5" t="s">
        <v>13</v>
      </c>
      <c r="D4445" s="5" t="s">
        <v>109</v>
      </c>
      <c r="E4445" s="5" t="s">
        <v>25</v>
      </c>
      <c r="F4445" s="5" t="s">
        <v>192</v>
      </c>
      <c r="G4445" s="7">
        <v>174.0</v>
      </c>
      <c r="H4445" s="7">
        <v>161.0</v>
      </c>
      <c r="I4445" s="7" t="s">
        <v>17</v>
      </c>
      <c r="J4445" s="7">
        <f t="shared" si="1"/>
        <v>167.5</v>
      </c>
    </row>
    <row r="4446" ht="15.75" hidden="1" customHeight="1">
      <c r="A4446" s="5" t="s">
        <v>6691</v>
      </c>
      <c r="B4446" s="6" t="s">
        <v>12</v>
      </c>
      <c r="C4446" s="5" t="s">
        <v>13</v>
      </c>
      <c r="D4446" s="5" t="s">
        <v>40</v>
      </c>
      <c r="E4446" s="5" t="s">
        <v>15</v>
      </c>
      <c r="F4446" s="5" t="s">
        <v>41</v>
      </c>
      <c r="G4446" s="7">
        <v>155.0</v>
      </c>
      <c r="H4446" s="7">
        <v>115.0</v>
      </c>
      <c r="I4446" s="7">
        <v>130.0</v>
      </c>
      <c r="J4446" s="7">
        <f t="shared" si="1"/>
        <v>133.3333333</v>
      </c>
    </row>
    <row r="4447" ht="15.75" hidden="1" customHeight="1">
      <c r="A4447" s="5" t="s">
        <v>6692</v>
      </c>
      <c r="B4447" s="6" t="s">
        <v>12</v>
      </c>
      <c r="C4447" s="5" t="s">
        <v>13</v>
      </c>
      <c r="D4447" s="5" t="s">
        <v>30</v>
      </c>
      <c r="E4447" s="5" t="s">
        <v>25</v>
      </c>
      <c r="F4447" s="5" t="s">
        <v>1307</v>
      </c>
      <c r="G4447" s="7">
        <v>117.0</v>
      </c>
      <c r="H4447" s="7">
        <v>118.0</v>
      </c>
      <c r="I4447" s="7">
        <v>100.0</v>
      </c>
      <c r="J4447" s="7">
        <f t="shared" si="1"/>
        <v>111.6666667</v>
      </c>
    </row>
    <row r="4448" ht="15.75" hidden="1" customHeight="1">
      <c r="A4448" s="5" t="s">
        <v>6693</v>
      </c>
      <c r="B4448" s="6" t="s">
        <v>12</v>
      </c>
      <c r="C4448" s="5" t="s">
        <v>13</v>
      </c>
      <c r="D4448" s="5" t="s">
        <v>20</v>
      </c>
      <c r="E4448" s="5" t="s">
        <v>25</v>
      </c>
      <c r="F4448" s="5" t="s">
        <v>71</v>
      </c>
      <c r="G4448" s="7">
        <v>161.0</v>
      </c>
      <c r="H4448" s="7">
        <v>170.0</v>
      </c>
      <c r="I4448" s="7" t="s">
        <v>17</v>
      </c>
      <c r="J4448" s="7">
        <f t="shared" si="1"/>
        <v>165.5</v>
      </c>
    </row>
    <row r="4449" ht="15.75" hidden="1" customHeight="1">
      <c r="A4449" s="5" t="s">
        <v>6694</v>
      </c>
      <c r="B4449" s="6" t="s">
        <v>12</v>
      </c>
      <c r="C4449" s="5" t="s">
        <v>23</v>
      </c>
      <c r="D4449" s="5" t="s">
        <v>30</v>
      </c>
      <c r="E4449" s="5" t="s">
        <v>15</v>
      </c>
      <c r="F4449" s="5" t="s">
        <v>596</v>
      </c>
      <c r="G4449" s="7">
        <v>138.0</v>
      </c>
      <c r="H4449" s="7">
        <v>132.0</v>
      </c>
      <c r="I4449" s="7" t="s">
        <v>17</v>
      </c>
      <c r="J4449" s="7">
        <f t="shared" si="1"/>
        <v>135</v>
      </c>
    </row>
    <row r="4450" ht="15.75" hidden="1" customHeight="1">
      <c r="A4450" s="5" t="s">
        <v>6695</v>
      </c>
      <c r="B4450" s="6" t="s">
        <v>12</v>
      </c>
      <c r="C4450" s="5" t="s">
        <v>23</v>
      </c>
      <c r="D4450" s="5" t="s">
        <v>20</v>
      </c>
      <c r="E4450" s="5" t="s">
        <v>15</v>
      </c>
      <c r="F4450" s="5" t="s">
        <v>107</v>
      </c>
      <c r="G4450" s="7">
        <v>179.0</v>
      </c>
      <c r="H4450" s="7">
        <v>157.0</v>
      </c>
      <c r="I4450" s="7" t="s">
        <v>17</v>
      </c>
      <c r="J4450" s="7">
        <f t="shared" si="1"/>
        <v>168</v>
      </c>
    </row>
    <row r="4451" ht="15.75" hidden="1" customHeight="1">
      <c r="A4451" s="5" t="s">
        <v>6696</v>
      </c>
      <c r="B4451" s="6" t="s">
        <v>19</v>
      </c>
      <c r="C4451" s="5" t="s">
        <v>13</v>
      </c>
      <c r="D4451" s="5" t="s">
        <v>20</v>
      </c>
      <c r="E4451" s="5" t="s">
        <v>25</v>
      </c>
      <c r="F4451" s="5" t="s">
        <v>772</v>
      </c>
      <c r="G4451" s="7">
        <v>196.0</v>
      </c>
      <c r="H4451" s="7" t="s">
        <v>17</v>
      </c>
      <c r="I4451" s="7">
        <v>192.0</v>
      </c>
      <c r="J4451" s="7">
        <f t="shared" si="1"/>
        <v>194</v>
      </c>
    </row>
    <row r="4452" ht="15.75" hidden="1" customHeight="1">
      <c r="A4452" s="5" t="s">
        <v>6697</v>
      </c>
      <c r="B4452" s="6" t="s">
        <v>19</v>
      </c>
      <c r="C4452" s="5" t="s">
        <v>13</v>
      </c>
      <c r="D4452" s="5" t="s">
        <v>14</v>
      </c>
      <c r="E4452" s="5" t="s">
        <v>25</v>
      </c>
      <c r="F4452" s="5" t="s">
        <v>269</v>
      </c>
      <c r="G4452" s="7">
        <v>167.0</v>
      </c>
      <c r="H4452" s="7">
        <v>176.0</v>
      </c>
      <c r="I4452" s="7" t="s">
        <v>17</v>
      </c>
      <c r="J4452" s="7">
        <f t="shared" si="1"/>
        <v>171.5</v>
      </c>
    </row>
    <row r="4453" ht="15.75" hidden="1" customHeight="1">
      <c r="A4453" s="5" t="s">
        <v>6698</v>
      </c>
      <c r="B4453" s="6" t="s">
        <v>12</v>
      </c>
      <c r="C4453" s="5" t="s">
        <v>13</v>
      </c>
      <c r="D4453" s="5" t="s">
        <v>20</v>
      </c>
      <c r="E4453" s="5" t="s">
        <v>15</v>
      </c>
      <c r="F4453" s="5" t="s">
        <v>2360</v>
      </c>
      <c r="G4453" s="7">
        <v>153.0</v>
      </c>
      <c r="H4453" s="7">
        <v>143.0</v>
      </c>
      <c r="I4453" s="7">
        <v>149.0</v>
      </c>
      <c r="J4453" s="7">
        <f t="shared" si="1"/>
        <v>148.3333333</v>
      </c>
    </row>
    <row r="4454" ht="15.75" hidden="1" customHeight="1">
      <c r="A4454" s="5" t="s">
        <v>6699</v>
      </c>
      <c r="B4454" s="6" t="s">
        <v>19</v>
      </c>
      <c r="C4454" s="5" t="s">
        <v>23</v>
      </c>
      <c r="D4454" s="5" t="s">
        <v>20</v>
      </c>
      <c r="E4454" s="5" t="s">
        <v>15</v>
      </c>
      <c r="F4454" s="5" t="s">
        <v>1366</v>
      </c>
      <c r="G4454" s="7">
        <v>156.0</v>
      </c>
      <c r="H4454" s="7">
        <v>140.0</v>
      </c>
      <c r="I4454" s="7">
        <v>142.0</v>
      </c>
      <c r="J4454" s="7">
        <f t="shared" si="1"/>
        <v>146</v>
      </c>
    </row>
    <row r="4455" ht="15.75" hidden="1" customHeight="1">
      <c r="A4455" s="5" t="s">
        <v>6700</v>
      </c>
      <c r="B4455" s="6" t="s">
        <v>12</v>
      </c>
      <c r="C4455" s="5" t="s">
        <v>23</v>
      </c>
      <c r="D4455" s="5" t="s">
        <v>561</v>
      </c>
      <c r="E4455" s="5" t="s">
        <v>15</v>
      </c>
      <c r="F4455" s="5" t="s">
        <v>1826</v>
      </c>
      <c r="G4455" s="7">
        <v>185.0</v>
      </c>
      <c r="H4455" s="7">
        <v>185.0</v>
      </c>
      <c r="I4455" s="7">
        <v>122.0</v>
      </c>
      <c r="J4455" s="7">
        <f t="shared" si="1"/>
        <v>164</v>
      </c>
    </row>
    <row r="4456" ht="15.75" hidden="1" customHeight="1">
      <c r="A4456" s="5" t="s">
        <v>6701</v>
      </c>
      <c r="B4456" s="6" t="s">
        <v>12</v>
      </c>
      <c r="C4456" s="5" t="s">
        <v>23</v>
      </c>
      <c r="D4456" s="5" t="s">
        <v>20</v>
      </c>
      <c r="E4456" s="5" t="s">
        <v>15</v>
      </c>
      <c r="F4456" s="5" t="s">
        <v>181</v>
      </c>
      <c r="G4456" s="7">
        <v>181.0</v>
      </c>
      <c r="H4456" s="7">
        <v>147.0</v>
      </c>
      <c r="I4456" s="7">
        <v>146.0</v>
      </c>
      <c r="J4456" s="7">
        <f t="shared" si="1"/>
        <v>158</v>
      </c>
    </row>
    <row r="4457" ht="15.75" hidden="1" customHeight="1">
      <c r="A4457" s="5" t="s">
        <v>6702</v>
      </c>
      <c r="B4457" s="6" t="s">
        <v>12</v>
      </c>
      <c r="C4457" s="5" t="s">
        <v>13</v>
      </c>
      <c r="D4457" s="5" t="s">
        <v>24</v>
      </c>
      <c r="E4457" s="5" t="s">
        <v>15</v>
      </c>
      <c r="F4457" s="5" t="s">
        <v>92</v>
      </c>
      <c r="G4457" s="7">
        <v>185.0</v>
      </c>
      <c r="H4457" s="7">
        <v>191.5</v>
      </c>
      <c r="I4457" s="7" t="s">
        <v>17</v>
      </c>
      <c r="J4457" s="7">
        <f t="shared" si="1"/>
        <v>188.25</v>
      </c>
    </row>
    <row r="4458" ht="15.75" hidden="1" customHeight="1">
      <c r="A4458" s="5" t="s">
        <v>6703</v>
      </c>
      <c r="B4458" s="6" t="s">
        <v>12</v>
      </c>
      <c r="C4458" s="5" t="s">
        <v>23</v>
      </c>
      <c r="D4458" s="5" t="s">
        <v>473</v>
      </c>
      <c r="E4458" s="5" t="s">
        <v>25</v>
      </c>
      <c r="F4458" s="5" t="s">
        <v>474</v>
      </c>
      <c r="G4458" s="7">
        <v>124.0</v>
      </c>
      <c r="H4458" s="7">
        <v>118.0</v>
      </c>
      <c r="I4458" s="7" t="s">
        <v>17</v>
      </c>
      <c r="J4458" s="7">
        <f t="shared" si="1"/>
        <v>121</v>
      </c>
    </row>
    <row r="4459" ht="15.75" hidden="1" customHeight="1">
      <c r="A4459" s="5" t="s">
        <v>6704</v>
      </c>
      <c r="B4459" s="6" t="s">
        <v>12</v>
      </c>
      <c r="C4459" s="5" t="s">
        <v>13</v>
      </c>
      <c r="D4459" s="5" t="s">
        <v>149</v>
      </c>
      <c r="E4459" s="5" t="s">
        <v>15</v>
      </c>
      <c r="F4459" s="5" t="s">
        <v>1101</v>
      </c>
      <c r="G4459" s="7">
        <v>144.0</v>
      </c>
      <c r="H4459" s="7">
        <v>132.0</v>
      </c>
      <c r="I4459" s="7" t="s">
        <v>17</v>
      </c>
      <c r="J4459" s="7">
        <f t="shared" si="1"/>
        <v>138</v>
      </c>
    </row>
    <row r="4460" ht="15.75" hidden="1" customHeight="1">
      <c r="A4460" s="5" t="s">
        <v>6705</v>
      </c>
      <c r="B4460" s="6" t="s">
        <v>19</v>
      </c>
      <c r="C4460" s="5" t="s">
        <v>23</v>
      </c>
      <c r="D4460" s="5" t="s">
        <v>130</v>
      </c>
      <c r="E4460" s="5" t="s">
        <v>15</v>
      </c>
      <c r="F4460" s="5" t="s">
        <v>481</v>
      </c>
      <c r="G4460" s="7">
        <v>163.0</v>
      </c>
      <c r="H4460" s="7" t="s">
        <v>17</v>
      </c>
      <c r="I4460" s="7">
        <v>146.0</v>
      </c>
      <c r="J4460" s="7">
        <f t="shared" si="1"/>
        <v>154.5</v>
      </c>
    </row>
    <row r="4461" ht="15.75" hidden="1" customHeight="1">
      <c r="A4461" s="5" t="s">
        <v>6706</v>
      </c>
      <c r="B4461" s="6" t="s">
        <v>19</v>
      </c>
      <c r="C4461" s="5" t="s">
        <v>23</v>
      </c>
      <c r="D4461" s="5" t="s">
        <v>30</v>
      </c>
      <c r="E4461" s="5" t="s">
        <v>15</v>
      </c>
      <c r="F4461" s="5" t="s">
        <v>66</v>
      </c>
      <c r="G4461" s="7">
        <v>170.0</v>
      </c>
      <c r="H4461" s="7">
        <v>161.0</v>
      </c>
      <c r="I4461" s="7" t="s">
        <v>17</v>
      </c>
      <c r="J4461" s="7">
        <f t="shared" si="1"/>
        <v>165.5</v>
      </c>
    </row>
    <row r="4462" ht="15.75" hidden="1" customHeight="1">
      <c r="A4462" s="5" t="s">
        <v>6707</v>
      </c>
      <c r="B4462" s="6" t="s">
        <v>12</v>
      </c>
      <c r="C4462" s="5" t="s">
        <v>13</v>
      </c>
      <c r="D4462" s="5" t="s">
        <v>60</v>
      </c>
      <c r="E4462" s="5" t="s">
        <v>15</v>
      </c>
      <c r="F4462" s="5" t="s">
        <v>112</v>
      </c>
      <c r="G4462" s="7">
        <v>187.0</v>
      </c>
      <c r="H4462" s="7">
        <v>178.0</v>
      </c>
      <c r="I4462" s="7">
        <v>175.0</v>
      </c>
      <c r="J4462" s="7">
        <f t="shared" si="1"/>
        <v>180</v>
      </c>
    </row>
    <row r="4463" ht="15.75" hidden="1" customHeight="1">
      <c r="A4463" s="5" t="s">
        <v>6708</v>
      </c>
      <c r="B4463" s="6" t="s">
        <v>12</v>
      </c>
      <c r="C4463" s="5" t="s">
        <v>23</v>
      </c>
      <c r="D4463" s="5" t="s">
        <v>43</v>
      </c>
      <c r="E4463" s="5" t="s">
        <v>25</v>
      </c>
      <c r="F4463" s="5" t="s">
        <v>63</v>
      </c>
      <c r="G4463" s="7">
        <v>132.0</v>
      </c>
      <c r="H4463" s="7">
        <v>121.0</v>
      </c>
      <c r="I4463" s="7" t="s">
        <v>17</v>
      </c>
      <c r="J4463" s="7">
        <f t="shared" si="1"/>
        <v>126.5</v>
      </c>
    </row>
    <row r="4464" ht="15.75" hidden="1" customHeight="1">
      <c r="A4464" s="5" t="s">
        <v>6709</v>
      </c>
      <c r="B4464" s="6" t="s">
        <v>12</v>
      </c>
      <c r="C4464" s="5" t="s">
        <v>23</v>
      </c>
      <c r="D4464" s="5" t="s">
        <v>37</v>
      </c>
      <c r="E4464" s="5" t="s">
        <v>25</v>
      </c>
      <c r="F4464" s="5" t="s">
        <v>54</v>
      </c>
      <c r="G4464" s="7">
        <v>188.0</v>
      </c>
      <c r="H4464" s="7" t="s">
        <v>17</v>
      </c>
      <c r="I4464" s="7">
        <v>186.0</v>
      </c>
      <c r="J4464" s="7">
        <f t="shared" si="1"/>
        <v>187</v>
      </c>
    </row>
    <row r="4465" ht="15.75" hidden="1" customHeight="1">
      <c r="A4465" s="5" t="s">
        <v>6710</v>
      </c>
      <c r="B4465" s="6" t="s">
        <v>12</v>
      </c>
      <c r="C4465" s="5" t="s">
        <v>13</v>
      </c>
      <c r="D4465" s="5" t="s">
        <v>37</v>
      </c>
      <c r="E4465" s="5" t="s">
        <v>25</v>
      </c>
      <c r="F4465" s="5" t="s">
        <v>117</v>
      </c>
      <c r="G4465" s="7">
        <v>165.0</v>
      </c>
      <c r="H4465" s="7" t="s">
        <v>17</v>
      </c>
      <c r="I4465" s="7">
        <v>163.0</v>
      </c>
      <c r="J4465" s="7">
        <f t="shared" si="1"/>
        <v>164</v>
      </c>
    </row>
    <row r="4466" ht="15.75" hidden="1" customHeight="1">
      <c r="A4466" s="5" t="s">
        <v>6711</v>
      </c>
      <c r="B4466" s="6" t="s">
        <v>12</v>
      </c>
      <c r="C4466" s="5" t="s">
        <v>23</v>
      </c>
      <c r="D4466" s="5" t="s">
        <v>43</v>
      </c>
      <c r="E4466" s="5" t="s">
        <v>25</v>
      </c>
      <c r="F4466" s="5" t="s">
        <v>259</v>
      </c>
      <c r="G4466" s="7">
        <v>162.0</v>
      </c>
      <c r="H4466" s="7" t="s">
        <v>17</v>
      </c>
      <c r="I4466" s="7">
        <v>159.0</v>
      </c>
      <c r="J4466" s="7">
        <f t="shared" si="1"/>
        <v>160.5</v>
      </c>
    </row>
    <row r="4467" ht="15.75" hidden="1" customHeight="1">
      <c r="A4467" s="5" t="s">
        <v>6712</v>
      </c>
      <c r="B4467" s="6" t="s">
        <v>12</v>
      </c>
      <c r="C4467" s="5" t="s">
        <v>13</v>
      </c>
      <c r="D4467" s="5" t="s">
        <v>37</v>
      </c>
      <c r="E4467" s="5" t="s">
        <v>15</v>
      </c>
      <c r="F4467" s="5" t="s">
        <v>326</v>
      </c>
      <c r="G4467" s="7">
        <v>175.0</v>
      </c>
      <c r="H4467" s="7" t="s">
        <v>17</v>
      </c>
      <c r="I4467" s="7">
        <v>180.0</v>
      </c>
      <c r="J4467" s="7">
        <f t="shared" si="1"/>
        <v>177.5</v>
      </c>
    </row>
    <row r="4468" ht="15.75" hidden="1" customHeight="1">
      <c r="A4468" s="5" t="s">
        <v>6713</v>
      </c>
      <c r="B4468" s="6" t="s">
        <v>19</v>
      </c>
      <c r="C4468" s="5" t="s">
        <v>23</v>
      </c>
      <c r="D4468" s="5" t="s">
        <v>20</v>
      </c>
      <c r="E4468" s="5" t="s">
        <v>25</v>
      </c>
      <c r="F4468" s="5" t="s">
        <v>824</v>
      </c>
      <c r="G4468" s="7">
        <v>177.0</v>
      </c>
      <c r="H4468" s="7" t="s">
        <v>17</v>
      </c>
      <c r="I4468" s="7">
        <v>157.0</v>
      </c>
      <c r="J4468" s="7">
        <f t="shared" si="1"/>
        <v>167</v>
      </c>
    </row>
    <row r="4469" ht="15.75" hidden="1" customHeight="1">
      <c r="A4469" s="5" t="s">
        <v>6714</v>
      </c>
      <c r="B4469" s="6" t="s">
        <v>12</v>
      </c>
      <c r="C4469" s="5" t="s">
        <v>23</v>
      </c>
      <c r="D4469" s="5" t="s">
        <v>24</v>
      </c>
      <c r="E4469" s="5" t="s">
        <v>15</v>
      </c>
      <c r="F4469" s="5" t="s">
        <v>413</v>
      </c>
      <c r="G4469" s="7">
        <v>185.0</v>
      </c>
      <c r="H4469" s="7" t="s">
        <v>17</v>
      </c>
      <c r="I4469" s="7">
        <v>170.0</v>
      </c>
      <c r="J4469" s="7">
        <f t="shared" si="1"/>
        <v>177.5</v>
      </c>
    </row>
    <row r="4470" ht="15.75" hidden="1" customHeight="1">
      <c r="A4470" s="5" t="s">
        <v>6715</v>
      </c>
      <c r="B4470" s="6" t="s">
        <v>12</v>
      </c>
      <c r="C4470" s="5" t="s">
        <v>13</v>
      </c>
      <c r="D4470" s="5" t="s">
        <v>20</v>
      </c>
      <c r="E4470" s="5" t="s">
        <v>15</v>
      </c>
      <c r="F4470" s="5" t="s">
        <v>161</v>
      </c>
      <c r="G4470" s="7">
        <v>137.0</v>
      </c>
      <c r="H4470" s="7">
        <v>130.0</v>
      </c>
      <c r="I4470" s="7">
        <v>144.0</v>
      </c>
      <c r="J4470" s="7">
        <f t="shared" si="1"/>
        <v>137</v>
      </c>
    </row>
    <row r="4471" ht="15.75" hidden="1" customHeight="1">
      <c r="A4471" s="5" t="s">
        <v>6716</v>
      </c>
      <c r="B4471" s="6" t="s">
        <v>19</v>
      </c>
      <c r="C4471" s="5" t="s">
        <v>23</v>
      </c>
      <c r="D4471" s="5" t="s">
        <v>51</v>
      </c>
      <c r="E4471" s="5" t="s">
        <v>15</v>
      </c>
      <c r="F4471" s="5" t="s">
        <v>398</v>
      </c>
      <c r="G4471" s="7">
        <v>180.0</v>
      </c>
      <c r="H4471" s="7" t="s">
        <v>17</v>
      </c>
      <c r="I4471" s="7">
        <v>177.0</v>
      </c>
      <c r="J4471" s="7">
        <f t="shared" si="1"/>
        <v>178.5</v>
      </c>
    </row>
    <row r="4472" ht="15.75" hidden="1" customHeight="1">
      <c r="A4472" s="5" t="s">
        <v>6717</v>
      </c>
      <c r="B4472" s="6" t="s">
        <v>12</v>
      </c>
      <c r="C4472" s="5" t="s">
        <v>23</v>
      </c>
      <c r="D4472" s="5" t="s">
        <v>14</v>
      </c>
      <c r="E4472" s="5" t="s">
        <v>25</v>
      </c>
      <c r="F4472" s="5" t="s">
        <v>56</v>
      </c>
      <c r="G4472" s="7">
        <v>172.0</v>
      </c>
      <c r="H4472" s="7">
        <v>175.0</v>
      </c>
      <c r="I4472" s="7">
        <v>157.0</v>
      </c>
      <c r="J4472" s="7">
        <f t="shared" si="1"/>
        <v>168</v>
      </c>
    </row>
    <row r="4473" ht="15.75" hidden="1" customHeight="1">
      <c r="A4473" s="5" t="s">
        <v>6718</v>
      </c>
      <c r="B4473" s="6" t="s">
        <v>19</v>
      </c>
      <c r="C4473" s="5" t="s">
        <v>23</v>
      </c>
      <c r="D4473" s="5" t="s">
        <v>37</v>
      </c>
      <c r="E4473" s="5" t="s">
        <v>25</v>
      </c>
      <c r="F4473" s="5" t="s">
        <v>1023</v>
      </c>
      <c r="G4473" s="7">
        <v>163.0</v>
      </c>
      <c r="H4473" s="7" t="s">
        <v>17</v>
      </c>
      <c r="I4473" s="7">
        <v>163.0</v>
      </c>
      <c r="J4473" s="7">
        <f t="shared" si="1"/>
        <v>163</v>
      </c>
    </row>
    <row r="4474" ht="15.75" hidden="1" customHeight="1">
      <c r="A4474" s="5" t="s">
        <v>6719</v>
      </c>
      <c r="B4474" s="6" t="s">
        <v>12</v>
      </c>
      <c r="C4474" s="5" t="s">
        <v>23</v>
      </c>
      <c r="D4474" s="5" t="s">
        <v>37</v>
      </c>
      <c r="E4474" s="5" t="s">
        <v>25</v>
      </c>
      <c r="F4474" s="5" t="s">
        <v>97</v>
      </c>
      <c r="G4474" s="7">
        <v>183.0</v>
      </c>
      <c r="H4474" s="7" t="s">
        <v>17</v>
      </c>
      <c r="I4474" s="7">
        <v>163.0</v>
      </c>
      <c r="J4474" s="7">
        <f t="shared" si="1"/>
        <v>173</v>
      </c>
    </row>
    <row r="4475" ht="15.75" hidden="1" customHeight="1">
      <c r="A4475" s="5" t="s">
        <v>6720</v>
      </c>
      <c r="B4475" s="6" t="s">
        <v>12</v>
      </c>
      <c r="C4475" s="5" t="s">
        <v>13</v>
      </c>
      <c r="D4475" s="5" t="s">
        <v>30</v>
      </c>
      <c r="E4475" s="5" t="s">
        <v>15</v>
      </c>
      <c r="F4475" s="5" t="s">
        <v>596</v>
      </c>
      <c r="G4475" s="7">
        <v>137.0</v>
      </c>
      <c r="H4475" s="7">
        <v>147.0</v>
      </c>
      <c r="I4475" s="7" t="s">
        <v>17</v>
      </c>
      <c r="J4475" s="7">
        <f t="shared" si="1"/>
        <v>142</v>
      </c>
    </row>
    <row r="4476" ht="15.75" hidden="1" customHeight="1">
      <c r="A4476" s="5" t="s">
        <v>6721</v>
      </c>
      <c r="B4476" s="6" t="s">
        <v>12</v>
      </c>
      <c r="C4476" s="5" t="s">
        <v>13</v>
      </c>
      <c r="D4476" s="5" t="s">
        <v>43</v>
      </c>
      <c r="E4476" s="5" t="s">
        <v>15</v>
      </c>
      <c r="F4476" s="5" t="s">
        <v>398</v>
      </c>
      <c r="G4476" s="7">
        <v>159.0</v>
      </c>
      <c r="H4476" s="7">
        <v>161.0</v>
      </c>
      <c r="I4476" s="7">
        <v>133.0</v>
      </c>
      <c r="J4476" s="7">
        <f t="shared" si="1"/>
        <v>151</v>
      </c>
    </row>
    <row r="4477" ht="15.75" hidden="1" customHeight="1">
      <c r="A4477" s="5" t="s">
        <v>6722</v>
      </c>
      <c r="B4477" s="6" t="s">
        <v>19</v>
      </c>
      <c r="C4477" s="5" t="s">
        <v>13</v>
      </c>
      <c r="D4477" s="5" t="s">
        <v>46</v>
      </c>
      <c r="E4477" s="5" t="s">
        <v>25</v>
      </c>
      <c r="F4477" s="5" t="s">
        <v>47</v>
      </c>
      <c r="G4477" s="7">
        <v>154.0</v>
      </c>
      <c r="H4477" s="7" t="s">
        <v>17</v>
      </c>
      <c r="I4477" s="7">
        <v>137.0</v>
      </c>
      <c r="J4477" s="7">
        <f t="shared" si="1"/>
        <v>145.5</v>
      </c>
    </row>
    <row r="4478" ht="15.75" hidden="1" customHeight="1">
      <c r="A4478" s="5" t="s">
        <v>6723</v>
      </c>
      <c r="B4478" s="6" t="s">
        <v>12</v>
      </c>
      <c r="C4478" s="5" t="s">
        <v>13</v>
      </c>
      <c r="D4478" s="5" t="s">
        <v>43</v>
      </c>
      <c r="E4478" s="5" t="s">
        <v>15</v>
      </c>
      <c r="F4478" s="5" t="s">
        <v>174</v>
      </c>
      <c r="G4478" s="7">
        <v>147.0</v>
      </c>
      <c r="H4478" s="7" t="s">
        <v>17</v>
      </c>
      <c r="I4478" s="7">
        <v>144.0</v>
      </c>
      <c r="J4478" s="7">
        <f t="shared" si="1"/>
        <v>145.5</v>
      </c>
    </row>
    <row r="4479" ht="15.75" hidden="1" customHeight="1">
      <c r="A4479" s="5" t="s">
        <v>6724</v>
      </c>
      <c r="B4479" s="6" t="s">
        <v>12</v>
      </c>
      <c r="C4479" s="5" t="s">
        <v>13</v>
      </c>
      <c r="D4479" s="5" t="s">
        <v>24</v>
      </c>
      <c r="E4479" s="5" t="s">
        <v>15</v>
      </c>
      <c r="F4479" s="5" t="s">
        <v>1410</v>
      </c>
      <c r="G4479" s="7">
        <v>122.0</v>
      </c>
      <c r="H4479" s="7">
        <v>153.0</v>
      </c>
      <c r="I4479" s="7" t="s">
        <v>17</v>
      </c>
      <c r="J4479" s="7">
        <f t="shared" si="1"/>
        <v>137.5</v>
      </c>
    </row>
    <row r="4480" ht="15.75" hidden="1" customHeight="1">
      <c r="A4480" s="5" t="s">
        <v>6725</v>
      </c>
      <c r="B4480" s="6" t="s">
        <v>19</v>
      </c>
      <c r="C4480" s="5" t="s">
        <v>13</v>
      </c>
      <c r="D4480" s="5" t="s">
        <v>43</v>
      </c>
      <c r="E4480" s="5" t="s">
        <v>25</v>
      </c>
      <c r="F4480" s="5" t="s">
        <v>534</v>
      </c>
      <c r="G4480" s="7">
        <v>132.0</v>
      </c>
      <c r="H4480" s="7">
        <v>121.0</v>
      </c>
      <c r="I4480" s="7">
        <v>128.0</v>
      </c>
      <c r="J4480" s="7">
        <f t="shared" si="1"/>
        <v>127</v>
      </c>
    </row>
    <row r="4481" ht="15.75" hidden="1" customHeight="1">
      <c r="A4481" s="5" t="s">
        <v>6726</v>
      </c>
      <c r="B4481" s="6" t="s">
        <v>19</v>
      </c>
      <c r="C4481" s="5" t="s">
        <v>23</v>
      </c>
      <c r="D4481" s="5" t="s">
        <v>43</v>
      </c>
      <c r="E4481" s="5" t="s">
        <v>25</v>
      </c>
      <c r="F4481" s="5" t="s">
        <v>868</v>
      </c>
      <c r="G4481" s="7">
        <v>165.0</v>
      </c>
      <c r="H4481" s="7" t="s">
        <v>17</v>
      </c>
      <c r="I4481" s="7">
        <v>155.0</v>
      </c>
      <c r="J4481" s="7">
        <f t="shared" si="1"/>
        <v>160</v>
      </c>
    </row>
    <row r="4482" ht="15.75" hidden="1" customHeight="1">
      <c r="A4482" s="5" t="s">
        <v>6727</v>
      </c>
      <c r="B4482" s="6" t="s">
        <v>12</v>
      </c>
      <c r="C4482" s="5" t="s">
        <v>23</v>
      </c>
      <c r="D4482" s="5" t="s">
        <v>30</v>
      </c>
      <c r="E4482" s="5" t="s">
        <v>15</v>
      </c>
      <c r="F4482" s="5" t="s">
        <v>289</v>
      </c>
      <c r="G4482" s="7">
        <v>138.0</v>
      </c>
      <c r="H4482" s="7">
        <v>127.0</v>
      </c>
      <c r="I4482" s="7" t="s">
        <v>17</v>
      </c>
      <c r="J4482" s="7">
        <f t="shared" si="1"/>
        <v>132.5</v>
      </c>
    </row>
    <row r="4483" ht="15.75" hidden="1" customHeight="1">
      <c r="A4483" s="5" t="s">
        <v>6728</v>
      </c>
      <c r="B4483" s="6" t="s">
        <v>19</v>
      </c>
      <c r="C4483" s="5" t="s">
        <v>13</v>
      </c>
      <c r="D4483" s="5" t="s">
        <v>37</v>
      </c>
      <c r="E4483" s="5" t="s">
        <v>15</v>
      </c>
      <c r="F4483" s="5" t="s">
        <v>86</v>
      </c>
      <c r="G4483" s="7">
        <v>155.0</v>
      </c>
      <c r="H4483" s="7">
        <v>160.0</v>
      </c>
      <c r="I4483" s="7">
        <v>130.0</v>
      </c>
      <c r="J4483" s="7">
        <f t="shared" si="1"/>
        <v>148.3333333</v>
      </c>
    </row>
    <row r="4484" ht="15.75" hidden="1" customHeight="1">
      <c r="A4484" s="5" t="s">
        <v>6729</v>
      </c>
      <c r="B4484" s="6" t="s">
        <v>12</v>
      </c>
      <c r="C4484" s="5" t="s">
        <v>13</v>
      </c>
      <c r="D4484" s="5" t="s">
        <v>20</v>
      </c>
      <c r="E4484" s="5" t="s">
        <v>15</v>
      </c>
      <c r="F4484" s="5" t="s">
        <v>107</v>
      </c>
      <c r="G4484" s="7">
        <v>160.0</v>
      </c>
      <c r="H4484" s="7" t="s">
        <v>17</v>
      </c>
      <c r="I4484" s="7">
        <v>155.0</v>
      </c>
      <c r="J4484" s="7">
        <f t="shared" si="1"/>
        <v>157.5</v>
      </c>
    </row>
    <row r="4485" ht="15.75" hidden="1" customHeight="1">
      <c r="A4485" s="5" t="s">
        <v>6730</v>
      </c>
      <c r="B4485" s="6" t="s">
        <v>12</v>
      </c>
      <c r="C4485" s="5" t="s">
        <v>13</v>
      </c>
      <c r="D4485" s="5" t="s">
        <v>149</v>
      </c>
      <c r="E4485" s="5" t="s">
        <v>15</v>
      </c>
      <c r="F4485" s="5" t="s">
        <v>1101</v>
      </c>
      <c r="G4485" s="7">
        <v>161.0</v>
      </c>
      <c r="H4485" s="7" t="s">
        <v>17</v>
      </c>
      <c r="I4485" s="7">
        <v>166.0</v>
      </c>
      <c r="J4485" s="7">
        <f t="shared" si="1"/>
        <v>163.5</v>
      </c>
    </row>
    <row r="4486" ht="15.75" hidden="1" customHeight="1">
      <c r="A4486" s="5" t="s">
        <v>6731</v>
      </c>
      <c r="B4486" s="6" t="s">
        <v>12</v>
      </c>
      <c r="C4486" s="5" t="s">
        <v>13</v>
      </c>
      <c r="D4486" s="5" t="s">
        <v>149</v>
      </c>
      <c r="E4486" s="5" t="s">
        <v>15</v>
      </c>
      <c r="F4486" s="5" t="s">
        <v>1101</v>
      </c>
      <c r="G4486" s="7">
        <v>154.0</v>
      </c>
      <c r="H4486" s="7">
        <v>153.0</v>
      </c>
      <c r="I4486" s="7" t="s">
        <v>17</v>
      </c>
      <c r="J4486" s="7">
        <f t="shared" si="1"/>
        <v>153.5</v>
      </c>
    </row>
    <row r="4487" ht="15.75" hidden="1" customHeight="1">
      <c r="A4487" s="5" t="s">
        <v>6732</v>
      </c>
      <c r="B4487" s="6" t="s">
        <v>19</v>
      </c>
      <c r="C4487" s="5" t="s">
        <v>13</v>
      </c>
      <c r="D4487" s="5" t="s">
        <v>40</v>
      </c>
      <c r="E4487" s="5" t="s">
        <v>15</v>
      </c>
      <c r="F4487" s="5" t="s">
        <v>41</v>
      </c>
      <c r="G4487" s="7">
        <v>155.0</v>
      </c>
      <c r="H4487" s="7">
        <v>160.0</v>
      </c>
      <c r="I4487" s="7">
        <v>140.0</v>
      </c>
      <c r="J4487" s="7">
        <f t="shared" si="1"/>
        <v>151.6666667</v>
      </c>
    </row>
    <row r="4488" ht="15.75" hidden="1" customHeight="1">
      <c r="A4488" s="5" t="s">
        <v>6733</v>
      </c>
      <c r="B4488" s="6" t="s">
        <v>19</v>
      </c>
      <c r="C4488" s="5" t="s">
        <v>13</v>
      </c>
      <c r="D4488" s="5" t="s">
        <v>14</v>
      </c>
      <c r="E4488" s="5" t="s">
        <v>15</v>
      </c>
      <c r="F4488" s="5" t="s">
        <v>127</v>
      </c>
      <c r="G4488" s="7">
        <v>194.0</v>
      </c>
      <c r="H4488" s="7">
        <v>185.0</v>
      </c>
      <c r="I4488" s="7" t="s">
        <v>17</v>
      </c>
      <c r="J4488" s="7">
        <f t="shared" si="1"/>
        <v>189.5</v>
      </c>
    </row>
    <row r="4489" ht="15.75" hidden="1" customHeight="1">
      <c r="A4489" s="5" t="s">
        <v>6734</v>
      </c>
      <c r="B4489" s="6" t="s">
        <v>12</v>
      </c>
      <c r="C4489" s="5" t="s">
        <v>23</v>
      </c>
      <c r="D4489" s="5" t="s">
        <v>43</v>
      </c>
      <c r="E4489" s="5" t="s">
        <v>25</v>
      </c>
      <c r="F4489" s="5" t="s">
        <v>170</v>
      </c>
      <c r="G4489" s="7">
        <v>148.0</v>
      </c>
      <c r="H4489" s="7" t="s">
        <v>17</v>
      </c>
      <c r="I4489" s="7">
        <v>146.0</v>
      </c>
      <c r="J4489" s="7">
        <f t="shared" si="1"/>
        <v>147</v>
      </c>
    </row>
    <row r="4490" ht="15.75" hidden="1" customHeight="1">
      <c r="A4490" s="5" t="s">
        <v>6735</v>
      </c>
      <c r="B4490" s="6" t="s">
        <v>12</v>
      </c>
      <c r="C4490" s="5" t="s">
        <v>23</v>
      </c>
      <c r="D4490" s="5" t="s">
        <v>60</v>
      </c>
      <c r="E4490" s="5" t="s">
        <v>15</v>
      </c>
      <c r="F4490" s="5" t="s">
        <v>164</v>
      </c>
      <c r="G4490" s="7">
        <v>185.0</v>
      </c>
      <c r="H4490" s="7" t="s">
        <v>17</v>
      </c>
      <c r="I4490" s="7">
        <v>194.0</v>
      </c>
      <c r="J4490" s="7">
        <f t="shared" si="1"/>
        <v>189.5</v>
      </c>
    </row>
    <row r="4491" ht="15.75" hidden="1" customHeight="1">
      <c r="A4491" s="5" t="s">
        <v>6736</v>
      </c>
      <c r="B4491" s="6" t="s">
        <v>12</v>
      </c>
      <c r="C4491" s="5" t="s">
        <v>23</v>
      </c>
      <c r="D4491" s="5" t="s">
        <v>20</v>
      </c>
      <c r="E4491" s="5" t="s">
        <v>15</v>
      </c>
      <c r="F4491" s="5" t="s">
        <v>504</v>
      </c>
      <c r="G4491" s="7">
        <v>162.0</v>
      </c>
      <c r="H4491" s="7">
        <v>147.0</v>
      </c>
      <c r="I4491" s="7" t="s">
        <v>17</v>
      </c>
      <c r="J4491" s="7">
        <f t="shared" si="1"/>
        <v>154.5</v>
      </c>
    </row>
    <row r="4492" ht="15.75" hidden="1" customHeight="1">
      <c r="A4492" s="5" t="s">
        <v>6737</v>
      </c>
      <c r="B4492" s="6" t="s">
        <v>19</v>
      </c>
      <c r="C4492" s="5" t="s">
        <v>13</v>
      </c>
      <c r="D4492" s="5" t="s">
        <v>60</v>
      </c>
      <c r="E4492" s="5" t="s">
        <v>25</v>
      </c>
      <c r="F4492" s="5" t="s">
        <v>61</v>
      </c>
      <c r="G4492" s="7">
        <v>181.0</v>
      </c>
      <c r="H4492" s="7" t="s">
        <v>17</v>
      </c>
      <c r="I4492" s="7">
        <v>184.0</v>
      </c>
      <c r="J4492" s="7">
        <f t="shared" si="1"/>
        <v>182.5</v>
      </c>
    </row>
    <row r="4493" ht="15.75" hidden="1" customHeight="1">
      <c r="A4493" s="5" t="s">
        <v>6738</v>
      </c>
      <c r="B4493" s="6" t="s">
        <v>12</v>
      </c>
      <c r="C4493" s="5" t="s">
        <v>13</v>
      </c>
      <c r="D4493" s="5" t="s">
        <v>30</v>
      </c>
      <c r="E4493" s="5" t="s">
        <v>15</v>
      </c>
      <c r="F4493" s="5" t="s">
        <v>66</v>
      </c>
      <c r="G4493" s="7">
        <v>109.0</v>
      </c>
      <c r="H4493" s="7" t="s">
        <v>64</v>
      </c>
      <c r="I4493" s="7" t="s">
        <v>17</v>
      </c>
      <c r="J4493" s="7">
        <f t="shared" si="1"/>
        <v>109</v>
      </c>
    </row>
    <row r="4494" ht="15.75" hidden="1" customHeight="1">
      <c r="A4494" s="5" t="s">
        <v>6739</v>
      </c>
      <c r="B4494" s="6" t="s">
        <v>12</v>
      </c>
      <c r="C4494" s="5" t="s">
        <v>23</v>
      </c>
      <c r="D4494" s="5" t="s">
        <v>30</v>
      </c>
      <c r="E4494" s="5" t="s">
        <v>25</v>
      </c>
      <c r="F4494" s="5" t="s">
        <v>446</v>
      </c>
      <c r="G4494" s="7">
        <v>155.0</v>
      </c>
      <c r="H4494" s="7">
        <v>153.0</v>
      </c>
      <c r="I4494" s="7" t="s">
        <v>17</v>
      </c>
      <c r="J4494" s="7">
        <f t="shared" si="1"/>
        <v>154</v>
      </c>
    </row>
    <row r="4495" ht="15.75" hidden="1" customHeight="1">
      <c r="A4495" s="5" t="s">
        <v>6740</v>
      </c>
      <c r="B4495" s="6" t="s">
        <v>12</v>
      </c>
      <c r="C4495" s="5" t="s">
        <v>23</v>
      </c>
      <c r="D4495" s="5" t="s">
        <v>37</v>
      </c>
      <c r="E4495" s="5" t="s">
        <v>15</v>
      </c>
      <c r="F4495" s="5" t="s">
        <v>271</v>
      </c>
      <c r="G4495" s="7">
        <v>188.0</v>
      </c>
      <c r="H4495" s="7">
        <v>161.0</v>
      </c>
      <c r="I4495" s="7" t="s">
        <v>17</v>
      </c>
      <c r="J4495" s="7">
        <f t="shared" si="1"/>
        <v>174.5</v>
      </c>
    </row>
    <row r="4496" ht="15.75" hidden="1" customHeight="1">
      <c r="A4496" s="5" t="s">
        <v>6741</v>
      </c>
      <c r="B4496" s="6" t="s">
        <v>12</v>
      </c>
      <c r="C4496" s="5" t="s">
        <v>13</v>
      </c>
      <c r="D4496" s="5" t="s">
        <v>30</v>
      </c>
      <c r="E4496" s="5" t="s">
        <v>15</v>
      </c>
      <c r="F4496" s="5" t="s">
        <v>2691</v>
      </c>
      <c r="G4496" s="7">
        <v>119.0</v>
      </c>
      <c r="H4496" s="7" t="s">
        <v>67</v>
      </c>
      <c r="I4496" s="7">
        <v>130.0</v>
      </c>
      <c r="J4496" s="7">
        <f t="shared" si="1"/>
        <v>124.5</v>
      </c>
    </row>
    <row r="4497" ht="15.75" hidden="1" customHeight="1">
      <c r="A4497" s="5" t="s">
        <v>6742</v>
      </c>
      <c r="B4497" s="6" t="s">
        <v>19</v>
      </c>
      <c r="C4497" s="5" t="s">
        <v>13</v>
      </c>
      <c r="D4497" s="5" t="s">
        <v>130</v>
      </c>
      <c r="E4497" s="5" t="s">
        <v>25</v>
      </c>
      <c r="F4497" s="5" t="s">
        <v>1036</v>
      </c>
      <c r="G4497" s="7">
        <v>111.0</v>
      </c>
      <c r="H4497" s="7">
        <v>135.0</v>
      </c>
      <c r="I4497" s="7" t="s">
        <v>17</v>
      </c>
      <c r="J4497" s="7">
        <f t="shared" si="1"/>
        <v>123</v>
      </c>
    </row>
    <row r="4498" ht="15.75" hidden="1" customHeight="1">
      <c r="A4498" s="5" t="s">
        <v>6743</v>
      </c>
      <c r="B4498" s="6" t="s">
        <v>12</v>
      </c>
      <c r="C4498" s="5" t="s">
        <v>13</v>
      </c>
      <c r="D4498" s="5" t="s">
        <v>30</v>
      </c>
      <c r="E4498" s="5" t="s">
        <v>15</v>
      </c>
      <c r="F4498" s="5" t="s">
        <v>596</v>
      </c>
      <c r="G4498" s="7">
        <v>162.0</v>
      </c>
      <c r="H4498" s="7" t="s">
        <v>17</v>
      </c>
      <c r="I4498" s="7">
        <v>140.0</v>
      </c>
      <c r="J4498" s="7">
        <f t="shared" si="1"/>
        <v>151</v>
      </c>
    </row>
    <row r="4499" ht="15.75" hidden="1" customHeight="1">
      <c r="A4499" s="5" t="s">
        <v>6744</v>
      </c>
      <c r="B4499" s="6" t="s">
        <v>12</v>
      </c>
      <c r="C4499" s="5" t="s">
        <v>23</v>
      </c>
      <c r="D4499" s="5" t="s">
        <v>20</v>
      </c>
      <c r="E4499" s="5" t="s">
        <v>25</v>
      </c>
      <c r="F4499" s="5" t="s">
        <v>654</v>
      </c>
      <c r="G4499" s="7">
        <v>174.0</v>
      </c>
      <c r="H4499" s="7">
        <v>102.0</v>
      </c>
      <c r="I4499" s="7" t="s">
        <v>17</v>
      </c>
      <c r="J4499" s="7">
        <f t="shared" si="1"/>
        <v>138</v>
      </c>
    </row>
    <row r="4500" ht="15.75" hidden="1" customHeight="1">
      <c r="A4500" s="5" t="s">
        <v>6745</v>
      </c>
      <c r="B4500" s="6" t="s">
        <v>19</v>
      </c>
      <c r="C4500" s="5" t="s">
        <v>13</v>
      </c>
      <c r="D4500" s="5" t="s">
        <v>37</v>
      </c>
      <c r="E4500" s="5" t="s">
        <v>25</v>
      </c>
      <c r="F4500" s="5" t="s">
        <v>97</v>
      </c>
      <c r="G4500" s="7">
        <v>119.0</v>
      </c>
      <c r="H4500" s="7" t="s">
        <v>17</v>
      </c>
      <c r="I4500" s="7">
        <v>151.0</v>
      </c>
      <c r="J4500" s="7">
        <f t="shared" si="1"/>
        <v>135</v>
      </c>
    </row>
    <row r="4501" ht="15.75" hidden="1" customHeight="1">
      <c r="A4501" s="5" t="s">
        <v>6746</v>
      </c>
      <c r="B4501" s="6" t="s">
        <v>12</v>
      </c>
      <c r="C4501" s="5" t="s">
        <v>23</v>
      </c>
      <c r="D4501" s="5" t="s">
        <v>1019</v>
      </c>
      <c r="E4501" s="5" t="s">
        <v>15</v>
      </c>
      <c r="F4501" s="5" t="s">
        <v>35</v>
      </c>
      <c r="G4501" s="7">
        <v>169.0</v>
      </c>
      <c r="H4501" s="7">
        <v>143.0</v>
      </c>
      <c r="I4501" s="7" t="s">
        <v>17</v>
      </c>
      <c r="J4501" s="7">
        <f t="shared" si="1"/>
        <v>156</v>
      </c>
    </row>
    <row r="4502" ht="15.75" hidden="1" customHeight="1">
      <c r="A4502" s="5" t="s">
        <v>6747</v>
      </c>
      <c r="B4502" s="6" t="s">
        <v>19</v>
      </c>
      <c r="C4502" s="5" t="s">
        <v>13</v>
      </c>
      <c r="D4502" s="5" t="s">
        <v>109</v>
      </c>
      <c r="E4502" s="5" t="s">
        <v>25</v>
      </c>
      <c r="F4502" s="5" t="s">
        <v>1118</v>
      </c>
      <c r="G4502" s="7">
        <v>156.0</v>
      </c>
      <c r="H4502" s="7" t="s">
        <v>17</v>
      </c>
      <c r="I4502" s="7">
        <v>170.0</v>
      </c>
      <c r="J4502" s="7">
        <f t="shared" si="1"/>
        <v>163</v>
      </c>
    </row>
    <row r="4503" ht="15.75" hidden="1" customHeight="1">
      <c r="A4503" s="5" t="s">
        <v>6748</v>
      </c>
      <c r="B4503" s="6" t="s">
        <v>1069</v>
      </c>
      <c r="C4503" s="5" t="s">
        <v>23</v>
      </c>
      <c r="D4503" s="5" t="s">
        <v>60</v>
      </c>
      <c r="E4503" s="5" t="s">
        <v>25</v>
      </c>
      <c r="F4503" s="5" t="s">
        <v>534</v>
      </c>
      <c r="G4503" s="7">
        <v>199.0</v>
      </c>
      <c r="H4503" s="7" t="s">
        <v>17</v>
      </c>
      <c r="I4503" s="7">
        <v>200.0</v>
      </c>
      <c r="J4503" s="7">
        <f t="shared" si="1"/>
        <v>199.5</v>
      </c>
    </row>
    <row r="4504" ht="15.75" hidden="1" customHeight="1">
      <c r="A4504" s="5" t="s">
        <v>6749</v>
      </c>
      <c r="B4504" s="6" t="s">
        <v>12</v>
      </c>
      <c r="C4504" s="5" t="s">
        <v>13</v>
      </c>
      <c r="D4504" s="5" t="s">
        <v>43</v>
      </c>
      <c r="E4504" s="5" t="s">
        <v>15</v>
      </c>
      <c r="F4504" s="5" t="s">
        <v>174</v>
      </c>
      <c r="G4504" s="7">
        <v>183.0</v>
      </c>
      <c r="H4504" s="7" t="s">
        <v>17</v>
      </c>
      <c r="I4504" s="7">
        <v>194.0</v>
      </c>
      <c r="J4504" s="7">
        <f t="shared" si="1"/>
        <v>188.5</v>
      </c>
    </row>
    <row r="4505" ht="15.75" hidden="1" customHeight="1">
      <c r="A4505" s="5" t="s">
        <v>6750</v>
      </c>
      <c r="B4505" s="6" t="s">
        <v>12</v>
      </c>
      <c r="C4505" s="5" t="s">
        <v>13</v>
      </c>
      <c r="D4505" s="5" t="s">
        <v>51</v>
      </c>
      <c r="E4505" s="5" t="s">
        <v>15</v>
      </c>
      <c r="F4505" s="5" t="s">
        <v>752</v>
      </c>
      <c r="G4505" s="7">
        <v>189.0</v>
      </c>
      <c r="H4505" s="7" t="s">
        <v>17</v>
      </c>
      <c r="I4505" s="7">
        <v>177.0</v>
      </c>
      <c r="J4505" s="7">
        <f t="shared" si="1"/>
        <v>183</v>
      </c>
    </row>
    <row r="4506" ht="15.75" hidden="1" customHeight="1">
      <c r="A4506" s="5" t="s">
        <v>6751</v>
      </c>
      <c r="B4506" s="6" t="s">
        <v>19</v>
      </c>
      <c r="C4506" s="5" t="s">
        <v>23</v>
      </c>
      <c r="D4506" s="5" t="s">
        <v>30</v>
      </c>
      <c r="E4506" s="5" t="s">
        <v>25</v>
      </c>
      <c r="F4506" s="5" t="s">
        <v>737</v>
      </c>
      <c r="G4506" s="7">
        <v>106.0</v>
      </c>
      <c r="H4506" s="7">
        <v>124.0</v>
      </c>
      <c r="I4506" s="7" t="s">
        <v>17</v>
      </c>
      <c r="J4506" s="7">
        <f t="shared" si="1"/>
        <v>115</v>
      </c>
    </row>
    <row r="4507" ht="15.75" hidden="1" customHeight="1">
      <c r="A4507" s="5" t="s">
        <v>6752</v>
      </c>
      <c r="B4507" s="6" t="s">
        <v>12</v>
      </c>
      <c r="C4507" s="5" t="s">
        <v>13</v>
      </c>
      <c r="D4507" s="5" t="s">
        <v>14</v>
      </c>
      <c r="E4507" s="5" t="s">
        <v>15</v>
      </c>
      <c r="F4507" s="5" t="s">
        <v>127</v>
      </c>
      <c r="G4507" s="7">
        <v>185.0</v>
      </c>
      <c r="H4507" s="7" t="s">
        <v>17</v>
      </c>
      <c r="I4507" s="7">
        <v>184.0</v>
      </c>
      <c r="J4507" s="7">
        <f t="shared" si="1"/>
        <v>184.5</v>
      </c>
    </row>
    <row r="4508" ht="15.75" hidden="1" customHeight="1">
      <c r="A4508" s="5" t="s">
        <v>6753</v>
      </c>
      <c r="B4508" s="6" t="s">
        <v>19</v>
      </c>
      <c r="C4508" s="5" t="s">
        <v>13</v>
      </c>
      <c r="D4508" s="5" t="s">
        <v>20</v>
      </c>
      <c r="E4508" s="5" t="s">
        <v>15</v>
      </c>
      <c r="F4508" s="5" t="s">
        <v>107</v>
      </c>
      <c r="G4508" s="7">
        <v>166.0</v>
      </c>
      <c r="H4508" s="7" t="s">
        <v>17</v>
      </c>
      <c r="I4508" s="7">
        <v>130.0</v>
      </c>
      <c r="J4508" s="7">
        <f t="shared" si="1"/>
        <v>148</v>
      </c>
    </row>
    <row r="4509" ht="15.75" hidden="1" customHeight="1">
      <c r="A4509" s="5" t="s">
        <v>6754</v>
      </c>
      <c r="B4509" s="6" t="s">
        <v>19</v>
      </c>
      <c r="C4509" s="5" t="s">
        <v>23</v>
      </c>
      <c r="D4509" s="5" t="s">
        <v>37</v>
      </c>
      <c r="E4509" s="5" t="s">
        <v>15</v>
      </c>
      <c r="F4509" s="5" t="s">
        <v>101</v>
      </c>
      <c r="G4509" s="7">
        <v>144.0</v>
      </c>
      <c r="H4509" s="7">
        <v>158.0</v>
      </c>
      <c r="I4509" s="7">
        <v>100.0</v>
      </c>
      <c r="J4509" s="7">
        <f t="shared" si="1"/>
        <v>134</v>
      </c>
    </row>
    <row r="4510" ht="15.75" hidden="1" customHeight="1">
      <c r="A4510" s="5" t="s">
        <v>6755</v>
      </c>
      <c r="B4510" s="6" t="s">
        <v>12</v>
      </c>
      <c r="C4510" s="5" t="s">
        <v>13</v>
      </c>
      <c r="D4510" s="5" t="s">
        <v>20</v>
      </c>
      <c r="E4510" s="5" t="s">
        <v>15</v>
      </c>
      <c r="F4510" s="5" t="s">
        <v>107</v>
      </c>
      <c r="G4510" s="7">
        <v>113.0</v>
      </c>
      <c r="H4510" s="7" t="s">
        <v>17</v>
      </c>
      <c r="I4510" s="7">
        <v>107.0</v>
      </c>
      <c r="J4510" s="7">
        <f t="shared" si="1"/>
        <v>110</v>
      </c>
    </row>
    <row r="4511" ht="15.75" hidden="1" customHeight="1">
      <c r="A4511" s="5" t="s">
        <v>6756</v>
      </c>
      <c r="B4511" s="6" t="s">
        <v>19</v>
      </c>
      <c r="C4511" s="5" t="s">
        <v>23</v>
      </c>
      <c r="D4511" s="5" t="s">
        <v>130</v>
      </c>
      <c r="E4511" s="5" t="s">
        <v>15</v>
      </c>
      <c r="F4511" s="5" t="s">
        <v>196</v>
      </c>
      <c r="G4511" s="7">
        <v>169.0</v>
      </c>
      <c r="H4511" s="7" t="s">
        <v>17</v>
      </c>
      <c r="I4511" s="7">
        <v>144.0</v>
      </c>
      <c r="J4511" s="7">
        <f t="shared" si="1"/>
        <v>156.5</v>
      </c>
    </row>
    <row r="4512" ht="15.75" hidden="1" customHeight="1">
      <c r="A4512" s="5" t="s">
        <v>6757</v>
      </c>
      <c r="B4512" s="6" t="s">
        <v>12</v>
      </c>
      <c r="C4512" s="5" t="s">
        <v>23</v>
      </c>
      <c r="D4512" s="5" t="s">
        <v>24</v>
      </c>
      <c r="E4512" s="5" t="s">
        <v>25</v>
      </c>
      <c r="F4512" s="5" t="s">
        <v>959</v>
      </c>
      <c r="G4512" s="7">
        <v>163.0</v>
      </c>
      <c r="H4512" s="7">
        <v>151.0</v>
      </c>
      <c r="I4512" s="7" t="s">
        <v>17</v>
      </c>
      <c r="J4512" s="7">
        <f t="shared" si="1"/>
        <v>157</v>
      </c>
    </row>
    <row r="4513" ht="15.75" hidden="1" customHeight="1">
      <c r="A4513" s="5" t="s">
        <v>6758</v>
      </c>
      <c r="B4513" s="6" t="s">
        <v>19</v>
      </c>
      <c r="C4513" s="5" t="s">
        <v>23</v>
      </c>
      <c r="D4513" s="5" t="s">
        <v>24</v>
      </c>
      <c r="E4513" s="5" t="s">
        <v>15</v>
      </c>
      <c r="F4513" s="5" t="s">
        <v>35</v>
      </c>
      <c r="G4513" s="7">
        <v>177.0</v>
      </c>
      <c r="H4513" s="7" t="s">
        <v>17</v>
      </c>
      <c r="I4513" s="7">
        <v>159.0</v>
      </c>
      <c r="J4513" s="7">
        <f t="shared" si="1"/>
        <v>168</v>
      </c>
    </row>
    <row r="4514" ht="15.75" hidden="1" customHeight="1">
      <c r="A4514" s="5" t="s">
        <v>6759</v>
      </c>
      <c r="B4514" s="6" t="s">
        <v>19</v>
      </c>
      <c r="C4514" s="5" t="s">
        <v>23</v>
      </c>
      <c r="D4514" s="5" t="s">
        <v>43</v>
      </c>
      <c r="E4514" s="5" t="s">
        <v>15</v>
      </c>
      <c r="F4514" s="5" t="s">
        <v>179</v>
      </c>
      <c r="G4514" s="7">
        <v>132.0</v>
      </c>
      <c r="H4514" s="7" t="s">
        <v>17</v>
      </c>
      <c r="I4514" s="7">
        <v>142.0</v>
      </c>
      <c r="J4514" s="7">
        <f t="shared" si="1"/>
        <v>137</v>
      </c>
    </row>
    <row r="4515" ht="15.75" hidden="1" customHeight="1">
      <c r="A4515" s="5" t="s">
        <v>6760</v>
      </c>
      <c r="B4515" s="6" t="s">
        <v>19</v>
      </c>
      <c r="C4515" s="5" t="s">
        <v>23</v>
      </c>
      <c r="D4515" s="5" t="s">
        <v>51</v>
      </c>
      <c r="E4515" s="5" t="s">
        <v>15</v>
      </c>
      <c r="F4515" s="5" t="s">
        <v>398</v>
      </c>
      <c r="G4515" s="7">
        <v>167.0</v>
      </c>
      <c r="H4515" s="7" t="s">
        <v>17</v>
      </c>
      <c r="I4515" s="7">
        <v>151.0</v>
      </c>
      <c r="J4515" s="7">
        <f t="shared" si="1"/>
        <v>159</v>
      </c>
    </row>
    <row r="4516" ht="15.75" hidden="1" customHeight="1">
      <c r="A4516" s="5" t="s">
        <v>6761</v>
      </c>
      <c r="B4516" s="6" t="s">
        <v>19</v>
      </c>
      <c r="C4516" s="5" t="s">
        <v>13</v>
      </c>
      <c r="D4516" s="5" t="s">
        <v>37</v>
      </c>
      <c r="E4516" s="5" t="s">
        <v>15</v>
      </c>
      <c r="F4516" s="5" t="s">
        <v>190</v>
      </c>
      <c r="G4516" s="7">
        <v>183.0</v>
      </c>
      <c r="H4516" s="7" t="s">
        <v>17</v>
      </c>
      <c r="I4516" s="7">
        <v>184.0</v>
      </c>
      <c r="J4516" s="7">
        <f t="shared" si="1"/>
        <v>183.5</v>
      </c>
    </row>
    <row r="4517" ht="15.75" customHeight="1">
      <c r="A4517" s="5" t="s">
        <v>6762</v>
      </c>
      <c r="B4517" s="6" t="s">
        <v>12</v>
      </c>
      <c r="C4517" s="5" t="s">
        <v>13</v>
      </c>
      <c r="D4517" s="5" t="s">
        <v>30</v>
      </c>
      <c r="E4517" s="5" t="s">
        <v>15</v>
      </c>
      <c r="F4517" s="5" t="s">
        <v>66</v>
      </c>
      <c r="G4517" s="7" t="s">
        <v>67</v>
      </c>
      <c r="H4517" s="7" t="s">
        <v>67</v>
      </c>
      <c r="I4517" s="7" t="s">
        <v>17</v>
      </c>
      <c r="J4517" s="7" t="str">
        <f t="shared" si="1"/>
        <v>#DIV/0!</v>
      </c>
    </row>
    <row r="4518" ht="15.75" hidden="1" customHeight="1">
      <c r="A4518" s="5" t="s">
        <v>6763</v>
      </c>
      <c r="B4518" s="6" t="s">
        <v>12</v>
      </c>
      <c r="C4518" s="5" t="s">
        <v>23</v>
      </c>
      <c r="D4518" s="5" t="s">
        <v>20</v>
      </c>
      <c r="E4518" s="5" t="s">
        <v>15</v>
      </c>
      <c r="F4518" s="5" t="s">
        <v>161</v>
      </c>
      <c r="G4518" s="7">
        <v>170.0</v>
      </c>
      <c r="H4518" s="7">
        <v>178.0</v>
      </c>
      <c r="I4518" s="7" t="s">
        <v>17</v>
      </c>
      <c r="J4518" s="7">
        <f t="shared" si="1"/>
        <v>174</v>
      </c>
    </row>
    <row r="4519" ht="15.75" hidden="1" customHeight="1">
      <c r="A4519" s="5" t="s">
        <v>6764</v>
      </c>
      <c r="B4519" s="6" t="s">
        <v>19</v>
      </c>
      <c r="C4519" s="5" t="s">
        <v>13</v>
      </c>
      <c r="D4519" s="5" t="s">
        <v>14</v>
      </c>
      <c r="E4519" s="5" t="s">
        <v>25</v>
      </c>
      <c r="F4519" s="5" t="s">
        <v>94</v>
      </c>
      <c r="G4519" s="7">
        <v>185.0</v>
      </c>
      <c r="H4519" s="7">
        <v>189.0</v>
      </c>
      <c r="I4519" s="7">
        <v>153.0</v>
      </c>
      <c r="J4519" s="7">
        <f t="shared" si="1"/>
        <v>175.6666667</v>
      </c>
    </row>
    <row r="4520" ht="15.75" hidden="1" customHeight="1">
      <c r="A4520" s="5" t="s">
        <v>6765</v>
      </c>
      <c r="B4520" s="6" t="s">
        <v>12</v>
      </c>
      <c r="C4520" s="5" t="s">
        <v>23</v>
      </c>
      <c r="D4520" s="5" t="s">
        <v>20</v>
      </c>
      <c r="E4520" s="5" t="s">
        <v>25</v>
      </c>
      <c r="F4520" s="5" t="s">
        <v>440</v>
      </c>
      <c r="G4520" s="7">
        <v>185.0</v>
      </c>
      <c r="H4520" s="7">
        <v>132.0</v>
      </c>
      <c r="I4520" s="7">
        <v>151.0</v>
      </c>
      <c r="J4520" s="7">
        <f t="shared" si="1"/>
        <v>156</v>
      </c>
    </row>
    <row r="4521" ht="15.75" hidden="1" customHeight="1">
      <c r="A4521" s="5" t="s">
        <v>6766</v>
      </c>
      <c r="B4521" s="6" t="s">
        <v>12</v>
      </c>
      <c r="C4521" s="5" t="s">
        <v>13</v>
      </c>
      <c r="D4521" s="5" t="s">
        <v>109</v>
      </c>
      <c r="E4521" s="5" t="s">
        <v>25</v>
      </c>
      <c r="F4521" s="5" t="s">
        <v>1118</v>
      </c>
      <c r="G4521" s="7">
        <v>173.0</v>
      </c>
      <c r="H4521" s="7">
        <v>187.0</v>
      </c>
      <c r="I4521" s="7" t="s">
        <v>17</v>
      </c>
      <c r="J4521" s="7">
        <f t="shared" si="1"/>
        <v>180</v>
      </c>
    </row>
    <row r="4522" ht="15.75" hidden="1" customHeight="1">
      <c r="A4522" s="5" t="s">
        <v>6767</v>
      </c>
      <c r="B4522" s="6" t="s">
        <v>12</v>
      </c>
      <c r="C4522" s="5" t="s">
        <v>23</v>
      </c>
      <c r="D4522" s="5" t="s">
        <v>30</v>
      </c>
      <c r="E4522" s="5" t="s">
        <v>25</v>
      </c>
      <c r="F4522" s="5" t="s">
        <v>1307</v>
      </c>
      <c r="G4522" s="7">
        <v>124.0</v>
      </c>
      <c r="H4522" s="7" t="s">
        <v>17</v>
      </c>
      <c r="I4522" s="7">
        <v>107.0</v>
      </c>
      <c r="J4522" s="7">
        <f t="shared" si="1"/>
        <v>115.5</v>
      </c>
    </row>
    <row r="4523" ht="15.75" hidden="1" customHeight="1">
      <c r="A4523" s="5" t="s">
        <v>6768</v>
      </c>
      <c r="B4523" s="6" t="s">
        <v>12</v>
      </c>
      <c r="C4523" s="5" t="s">
        <v>23</v>
      </c>
      <c r="D4523" s="5" t="s">
        <v>51</v>
      </c>
      <c r="E4523" s="5" t="s">
        <v>15</v>
      </c>
      <c r="F4523" s="5" t="s">
        <v>190</v>
      </c>
      <c r="G4523" s="7">
        <v>175.0</v>
      </c>
      <c r="H4523" s="7" t="s">
        <v>17</v>
      </c>
      <c r="I4523" s="7">
        <v>146.0</v>
      </c>
      <c r="J4523" s="7">
        <f t="shared" si="1"/>
        <v>160.5</v>
      </c>
    </row>
    <row r="4524" ht="15.75" hidden="1" customHeight="1">
      <c r="A4524" s="5" t="s">
        <v>6769</v>
      </c>
      <c r="B4524" s="6" t="s">
        <v>12</v>
      </c>
      <c r="C4524" s="5" t="s">
        <v>23</v>
      </c>
      <c r="D4524" s="5" t="s">
        <v>20</v>
      </c>
      <c r="E4524" s="5" t="s">
        <v>15</v>
      </c>
      <c r="F4524" s="5" t="s">
        <v>28</v>
      </c>
      <c r="G4524" s="7">
        <v>102.0</v>
      </c>
      <c r="H4524" s="7">
        <v>112.0</v>
      </c>
      <c r="I4524" s="7" t="s">
        <v>17</v>
      </c>
      <c r="J4524" s="7">
        <f t="shared" si="1"/>
        <v>107</v>
      </c>
    </row>
    <row r="4525" ht="15.75" hidden="1" customHeight="1">
      <c r="A4525" s="5" t="s">
        <v>6770</v>
      </c>
      <c r="B4525" s="6" t="s">
        <v>19</v>
      </c>
      <c r="C4525" s="5" t="s">
        <v>13</v>
      </c>
      <c r="D4525" s="5" t="s">
        <v>51</v>
      </c>
      <c r="E4525" s="5" t="s">
        <v>15</v>
      </c>
      <c r="F4525" s="5" t="s">
        <v>312</v>
      </c>
      <c r="G4525" s="7">
        <v>115.0</v>
      </c>
      <c r="H4525" s="7">
        <v>143.0</v>
      </c>
      <c r="I4525" s="7" t="s">
        <v>17</v>
      </c>
      <c r="J4525" s="7">
        <f t="shared" si="1"/>
        <v>129</v>
      </c>
    </row>
    <row r="4526" ht="15.75" hidden="1" customHeight="1">
      <c r="A4526" s="5" t="s">
        <v>6771</v>
      </c>
      <c r="B4526" s="6" t="s">
        <v>12</v>
      </c>
      <c r="C4526" s="5" t="s">
        <v>23</v>
      </c>
      <c r="D4526" s="5" t="s">
        <v>51</v>
      </c>
      <c r="E4526" s="5" t="s">
        <v>15</v>
      </c>
      <c r="F4526" s="5" t="s">
        <v>86</v>
      </c>
      <c r="G4526" s="7">
        <v>172.0</v>
      </c>
      <c r="H4526" s="7" t="s">
        <v>17</v>
      </c>
      <c r="I4526" s="7">
        <v>140.0</v>
      </c>
      <c r="J4526" s="7">
        <f t="shared" si="1"/>
        <v>156</v>
      </c>
    </row>
    <row r="4527" ht="15.75" hidden="1" customHeight="1">
      <c r="A4527" s="5" t="s">
        <v>6772</v>
      </c>
      <c r="B4527" s="6" t="s">
        <v>12</v>
      </c>
      <c r="C4527" s="5" t="s">
        <v>13</v>
      </c>
      <c r="D4527" s="5" t="s">
        <v>149</v>
      </c>
      <c r="E4527" s="5" t="s">
        <v>15</v>
      </c>
      <c r="F4527" s="5" t="s">
        <v>150</v>
      </c>
      <c r="G4527" s="7">
        <v>129.0</v>
      </c>
      <c r="H4527" s="7">
        <v>110.0</v>
      </c>
      <c r="I4527" s="7">
        <v>104.0</v>
      </c>
      <c r="J4527" s="7">
        <f t="shared" si="1"/>
        <v>114.3333333</v>
      </c>
    </row>
    <row r="4528" ht="15.75" hidden="1" customHeight="1">
      <c r="A4528" s="5" t="s">
        <v>6773</v>
      </c>
      <c r="B4528" s="6" t="s">
        <v>12</v>
      </c>
      <c r="C4528" s="5" t="s">
        <v>13</v>
      </c>
      <c r="D4528" s="5" t="s">
        <v>60</v>
      </c>
      <c r="E4528" s="5" t="s">
        <v>25</v>
      </c>
      <c r="F4528" s="5" t="s">
        <v>534</v>
      </c>
      <c r="G4528" s="7">
        <v>178.0</v>
      </c>
      <c r="H4528" s="7" t="s">
        <v>17</v>
      </c>
      <c r="I4528" s="7">
        <v>189.0</v>
      </c>
      <c r="J4528" s="7">
        <f t="shared" si="1"/>
        <v>183.5</v>
      </c>
    </row>
    <row r="4529" ht="15.75" hidden="1" customHeight="1">
      <c r="A4529" s="5" t="s">
        <v>6774</v>
      </c>
      <c r="B4529" s="6" t="s">
        <v>12</v>
      </c>
      <c r="C4529" s="5" t="s">
        <v>13</v>
      </c>
      <c r="D4529" s="5" t="s">
        <v>24</v>
      </c>
      <c r="E4529" s="5" t="s">
        <v>15</v>
      </c>
      <c r="F4529" s="5" t="s">
        <v>732</v>
      </c>
      <c r="G4529" s="7">
        <v>188.0</v>
      </c>
      <c r="H4529" s="7" t="s">
        <v>17</v>
      </c>
      <c r="I4529" s="7">
        <v>157.0</v>
      </c>
      <c r="J4529" s="7">
        <f t="shared" si="1"/>
        <v>172.5</v>
      </c>
    </row>
    <row r="4530" ht="15.75" hidden="1" customHeight="1">
      <c r="A4530" s="5" t="s">
        <v>6775</v>
      </c>
      <c r="B4530" s="6" t="s">
        <v>12</v>
      </c>
      <c r="C4530" s="5" t="s">
        <v>13</v>
      </c>
      <c r="D4530" s="5" t="s">
        <v>561</v>
      </c>
      <c r="E4530" s="5" t="s">
        <v>25</v>
      </c>
      <c r="F4530" s="5" t="s">
        <v>1414</v>
      </c>
      <c r="G4530" s="7">
        <v>107.0</v>
      </c>
      <c r="H4530" s="7">
        <v>130.0</v>
      </c>
      <c r="I4530" s="7" t="s">
        <v>17</v>
      </c>
      <c r="J4530" s="7">
        <f t="shared" si="1"/>
        <v>118.5</v>
      </c>
    </row>
    <row r="4531" ht="15.75" hidden="1" customHeight="1">
      <c r="A4531" s="5" t="s">
        <v>6776</v>
      </c>
      <c r="B4531" s="6" t="s">
        <v>12</v>
      </c>
      <c r="C4531" s="5" t="s">
        <v>13</v>
      </c>
      <c r="D4531" s="5" t="s">
        <v>30</v>
      </c>
      <c r="E4531" s="5" t="s">
        <v>15</v>
      </c>
      <c r="F4531" s="5" t="s">
        <v>275</v>
      </c>
      <c r="G4531" s="7">
        <v>129.0</v>
      </c>
      <c r="H4531" s="7">
        <v>145.0</v>
      </c>
      <c r="I4531" s="7" t="s">
        <v>17</v>
      </c>
      <c r="J4531" s="7">
        <f t="shared" si="1"/>
        <v>137</v>
      </c>
    </row>
    <row r="4532" ht="15.75" hidden="1" customHeight="1">
      <c r="A4532" s="5" t="s">
        <v>6777</v>
      </c>
      <c r="B4532" s="6" t="s">
        <v>12</v>
      </c>
      <c r="C4532" s="5" t="s">
        <v>23</v>
      </c>
      <c r="D4532" s="5" t="s">
        <v>46</v>
      </c>
      <c r="E4532" s="5" t="s">
        <v>15</v>
      </c>
      <c r="F4532" s="5" t="s">
        <v>99</v>
      </c>
      <c r="G4532" s="7">
        <v>178.0</v>
      </c>
      <c r="H4532" s="7">
        <v>162.0</v>
      </c>
      <c r="I4532" s="7">
        <v>144.0</v>
      </c>
      <c r="J4532" s="7">
        <f t="shared" si="1"/>
        <v>161.3333333</v>
      </c>
    </row>
    <row r="4533" ht="15.75" hidden="1" customHeight="1">
      <c r="A4533" s="5" t="s">
        <v>6778</v>
      </c>
      <c r="B4533" s="6" t="s">
        <v>12</v>
      </c>
      <c r="C4533" s="5" t="s">
        <v>23</v>
      </c>
      <c r="D4533" s="5" t="s">
        <v>20</v>
      </c>
      <c r="E4533" s="5" t="s">
        <v>25</v>
      </c>
      <c r="F4533" s="5" t="s">
        <v>440</v>
      </c>
      <c r="G4533" s="7">
        <v>193.0</v>
      </c>
      <c r="H4533" s="7" t="s">
        <v>17</v>
      </c>
      <c r="I4533" s="7">
        <v>192.0</v>
      </c>
      <c r="J4533" s="7">
        <f t="shared" si="1"/>
        <v>192.5</v>
      </c>
    </row>
    <row r="4534" ht="15.75" hidden="1" customHeight="1">
      <c r="A4534" s="5" t="s">
        <v>6779</v>
      </c>
      <c r="B4534" s="6" t="s">
        <v>19</v>
      </c>
      <c r="C4534" s="5" t="s">
        <v>13</v>
      </c>
      <c r="D4534" s="5" t="s">
        <v>30</v>
      </c>
      <c r="E4534" s="5" t="s">
        <v>15</v>
      </c>
      <c r="F4534" s="5" t="s">
        <v>702</v>
      </c>
      <c r="G4534" s="7">
        <v>179.0</v>
      </c>
      <c r="H4534" s="7" t="s">
        <v>17</v>
      </c>
      <c r="I4534" s="7">
        <v>151.0</v>
      </c>
      <c r="J4534" s="7">
        <f t="shared" si="1"/>
        <v>165</v>
      </c>
    </row>
    <row r="4535" ht="15.75" hidden="1" customHeight="1">
      <c r="A4535" s="5" t="s">
        <v>6780</v>
      </c>
      <c r="B4535" s="6" t="s">
        <v>12</v>
      </c>
      <c r="C4535" s="5" t="s">
        <v>23</v>
      </c>
      <c r="D4535" s="5" t="s">
        <v>24</v>
      </c>
      <c r="E4535" s="5" t="s">
        <v>15</v>
      </c>
      <c r="F4535" s="5" t="s">
        <v>336</v>
      </c>
      <c r="G4535" s="7">
        <v>144.0</v>
      </c>
      <c r="H4535" s="7">
        <v>140.0</v>
      </c>
      <c r="I4535" s="7" t="s">
        <v>17</v>
      </c>
      <c r="J4535" s="7">
        <f t="shared" si="1"/>
        <v>142</v>
      </c>
    </row>
    <row r="4536" ht="15.75" hidden="1" customHeight="1">
      <c r="A4536" s="5" t="s">
        <v>6781</v>
      </c>
      <c r="B4536" s="6" t="s">
        <v>12</v>
      </c>
      <c r="C4536" s="5" t="s">
        <v>23</v>
      </c>
      <c r="D4536" s="5" t="s">
        <v>20</v>
      </c>
      <c r="E4536" s="5" t="s">
        <v>25</v>
      </c>
      <c r="F4536" s="5" t="s">
        <v>71</v>
      </c>
      <c r="G4536" s="7">
        <v>162.0</v>
      </c>
      <c r="H4536" s="7">
        <v>149.0</v>
      </c>
      <c r="I4536" s="7" t="s">
        <v>17</v>
      </c>
      <c r="J4536" s="7">
        <f t="shared" si="1"/>
        <v>155.5</v>
      </c>
    </row>
    <row r="4537" ht="15.75" hidden="1" customHeight="1">
      <c r="A4537" s="5" t="s">
        <v>6782</v>
      </c>
      <c r="B4537" s="6" t="s">
        <v>12</v>
      </c>
      <c r="C4537" s="5" t="s">
        <v>23</v>
      </c>
      <c r="D4537" s="5" t="s">
        <v>130</v>
      </c>
      <c r="E4537" s="5" t="s">
        <v>15</v>
      </c>
      <c r="F4537" s="5" t="s">
        <v>131</v>
      </c>
      <c r="G4537" s="7">
        <v>144.0</v>
      </c>
      <c r="H4537" s="7">
        <v>135.0</v>
      </c>
      <c r="I4537" s="7">
        <v>117.0</v>
      </c>
      <c r="J4537" s="7">
        <f t="shared" si="1"/>
        <v>132</v>
      </c>
    </row>
    <row r="4538" ht="15.75" hidden="1" customHeight="1">
      <c r="A4538" s="5" t="s">
        <v>6783</v>
      </c>
      <c r="B4538" s="6" t="s">
        <v>12</v>
      </c>
      <c r="C4538" s="5" t="s">
        <v>13</v>
      </c>
      <c r="D4538" s="5" t="s">
        <v>24</v>
      </c>
      <c r="E4538" s="5" t="s">
        <v>15</v>
      </c>
      <c r="F4538" s="5" t="s">
        <v>170</v>
      </c>
      <c r="G4538" s="7">
        <v>183.0</v>
      </c>
      <c r="H4538" s="7" t="s">
        <v>17</v>
      </c>
      <c r="I4538" s="7">
        <v>187.0</v>
      </c>
      <c r="J4538" s="7">
        <f t="shared" si="1"/>
        <v>185</v>
      </c>
    </row>
    <row r="4539" ht="15.75" hidden="1" customHeight="1">
      <c r="A4539" s="5" t="s">
        <v>6784</v>
      </c>
      <c r="B4539" s="6" t="s">
        <v>12</v>
      </c>
      <c r="C4539" s="5" t="s">
        <v>13</v>
      </c>
      <c r="D4539" s="5" t="s">
        <v>37</v>
      </c>
      <c r="E4539" s="5" t="s">
        <v>25</v>
      </c>
      <c r="F4539" s="5" t="s">
        <v>454</v>
      </c>
      <c r="G4539" s="7">
        <v>102.0</v>
      </c>
      <c r="H4539" s="7">
        <v>115.0</v>
      </c>
      <c r="I4539" s="7" t="s">
        <v>17</v>
      </c>
      <c r="J4539" s="7">
        <f t="shared" si="1"/>
        <v>108.5</v>
      </c>
    </row>
    <row r="4540" ht="15.75" hidden="1" customHeight="1">
      <c r="A4540" s="5" t="s">
        <v>6785</v>
      </c>
      <c r="B4540" s="6" t="s">
        <v>12</v>
      </c>
      <c r="C4540" s="5" t="s">
        <v>13</v>
      </c>
      <c r="D4540" s="5" t="s">
        <v>37</v>
      </c>
      <c r="E4540" s="5" t="s">
        <v>15</v>
      </c>
      <c r="F4540" s="5" t="s">
        <v>271</v>
      </c>
      <c r="G4540" s="7">
        <v>157.0</v>
      </c>
      <c r="H4540" s="7" t="s">
        <v>17</v>
      </c>
      <c r="I4540" s="7">
        <v>180.0</v>
      </c>
      <c r="J4540" s="7">
        <f t="shared" si="1"/>
        <v>168.5</v>
      </c>
    </row>
    <row r="4541" ht="15.75" hidden="1" customHeight="1">
      <c r="A4541" s="5" t="s">
        <v>6786</v>
      </c>
      <c r="B4541" s="6" t="s">
        <v>12</v>
      </c>
      <c r="C4541" s="5" t="s">
        <v>13</v>
      </c>
      <c r="D4541" s="5" t="s">
        <v>24</v>
      </c>
      <c r="E4541" s="5" t="s">
        <v>15</v>
      </c>
      <c r="F4541" s="5" t="s">
        <v>332</v>
      </c>
      <c r="G4541" s="7">
        <v>164.0</v>
      </c>
      <c r="H4541" s="7">
        <v>140.0</v>
      </c>
      <c r="I4541" s="7">
        <v>144.0</v>
      </c>
      <c r="J4541" s="7">
        <f t="shared" si="1"/>
        <v>149.3333333</v>
      </c>
    </row>
    <row r="4542" ht="15.75" hidden="1" customHeight="1">
      <c r="A4542" s="5" t="s">
        <v>6787</v>
      </c>
      <c r="B4542" s="6" t="s">
        <v>12</v>
      </c>
      <c r="C4542" s="5" t="s">
        <v>13</v>
      </c>
      <c r="D4542" s="5" t="s">
        <v>24</v>
      </c>
      <c r="E4542" s="5" t="s">
        <v>25</v>
      </c>
      <c r="F4542" s="5" t="s">
        <v>26</v>
      </c>
      <c r="G4542" s="7">
        <v>126.0</v>
      </c>
      <c r="H4542" s="7">
        <v>153.0</v>
      </c>
      <c r="I4542" s="7">
        <v>125.0</v>
      </c>
      <c r="J4542" s="7">
        <f t="shared" si="1"/>
        <v>134.6666667</v>
      </c>
    </row>
    <row r="4543" ht="15.75" hidden="1" customHeight="1">
      <c r="A4543" s="5" t="s">
        <v>6788</v>
      </c>
      <c r="B4543" s="6" t="s">
        <v>12</v>
      </c>
      <c r="C4543" s="5" t="s">
        <v>23</v>
      </c>
      <c r="D4543" s="5" t="s">
        <v>51</v>
      </c>
      <c r="E4543" s="5" t="s">
        <v>15</v>
      </c>
      <c r="F4543" s="5" t="s">
        <v>112</v>
      </c>
      <c r="G4543" s="7">
        <v>184.0</v>
      </c>
      <c r="H4543" s="7" t="s">
        <v>17</v>
      </c>
      <c r="I4543" s="7">
        <v>175.0</v>
      </c>
      <c r="J4543" s="7">
        <f t="shared" si="1"/>
        <v>179.5</v>
      </c>
    </row>
    <row r="4544" ht="15.75" hidden="1" customHeight="1">
      <c r="A4544" s="5" t="s">
        <v>6789</v>
      </c>
      <c r="B4544" s="6" t="s">
        <v>12</v>
      </c>
      <c r="C4544" s="5" t="s">
        <v>13</v>
      </c>
      <c r="D4544" s="5" t="s">
        <v>20</v>
      </c>
      <c r="E4544" s="5" t="s">
        <v>25</v>
      </c>
      <c r="F4544" s="5" t="s">
        <v>824</v>
      </c>
      <c r="G4544" s="7">
        <v>129.0</v>
      </c>
      <c r="H4544" s="7" t="s">
        <v>17</v>
      </c>
      <c r="I4544" s="7">
        <v>130.0</v>
      </c>
      <c r="J4544" s="7">
        <f t="shared" si="1"/>
        <v>129.5</v>
      </c>
    </row>
    <row r="4545" ht="15.75" hidden="1" customHeight="1">
      <c r="A4545" s="5" t="s">
        <v>6790</v>
      </c>
      <c r="B4545" s="6" t="s">
        <v>12</v>
      </c>
      <c r="C4545" s="5" t="s">
        <v>13</v>
      </c>
      <c r="D4545" s="5" t="s">
        <v>37</v>
      </c>
      <c r="E4545" s="5" t="s">
        <v>25</v>
      </c>
      <c r="F4545" s="5" t="s">
        <v>1023</v>
      </c>
      <c r="G4545" s="7">
        <v>144.0</v>
      </c>
      <c r="H4545" s="7">
        <v>127.0</v>
      </c>
      <c r="I4545" s="7">
        <v>137.0</v>
      </c>
      <c r="J4545" s="7">
        <f t="shared" si="1"/>
        <v>136</v>
      </c>
    </row>
    <row r="4546" ht="15.75" hidden="1" customHeight="1">
      <c r="A4546" s="5" t="s">
        <v>6791</v>
      </c>
      <c r="B4546" s="6" t="s">
        <v>12</v>
      </c>
      <c r="C4546" s="5" t="s">
        <v>23</v>
      </c>
      <c r="D4546" s="5" t="s">
        <v>30</v>
      </c>
      <c r="E4546" s="5" t="s">
        <v>15</v>
      </c>
      <c r="F4546" s="5" t="s">
        <v>2691</v>
      </c>
      <c r="G4546" s="7">
        <v>148.0</v>
      </c>
      <c r="H4546" s="7">
        <v>132.0</v>
      </c>
      <c r="I4546" s="7" t="s">
        <v>17</v>
      </c>
      <c r="J4546" s="7">
        <f t="shared" si="1"/>
        <v>140</v>
      </c>
    </row>
    <row r="4547" ht="15.75" hidden="1" customHeight="1">
      <c r="A4547" s="5" t="s">
        <v>6792</v>
      </c>
      <c r="B4547" s="6" t="s">
        <v>12</v>
      </c>
      <c r="C4547" s="5" t="s">
        <v>13</v>
      </c>
      <c r="D4547" s="5" t="s">
        <v>30</v>
      </c>
      <c r="E4547" s="5" t="s">
        <v>25</v>
      </c>
      <c r="F4547" s="5" t="s">
        <v>1311</v>
      </c>
      <c r="G4547" s="7">
        <v>127.0</v>
      </c>
      <c r="H4547" s="7">
        <v>140.0</v>
      </c>
      <c r="I4547" s="7" t="s">
        <v>17</v>
      </c>
      <c r="J4547" s="7">
        <f t="shared" si="1"/>
        <v>133.5</v>
      </c>
    </row>
    <row r="4548" ht="15.75" hidden="1" customHeight="1">
      <c r="A4548" s="5" t="s">
        <v>6793</v>
      </c>
      <c r="B4548" s="6" t="s">
        <v>19</v>
      </c>
      <c r="C4548" s="5" t="s">
        <v>13</v>
      </c>
      <c r="D4548" s="5" t="s">
        <v>20</v>
      </c>
      <c r="E4548" s="5" t="s">
        <v>15</v>
      </c>
      <c r="F4548" s="5" t="s">
        <v>143</v>
      </c>
      <c r="G4548" s="7">
        <v>163.0</v>
      </c>
      <c r="H4548" s="7">
        <v>186.0</v>
      </c>
      <c r="I4548" s="7" t="s">
        <v>17</v>
      </c>
      <c r="J4548" s="7">
        <f t="shared" si="1"/>
        <v>174.5</v>
      </c>
    </row>
    <row r="4549" ht="15.75" hidden="1" customHeight="1">
      <c r="A4549" s="5" t="s">
        <v>6794</v>
      </c>
      <c r="B4549" s="6" t="s">
        <v>19</v>
      </c>
      <c r="C4549" s="5" t="s">
        <v>13</v>
      </c>
      <c r="D4549" s="5" t="s">
        <v>20</v>
      </c>
      <c r="E4549" s="5" t="s">
        <v>15</v>
      </c>
      <c r="F4549" s="5" t="s">
        <v>161</v>
      </c>
      <c r="G4549" s="7">
        <v>143.0</v>
      </c>
      <c r="H4549" s="7">
        <v>105.0</v>
      </c>
      <c r="I4549" s="7">
        <v>130.0</v>
      </c>
      <c r="J4549" s="7">
        <f t="shared" si="1"/>
        <v>126</v>
      </c>
    </row>
    <row r="4550" ht="15.75" hidden="1" customHeight="1">
      <c r="A4550" s="5" t="s">
        <v>6795</v>
      </c>
      <c r="B4550" s="6" t="s">
        <v>12</v>
      </c>
      <c r="C4550" s="5" t="s">
        <v>23</v>
      </c>
      <c r="D4550" s="5" t="s">
        <v>30</v>
      </c>
      <c r="E4550" s="5" t="s">
        <v>15</v>
      </c>
      <c r="F4550" s="5" t="s">
        <v>596</v>
      </c>
      <c r="G4550" s="7">
        <v>135.0</v>
      </c>
      <c r="H4550" s="7" t="s">
        <v>17</v>
      </c>
      <c r="I4550" s="7">
        <v>151.0</v>
      </c>
      <c r="J4550" s="7">
        <f t="shared" si="1"/>
        <v>143</v>
      </c>
    </row>
    <row r="4551" ht="15.75" hidden="1" customHeight="1">
      <c r="A4551" s="5" t="s">
        <v>6796</v>
      </c>
      <c r="B4551" s="6" t="s">
        <v>12</v>
      </c>
      <c r="C4551" s="5" t="s">
        <v>13</v>
      </c>
      <c r="D4551" s="5" t="s">
        <v>77</v>
      </c>
      <c r="E4551" s="5" t="s">
        <v>15</v>
      </c>
      <c r="F4551" s="5" t="s">
        <v>198</v>
      </c>
      <c r="G4551" s="7">
        <v>166.0</v>
      </c>
      <c r="H4551" s="7">
        <v>185.5</v>
      </c>
      <c r="I4551" s="7">
        <v>137.0</v>
      </c>
      <c r="J4551" s="7">
        <f t="shared" si="1"/>
        <v>162.8333333</v>
      </c>
    </row>
    <row r="4552" ht="15.75" hidden="1" customHeight="1">
      <c r="A4552" s="5" t="s">
        <v>6797</v>
      </c>
      <c r="B4552" s="6" t="s">
        <v>12</v>
      </c>
      <c r="C4552" s="5" t="s">
        <v>13</v>
      </c>
      <c r="D4552" s="5" t="s">
        <v>109</v>
      </c>
      <c r="E4552" s="5" t="s">
        <v>15</v>
      </c>
      <c r="F4552" s="5" t="s">
        <v>172</v>
      </c>
      <c r="G4552" s="7">
        <v>124.0</v>
      </c>
      <c r="H4552" s="7">
        <v>118.0</v>
      </c>
      <c r="I4552" s="7" t="s">
        <v>17</v>
      </c>
      <c r="J4552" s="7">
        <f t="shared" si="1"/>
        <v>121</v>
      </c>
    </row>
    <row r="4553" ht="15.75" hidden="1" customHeight="1">
      <c r="A4553" s="5" t="s">
        <v>6798</v>
      </c>
      <c r="B4553" s="6" t="s">
        <v>19</v>
      </c>
      <c r="C4553" s="5" t="s">
        <v>13</v>
      </c>
      <c r="D4553" s="5" t="s">
        <v>109</v>
      </c>
      <c r="E4553" s="5" t="s">
        <v>25</v>
      </c>
      <c r="F4553" s="5" t="s">
        <v>1677</v>
      </c>
      <c r="G4553" s="7">
        <v>131.0</v>
      </c>
      <c r="H4553" s="7" t="s">
        <v>17</v>
      </c>
      <c r="I4553" s="7">
        <v>114.0</v>
      </c>
      <c r="J4553" s="7">
        <f t="shared" si="1"/>
        <v>122.5</v>
      </c>
    </row>
    <row r="4554" ht="15.75" hidden="1" customHeight="1">
      <c r="A4554" s="5" t="s">
        <v>6799</v>
      </c>
      <c r="B4554" s="6" t="s">
        <v>12</v>
      </c>
      <c r="C4554" s="5" t="s">
        <v>23</v>
      </c>
      <c r="D4554" s="5" t="s">
        <v>20</v>
      </c>
      <c r="E4554" s="5" t="s">
        <v>15</v>
      </c>
      <c r="F4554" s="5" t="s">
        <v>450</v>
      </c>
      <c r="G4554" s="7">
        <v>157.0</v>
      </c>
      <c r="H4554" s="7" t="s">
        <v>17</v>
      </c>
      <c r="I4554" s="7">
        <v>144.0</v>
      </c>
      <c r="J4554" s="7">
        <f t="shared" si="1"/>
        <v>150.5</v>
      </c>
    </row>
    <row r="4555" ht="15.75" hidden="1" customHeight="1">
      <c r="A4555" s="5" t="s">
        <v>6800</v>
      </c>
      <c r="B4555" s="6" t="s">
        <v>12</v>
      </c>
      <c r="C4555" s="5" t="s">
        <v>23</v>
      </c>
      <c r="D4555" s="5" t="s">
        <v>46</v>
      </c>
      <c r="E4555" s="5" t="s">
        <v>25</v>
      </c>
      <c r="F4555" s="5" t="s">
        <v>47</v>
      </c>
      <c r="G4555" s="7">
        <v>160.0</v>
      </c>
      <c r="H4555" s="7" t="s">
        <v>17</v>
      </c>
      <c r="I4555" s="7">
        <v>128.0</v>
      </c>
      <c r="J4555" s="7">
        <f t="shared" si="1"/>
        <v>144</v>
      </c>
    </row>
    <row r="4556" ht="15.75" hidden="1" customHeight="1">
      <c r="A4556" s="5" t="s">
        <v>6801</v>
      </c>
      <c r="B4556" s="6" t="s">
        <v>12</v>
      </c>
      <c r="C4556" s="5" t="s">
        <v>13</v>
      </c>
      <c r="D4556" s="5" t="s">
        <v>30</v>
      </c>
      <c r="E4556" s="5" t="s">
        <v>25</v>
      </c>
      <c r="F4556" s="5" t="s">
        <v>965</v>
      </c>
      <c r="G4556" s="7">
        <v>100.0</v>
      </c>
      <c r="H4556" s="7">
        <v>143.0</v>
      </c>
      <c r="I4556" s="7" t="s">
        <v>17</v>
      </c>
      <c r="J4556" s="7">
        <f t="shared" si="1"/>
        <v>121.5</v>
      </c>
    </row>
    <row r="4557" ht="15.75" hidden="1" customHeight="1">
      <c r="A4557" s="5" t="s">
        <v>6802</v>
      </c>
      <c r="B4557" s="6" t="s">
        <v>19</v>
      </c>
      <c r="C4557" s="5" t="s">
        <v>13</v>
      </c>
      <c r="D4557" s="5" t="s">
        <v>30</v>
      </c>
      <c r="E4557" s="5" t="s">
        <v>25</v>
      </c>
      <c r="F4557" s="5" t="s">
        <v>1172</v>
      </c>
      <c r="G4557" s="7" t="s">
        <v>67</v>
      </c>
      <c r="H4557" s="7">
        <v>118.0</v>
      </c>
      <c r="I4557" s="7" t="s">
        <v>17</v>
      </c>
      <c r="J4557" s="7">
        <f t="shared" si="1"/>
        <v>118</v>
      </c>
    </row>
    <row r="4558" ht="15.75" hidden="1" customHeight="1">
      <c r="A4558" s="5" t="s">
        <v>6803</v>
      </c>
      <c r="B4558" s="6" t="s">
        <v>12</v>
      </c>
      <c r="C4558" s="5" t="s">
        <v>13</v>
      </c>
      <c r="D4558" s="5" t="s">
        <v>43</v>
      </c>
      <c r="E4558" s="5" t="s">
        <v>25</v>
      </c>
      <c r="F4558" s="5" t="s">
        <v>44</v>
      </c>
      <c r="G4558" s="7" t="s">
        <v>67</v>
      </c>
      <c r="H4558" s="7" t="s">
        <v>17</v>
      </c>
      <c r="I4558" s="7">
        <v>114.0</v>
      </c>
      <c r="J4558" s="7">
        <f t="shared" si="1"/>
        <v>114</v>
      </c>
    </row>
    <row r="4559" ht="15.75" hidden="1" customHeight="1">
      <c r="A4559" s="5" t="s">
        <v>6804</v>
      </c>
      <c r="B4559" s="6" t="s">
        <v>19</v>
      </c>
      <c r="C4559" s="5" t="s">
        <v>23</v>
      </c>
      <c r="D4559" s="5" t="s">
        <v>43</v>
      </c>
      <c r="E4559" s="5" t="s">
        <v>15</v>
      </c>
      <c r="F4559" s="5" t="s">
        <v>398</v>
      </c>
      <c r="G4559" s="7">
        <v>140.0</v>
      </c>
      <c r="H4559" s="7" t="s">
        <v>17</v>
      </c>
      <c r="I4559" s="7">
        <v>125.0</v>
      </c>
      <c r="J4559" s="7">
        <f t="shared" si="1"/>
        <v>132.5</v>
      </c>
    </row>
    <row r="4560" ht="15.75" hidden="1" customHeight="1">
      <c r="A4560" s="5" t="s">
        <v>6805</v>
      </c>
      <c r="B4560" s="6" t="s">
        <v>19</v>
      </c>
      <c r="C4560" s="5" t="s">
        <v>13</v>
      </c>
      <c r="D4560" s="5" t="s">
        <v>109</v>
      </c>
      <c r="E4560" s="5" t="s">
        <v>15</v>
      </c>
      <c r="F4560" s="5" t="s">
        <v>172</v>
      </c>
      <c r="G4560" s="7">
        <v>148.0</v>
      </c>
      <c r="H4560" s="7">
        <v>162.0</v>
      </c>
      <c r="I4560" s="7">
        <v>114.0</v>
      </c>
      <c r="J4560" s="7">
        <f t="shared" si="1"/>
        <v>141.3333333</v>
      </c>
    </row>
    <row r="4561" ht="15.75" hidden="1" customHeight="1">
      <c r="A4561" s="5" t="s">
        <v>6806</v>
      </c>
      <c r="B4561" s="6" t="s">
        <v>19</v>
      </c>
      <c r="C4561" s="5" t="s">
        <v>13</v>
      </c>
      <c r="D4561" s="5" t="s">
        <v>109</v>
      </c>
      <c r="E4561" s="5" t="s">
        <v>25</v>
      </c>
      <c r="F4561" s="5" t="s">
        <v>155</v>
      </c>
      <c r="G4561" s="7">
        <v>113.0</v>
      </c>
      <c r="H4561" s="7">
        <v>105.0</v>
      </c>
      <c r="I4561" s="7">
        <v>100.0</v>
      </c>
      <c r="J4561" s="7">
        <f t="shared" si="1"/>
        <v>106</v>
      </c>
    </row>
    <row r="4562" ht="15.75" customHeight="1">
      <c r="A4562" s="5" t="s">
        <v>6807</v>
      </c>
      <c r="B4562" s="6" t="s">
        <v>12</v>
      </c>
      <c r="C4562" s="5" t="s">
        <v>13</v>
      </c>
      <c r="D4562" s="5" t="s">
        <v>30</v>
      </c>
      <c r="E4562" s="5" t="s">
        <v>25</v>
      </c>
      <c r="F4562" s="5" t="s">
        <v>269</v>
      </c>
      <c r="G4562" s="7" t="s">
        <v>67</v>
      </c>
      <c r="H4562" s="7" t="s">
        <v>67</v>
      </c>
      <c r="I4562" s="7" t="s">
        <v>17</v>
      </c>
      <c r="J4562" s="7" t="str">
        <f t="shared" si="1"/>
        <v>#DIV/0!</v>
      </c>
    </row>
    <row r="4563" ht="15.75" hidden="1" customHeight="1">
      <c r="A4563" s="5" t="s">
        <v>6808</v>
      </c>
      <c r="B4563" s="6" t="s">
        <v>12</v>
      </c>
      <c r="C4563" s="5" t="s">
        <v>23</v>
      </c>
      <c r="D4563" s="5" t="s">
        <v>30</v>
      </c>
      <c r="E4563" s="5" t="s">
        <v>25</v>
      </c>
      <c r="F4563" s="5" t="s">
        <v>448</v>
      </c>
      <c r="G4563" s="7">
        <v>173.0</v>
      </c>
      <c r="H4563" s="7">
        <v>153.0</v>
      </c>
      <c r="I4563" s="7" t="s">
        <v>17</v>
      </c>
      <c r="J4563" s="7">
        <f t="shared" si="1"/>
        <v>163</v>
      </c>
    </row>
    <row r="4564" ht="15.75" hidden="1" customHeight="1">
      <c r="A4564" s="5" t="s">
        <v>6809</v>
      </c>
      <c r="B4564" s="6" t="s">
        <v>19</v>
      </c>
      <c r="C4564" s="5" t="s">
        <v>13</v>
      </c>
      <c r="D4564" s="5" t="s">
        <v>20</v>
      </c>
      <c r="E4564" s="5" t="s">
        <v>15</v>
      </c>
      <c r="F4564" s="5" t="s">
        <v>3542</v>
      </c>
      <c r="G4564" s="7">
        <v>126.0</v>
      </c>
      <c r="H4564" s="7">
        <v>149.0</v>
      </c>
      <c r="I4564" s="7" t="s">
        <v>17</v>
      </c>
      <c r="J4564" s="7">
        <f t="shared" si="1"/>
        <v>137.5</v>
      </c>
    </row>
    <row r="4565" ht="15.75" hidden="1" customHeight="1">
      <c r="A4565" s="5" t="s">
        <v>6810</v>
      </c>
      <c r="B4565" s="6" t="s">
        <v>12</v>
      </c>
      <c r="C4565" s="5" t="s">
        <v>13</v>
      </c>
      <c r="D4565" s="5" t="s">
        <v>561</v>
      </c>
      <c r="E4565" s="5" t="s">
        <v>15</v>
      </c>
      <c r="F4565" s="5" t="s">
        <v>594</v>
      </c>
      <c r="G4565" s="7">
        <v>154.0</v>
      </c>
      <c r="H4565" s="7">
        <v>147.0</v>
      </c>
      <c r="I4565" s="7" t="s">
        <v>17</v>
      </c>
      <c r="J4565" s="7">
        <f t="shared" si="1"/>
        <v>150.5</v>
      </c>
    </row>
    <row r="4566" ht="15.75" hidden="1" customHeight="1">
      <c r="A4566" s="5" t="s">
        <v>6811</v>
      </c>
      <c r="B4566" s="6" t="s">
        <v>12</v>
      </c>
      <c r="C4566" s="5" t="s">
        <v>23</v>
      </c>
      <c r="D4566" s="5" t="s">
        <v>109</v>
      </c>
      <c r="E4566" s="5" t="s">
        <v>15</v>
      </c>
      <c r="F4566" s="5" t="s">
        <v>123</v>
      </c>
      <c r="G4566" s="7">
        <v>122.0</v>
      </c>
      <c r="H4566" s="7">
        <v>102.0</v>
      </c>
      <c r="I4566" s="7" t="s">
        <v>17</v>
      </c>
      <c r="J4566" s="7">
        <f t="shared" si="1"/>
        <v>112</v>
      </c>
    </row>
    <row r="4567" ht="15.75" hidden="1" customHeight="1">
      <c r="A4567" s="5" t="s">
        <v>6812</v>
      </c>
      <c r="B4567" s="6" t="s">
        <v>12</v>
      </c>
      <c r="C4567" s="5" t="s">
        <v>13</v>
      </c>
      <c r="D4567" s="5" t="s">
        <v>30</v>
      </c>
      <c r="E4567" s="5" t="s">
        <v>25</v>
      </c>
      <c r="F4567" s="5" t="s">
        <v>188</v>
      </c>
      <c r="G4567" s="7">
        <v>140.0</v>
      </c>
      <c r="H4567" s="7" t="s">
        <v>17</v>
      </c>
      <c r="I4567" s="7">
        <v>149.0</v>
      </c>
      <c r="J4567" s="7">
        <f t="shared" si="1"/>
        <v>144.5</v>
      </c>
    </row>
    <row r="4568" ht="15.75" hidden="1" customHeight="1">
      <c r="A4568" s="5" t="s">
        <v>6813</v>
      </c>
      <c r="B4568" s="6" t="s">
        <v>12</v>
      </c>
      <c r="C4568" s="5" t="s">
        <v>23</v>
      </c>
      <c r="D4568" s="5" t="s">
        <v>130</v>
      </c>
      <c r="E4568" s="5" t="s">
        <v>25</v>
      </c>
      <c r="F4568" s="5" t="s">
        <v>58</v>
      </c>
      <c r="G4568" s="7">
        <v>170.0</v>
      </c>
      <c r="H4568" s="7">
        <v>151.0</v>
      </c>
      <c r="I4568" s="7" t="s">
        <v>17</v>
      </c>
      <c r="J4568" s="7">
        <f t="shared" si="1"/>
        <v>160.5</v>
      </c>
    </row>
    <row r="4569" ht="15.75" hidden="1" customHeight="1">
      <c r="A4569" s="5" t="s">
        <v>6814</v>
      </c>
      <c r="B4569" s="6" t="s">
        <v>12</v>
      </c>
      <c r="C4569" s="5" t="s">
        <v>13</v>
      </c>
      <c r="D4569" s="5" t="s">
        <v>20</v>
      </c>
      <c r="E4569" s="5" t="s">
        <v>25</v>
      </c>
      <c r="F4569" s="5" t="s">
        <v>240</v>
      </c>
      <c r="G4569" s="7">
        <v>117.0</v>
      </c>
      <c r="H4569" s="7" t="s">
        <v>67</v>
      </c>
      <c r="I4569" s="7" t="s">
        <v>17</v>
      </c>
      <c r="J4569" s="7">
        <f t="shared" si="1"/>
        <v>117</v>
      </c>
    </row>
    <row r="4570" ht="15.75" hidden="1" customHeight="1">
      <c r="A4570" s="5" t="s">
        <v>6815</v>
      </c>
      <c r="B4570" s="6" t="s">
        <v>1353</v>
      </c>
      <c r="C4570" s="5" t="s">
        <v>13</v>
      </c>
      <c r="D4570" s="5" t="s">
        <v>30</v>
      </c>
      <c r="E4570" s="5" t="s">
        <v>25</v>
      </c>
      <c r="F4570" s="5" t="s">
        <v>1766</v>
      </c>
      <c r="G4570" s="7">
        <v>124.0</v>
      </c>
      <c r="H4570" s="7" t="s">
        <v>17</v>
      </c>
      <c r="I4570" s="7" t="s">
        <v>67</v>
      </c>
      <c r="J4570" s="7">
        <f t="shared" si="1"/>
        <v>124</v>
      </c>
    </row>
    <row r="4571" ht="15.75" hidden="1" customHeight="1">
      <c r="A4571" s="5" t="s">
        <v>6816</v>
      </c>
      <c r="B4571" s="6" t="s">
        <v>12</v>
      </c>
      <c r="C4571" s="5" t="s">
        <v>23</v>
      </c>
      <c r="D4571" s="5" t="s">
        <v>24</v>
      </c>
      <c r="E4571" s="5" t="s">
        <v>15</v>
      </c>
      <c r="F4571" s="5" t="s">
        <v>332</v>
      </c>
      <c r="G4571" s="7">
        <v>148.0</v>
      </c>
      <c r="H4571" s="7">
        <v>130.0</v>
      </c>
      <c r="I4571" s="7" t="s">
        <v>17</v>
      </c>
      <c r="J4571" s="7">
        <f t="shared" si="1"/>
        <v>139</v>
      </c>
    </row>
    <row r="4572" ht="15.75" hidden="1" customHeight="1">
      <c r="A4572" s="5" t="s">
        <v>6817</v>
      </c>
      <c r="B4572" s="6" t="s">
        <v>12</v>
      </c>
      <c r="C4572" s="5" t="s">
        <v>13</v>
      </c>
      <c r="D4572" s="5" t="s">
        <v>60</v>
      </c>
      <c r="E4572" s="5" t="s">
        <v>15</v>
      </c>
      <c r="F4572" s="5" t="s">
        <v>398</v>
      </c>
      <c r="G4572" s="7">
        <v>183.0</v>
      </c>
      <c r="H4572" s="7" t="s">
        <v>17</v>
      </c>
      <c r="I4572" s="7">
        <v>190.0</v>
      </c>
      <c r="J4572" s="7">
        <f t="shared" si="1"/>
        <v>186.5</v>
      </c>
    </row>
    <row r="4573" ht="15.75" hidden="1" customHeight="1">
      <c r="A4573" s="5" t="s">
        <v>6818</v>
      </c>
      <c r="B4573" s="6" t="s">
        <v>12</v>
      </c>
      <c r="C4573" s="5" t="s">
        <v>13</v>
      </c>
      <c r="D4573" s="5" t="s">
        <v>60</v>
      </c>
      <c r="E4573" s="5" t="s">
        <v>25</v>
      </c>
      <c r="F4573" s="5" t="s">
        <v>61</v>
      </c>
      <c r="G4573" s="7">
        <v>193.0</v>
      </c>
      <c r="H4573" s="7" t="s">
        <v>17</v>
      </c>
      <c r="I4573" s="7">
        <v>197.0</v>
      </c>
      <c r="J4573" s="7">
        <f t="shared" si="1"/>
        <v>195</v>
      </c>
    </row>
    <row r="4574" ht="15.75" hidden="1" customHeight="1">
      <c r="A4574" s="5" t="s">
        <v>6819</v>
      </c>
      <c r="B4574" s="6" t="s">
        <v>12</v>
      </c>
      <c r="C4574" s="5" t="s">
        <v>23</v>
      </c>
      <c r="D4574" s="5" t="s">
        <v>30</v>
      </c>
      <c r="E4574" s="5" t="s">
        <v>15</v>
      </c>
      <c r="F4574" s="5" t="s">
        <v>31</v>
      </c>
      <c r="G4574" s="7">
        <v>180.0</v>
      </c>
      <c r="H4574" s="7">
        <v>171.0</v>
      </c>
      <c r="I4574" s="7" t="s">
        <v>17</v>
      </c>
      <c r="J4574" s="7">
        <f t="shared" si="1"/>
        <v>175.5</v>
      </c>
    </row>
    <row r="4575" ht="15.75" hidden="1" customHeight="1">
      <c r="A4575" s="5" t="s">
        <v>6820</v>
      </c>
      <c r="B4575" s="6" t="s">
        <v>12</v>
      </c>
      <c r="C4575" s="5" t="s">
        <v>23</v>
      </c>
      <c r="D4575" s="5" t="s">
        <v>20</v>
      </c>
      <c r="E4575" s="5" t="s">
        <v>25</v>
      </c>
      <c r="F4575" s="5" t="s">
        <v>300</v>
      </c>
      <c r="G4575" s="7">
        <v>178.0</v>
      </c>
      <c r="H4575" s="7" t="s">
        <v>17</v>
      </c>
      <c r="I4575" s="7">
        <v>151.0</v>
      </c>
      <c r="J4575" s="7">
        <f t="shared" si="1"/>
        <v>164.5</v>
      </c>
    </row>
    <row r="4576" ht="15.75" hidden="1" customHeight="1">
      <c r="A4576" s="5" t="s">
        <v>6821</v>
      </c>
      <c r="B4576" s="6" t="s">
        <v>12</v>
      </c>
      <c r="C4576" s="5" t="s">
        <v>13</v>
      </c>
      <c r="D4576" s="5" t="s">
        <v>60</v>
      </c>
      <c r="E4576" s="5" t="s">
        <v>15</v>
      </c>
      <c r="F4576" s="5" t="s">
        <v>112</v>
      </c>
      <c r="G4576" s="7">
        <v>187.0</v>
      </c>
      <c r="H4576" s="7" t="s">
        <v>17</v>
      </c>
      <c r="I4576" s="7">
        <v>191.0</v>
      </c>
      <c r="J4576" s="7">
        <f t="shared" si="1"/>
        <v>189</v>
      </c>
    </row>
    <row r="4577" ht="15.75" hidden="1" customHeight="1">
      <c r="A4577" s="5" t="s">
        <v>6822</v>
      </c>
      <c r="B4577" s="6" t="s">
        <v>12</v>
      </c>
      <c r="C4577" s="5" t="s">
        <v>13</v>
      </c>
      <c r="D4577" s="5" t="s">
        <v>24</v>
      </c>
      <c r="E4577" s="5" t="s">
        <v>15</v>
      </c>
      <c r="F4577" s="5" t="s">
        <v>481</v>
      </c>
      <c r="G4577" s="7">
        <v>181.0</v>
      </c>
      <c r="H4577" s="7" t="s">
        <v>17</v>
      </c>
      <c r="I4577" s="7">
        <v>183.0</v>
      </c>
      <c r="J4577" s="7">
        <f t="shared" si="1"/>
        <v>182</v>
      </c>
    </row>
    <row r="4578" ht="15.75" hidden="1" customHeight="1">
      <c r="A4578" s="5" t="s">
        <v>6823</v>
      </c>
      <c r="B4578" s="6" t="s">
        <v>12</v>
      </c>
      <c r="C4578" s="5" t="s">
        <v>23</v>
      </c>
      <c r="D4578" s="5" t="s">
        <v>37</v>
      </c>
      <c r="E4578" s="5" t="s">
        <v>15</v>
      </c>
      <c r="F4578" s="5" t="s">
        <v>196</v>
      </c>
      <c r="G4578" s="7">
        <v>156.0</v>
      </c>
      <c r="H4578" s="7" t="s">
        <v>17</v>
      </c>
      <c r="I4578" s="7">
        <v>165.0</v>
      </c>
      <c r="J4578" s="7">
        <f t="shared" si="1"/>
        <v>160.5</v>
      </c>
    </row>
    <row r="4579" ht="15.75" hidden="1" customHeight="1">
      <c r="A4579" s="5" t="s">
        <v>6824</v>
      </c>
      <c r="B4579" s="6" t="s">
        <v>12</v>
      </c>
      <c r="C4579" s="5" t="s">
        <v>23</v>
      </c>
      <c r="D4579" s="5" t="s">
        <v>30</v>
      </c>
      <c r="E4579" s="5" t="s">
        <v>25</v>
      </c>
      <c r="F4579" s="5" t="s">
        <v>448</v>
      </c>
      <c r="G4579" s="7">
        <v>160.0</v>
      </c>
      <c r="H4579" s="7">
        <v>158.0</v>
      </c>
      <c r="I4579" s="7" t="s">
        <v>17</v>
      </c>
      <c r="J4579" s="7">
        <f t="shared" si="1"/>
        <v>159</v>
      </c>
    </row>
    <row r="4580" ht="15.75" hidden="1" customHeight="1">
      <c r="A4580" s="5" t="s">
        <v>6825</v>
      </c>
      <c r="B4580" s="6" t="s">
        <v>19</v>
      </c>
      <c r="C4580" s="5" t="s">
        <v>13</v>
      </c>
      <c r="D4580" s="5" t="s">
        <v>24</v>
      </c>
      <c r="E4580" s="5" t="s">
        <v>15</v>
      </c>
      <c r="F4580" s="5" t="s">
        <v>336</v>
      </c>
      <c r="G4580" s="7">
        <v>120.0</v>
      </c>
      <c r="H4580" s="7">
        <v>105.0</v>
      </c>
      <c r="I4580" s="7">
        <v>100.0</v>
      </c>
      <c r="J4580" s="7">
        <f t="shared" si="1"/>
        <v>108.3333333</v>
      </c>
    </row>
    <row r="4581" ht="15.75" hidden="1" customHeight="1">
      <c r="A4581" s="5" t="s">
        <v>6826</v>
      </c>
      <c r="B4581" s="6" t="s">
        <v>12</v>
      </c>
      <c r="C4581" s="5" t="s">
        <v>13</v>
      </c>
      <c r="D4581" s="5" t="s">
        <v>30</v>
      </c>
      <c r="E4581" s="5" t="s">
        <v>25</v>
      </c>
      <c r="F4581" s="5" t="s">
        <v>446</v>
      </c>
      <c r="G4581" s="7">
        <v>174.0</v>
      </c>
      <c r="H4581" s="7">
        <v>192.0</v>
      </c>
      <c r="I4581" s="7" t="s">
        <v>17</v>
      </c>
      <c r="J4581" s="7">
        <f t="shared" si="1"/>
        <v>183</v>
      </c>
    </row>
    <row r="4582" ht="15.75" hidden="1" customHeight="1">
      <c r="A4582" s="5" t="s">
        <v>6827</v>
      </c>
      <c r="B4582" s="6" t="s">
        <v>12</v>
      </c>
      <c r="C4582" s="5" t="s">
        <v>13</v>
      </c>
      <c r="D4582" s="5" t="s">
        <v>51</v>
      </c>
      <c r="E4582" s="5" t="s">
        <v>25</v>
      </c>
      <c r="F4582" s="5" t="s">
        <v>278</v>
      </c>
      <c r="G4582" s="7">
        <v>183.0</v>
      </c>
      <c r="H4582" s="7" t="s">
        <v>17</v>
      </c>
      <c r="I4582" s="7">
        <v>178.0</v>
      </c>
      <c r="J4582" s="7">
        <f t="shared" si="1"/>
        <v>180.5</v>
      </c>
    </row>
    <row r="4583" ht="15.75" hidden="1" customHeight="1">
      <c r="A4583" s="5" t="s">
        <v>6828</v>
      </c>
      <c r="B4583" s="6" t="s">
        <v>19</v>
      </c>
      <c r="C4583" s="5" t="s">
        <v>23</v>
      </c>
      <c r="D4583" s="5" t="s">
        <v>20</v>
      </c>
      <c r="E4583" s="5" t="s">
        <v>15</v>
      </c>
      <c r="F4583" s="5" t="s">
        <v>143</v>
      </c>
      <c r="G4583" s="7">
        <v>140.0</v>
      </c>
      <c r="H4583" s="7">
        <v>147.0</v>
      </c>
      <c r="I4583" s="7" t="s">
        <v>17</v>
      </c>
      <c r="J4583" s="7">
        <f t="shared" si="1"/>
        <v>143.5</v>
      </c>
    </row>
    <row r="4584" ht="15.75" hidden="1" customHeight="1">
      <c r="A4584" s="5" t="s">
        <v>6829</v>
      </c>
      <c r="B4584" s="6" t="s">
        <v>12</v>
      </c>
      <c r="C4584" s="5" t="s">
        <v>23</v>
      </c>
      <c r="D4584" s="5" t="s">
        <v>30</v>
      </c>
      <c r="E4584" s="5" t="s">
        <v>15</v>
      </c>
      <c r="F4584" s="5" t="s">
        <v>596</v>
      </c>
      <c r="G4584" s="7">
        <v>126.0</v>
      </c>
      <c r="H4584" s="7">
        <v>132.0</v>
      </c>
      <c r="I4584" s="7" t="s">
        <v>17</v>
      </c>
      <c r="J4584" s="7">
        <f t="shared" si="1"/>
        <v>129</v>
      </c>
    </row>
    <row r="4585" ht="15.75" hidden="1" customHeight="1">
      <c r="A4585" s="5" t="s">
        <v>6830</v>
      </c>
      <c r="B4585" s="6" t="s">
        <v>12</v>
      </c>
      <c r="C4585" s="5" t="s">
        <v>13</v>
      </c>
      <c r="D4585" s="5" t="s">
        <v>60</v>
      </c>
      <c r="E4585" s="5" t="s">
        <v>25</v>
      </c>
      <c r="F4585" s="5" t="s">
        <v>534</v>
      </c>
      <c r="G4585" s="7">
        <v>183.0</v>
      </c>
      <c r="H4585" s="7" t="s">
        <v>17</v>
      </c>
      <c r="I4585" s="7" t="s">
        <v>64</v>
      </c>
      <c r="J4585" s="7">
        <f t="shared" si="1"/>
        <v>183</v>
      </c>
    </row>
    <row r="4586" ht="15.75" hidden="1" customHeight="1">
      <c r="A4586" s="5" t="s">
        <v>6831</v>
      </c>
      <c r="B4586" s="6" t="s">
        <v>12</v>
      </c>
      <c r="C4586" s="5" t="s">
        <v>13</v>
      </c>
      <c r="D4586" s="5" t="s">
        <v>24</v>
      </c>
      <c r="E4586" s="5" t="s">
        <v>25</v>
      </c>
      <c r="F4586" s="5" t="s">
        <v>310</v>
      </c>
      <c r="G4586" s="7">
        <v>161.0</v>
      </c>
      <c r="H4586" s="7">
        <v>140.0</v>
      </c>
      <c r="I4586" s="7">
        <v>149.0</v>
      </c>
      <c r="J4586" s="7">
        <f t="shared" si="1"/>
        <v>150</v>
      </c>
    </row>
    <row r="4587" ht="15.75" hidden="1" customHeight="1">
      <c r="A4587" s="5" t="s">
        <v>6832</v>
      </c>
      <c r="B4587" s="6" t="s">
        <v>12</v>
      </c>
      <c r="C4587" s="5" t="s">
        <v>23</v>
      </c>
      <c r="D4587" s="5" t="s">
        <v>20</v>
      </c>
      <c r="E4587" s="5" t="s">
        <v>25</v>
      </c>
      <c r="F4587" s="5" t="s">
        <v>440</v>
      </c>
      <c r="G4587" s="7">
        <v>188.0</v>
      </c>
      <c r="H4587" s="7" t="s">
        <v>17</v>
      </c>
      <c r="I4587" s="7">
        <v>187.0</v>
      </c>
      <c r="J4587" s="7">
        <f t="shared" si="1"/>
        <v>187.5</v>
      </c>
    </row>
    <row r="4588" ht="15.75" hidden="1" customHeight="1">
      <c r="A4588" s="5" t="s">
        <v>6833</v>
      </c>
      <c r="B4588" s="6" t="s">
        <v>19</v>
      </c>
      <c r="C4588" s="5" t="s">
        <v>23</v>
      </c>
      <c r="D4588" s="5" t="s">
        <v>51</v>
      </c>
      <c r="E4588" s="5" t="s">
        <v>15</v>
      </c>
      <c r="F4588" s="5" t="s">
        <v>112</v>
      </c>
      <c r="G4588" s="7">
        <v>192.0</v>
      </c>
      <c r="H4588" s="7" t="s">
        <v>17</v>
      </c>
      <c r="I4588" s="7">
        <v>172.0</v>
      </c>
      <c r="J4588" s="7">
        <f t="shared" si="1"/>
        <v>182</v>
      </c>
    </row>
    <row r="4589" ht="15.75" hidden="1" customHeight="1">
      <c r="A4589" s="5" t="s">
        <v>6834</v>
      </c>
      <c r="B4589" s="6" t="s">
        <v>12</v>
      </c>
      <c r="C4589" s="5" t="s">
        <v>13</v>
      </c>
      <c r="D4589" s="5" t="s">
        <v>20</v>
      </c>
      <c r="E4589" s="5" t="s">
        <v>15</v>
      </c>
      <c r="F4589" s="5" t="s">
        <v>383</v>
      </c>
      <c r="G4589" s="7">
        <v>190.0</v>
      </c>
      <c r="H4589" s="7">
        <v>199.0</v>
      </c>
      <c r="I4589" s="7" t="s">
        <v>17</v>
      </c>
      <c r="J4589" s="7">
        <f t="shared" si="1"/>
        <v>194.5</v>
      </c>
    </row>
    <row r="4590" ht="15.75" hidden="1" customHeight="1">
      <c r="A4590" s="5" t="s">
        <v>6835</v>
      </c>
      <c r="B4590" s="6" t="s">
        <v>19</v>
      </c>
      <c r="C4590" s="5" t="s">
        <v>23</v>
      </c>
      <c r="D4590" s="5" t="s">
        <v>20</v>
      </c>
      <c r="E4590" s="5" t="s">
        <v>25</v>
      </c>
      <c r="F4590" s="5" t="s">
        <v>71</v>
      </c>
      <c r="G4590" s="7">
        <v>173.0</v>
      </c>
      <c r="H4590" s="7" t="s">
        <v>17</v>
      </c>
      <c r="I4590" s="7">
        <v>144.0</v>
      </c>
      <c r="J4590" s="7">
        <f t="shared" si="1"/>
        <v>158.5</v>
      </c>
    </row>
    <row r="4591" ht="15.75" hidden="1" customHeight="1">
      <c r="A4591" s="5" t="s">
        <v>6836</v>
      </c>
      <c r="B4591" s="6" t="s">
        <v>12</v>
      </c>
      <c r="C4591" s="5" t="s">
        <v>13</v>
      </c>
      <c r="D4591" s="5" t="s">
        <v>30</v>
      </c>
      <c r="E4591" s="5" t="s">
        <v>25</v>
      </c>
      <c r="F4591" s="5" t="s">
        <v>760</v>
      </c>
      <c r="G4591" s="7">
        <v>106.0</v>
      </c>
      <c r="H4591" s="7">
        <v>130.0</v>
      </c>
      <c r="I4591" s="7" t="s">
        <v>17</v>
      </c>
      <c r="J4591" s="7">
        <f t="shared" si="1"/>
        <v>118</v>
      </c>
    </row>
    <row r="4592" ht="15.75" hidden="1" customHeight="1">
      <c r="A4592" s="5" t="s">
        <v>6837</v>
      </c>
      <c r="B4592" s="6" t="s">
        <v>19</v>
      </c>
      <c r="C4592" s="5" t="s">
        <v>23</v>
      </c>
      <c r="D4592" s="5" t="s">
        <v>51</v>
      </c>
      <c r="E4592" s="5" t="s">
        <v>15</v>
      </c>
      <c r="F4592" s="5" t="s">
        <v>330</v>
      </c>
      <c r="G4592" s="7">
        <v>149.0</v>
      </c>
      <c r="H4592" s="7">
        <v>153.0</v>
      </c>
      <c r="I4592" s="7" t="s">
        <v>17</v>
      </c>
      <c r="J4592" s="7">
        <f t="shared" si="1"/>
        <v>151</v>
      </c>
    </row>
    <row r="4593" ht="15.75" hidden="1" customHeight="1">
      <c r="A4593" s="5" t="s">
        <v>6838</v>
      </c>
      <c r="B4593" s="6" t="s">
        <v>19</v>
      </c>
      <c r="C4593" s="5" t="s">
        <v>23</v>
      </c>
      <c r="D4593" s="5" t="s">
        <v>24</v>
      </c>
      <c r="E4593" s="5" t="s">
        <v>15</v>
      </c>
      <c r="F4593" s="5" t="s">
        <v>332</v>
      </c>
      <c r="G4593" s="7">
        <v>166.0</v>
      </c>
      <c r="H4593" s="7">
        <v>121.0</v>
      </c>
      <c r="I4593" s="7" t="s">
        <v>17</v>
      </c>
      <c r="J4593" s="7">
        <f t="shared" si="1"/>
        <v>143.5</v>
      </c>
    </row>
    <row r="4594" ht="15.75" hidden="1" customHeight="1">
      <c r="A4594" s="5" t="s">
        <v>6839</v>
      </c>
      <c r="B4594" s="6" t="s">
        <v>12</v>
      </c>
      <c r="C4594" s="5" t="s">
        <v>13</v>
      </c>
      <c r="D4594" s="5" t="s">
        <v>20</v>
      </c>
      <c r="E4594" s="5" t="s">
        <v>25</v>
      </c>
      <c r="F4594" s="5" t="s">
        <v>654</v>
      </c>
      <c r="G4594" s="7">
        <v>169.0</v>
      </c>
      <c r="H4594" s="7" t="s">
        <v>17</v>
      </c>
      <c r="I4594" s="7">
        <v>133.0</v>
      </c>
      <c r="J4594" s="7">
        <f t="shared" si="1"/>
        <v>151</v>
      </c>
    </row>
    <row r="4595" ht="15.75" hidden="1" customHeight="1">
      <c r="A4595" s="5" t="s">
        <v>6840</v>
      </c>
      <c r="B4595" s="6" t="s">
        <v>12</v>
      </c>
      <c r="C4595" s="5" t="s">
        <v>13</v>
      </c>
      <c r="D4595" s="5" t="s">
        <v>130</v>
      </c>
      <c r="E4595" s="5" t="s">
        <v>15</v>
      </c>
      <c r="F4595" s="5" t="s">
        <v>196</v>
      </c>
      <c r="G4595" s="7">
        <v>126.0</v>
      </c>
      <c r="H4595" s="7">
        <v>147.0</v>
      </c>
      <c r="I4595" s="7" t="s">
        <v>17</v>
      </c>
      <c r="J4595" s="7">
        <f t="shared" si="1"/>
        <v>136.5</v>
      </c>
    </row>
    <row r="4596" ht="15.75" hidden="1" customHeight="1">
      <c r="A4596" s="5" t="s">
        <v>6841</v>
      </c>
      <c r="B4596" s="6" t="s">
        <v>12</v>
      </c>
      <c r="C4596" s="5" t="s">
        <v>13</v>
      </c>
      <c r="D4596" s="5" t="s">
        <v>109</v>
      </c>
      <c r="E4596" s="5" t="s">
        <v>15</v>
      </c>
      <c r="F4596" s="5" t="s">
        <v>123</v>
      </c>
      <c r="G4596" s="7">
        <v>143.0</v>
      </c>
      <c r="H4596" s="7">
        <v>121.0</v>
      </c>
      <c r="I4596" s="7">
        <v>135.0</v>
      </c>
      <c r="J4596" s="7">
        <f t="shared" si="1"/>
        <v>133</v>
      </c>
    </row>
    <row r="4597" ht="15.75" customHeight="1">
      <c r="A4597" s="5" t="s">
        <v>6842</v>
      </c>
      <c r="B4597" s="6" t="s">
        <v>12</v>
      </c>
      <c r="C4597" s="5" t="s">
        <v>13</v>
      </c>
      <c r="D4597" s="5" t="s">
        <v>30</v>
      </c>
      <c r="E4597" s="5" t="s">
        <v>25</v>
      </c>
      <c r="F4597" s="5" t="s">
        <v>75</v>
      </c>
      <c r="G4597" s="7" t="s">
        <v>67</v>
      </c>
      <c r="H4597" s="7" t="s">
        <v>17</v>
      </c>
      <c r="I4597" s="7" t="s">
        <v>67</v>
      </c>
      <c r="J4597" s="7" t="str">
        <f t="shared" si="1"/>
        <v>#DIV/0!</v>
      </c>
    </row>
    <row r="4598" ht="15.75" hidden="1" customHeight="1">
      <c r="A4598" s="5" t="s">
        <v>6843</v>
      </c>
      <c r="B4598" s="6" t="s">
        <v>19</v>
      </c>
      <c r="C4598" s="5" t="s">
        <v>13</v>
      </c>
      <c r="D4598" s="5" t="s">
        <v>37</v>
      </c>
      <c r="E4598" s="5" t="s">
        <v>15</v>
      </c>
      <c r="F4598" s="5" t="s">
        <v>196</v>
      </c>
      <c r="G4598" s="7">
        <v>167.0</v>
      </c>
      <c r="H4598" s="7" t="s">
        <v>17</v>
      </c>
      <c r="I4598" s="7">
        <v>166.0</v>
      </c>
      <c r="J4598" s="7">
        <f t="shared" si="1"/>
        <v>166.5</v>
      </c>
    </row>
    <row r="4599" ht="15.75" hidden="1" customHeight="1">
      <c r="A4599" s="5" t="s">
        <v>6844</v>
      </c>
      <c r="B4599" s="6" t="s">
        <v>12</v>
      </c>
      <c r="C4599" s="5" t="s">
        <v>13</v>
      </c>
      <c r="D4599" s="5" t="s">
        <v>43</v>
      </c>
      <c r="E4599" s="5" t="s">
        <v>15</v>
      </c>
      <c r="F4599" s="5" t="s">
        <v>179</v>
      </c>
      <c r="G4599" s="7">
        <v>171.0</v>
      </c>
      <c r="H4599" s="7" t="s">
        <v>17</v>
      </c>
      <c r="I4599" s="7">
        <v>166.0</v>
      </c>
      <c r="J4599" s="7">
        <f t="shared" si="1"/>
        <v>168.5</v>
      </c>
    </row>
    <row r="4600" ht="15.75" hidden="1" customHeight="1">
      <c r="A4600" s="5" t="s">
        <v>6845</v>
      </c>
      <c r="B4600" s="6" t="s">
        <v>19</v>
      </c>
      <c r="C4600" s="5" t="s">
        <v>23</v>
      </c>
      <c r="D4600" s="5" t="s">
        <v>20</v>
      </c>
      <c r="E4600" s="5" t="s">
        <v>15</v>
      </c>
      <c r="F4600" s="5" t="s">
        <v>387</v>
      </c>
      <c r="G4600" s="7">
        <v>178.0</v>
      </c>
      <c r="H4600" s="7">
        <v>198.0</v>
      </c>
      <c r="I4600" s="7">
        <v>178.0</v>
      </c>
      <c r="J4600" s="7">
        <f t="shared" si="1"/>
        <v>184.6666667</v>
      </c>
    </row>
    <row r="4601" ht="15.75" hidden="1" customHeight="1">
      <c r="A4601" s="5" t="s">
        <v>6846</v>
      </c>
      <c r="B4601" s="6" t="s">
        <v>19</v>
      </c>
      <c r="C4601" s="5" t="s">
        <v>23</v>
      </c>
      <c r="D4601" s="5" t="s">
        <v>37</v>
      </c>
      <c r="E4601" s="5" t="s">
        <v>15</v>
      </c>
      <c r="F4601" s="5" t="s">
        <v>271</v>
      </c>
      <c r="G4601" s="7">
        <v>177.0</v>
      </c>
      <c r="H4601" s="7">
        <v>162.0</v>
      </c>
      <c r="I4601" s="7" t="s">
        <v>17</v>
      </c>
      <c r="J4601" s="7">
        <f t="shared" si="1"/>
        <v>169.5</v>
      </c>
    </row>
    <row r="4602" ht="15.75" hidden="1" customHeight="1">
      <c r="A4602" s="5" t="s">
        <v>6847</v>
      </c>
      <c r="B4602" s="6" t="s">
        <v>12</v>
      </c>
      <c r="C4602" s="5" t="s">
        <v>13</v>
      </c>
      <c r="D4602" s="5" t="s">
        <v>40</v>
      </c>
      <c r="E4602" s="5" t="s">
        <v>15</v>
      </c>
      <c r="F4602" s="5" t="s">
        <v>41</v>
      </c>
      <c r="G4602" s="7">
        <v>120.0</v>
      </c>
      <c r="H4602" s="7">
        <v>130.0</v>
      </c>
      <c r="I4602" s="7">
        <v>114.0</v>
      </c>
      <c r="J4602" s="7">
        <f t="shared" si="1"/>
        <v>121.3333333</v>
      </c>
    </row>
    <row r="4603" ht="15.75" hidden="1" customHeight="1">
      <c r="A4603" s="5" t="s">
        <v>6848</v>
      </c>
      <c r="B4603" s="6" t="s">
        <v>12</v>
      </c>
      <c r="C4603" s="5" t="s">
        <v>13</v>
      </c>
      <c r="D4603" s="5" t="s">
        <v>30</v>
      </c>
      <c r="E4603" s="5" t="s">
        <v>15</v>
      </c>
      <c r="F4603" s="5" t="s">
        <v>596</v>
      </c>
      <c r="G4603" s="7">
        <v>131.0</v>
      </c>
      <c r="H4603" s="7">
        <v>130.0</v>
      </c>
      <c r="I4603" s="7" t="s">
        <v>17</v>
      </c>
      <c r="J4603" s="7">
        <f t="shared" si="1"/>
        <v>130.5</v>
      </c>
    </row>
    <row r="4604" ht="15.75" hidden="1" customHeight="1">
      <c r="A4604" s="5" t="s">
        <v>6849</v>
      </c>
      <c r="B4604" s="6" t="s">
        <v>12</v>
      </c>
      <c r="C4604" s="5" t="s">
        <v>23</v>
      </c>
      <c r="D4604" s="5" t="s">
        <v>24</v>
      </c>
      <c r="E4604" s="5" t="s">
        <v>15</v>
      </c>
      <c r="F4604" s="5" t="s">
        <v>35</v>
      </c>
      <c r="G4604" s="7">
        <v>179.0</v>
      </c>
      <c r="H4604" s="7" t="s">
        <v>17</v>
      </c>
      <c r="I4604" s="7">
        <v>157.0</v>
      </c>
      <c r="J4604" s="7">
        <f t="shared" si="1"/>
        <v>168</v>
      </c>
    </row>
    <row r="4605" ht="15.75" hidden="1" customHeight="1">
      <c r="A4605" s="5" t="s">
        <v>6850</v>
      </c>
      <c r="B4605" s="6" t="s">
        <v>19</v>
      </c>
      <c r="C4605" s="5" t="s">
        <v>23</v>
      </c>
      <c r="D4605" s="5" t="s">
        <v>30</v>
      </c>
      <c r="E4605" s="5" t="s">
        <v>25</v>
      </c>
      <c r="F4605" s="5" t="s">
        <v>1307</v>
      </c>
      <c r="G4605" s="7">
        <v>181.0</v>
      </c>
      <c r="H4605" s="7" t="s">
        <v>17</v>
      </c>
      <c r="I4605" s="7">
        <v>161.0</v>
      </c>
      <c r="J4605" s="7">
        <f t="shared" si="1"/>
        <v>171</v>
      </c>
    </row>
    <row r="4606" ht="15.75" hidden="1" customHeight="1">
      <c r="A4606" s="5" t="s">
        <v>6851</v>
      </c>
      <c r="B4606" s="6" t="s">
        <v>12</v>
      </c>
      <c r="C4606" s="5" t="s">
        <v>23</v>
      </c>
      <c r="D4606" s="5" t="s">
        <v>20</v>
      </c>
      <c r="E4606" s="5" t="s">
        <v>25</v>
      </c>
      <c r="F4606" s="5" t="s">
        <v>534</v>
      </c>
      <c r="G4606" s="7">
        <v>190.0</v>
      </c>
      <c r="H4606" s="7" t="s">
        <v>17</v>
      </c>
      <c r="I4606" s="7">
        <v>189.0</v>
      </c>
      <c r="J4606" s="7">
        <f t="shared" si="1"/>
        <v>189.5</v>
      </c>
    </row>
    <row r="4607" ht="15.75" hidden="1" customHeight="1">
      <c r="A4607" s="5" t="s">
        <v>6852</v>
      </c>
      <c r="B4607" s="6" t="s">
        <v>12</v>
      </c>
      <c r="C4607" s="5" t="s">
        <v>23</v>
      </c>
      <c r="D4607" s="5" t="s">
        <v>43</v>
      </c>
      <c r="E4607" s="5" t="s">
        <v>15</v>
      </c>
      <c r="F4607" s="5" t="s">
        <v>174</v>
      </c>
      <c r="G4607" s="7">
        <v>198.0</v>
      </c>
      <c r="H4607" s="7" t="s">
        <v>17</v>
      </c>
      <c r="I4607" s="7">
        <v>183.0</v>
      </c>
      <c r="J4607" s="7">
        <f t="shared" si="1"/>
        <v>190.5</v>
      </c>
    </row>
    <row r="4608" ht="15.75" hidden="1" customHeight="1">
      <c r="A4608" s="5" t="s">
        <v>6853</v>
      </c>
      <c r="B4608" s="6" t="s">
        <v>12</v>
      </c>
      <c r="C4608" s="5" t="s">
        <v>23</v>
      </c>
      <c r="D4608" s="5" t="s">
        <v>46</v>
      </c>
      <c r="E4608" s="5" t="s">
        <v>15</v>
      </c>
      <c r="F4608" s="5" t="s">
        <v>99</v>
      </c>
      <c r="G4608" s="7">
        <v>165.0</v>
      </c>
      <c r="H4608" s="7">
        <v>140.0</v>
      </c>
      <c r="I4608" s="7" t="s">
        <v>17</v>
      </c>
      <c r="J4608" s="7">
        <f t="shared" si="1"/>
        <v>152.5</v>
      </c>
    </row>
    <row r="4609" ht="15.75" hidden="1" customHeight="1">
      <c r="A4609" s="5" t="s">
        <v>6854</v>
      </c>
      <c r="B4609" s="6" t="s">
        <v>12</v>
      </c>
      <c r="C4609" s="5" t="s">
        <v>13</v>
      </c>
      <c r="D4609" s="5" t="s">
        <v>130</v>
      </c>
      <c r="E4609" s="5" t="s">
        <v>15</v>
      </c>
      <c r="F4609" s="5" t="s">
        <v>481</v>
      </c>
      <c r="G4609" s="7">
        <v>135.0</v>
      </c>
      <c r="H4609" s="7">
        <v>121.0</v>
      </c>
      <c r="I4609" s="7" t="s">
        <v>17</v>
      </c>
      <c r="J4609" s="7">
        <f t="shared" si="1"/>
        <v>128</v>
      </c>
    </row>
    <row r="4610" ht="15.75" hidden="1" customHeight="1">
      <c r="A4610" s="5" t="s">
        <v>6855</v>
      </c>
      <c r="B4610" s="6" t="s">
        <v>12</v>
      </c>
      <c r="C4610" s="5" t="s">
        <v>23</v>
      </c>
      <c r="D4610" s="5" t="s">
        <v>20</v>
      </c>
      <c r="E4610" s="5" t="s">
        <v>15</v>
      </c>
      <c r="F4610" s="5" t="s">
        <v>292</v>
      </c>
      <c r="G4610" s="7">
        <v>188.0</v>
      </c>
      <c r="H4610" s="7">
        <v>191.0</v>
      </c>
      <c r="I4610" s="7">
        <v>178.0</v>
      </c>
      <c r="J4610" s="7">
        <f t="shared" si="1"/>
        <v>185.6666667</v>
      </c>
    </row>
    <row r="4611" ht="15.75" hidden="1" customHeight="1">
      <c r="A4611" s="5" t="s">
        <v>6856</v>
      </c>
      <c r="B4611" s="6" t="s">
        <v>12</v>
      </c>
      <c r="C4611" s="5" t="s">
        <v>23</v>
      </c>
      <c r="D4611" s="5" t="s">
        <v>37</v>
      </c>
      <c r="E4611" s="5" t="s">
        <v>25</v>
      </c>
      <c r="F4611" s="5" t="s">
        <v>58</v>
      </c>
      <c r="G4611" s="7">
        <v>145.0</v>
      </c>
      <c r="H4611" s="7" t="s">
        <v>17</v>
      </c>
      <c r="I4611" s="7">
        <v>155.0</v>
      </c>
      <c r="J4611" s="7">
        <f t="shared" si="1"/>
        <v>150</v>
      </c>
    </row>
    <row r="4612" ht="15.75" hidden="1" customHeight="1">
      <c r="A4612" s="5" t="s">
        <v>6857</v>
      </c>
      <c r="B4612" s="6" t="s">
        <v>19</v>
      </c>
      <c r="C4612" s="5" t="s">
        <v>13</v>
      </c>
      <c r="D4612" s="5" t="s">
        <v>30</v>
      </c>
      <c r="E4612" s="5" t="s">
        <v>25</v>
      </c>
      <c r="F4612" s="5" t="s">
        <v>510</v>
      </c>
      <c r="G4612" s="7">
        <v>106.0</v>
      </c>
      <c r="H4612" s="7" t="s">
        <v>67</v>
      </c>
      <c r="I4612" s="7">
        <v>104.0</v>
      </c>
      <c r="J4612" s="7">
        <f t="shared" si="1"/>
        <v>105</v>
      </c>
    </row>
    <row r="4613" ht="15.75" hidden="1" customHeight="1">
      <c r="A4613" s="5" t="s">
        <v>6858</v>
      </c>
      <c r="B4613" s="6" t="s">
        <v>19</v>
      </c>
      <c r="C4613" s="5" t="s">
        <v>23</v>
      </c>
      <c r="D4613" s="5" t="s">
        <v>37</v>
      </c>
      <c r="E4613" s="5" t="s">
        <v>25</v>
      </c>
      <c r="F4613" s="5" t="s">
        <v>300</v>
      </c>
      <c r="G4613" s="7">
        <v>174.0</v>
      </c>
      <c r="H4613" s="7" t="s">
        <v>17</v>
      </c>
      <c r="I4613" s="7">
        <v>170.0</v>
      </c>
      <c r="J4613" s="7">
        <f t="shared" si="1"/>
        <v>172</v>
      </c>
    </row>
    <row r="4614" ht="15.75" hidden="1" customHeight="1">
      <c r="A4614" s="5" t="s">
        <v>6859</v>
      </c>
      <c r="B4614" s="6" t="s">
        <v>12</v>
      </c>
      <c r="C4614" s="5" t="s">
        <v>13</v>
      </c>
      <c r="D4614" s="5" t="s">
        <v>24</v>
      </c>
      <c r="E4614" s="5" t="s">
        <v>15</v>
      </c>
      <c r="F4614" s="5" t="s">
        <v>722</v>
      </c>
      <c r="G4614" s="7">
        <v>155.0</v>
      </c>
      <c r="H4614" s="7" t="s">
        <v>17</v>
      </c>
      <c r="I4614" s="7">
        <v>161.0</v>
      </c>
      <c r="J4614" s="7">
        <f t="shared" si="1"/>
        <v>158</v>
      </c>
    </row>
    <row r="4615" ht="15.75" hidden="1" customHeight="1">
      <c r="A4615" s="5" t="s">
        <v>6860</v>
      </c>
      <c r="B4615" s="6" t="s">
        <v>12</v>
      </c>
      <c r="C4615" s="5" t="s">
        <v>23</v>
      </c>
      <c r="D4615" s="5" t="s">
        <v>51</v>
      </c>
      <c r="E4615" s="5" t="s">
        <v>25</v>
      </c>
      <c r="F4615" s="5" t="s">
        <v>361</v>
      </c>
      <c r="G4615" s="7">
        <v>167.0</v>
      </c>
      <c r="H4615" s="7" t="s">
        <v>17</v>
      </c>
      <c r="I4615" s="7">
        <v>165.0</v>
      </c>
      <c r="J4615" s="7">
        <f t="shared" si="1"/>
        <v>166</v>
      </c>
    </row>
    <row r="4616" ht="15.75" hidden="1" customHeight="1">
      <c r="A4616" s="5" t="s">
        <v>6861</v>
      </c>
      <c r="B4616" s="6" t="s">
        <v>19</v>
      </c>
      <c r="C4616" s="5" t="s">
        <v>13</v>
      </c>
      <c r="D4616" s="5" t="s">
        <v>130</v>
      </c>
      <c r="E4616" s="5" t="s">
        <v>25</v>
      </c>
      <c r="F4616" s="5" t="s">
        <v>58</v>
      </c>
      <c r="G4616" s="7">
        <v>160.0</v>
      </c>
      <c r="H4616" s="7">
        <v>115.0</v>
      </c>
      <c r="I4616" s="7" t="s">
        <v>17</v>
      </c>
      <c r="J4616" s="7">
        <f t="shared" si="1"/>
        <v>137.5</v>
      </c>
    </row>
    <row r="4617" ht="15.75" hidden="1" customHeight="1">
      <c r="A4617" s="5" t="s">
        <v>6862</v>
      </c>
      <c r="B4617" s="6" t="s">
        <v>19</v>
      </c>
      <c r="C4617" s="5" t="s">
        <v>13</v>
      </c>
      <c r="D4617" s="5" t="s">
        <v>30</v>
      </c>
      <c r="E4617" s="5" t="s">
        <v>25</v>
      </c>
      <c r="F4617" s="5" t="s">
        <v>844</v>
      </c>
      <c r="G4617" s="7">
        <v>170.0</v>
      </c>
      <c r="H4617" s="7" t="s">
        <v>17</v>
      </c>
      <c r="I4617" s="7">
        <v>170.0</v>
      </c>
      <c r="J4617" s="7">
        <f t="shared" si="1"/>
        <v>170</v>
      </c>
    </row>
    <row r="4618" ht="15.75" hidden="1" customHeight="1">
      <c r="A4618" s="5" t="s">
        <v>6863</v>
      </c>
      <c r="B4618" s="6" t="s">
        <v>19</v>
      </c>
      <c r="C4618" s="5" t="s">
        <v>13</v>
      </c>
      <c r="D4618" s="5" t="s">
        <v>24</v>
      </c>
      <c r="E4618" s="5" t="s">
        <v>15</v>
      </c>
      <c r="F4618" s="5" t="s">
        <v>336</v>
      </c>
      <c r="G4618" s="7">
        <v>131.0</v>
      </c>
      <c r="H4618" s="7">
        <v>143.0</v>
      </c>
      <c r="I4618" s="7" t="s">
        <v>17</v>
      </c>
      <c r="J4618" s="7">
        <f t="shared" si="1"/>
        <v>137</v>
      </c>
    </row>
    <row r="4619" ht="15.75" hidden="1" customHeight="1">
      <c r="A4619" s="5" t="s">
        <v>6864</v>
      </c>
      <c r="B4619" s="6" t="s">
        <v>12</v>
      </c>
      <c r="C4619" s="5" t="s">
        <v>13</v>
      </c>
      <c r="D4619" s="5" t="s">
        <v>24</v>
      </c>
      <c r="E4619" s="5" t="s">
        <v>15</v>
      </c>
      <c r="F4619" s="5" t="s">
        <v>481</v>
      </c>
      <c r="G4619" s="7">
        <v>148.0</v>
      </c>
      <c r="H4619" s="7" t="s">
        <v>17</v>
      </c>
      <c r="I4619" s="7">
        <v>165.0</v>
      </c>
      <c r="J4619" s="7">
        <f t="shared" si="1"/>
        <v>156.5</v>
      </c>
    </row>
    <row r="4620" ht="15.75" hidden="1" customHeight="1">
      <c r="A4620" s="5" t="s">
        <v>6865</v>
      </c>
      <c r="B4620" s="6" t="s">
        <v>12</v>
      </c>
      <c r="C4620" s="5" t="s">
        <v>13</v>
      </c>
      <c r="D4620" s="5" t="s">
        <v>20</v>
      </c>
      <c r="E4620" s="5" t="s">
        <v>15</v>
      </c>
      <c r="F4620" s="5" t="s">
        <v>387</v>
      </c>
      <c r="G4620" s="7">
        <v>172.0</v>
      </c>
      <c r="H4620" s="7">
        <v>169.0</v>
      </c>
      <c r="I4620" s="7" t="s">
        <v>17</v>
      </c>
      <c r="J4620" s="7">
        <f t="shared" si="1"/>
        <v>170.5</v>
      </c>
    </row>
    <row r="4621" ht="15.75" hidden="1" customHeight="1">
      <c r="A4621" s="5" t="s">
        <v>6866</v>
      </c>
      <c r="B4621" s="6" t="s">
        <v>12</v>
      </c>
      <c r="C4621" s="5" t="s">
        <v>23</v>
      </c>
      <c r="D4621" s="5" t="s">
        <v>20</v>
      </c>
      <c r="E4621" s="5" t="s">
        <v>25</v>
      </c>
      <c r="F4621" s="5" t="s">
        <v>240</v>
      </c>
      <c r="G4621" s="7">
        <v>153.0</v>
      </c>
      <c r="H4621" s="7">
        <v>166.0</v>
      </c>
      <c r="I4621" s="7" t="s">
        <v>17</v>
      </c>
      <c r="J4621" s="7">
        <f t="shared" si="1"/>
        <v>159.5</v>
      </c>
    </row>
    <row r="4622" ht="15.75" hidden="1" customHeight="1">
      <c r="A4622" s="5" t="s">
        <v>6867</v>
      </c>
      <c r="B4622" s="6" t="s">
        <v>12</v>
      </c>
      <c r="C4622" s="5" t="s">
        <v>23</v>
      </c>
      <c r="D4622" s="5" t="s">
        <v>30</v>
      </c>
      <c r="E4622" s="5" t="s">
        <v>15</v>
      </c>
      <c r="F4622" s="5" t="s">
        <v>183</v>
      </c>
      <c r="G4622" s="7">
        <v>177.0</v>
      </c>
      <c r="H4622" s="7">
        <v>179.0</v>
      </c>
      <c r="I4622" s="7" t="s">
        <v>17</v>
      </c>
      <c r="J4622" s="7">
        <f t="shared" si="1"/>
        <v>178</v>
      </c>
    </row>
    <row r="4623" ht="15.75" hidden="1" customHeight="1">
      <c r="A4623" s="5" t="s">
        <v>6868</v>
      </c>
      <c r="B4623" s="6" t="s">
        <v>12</v>
      </c>
      <c r="C4623" s="5" t="s">
        <v>13</v>
      </c>
      <c r="D4623" s="5" t="s">
        <v>60</v>
      </c>
      <c r="E4623" s="5" t="s">
        <v>15</v>
      </c>
      <c r="F4623" s="5" t="s">
        <v>31</v>
      </c>
      <c r="G4623" s="7">
        <v>175.0</v>
      </c>
      <c r="H4623" s="7" t="s">
        <v>17</v>
      </c>
      <c r="I4623" s="7">
        <v>187.0</v>
      </c>
      <c r="J4623" s="7">
        <f t="shared" si="1"/>
        <v>181</v>
      </c>
    </row>
    <row r="4624" ht="15.75" hidden="1" customHeight="1">
      <c r="A4624" s="5" t="s">
        <v>6869</v>
      </c>
      <c r="B4624" s="6" t="s">
        <v>12</v>
      </c>
      <c r="C4624" s="5" t="s">
        <v>13</v>
      </c>
      <c r="D4624" s="5" t="s">
        <v>30</v>
      </c>
      <c r="E4624" s="5" t="s">
        <v>15</v>
      </c>
      <c r="F4624" s="5" t="s">
        <v>1408</v>
      </c>
      <c r="G4624" s="7">
        <v>172.0</v>
      </c>
      <c r="H4624" s="7" t="s">
        <v>17</v>
      </c>
      <c r="I4624" s="7">
        <v>163.0</v>
      </c>
      <c r="J4624" s="7">
        <f t="shared" si="1"/>
        <v>167.5</v>
      </c>
    </row>
    <row r="4625" ht="15.75" hidden="1" customHeight="1">
      <c r="A4625" s="5" t="s">
        <v>6870</v>
      </c>
      <c r="B4625" s="6" t="s">
        <v>12</v>
      </c>
      <c r="C4625" s="5" t="s">
        <v>13</v>
      </c>
      <c r="D4625" s="5" t="s">
        <v>20</v>
      </c>
      <c r="E4625" s="5" t="s">
        <v>15</v>
      </c>
      <c r="F4625" s="5" t="s">
        <v>33</v>
      </c>
      <c r="G4625" s="7">
        <v>174.0</v>
      </c>
      <c r="H4625" s="7" t="s">
        <v>17</v>
      </c>
      <c r="I4625" s="7">
        <v>172.0</v>
      </c>
      <c r="J4625" s="7">
        <f t="shared" si="1"/>
        <v>173</v>
      </c>
    </row>
    <row r="4626" ht="15.75" hidden="1" customHeight="1">
      <c r="A4626" s="5" t="s">
        <v>6871</v>
      </c>
      <c r="B4626" s="6" t="s">
        <v>12</v>
      </c>
      <c r="C4626" s="5" t="s">
        <v>23</v>
      </c>
      <c r="D4626" s="5" t="s">
        <v>60</v>
      </c>
      <c r="E4626" s="5" t="s">
        <v>25</v>
      </c>
      <c r="F4626" s="5" t="s">
        <v>61</v>
      </c>
      <c r="G4626" s="7">
        <v>164.0</v>
      </c>
      <c r="H4626" s="7" t="s">
        <v>17</v>
      </c>
      <c r="I4626" s="7">
        <v>189.0</v>
      </c>
      <c r="J4626" s="7">
        <f t="shared" si="1"/>
        <v>176.5</v>
      </c>
    </row>
    <row r="4627" ht="15.75" hidden="1" customHeight="1">
      <c r="A4627" s="5" t="s">
        <v>6872</v>
      </c>
      <c r="B4627" s="6" t="s">
        <v>19</v>
      </c>
      <c r="C4627" s="5" t="s">
        <v>13</v>
      </c>
      <c r="D4627" s="5" t="s">
        <v>30</v>
      </c>
      <c r="E4627" s="5" t="s">
        <v>15</v>
      </c>
      <c r="F4627" s="5" t="s">
        <v>697</v>
      </c>
      <c r="G4627" s="7">
        <v>144.0</v>
      </c>
      <c r="H4627" s="7" t="s">
        <v>17</v>
      </c>
      <c r="I4627" s="7">
        <v>173.0</v>
      </c>
      <c r="J4627" s="7">
        <f t="shared" si="1"/>
        <v>158.5</v>
      </c>
    </row>
    <row r="4628" ht="15.75" hidden="1" customHeight="1">
      <c r="A4628" s="5" t="s">
        <v>6873</v>
      </c>
      <c r="B4628" s="6" t="s">
        <v>12</v>
      </c>
      <c r="C4628" s="5" t="s">
        <v>13</v>
      </c>
      <c r="D4628" s="5" t="s">
        <v>14</v>
      </c>
      <c r="E4628" s="5" t="s">
        <v>25</v>
      </c>
      <c r="F4628" s="5" t="s">
        <v>421</v>
      </c>
      <c r="G4628" s="7">
        <v>145.0</v>
      </c>
      <c r="H4628" s="7" t="s">
        <v>17</v>
      </c>
      <c r="I4628" s="7">
        <v>125.0</v>
      </c>
      <c r="J4628" s="7">
        <f t="shared" si="1"/>
        <v>135</v>
      </c>
    </row>
    <row r="4629" ht="15.75" hidden="1" customHeight="1">
      <c r="A4629" s="5" t="s">
        <v>6874</v>
      </c>
      <c r="B4629" s="6" t="s">
        <v>19</v>
      </c>
      <c r="C4629" s="5" t="s">
        <v>23</v>
      </c>
      <c r="D4629" s="5" t="s">
        <v>20</v>
      </c>
      <c r="E4629" s="5" t="s">
        <v>15</v>
      </c>
      <c r="F4629" s="5" t="s">
        <v>143</v>
      </c>
      <c r="G4629" s="7">
        <v>187.0</v>
      </c>
      <c r="H4629" s="7" t="s">
        <v>64</v>
      </c>
      <c r="I4629" s="7">
        <v>195.0</v>
      </c>
      <c r="J4629" s="7">
        <f t="shared" si="1"/>
        <v>191</v>
      </c>
    </row>
    <row r="4630" ht="15.75" hidden="1" customHeight="1">
      <c r="A4630" s="5" t="s">
        <v>6875</v>
      </c>
      <c r="B4630" s="6" t="s">
        <v>19</v>
      </c>
      <c r="C4630" s="5" t="s">
        <v>23</v>
      </c>
      <c r="D4630" s="5" t="s">
        <v>51</v>
      </c>
      <c r="E4630" s="5" t="s">
        <v>15</v>
      </c>
      <c r="F4630" s="5" t="s">
        <v>312</v>
      </c>
      <c r="G4630" s="7">
        <v>172.0</v>
      </c>
      <c r="H4630" s="7" t="s">
        <v>17</v>
      </c>
      <c r="I4630" s="7">
        <v>144.0</v>
      </c>
      <c r="J4630" s="7">
        <f t="shared" si="1"/>
        <v>158</v>
      </c>
    </row>
    <row r="4631" ht="15.75" hidden="1" customHeight="1">
      <c r="A4631" s="5" t="s">
        <v>6876</v>
      </c>
      <c r="B4631" s="6" t="s">
        <v>12</v>
      </c>
      <c r="C4631" s="5" t="s">
        <v>13</v>
      </c>
      <c r="D4631" s="5" t="s">
        <v>149</v>
      </c>
      <c r="E4631" s="5" t="s">
        <v>15</v>
      </c>
      <c r="F4631" s="5" t="s">
        <v>1101</v>
      </c>
      <c r="G4631" s="7">
        <v>183.0</v>
      </c>
      <c r="H4631" s="7">
        <v>140.0</v>
      </c>
      <c r="I4631" s="7">
        <v>130.0</v>
      </c>
      <c r="J4631" s="7">
        <f t="shared" si="1"/>
        <v>151</v>
      </c>
    </row>
    <row r="4632" ht="15.75" hidden="1" customHeight="1">
      <c r="A4632" s="5" t="s">
        <v>6877</v>
      </c>
      <c r="B4632" s="6" t="s">
        <v>19</v>
      </c>
      <c r="C4632" s="5" t="s">
        <v>13</v>
      </c>
      <c r="D4632" s="5" t="s">
        <v>43</v>
      </c>
      <c r="E4632" s="5" t="s">
        <v>15</v>
      </c>
      <c r="F4632" s="5" t="s">
        <v>166</v>
      </c>
      <c r="G4632" s="7">
        <v>184.0</v>
      </c>
      <c r="H4632" s="7" t="s">
        <v>17</v>
      </c>
      <c r="I4632" s="7">
        <v>186.0</v>
      </c>
      <c r="J4632" s="7">
        <f t="shared" si="1"/>
        <v>185</v>
      </c>
    </row>
    <row r="4633" ht="15.75" hidden="1" customHeight="1">
      <c r="A4633" s="5" t="s">
        <v>6878</v>
      </c>
      <c r="B4633" s="6" t="s">
        <v>12</v>
      </c>
      <c r="C4633" s="5" t="s">
        <v>23</v>
      </c>
      <c r="D4633" s="5" t="s">
        <v>30</v>
      </c>
      <c r="E4633" s="5" t="s">
        <v>15</v>
      </c>
      <c r="F4633" s="5" t="s">
        <v>214</v>
      </c>
      <c r="G4633" s="7">
        <v>170.0</v>
      </c>
      <c r="H4633" s="7">
        <v>158.0</v>
      </c>
      <c r="I4633" s="7" t="s">
        <v>17</v>
      </c>
      <c r="J4633" s="7">
        <f t="shared" si="1"/>
        <v>164</v>
      </c>
    </row>
    <row r="4634" ht="15.75" hidden="1" customHeight="1">
      <c r="A4634" s="5" t="s">
        <v>6879</v>
      </c>
      <c r="B4634" s="6" t="s">
        <v>19</v>
      </c>
      <c r="C4634" s="5" t="s">
        <v>23</v>
      </c>
      <c r="D4634" s="5" t="s">
        <v>20</v>
      </c>
      <c r="E4634" s="5" t="s">
        <v>25</v>
      </c>
      <c r="F4634" s="5" t="s">
        <v>71</v>
      </c>
      <c r="G4634" s="7">
        <v>177.0</v>
      </c>
      <c r="H4634" s="7">
        <v>166.0</v>
      </c>
      <c r="I4634" s="7" t="s">
        <v>17</v>
      </c>
      <c r="J4634" s="7">
        <f t="shared" si="1"/>
        <v>171.5</v>
      </c>
    </row>
    <row r="4635" ht="15.75" hidden="1" customHeight="1">
      <c r="A4635" s="5" t="s">
        <v>6880</v>
      </c>
      <c r="B4635" s="6" t="s">
        <v>12</v>
      </c>
      <c r="C4635" s="5" t="s">
        <v>13</v>
      </c>
      <c r="D4635" s="5" t="s">
        <v>60</v>
      </c>
      <c r="E4635" s="5" t="s">
        <v>15</v>
      </c>
      <c r="F4635" s="5" t="s">
        <v>164</v>
      </c>
      <c r="G4635" s="7">
        <v>164.0</v>
      </c>
      <c r="H4635" s="7" t="s">
        <v>17</v>
      </c>
      <c r="I4635" s="7">
        <v>190.0</v>
      </c>
      <c r="J4635" s="7">
        <f t="shared" si="1"/>
        <v>177</v>
      </c>
    </row>
    <row r="4636" ht="15.75" hidden="1" customHeight="1">
      <c r="A4636" s="5" t="s">
        <v>6881</v>
      </c>
      <c r="B4636" s="6" t="s">
        <v>12</v>
      </c>
      <c r="C4636" s="5" t="s">
        <v>23</v>
      </c>
      <c r="D4636" s="5" t="s">
        <v>37</v>
      </c>
      <c r="E4636" s="5" t="s">
        <v>15</v>
      </c>
      <c r="F4636" s="5" t="s">
        <v>38</v>
      </c>
      <c r="G4636" s="7">
        <v>181.0</v>
      </c>
      <c r="H4636" s="7" t="s">
        <v>17</v>
      </c>
      <c r="I4636" s="7">
        <v>183.0</v>
      </c>
      <c r="J4636" s="7">
        <f t="shared" si="1"/>
        <v>182</v>
      </c>
    </row>
    <row r="4637" ht="15.75" hidden="1" customHeight="1">
      <c r="A4637" s="5" t="s">
        <v>6882</v>
      </c>
      <c r="B4637" s="6" t="s">
        <v>19</v>
      </c>
      <c r="C4637" s="5" t="s">
        <v>23</v>
      </c>
      <c r="D4637" s="5" t="s">
        <v>20</v>
      </c>
      <c r="E4637" s="5" t="s">
        <v>15</v>
      </c>
      <c r="F4637" s="5" t="s">
        <v>3542</v>
      </c>
      <c r="G4637" s="7">
        <v>131.0</v>
      </c>
      <c r="H4637" s="7">
        <v>127.0</v>
      </c>
      <c r="I4637" s="7" t="s">
        <v>17</v>
      </c>
      <c r="J4637" s="7">
        <f t="shared" si="1"/>
        <v>129</v>
      </c>
    </row>
    <row r="4638" ht="15.75" hidden="1" customHeight="1">
      <c r="A4638" s="5" t="s">
        <v>6883</v>
      </c>
      <c r="B4638" s="6" t="s">
        <v>12</v>
      </c>
      <c r="C4638" s="5" t="s">
        <v>13</v>
      </c>
      <c r="D4638" s="5" t="s">
        <v>130</v>
      </c>
      <c r="E4638" s="5" t="s">
        <v>15</v>
      </c>
      <c r="F4638" s="5" t="s">
        <v>483</v>
      </c>
      <c r="G4638" s="7">
        <v>119.0</v>
      </c>
      <c r="H4638" s="7" t="s">
        <v>17</v>
      </c>
      <c r="I4638" s="7">
        <v>100.0</v>
      </c>
      <c r="J4638" s="7">
        <f t="shared" si="1"/>
        <v>109.5</v>
      </c>
    </row>
    <row r="4639" ht="15.75" hidden="1" customHeight="1">
      <c r="A4639" s="5" t="s">
        <v>6884</v>
      </c>
      <c r="B4639" s="6" t="s">
        <v>12</v>
      </c>
      <c r="C4639" s="5" t="s">
        <v>23</v>
      </c>
      <c r="D4639" s="5" t="s">
        <v>51</v>
      </c>
      <c r="E4639" s="5" t="s">
        <v>15</v>
      </c>
      <c r="F4639" s="5" t="s">
        <v>752</v>
      </c>
      <c r="G4639" s="7">
        <v>194.0</v>
      </c>
      <c r="H4639" s="7">
        <v>179.0</v>
      </c>
      <c r="I4639" s="7" t="s">
        <v>17</v>
      </c>
      <c r="J4639" s="7">
        <f t="shared" si="1"/>
        <v>186.5</v>
      </c>
    </row>
    <row r="4640" ht="15.75" hidden="1" customHeight="1">
      <c r="A4640" s="5" t="s">
        <v>6885</v>
      </c>
      <c r="B4640" s="6" t="s">
        <v>19</v>
      </c>
      <c r="C4640" s="5" t="s">
        <v>23</v>
      </c>
      <c r="D4640" s="5" t="s">
        <v>46</v>
      </c>
      <c r="E4640" s="5" t="s">
        <v>15</v>
      </c>
      <c r="F4640" s="5" t="s">
        <v>492</v>
      </c>
      <c r="G4640" s="7">
        <v>120.0</v>
      </c>
      <c r="H4640" s="7">
        <v>127.0</v>
      </c>
      <c r="I4640" s="7" t="s">
        <v>17</v>
      </c>
      <c r="J4640" s="7">
        <f t="shared" si="1"/>
        <v>123.5</v>
      </c>
    </row>
    <row r="4641" ht="15.75" hidden="1" customHeight="1">
      <c r="A4641" s="5" t="s">
        <v>6886</v>
      </c>
      <c r="B4641" s="6" t="s">
        <v>12</v>
      </c>
      <c r="C4641" s="5" t="s">
        <v>13</v>
      </c>
      <c r="D4641" s="5" t="s">
        <v>24</v>
      </c>
      <c r="E4641" s="5" t="s">
        <v>15</v>
      </c>
      <c r="F4641" s="5" t="s">
        <v>244</v>
      </c>
      <c r="G4641" s="7">
        <v>170.0</v>
      </c>
      <c r="H4641" s="7">
        <v>174.0</v>
      </c>
      <c r="I4641" s="7" t="s">
        <v>17</v>
      </c>
      <c r="J4641" s="7">
        <f t="shared" si="1"/>
        <v>172</v>
      </c>
    </row>
    <row r="4642" ht="15.75" hidden="1" customHeight="1">
      <c r="A4642" s="5" t="s">
        <v>6887</v>
      </c>
      <c r="B4642" s="6" t="s">
        <v>12</v>
      </c>
      <c r="C4642" s="5" t="s">
        <v>23</v>
      </c>
      <c r="D4642" s="5" t="s">
        <v>20</v>
      </c>
      <c r="E4642" s="5" t="s">
        <v>15</v>
      </c>
      <c r="F4642" s="5" t="s">
        <v>210</v>
      </c>
      <c r="G4642" s="7">
        <v>171.0</v>
      </c>
      <c r="H4642" s="7">
        <v>135.0</v>
      </c>
      <c r="I4642" s="7" t="s">
        <v>17</v>
      </c>
      <c r="J4642" s="7">
        <f t="shared" si="1"/>
        <v>153</v>
      </c>
    </row>
    <row r="4643" ht="15.75" hidden="1" customHeight="1">
      <c r="A4643" s="5" t="s">
        <v>6888</v>
      </c>
      <c r="B4643" s="6" t="s">
        <v>19</v>
      </c>
      <c r="C4643" s="5" t="s">
        <v>13</v>
      </c>
      <c r="D4643" s="5" t="s">
        <v>37</v>
      </c>
      <c r="E4643" s="5" t="s">
        <v>25</v>
      </c>
      <c r="F4643" s="5" t="s">
        <v>300</v>
      </c>
      <c r="G4643" s="7">
        <v>178.0</v>
      </c>
      <c r="H4643" s="7" t="s">
        <v>17</v>
      </c>
      <c r="I4643" s="7">
        <v>184.0</v>
      </c>
      <c r="J4643" s="7">
        <f t="shared" si="1"/>
        <v>181</v>
      </c>
    </row>
    <row r="4644" ht="15.75" hidden="1" customHeight="1">
      <c r="A4644" s="5" t="s">
        <v>6889</v>
      </c>
      <c r="B4644" s="6" t="s">
        <v>12</v>
      </c>
      <c r="C4644" s="5" t="s">
        <v>23</v>
      </c>
      <c r="D4644" s="5" t="s">
        <v>24</v>
      </c>
      <c r="E4644" s="5" t="s">
        <v>15</v>
      </c>
      <c r="F4644" s="5" t="s">
        <v>146</v>
      </c>
      <c r="G4644" s="7">
        <v>147.0</v>
      </c>
      <c r="H4644" s="7">
        <v>138.0</v>
      </c>
      <c r="I4644" s="7" t="s">
        <v>17</v>
      </c>
      <c r="J4644" s="7">
        <f t="shared" si="1"/>
        <v>142.5</v>
      </c>
    </row>
    <row r="4645" ht="15.75" hidden="1" customHeight="1">
      <c r="A4645" s="5" t="s">
        <v>6890</v>
      </c>
      <c r="B4645" s="6" t="s">
        <v>12</v>
      </c>
      <c r="C4645" s="5" t="s">
        <v>23</v>
      </c>
      <c r="D4645" s="5" t="s">
        <v>24</v>
      </c>
      <c r="E4645" s="5" t="s">
        <v>15</v>
      </c>
      <c r="F4645" s="5" t="s">
        <v>413</v>
      </c>
      <c r="G4645" s="7">
        <v>172.0</v>
      </c>
      <c r="H4645" s="7">
        <v>164.0</v>
      </c>
      <c r="I4645" s="7" t="s">
        <v>17</v>
      </c>
      <c r="J4645" s="7">
        <f t="shared" si="1"/>
        <v>168</v>
      </c>
    </row>
    <row r="4646" ht="15.75" hidden="1" customHeight="1">
      <c r="A4646" s="5" t="s">
        <v>6891</v>
      </c>
      <c r="B4646" s="6" t="s">
        <v>12</v>
      </c>
      <c r="C4646" s="5" t="s">
        <v>23</v>
      </c>
      <c r="D4646" s="5" t="s">
        <v>20</v>
      </c>
      <c r="E4646" s="5" t="s">
        <v>15</v>
      </c>
      <c r="F4646" s="5" t="s">
        <v>161</v>
      </c>
      <c r="G4646" s="7">
        <v>154.0</v>
      </c>
      <c r="H4646" s="7">
        <v>132.0</v>
      </c>
      <c r="I4646" s="7" t="s">
        <v>17</v>
      </c>
      <c r="J4646" s="7">
        <f t="shared" si="1"/>
        <v>143</v>
      </c>
    </row>
    <row r="4647" ht="15.75" hidden="1" customHeight="1">
      <c r="A4647" s="5" t="s">
        <v>6892</v>
      </c>
      <c r="B4647" s="6" t="s">
        <v>12</v>
      </c>
      <c r="C4647" s="5" t="s">
        <v>13</v>
      </c>
      <c r="D4647" s="5" t="s">
        <v>40</v>
      </c>
      <c r="E4647" s="5" t="s">
        <v>15</v>
      </c>
      <c r="F4647" s="5" t="s">
        <v>41</v>
      </c>
      <c r="G4647" s="7">
        <v>143.0</v>
      </c>
      <c r="H4647" s="7">
        <v>132.0</v>
      </c>
      <c r="I4647" s="7">
        <v>142.0</v>
      </c>
      <c r="J4647" s="7">
        <f t="shared" si="1"/>
        <v>139</v>
      </c>
    </row>
    <row r="4648" ht="15.75" hidden="1" customHeight="1">
      <c r="A4648" s="5" t="s">
        <v>6893</v>
      </c>
      <c r="B4648" s="6" t="s">
        <v>19</v>
      </c>
      <c r="C4648" s="5" t="s">
        <v>23</v>
      </c>
      <c r="D4648" s="5" t="s">
        <v>20</v>
      </c>
      <c r="E4648" s="5" t="s">
        <v>25</v>
      </c>
      <c r="F4648" s="5" t="s">
        <v>71</v>
      </c>
      <c r="G4648" s="7">
        <v>189.0</v>
      </c>
      <c r="H4648" s="7" t="s">
        <v>17</v>
      </c>
      <c r="I4648" s="7">
        <v>187.0</v>
      </c>
      <c r="J4648" s="7">
        <f t="shared" si="1"/>
        <v>188</v>
      </c>
    </row>
    <row r="4649" ht="15.75" hidden="1" customHeight="1">
      <c r="A4649" s="5" t="s">
        <v>6894</v>
      </c>
      <c r="B4649" s="6" t="s">
        <v>19</v>
      </c>
      <c r="C4649" s="5" t="s">
        <v>23</v>
      </c>
      <c r="D4649" s="5" t="s">
        <v>37</v>
      </c>
      <c r="E4649" s="5" t="s">
        <v>15</v>
      </c>
      <c r="F4649" s="5" t="s">
        <v>86</v>
      </c>
      <c r="G4649" s="7">
        <v>189.0</v>
      </c>
      <c r="H4649" s="7" t="s">
        <v>17</v>
      </c>
      <c r="I4649" s="7">
        <v>161.0</v>
      </c>
      <c r="J4649" s="7">
        <f t="shared" si="1"/>
        <v>175</v>
      </c>
    </row>
    <row r="4650" ht="15.75" hidden="1" customHeight="1">
      <c r="A4650" s="5" t="s">
        <v>6895</v>
      </c>
      <c r="B4650" s="6" t="s">
        <v>12</v>
      </c>
      <c r="C4650" s="5" t="s">
        <v>23</v>
      </c>
      <c r="D4650" s="5" t="s">
        <v>60</v>
      </c>
      <c r="E4650" s="5" t="s">
        <v>15</v>
      </c>
      <c r="F4650" s="5" t="s">
        <v>352</v>
      </c>
      <c r="G4650" s="7">
        <v>148.0</v>
      </c>
      <c r="H4650" s="7">
        <v>161.0</v>
      </c>
      <c r="I4650" s="7">
        <v>149.0</v>
      </c>
      <c r="J4650" s="7">
        <f t="shared" si="1"/>
        <v>152.6666667</v>
      </c>
    </row>
    <row r="4651" ht="15.75" hidden="1" customHeight="1">
      <c r="A4651" s="5" t="s">
        <v>6896</v>
      </c>
      <c r="B4651" s="6" t="s">
        <v>12</v>
      </c>
      <c r="C4651" s="5" t="s">
        <v>23</v>
      </c>
      <c r="D4651" s="5" t="s">
        <v>20</v>
      </c>
      <c r="E4651" s="5" t="s">
        <v>15</v>
      </c>
      <c r="F4651" s="5" t="s">
        <v>312</v>
      </c>
      <c r="G4651" s="7">
        <v>169.0</v>
      </c>
      <c r="H4651" s="7" t="s">
        <v>17</v>
      </c>
      <c r="I4651" s="7">
        <v>172.0</v>
      </c>
      <c r="J4651" s="7">
        <f t="shared" si="1"/>
        <v>170.5</v>
      </c>
    </row>
    <row r="4652" ht="15.75" hidden="1" customHeight="1">
      <c r="A4652" s="5" t="s">
        <v>6897</v>
      </c>
      <c r="B4652" s="6" t="s">
        <v>19</v>
      </c>
      <c r="C4652" s="5" t="s">
        <v>13</v>
      </c>
      <c r="D4652" s="5" t="s">
        <v>51</v>
      </c>
      <c r="E4652" s="5" t="s">
        <v>15</v>
      </c>
      <c r="F4652" s="5" t="s">
        <v>336</v>
      </c>
      <c r="G4652" s="7">
        <v>134.0</v>
      </c>
      <c r="H4652" s="7">
        <v>112.0</v>
      </c>
      <c r="I4652" s="7">
        <v>100.0</v>
      </c>
      <c r="J4652" s="7">
        <f t="shared" si="1"/>
        <v>115.3333333</v>
      </c>
    </row>
    <row r="4653" ht="15.75" hidden="1" customHeight="1">
      <c r="A4653" s="5" t="s">
        <v>6898</v>
      </c>
      <c r="B4653" s="6" t="s">
        <v>19</v>
      </c>
      <c r="C4653" s="5" t="s">
        <v>13</v>
      </c>
      <c r="D4653" s="5" t="s">
        <v>20</v>
      </c>
      <c r="E4653" s="5" t="s">
        <v>15</v>
      </c>
      <c r="F4653" s="5" t="s">
        <v>137</v>
      </c>
      <c r="G4653" s="7">
        <v>135.0</v>
      </c>
      <c r="H4653" s="7">
        <v>132.0</v>
      </c>
      <c r="I4653" s="7">
        <v>125.0</v>
      </c>
      <c r="J4653" s="7">
        <f t="shared" si="1"/>
        <v>130.6666667</v>
      </c>
    </row>
    <row r="4654" ht="15.75" hidden="1" customHeight="1">
      <c r="A4654" s="5" t="s">
        <v>6899</v>
      </c>
      <c r="B4654" s="6" t="s">
        <v>12</v>
      </c>
      <c r="C4654" s="5" t="s">
        <v>13</v>
      </c>
      <c r="D4654" s="5" t="s">
        <v>37</v>
      </c>
      <c r="E4654" s="5" t="s">
        <v>15</v>
      </c>
      <c r="F4654" s="5" t="s">
        <v>114</v>
      </c>
      <c r="G4654" s="7">
        <v>198.0</v>
      </c>
      <c r="H4654" s="7" t="s">
        <v>17</v>
      </c>
      <c r="I4654" s="7">
        <v>190.0</v>
      </c>
      <c r="J4654" s="7">
        <f t="shared" si="1"/>
        <v>194</v>
      </c>
    </row>
    <row r="4655" ht="15.75" hidden="1" customHeight="1">
      <c r="A4655" s="5" t="s">
        <v>6900</v>
      </c>
      <c r="B4655" s="6" t="s">
        <v>12</v>
      </c>
      <c r="C4655" s="5" t="s">
        <v>13</v>
      </c>
      <c r="D4655" s="5" t="s">
        <v>43</v>
      </c>
      <c r="E4655" s="5" t="s">
        <v>25</v>
      </c>
      <c r="F4655" s="5" t="s">
        <v>170</v>
      </c>
      <c r="G4655" s="7">
        <v>155.0</v>
      </c>
      <c r="H4655" s="7" t="s">
        <v>17</v>
      </c>
      <c r="I4655" s="7">
        <v>153.0</v>
      </c>
      <c r="J4655" s="7">
        <f t="shared" si="1"/>
        <v>154</v>
      </c>
    </row>
    <row r="4656" ht="15.75" hidden="1" customHeight="1">
      <c r="A4656" s="5" t="s">
        <v>6901</v>
      </c>
      <c r="B4656" s="6" t="s">
        <v>12</v>
      </c>
      <c r="C4656" s="5" t="s">
        <v>13</v>
      </c>
      <c r="D4656" s="5" t="s">
        <v>130</v>
      </c>
      <c r="E4656" s="5" t="s">
        <v>15</v>
      </c>
      <c r="F4656" s="5" t="s">
        <v>131</v>
      </c>
      <c r="G4656" s="7">
        <v>159.0</v>
      </c>
      <c r="H4656" s="7" t="s">
        <v>17</v>
      </c>
      <c r="I4656" s="7">
        <v>166.0</v>
      </c>
      <c r="J4656" s="7">
        <f t="shared" si="1"/>
        <v>162.5</v>
      </c>
    </row>
    <row r="4657" ht="15.75" hidden="1" customHeight="1">
      <c r="A4657" s="5" t="s">
        <v>6902</v>
      </c>
      <c r="B4657" s="6" t="s">
        <v>19</v>
      </c>
      <c r="C4657" s="5" t="s">
        <v>13</v>
      </c>
      <c r="D4657" s="5" t="s">
        <v>20</v>
      </c>
      <c r="E4657" s="5" t="s">
        <v>15</v>
      </c>
      <c r="F4657" s="5" t="s">
        <v>292</v>
      </c>
      <c r="G4657" s="7">
        <v>167.0</v>
      </c>
      <c r="H4657" s="7" t="s">
        <v>17</v>
      </c>
      <c r="I4657" s="7">
        <v>178.0</v>
      </c>
      <c r="J4657" s="7">
        <f t="shared" si="1"/>
        <v>172.5</v>
      </c>
    </row>
    <row r="4658" ht="15.75" hidden="1" customHeight="1">
      <c r="A4658" s="5" t="s">
        <v>6903</v>
      </c>
      <c r="B4658" s="6" t="s">
        <v>12</v>
      </c>
      <c r="C4658" s="5" t="s">
        <v>13</v>
      </c>
      <c r="D4658" s="5" t="s">
        <v>37</v>
      </c>
      <c r="E4658" s="5" t="s">
        <v>25</v>
      </c>
      <c r="F4658" s="5" t="s">
        <v>361</v>
      </c>
      <c r="G4658" s="7">
        <v>177.0</v>
      </c>
      <c r="H4658" s="7" t="s">
        <v>17</v>
      </c>
      <c r="I4658" s="7">
        <v>182.0</v>
      </c>
      <c r="J4658" s="7">
        <f t="shared" si="1"/>
        <v>179.5</v>
      </c>
    </row>
    <row r="4659" ht="15.75" hidden="1" customHeight="1">
      <c r="A4659" s="5" t="s">
        <v>6904</v>
      </c>
      <c r="B4659" s="6" t="s">
        <v>19</v>
      </c>
      <c r="C4659" s="5" t="s">
        <v>23</v>
      </c>
      <c r="D4659" s="5" t="s">
        <v>20</v>
      </c>
      <c r="E4659" s="5" t="s">
        <v>25</v>
      </c>
      <c r="F4659" s="5" t="s">
        <v>1343</v>
      </c>
      <c r="G4659" s="7">
        <v>167.0</v>
      </c>
      <c r="H4659" s="7">
        <v>177.0</v>
      </c>
      <c r="I4659" s="7" t="s">
        <v>17</v>
      </c>
      <c r="J4659" s="7">
        <f t="shared" si="1"/>
        <v>172</v>
      </c>
    </row>
    <row r="4660" ht="15.75" hidden="1" customHeight="1">
      <c r="A4660" s="5" t="s">
        <v>6905</v>
      </c>
      <c r="B4660" s="6" t="s">
        <v>19</v>
      </c>
      <c r="C4660" s="5" t="s">
        <v>13</v>
      </c>
      <c r="D4660" s="5" t="s">
        <v>60</v>
      </c>
      <c r="E4660" s="5" t="s">
        <v>15</v>
      </c>
      <c r="F4660" s="5" t="s">
        <v>164</v>
      </c>
      <c r="G4660" s="7">
        <v>189.0</v>
      </c>
      <c r="H4660" s="7" t="s">
        <v>17</v>
      </c>
      <c r="I4660" s="7">
        <v>191.0</v>
      </c>
      <c r="J4660" s="7">
        <f t="shared" si="1"/>
        <v>190</v>
      </c>
    </row>
    <row r="4661" ht="15.75" hidden="1" customHeight="1">
      <c r="A4661" s="5" t="s">
        <v>6906</v>
      </c>
      <c r="B4661" s="6" t="s">
        <v>12</v>
      </c>
      <c r="C4661" s="5" t="s">
        <v>13</v>
      </c>
      <c r="D4661" s="5" t="s">
        <v>561</v>
      </c>
      <c r="E4661" s="5" t="s">
        <v>25</v>
      </c>
      <c r="F4661" s="5" t="s">
        <v>1414</v>
      </c>
      <c r="G4661" s="7">
        <v>176.0</v>
      </c>
      <c r="H4661" s="7" t="s">
        <v>17</v>
      </c>
      <c r="I4661" s="7">
        <v>191.0</v>
      </c>
      <c r="J4661" s="7">
        <f t="shared" si="1"/>
        <v>183.5</v>
      </c>
    </row>
    <row r="4662" ht="15.75" hidden="1" customHeight="1">
      <c r="A4662" s="5" t="s">
        <v>6907</v>
      </c>
      <c r="B4662" s="6" t="s">
        <v>12</v>
      </c>
      <c r="C4662" s="5" t="s">
        <v>23</v>
      </c>
      <c r="D4662" s="5" t="s">
        <v>109</v>
      </c>
      <c r="E4662" s="5" t="s">
        <v>25</v>
      </c>
      <c r="F4662" s="5" t="s">
        <v>192</v>
      </c>
      <c r="G4662" s="7">
        <v>122.0</v>
      </c>
      <c r="H4662" s="7">
        <v>115.0</v>
      </c>
      <c r="I4662" s="7" t="s">
        <v>17</v>
      </c>
      <c r="J4662" s="7">
        <f t="shared" si="1"/>
        <v>118.5</v>
      </c>
    </row>
    <row r="4663" ht="15.75" hidden="1" customHeight="1">
      <c r="A4663" s="5" t="s">
        <v>6908</v>
      </c>
      <c r="B4663" s="6" t="s">
        <v>12</v>
      </c>
      <c r="C4663" s="5" t="s">
        <v>23</v>
      </c>
      <c r="D4663" s="5" t="s">
        <v>20</v>
      </c>
      <c r="E4663" s="5" t="s">
        <v>15</v>
      </c>
      <c r="F4663" s="5" t="s">
        <v>1366</v>
      </c>
      <c r="G4663" s="7">
        <v>156.0</v>
      </c>
      <c r="H4663" s="7">
        <v>138.0</v>
      </c>
      <c r="I4663" s="7">
        <v>135.0</v>
      </c>
      <c r="J4663" s="7">
        <f t="shared" si="1"/>
        <v>143</v>
      </c>
    </row>
    <row r="4664" ht="15.75" hidden="1" customHeight="1">
      <c r="A4664" s="5" t="s">
        <v>6909</v>
      </c>
      <c r="B4664" s="6" t="s">
        <v>12</v>
      </c>
      <c r="C4664" s="5" t="s">
        <v>13</v>
      </c>
      <c r="D4664" s="5" t="s">
        <v>40</v>
      </c>
      <c r="E4664" s="5" t="s">
        <v>15</v>
      </c>
      <c r="F4664" s="5" t="s">
        <v>41</v>
      </c>
      <c r="G4664" s="7">
        <v>163.0</v>
      </c>
      <c r="H4664" s="7">
        <v>177.0</v>
      </c>
      <c r="I4664" s="7" t="s">
        <v>17</v>
      </c>
      <c r="J4664" s="7">
        <f t="shared" si="1"/>
        <v>170</v>
      </c>
    </row>
    <row r="4665" ht="15.75" hidden="1" customHeight="1">
      <c r="A4665" s="5" t="s">
        <v>6910</v>
      </c>
      <c r="B4665" s="6" t="s">
        <v>19</v>
      </c>
      <c r="C4665" s="5" t="s">
        <v>13</v>
      </c>
      <c r="D4665" s="5" t="s">
        <v>20</v>
      </c>
      <c r="E4665" s="5" t="s">
        <v>25</v>
      </c>
      <c r="F4665" s="5" t="s">
        <v>71</v>
      </c>
      <c r="G4665" s="7">
        <v>179.0</v>
      </c>
      <c r="H4665" s="7" t="s">
        <v>17</v>
      </c>
      <c r="I4665" s="7">
        <v>146.0</v>
      </c>
      <c r="J4665" s="7">
        <f t="shared" si="1"/>
        <v>162.5</v>
      </c>
    </row>
    <row r="4666" ht="15.75" hidden="1" customHeight="1">
      <c r="A4666" s="5" t="s">
        <v>6911</v>
      </c>
      <c r="B4666" s="6" t="s">
        <v>12</v>
      </c>
      <c r="C4666" s="5" t="s">
        <v>23</v>
      </c>
      <c r="D4666" s="5" t="s">
        <v>24</v>
      </c>
      <c r="E4666" s="5" t="s">
        <v>15</v>
      </c>
      <c r="F4666" s="5" t="s">
        <v>1410</v>
      </c>
      <c r="G4666" s="7">
        <v>153.0</v>
      </c>
      <c r="H4666" s="7">
        <v>169.0</v>
      </c>
      <c r="I4666" s="7" t="s">
        <v>17</v>
      </c>
      <c r="J4666" s="7">
        <f t="shared" si="1"/>
        <v>161</v>
      </c>
    </row>
    <row r="4667" ht="15.75" hidden="1" customHeight="1">
      <c r="A4667" s="5" t="s">
        <v>6912</v>
      </c>
      <c r="B4667" s="6" t="s">
        <v>12</v>
      </c>
      <c r="C4667" s="5" t="s">
        <v>13</v>
      </c>
      <c r="D4667" s="5" t="s">
        <v>109</v>
      </c>
      <c r="E4667" s="5" t="s">
        <v>15</v>
      </c>
      <c r="F4667" s="5" t="s">
        <v>172</v>
      </c>
      <c r="G4667" s="7">
        <v>160.0</v>
      </c>
      <c r="H4667" s="7">
        <v>162.0</v>
      </c>
      <c r="I4667" s="7" t="s">
        <v>17</v>
      </c>
      <c r="J4667" s="7">
        <f t="shared" si="1"/>
        <v>161</v>
      </c>
    </row>
    <row r="4668" ht="15.75" hidden="1" customHeight="1">
      <c r="A4668" s="5" t="s">
        <v>6913</v>
      </c>
      <c r="B4668" s="6" t="s">
        <v>12</v>
      </c>
      <c r="C4668" s="5" t="s">
        <v>23</v>
      </c>
      <c r="D4668" s="5" t="s">
        <v>37</v>
      </c>
      <c r="E4668" s="5" t="s">
        <v>25</v>
      </c>
      <c r="F4668" s="5" t="s">
        <v>1023</v>
      </c>
      <c r="G4668" s="7">
        <v>148.0</v>
      </c>
      <c r="H4668" s="7" t="s">
        <v>17</v>
      </c>
      <c r="I4668" s="7">
        <v>119.0</v>
      </c>
      <c r="J4668" s="7">
        <f t="shared" si="1"/>
        <v>133.5</v>
      </c>
    </row>
    <row r="4669" ht="15.75" hidden="1" customHeight="1">
      <c r="A4669" s="5" t="s">
        <v>6914</v>
      </c>
      <c r="B4669" s="6" t="s">
        <v>19</v>
      </c>
      <c r="C4669" s="5" t="s">
        <v>23</v>
      </c>
      <c r="D4669" s="5" t="s">
        <v>43</v>
      </c>
      <c r="E4669" s="5" t="s">
        <v>25</v>
      </c>
      <c r="F4669" s="5" t="s">
        <v>259</v>
      </c>
      <c r="G4669" s="7">
        <v>159.0</v>
      </c>
      <c r="H4669" s="7" t="s">
        <v>17</v>
      </c>
      <c r="I4669" s="7">
        <v>159.0</v>
      </c>
      <c r="J4669" s="7">
        <f t="shared" si="1"/>
        <v>159</v>
      </c>
    </row>
    <row r="4670" ht="15.75" hidden="1" customHeight="1">
      <c r="A4670" s="5" t="s">
        <v>6915</v>
      </c>
      <c r="B4670" s="6" t="s">
        <v>19</v>
      </c>
      <c r="C4670" s="5" t="s">
        <v>23</v>
      </c>
      <c r="D4670" s="5" t="s">
        <v>37</v>
      </c>
      <c r="E4670" s="5" t="s">
        <v>25</v>
      </c>
      <c r="F4670" s="5" t="s">
        <v>454</v>
      </c>
      <c r="G4670" s="7">
        <v>161.0</v>
      </c>
      <c r="H4670" s="7">
        <v>151.0</v>
      </c>
      <c r="I4670" s="7" t="s">
        <v>17</v>
      </c>
      <c r="J4670" s="7">
        <f t="shared" si="1"/>
        <v>156</v>
      </c>
    </row>
    <row r="4671" ht="15.75" hidden="1" customHeight="1">
      <c r="A4671" s="5" t="s">
        <v>6916</v>
      </c>
      <c r="B4671" s="6" t="s">
        <v>12</v>
      </c>
      <c r="C4671" s="5" t="s">
        <v>13</v>
      </c>
      <c r="D4671" s="5" t="s">
        <v>24</v>
      </c>
      <c r="E4671" s="5" t="s">
        <v>15</v>
      </c>
      <c r="F4671" s="5" t="s">
        <v>332</v>
      </c>
      <c r="G4671" s="7">
        <v>161.0</v>
      </c>
      <c r="H4671" s="7" t="s">
        <v>17</v>
      </c>
      <c r="I4671" s="7">
        <v>166.0</v>
      </c>
      <c r="J4671" s="7">
        <f t="shared" si="1"/>
        <v>163.5</v>
      </c>
    </row>
    <row r="4672" ht="15.75" hidden="1" customHeight="1">
      <c r="A4672" s="5" t="s">
        <v>6917</v>
      </c>
      <c r="B4672" s="6" t="s">
        <v>12</v>
      </c>
      <c r="C4672" s="5" t="s">
        <v>13</v>
      </c>
      <c r="D4672" s="5" t="s">
        <v>24</v>
      </c>
      <c r="E4672" s="5" t="s">
        <v>25</v>
      </c>
      <c r="F4672" s="5" t="s">
        <v>105</v>
      </c>
      <c r="G4672" s="7">
        <v>167.0</v>
      </c>
      <c r="H4672" s="7" t="s">
        <v>17</v>
      </c>
      <c r="I4672" s="7">
        <v>166.0</v>
      </c>
      <c r="J4672" s="7">
        <f t="shared" si="1"/>
        <v>166.5</v>
      </c>
    </row>
    <row r="4673" ht="15.75" hidden="1" customHeight="1">
      <c r="A4673" s="5" t="s">
        <v>6918</v>
      </c>
      <c r="B4673" s="6" t="s">
        <v>12</v>
      </c>
      <c r="C4673" s="5" t="s">
        <v>23</v>
      </c>
      <c r="D4673" s="5" t="s">
        <v>51</v>
      </c>
      <c r="E4673" s="5" t="s">
        <v>15</v>
      </c>
      <c r="F4673" s="5" t="s">
        <v>86</v>
      </c>
      <c r="G4673" s="7">
        <v>172.0</v>
      </c>
      <c r="H4673" s="7" t="s">
        <v>17</v>
      </c>
      <c r="I4673" s="7">
        <v>149.0</v>
      </c>
      <c r="J4673" s="7">
        <f t="shared" si="1"/>
        <v>160.5</v>
      </c>
    </row>
    <row r="4674" ht="15.75" hidden="1" customHeight="1">
      <c r="A4674" s="5" t="s">
        <v>6919</v>
      </c>
      <c r="B4674" s="6" t="s">
        <v>12</v>
      </c>
      <c r="C4674" s="5" t="s">
        <v>23</v>
      </c>
      <c r="D4674" s="5" t="s">
        <v>51</v>
      </c>
      <c r="E4674" s="5" t="s">
        <v>15</v>
      </c>
      <c r="F4674" s="5" t="s">
        <v>86</v>
      </c>
      <c r="G4674" s="7">
        <v>150.0</v>
      </c>
      <c r="H4674" s="7">
        <v>121.0</v>
      </c>
      <c r="I4674" s="7" t="s">
        <v>17</v>
      </c>
      <c r="J4674" s="7">
        <f t="shared" si="1"/>
        <v>135.5</v>
      </c>
    </row>
    <row r="4675" ht="15.75" hidden="1" customHeight="1">
      <c r="A4675" s="5" t="s">
        <v>6920</v>
      </c>
      <c r="B4675" s="6" t="s">
        <v>12</v>
      </c>
      <c r="C4675" s="5" t="s">
        <v>13</v>
      </c>
      <c r="D4675" s="5" t="s">
        <v>149</v>
      </c>
      <c r="E4675" s="5" t="s">
        <v>15</v>
      </c>
      <c r="F4675" s="5" t="s">
        <v>183</v>
      </c>
      <c r="G4675" s="7">
        <v>127.0</v>
      </c>
      <c r="H4675" s="7">
        <v>170.0</v>
      </c>
      <c r="I4675" s="7" t="s">
        <v>17</v>
      </c>
      <c r="J4675" s="7">
        <f t="shared" si="1"/>
        <v>148.5</v>
      </c>
    </row>
    <row r="4676" ht="15.75" hidden="1" customHeight="1">
      <c r="A4676" s="5" t="s">
        <v>6921</v>
      </c>
      <c r="B4676" s="6" t="s">
        <v>19</v>
      </c>
      <c r="C4676" s="5" t="s">
        <v>23</v>
      </c>
      <c r="D4676" s="5" t="s">
        <v>37</v>
      </c>
      <c r="E4676" s="5" t="s">
        <v>25</v>
      </c>
      <c r="F4676" s="5" t="s">
        <v>576</v>
      </c>
      <c r="G4676" s="7">
        <v>145.0</v>
      </c>
      <c r="H4676" s="7">
        <v>147.0</v>
      </c>
      <c r="I4676" s="7" t="s">
        <v>17</v>
      </c>
      <c r="J4676" s="7">
        <f t="shared" si="1"/>
        <v>146</v>
      </c>
    </row>
    <row r="4677" ht="15.75" hidden="1" customHeight="1">
      <c r="A4677" s="5" t="s">
        <v>6922</v>
      </c>
      <c r="B4677" s="6" t="s">
        <v>19</v>
      </c>
      <c r="C4677" s="5" t="s">
        <v>23</v>
      </c>
      <c r="D4677" s="5" t="s">
        <v>51</v>
      </c>
      <c r="E4677" s="5" t="s">
        <v>15</v>
      </c>
      <c r="F4677" s="5" t="s">
        <v>312</v>
      </c>
      <c r="G4677" s="7">
        <v>167.0</v>
      </c>
      <c r="H4677" s="7" t="s">
        <v>17</v>
      </c>
      <c r="I4677" s="7">
        <v>157.0</v>
      </c>
      <c r="J4677" s="7">
        <f t="shared" si="1"/>
        <v>162</v>
      </c>
    </row>
    <row r="4678" ht="15.75" hidden="1" customHeight="1">
      <c r="A4678" s="5" t="s">
        <v>6923</v>
      </c>
      <c r="B4678" s="6" t="s">
        <v>12</v>
      </c>
      <c r="C4678" s="5" t="s">
        <v>13</v>
      </c>
      <c r="D4678" s="5" t="s">
        <v>30</v>
      </c>
      <c r="E4678" s="5" t="s">
        <v>25</v>
      </c>
      <c r="F4678" s="5" t="s">
        <v>1311</v>
      </c>
      <c r="G4678" s="7">
        <v>106.0</v>
      </c>
      <c r="H4678" s="7" t="s">
        <v>67</v>
      </c>
      <c r="I4678" s="7" t="s">
        <v>67</v>
      </c>
      <c r="J4678" s="7">
        <f t="shared" si="1"/>
        <v>106</v>
      </c>
    </row>
    <row r="4679" ht="15.75" hidden="1" customHeight="1">
      <c r="A4679" s="5" t="s">
        <v>6924</v>
      </c>
      <c r="B4679" s="6" t="s">
        <v>12</v>
      </c>
      <c r="C4679" s="5" t="s">
        <v>23</v>
      </c>
      <c r="D4679" s="5" t="s">
        <v>20</v>
      </c>
      <c r="E4679" s="5" t="s">
        <v>15</v>
      </c>
      <c r="F4679" s="5" t="s">
        <v>161</v>
      </c>
      <c r="G4679" s="7">
        <v>157.0</v>
      </c>
      <c r="H4679" s="7">
        <v>130.0</v>
      </c>
      <c r="I4679" s="7" t="s">
        <v>17</v>
      </c>
      <c r="J4679" s="7">
        <f t="shared" si="1"/>
        <v>143.5</v>
      </c>
    </row>
    <row r="4680" ht="15.75" hidden="1" customHeight="1">
      <c r="A4680" s="5" t="s">
        <v>6925</v>
      </c>
      <c r="B4680" s="6" t="s">
        <v>19</v>
      </c>
      <c r="C4680" s="5" t="s">
        <v>13</v>
      </c>
      <c r="D4680" s="5" t="s">
        <v>51</v>
      </c>
      <c r="E4680" s="5" t="s">
        <v>15</v>
      </c>
      <c r="F4680" s="5" t="s">
        <v>358</v>
      </c>
      <c r="G4680" s="7">
        <v>109.0</v>
      </c>
      <c r="H4680" s="7" t="s">
        <v>17</v>
      </c>
      <c r="I4680" s="7">
        <v>119.0</v>
      </c>
      <c r="J4680" s="7">
        <f t="shared" si="1"/>
        <v>114</v>
      </c>
    </row>
    <row r="4681" ht="15.75" hidden="1" customHeight="1">
      <c r="A4681" s="5" t="s">
        <v>6926</v>
      </c>
      <c r="B4681" s="6" t="s">
        <v>12</v>
      </c>
      <c r="C4681" s="5" t="s">
        <v>13</v>
      </c>
      <c r="D4681" s="5" t="s">
        <v>30</v>
      </c>
      <c r="E4681" s="5" t="s">
        <v>15</v>
      </c>
      <c r="F4681" s="5" t="s">
        <v>971</v>
      </c>
      <c r="G4681" s="7" t="s">
        <v>67</v>
      </c>
      <c r="H4681" s="7">
        <v>102.0</v>
      </c>
      <c r="I4681" s="7" t="s">
        <v>67</v>
      </c>
      <c r="J4681" s="7">
        <f t="shared" si="1"/>
        <v>102</v>
      </c>
    </row>
    <row r="4682" ht="15.75" hidden="1" customHeight="1">
      <c r="A4682" s="5" t="s">
        <v>6927</v>
      </c>
      <c r="B4682" s="6" t="s">
        <v>12</v>
      </c>
      <c r="C4682" s="5" t="s">
        <v>13</v>
      </c>
      <c r="D4682" s="5" t="s">
        <v>149</v>
      </c>
      <c r="E4682" s="5" t="s">
        <v>15</v>
      </c>
      <c r="F4682" s="5" t="s">
        <v>150</v>
      </c>
      <c r="G4682" s="7">
        <v>143.0</v>
      </c>
      <c r="H4682" s="7">
        <v>147.0</v>
      </c>
      <c r="I4682" s="7" t="s">
        <v>17</v>
      </c>
      <c r="J4682" s="7">
        <f t="shared" si="1"/>
        <v>145</v>
      </c>
    </row>
    <row r="4683" ht="15.75" hidden="1" customHeight="1">
      <c r="A4683" s="5" t="s">
        <v>6928</v>
      </c>
      <c r="B4683" s="6" t="s">
        <v>12</v>
      </c>
      <c r="C4683" s="5" t="s">
        <v>23</v>
      </c>
      <c r="D4683" s="5" t="s">
        <v>20</v>
      </c>
      <c r="E4683" s="5" t="s">
        <v>15</v>
      </c>
      <c r="F4683" s="5" t="s">
        <v>383</v>
      </c>
      <c r="G4683" s="7">
        <v>169.0</v>
      </c>
      <c r="H4683" s="7">
        <v>157.0</v>
      </c>
      <c r="I4683" s="7" t="s">
        <v>17</v>
      </c>
      <c r="J4683" s="7">
        <f t="shared" si="1"/>
        <v>163</v>
      </c>
    </row>
    <row r="4684" ht="15.75" hidden="1" customHeight="1">
      <c r="A4684" s="5" t="s">
        <v>6929</v>
      </c>
      <c r="B4684" s="6" t="s">
        <v>12</v>
      </c>
      <c r="C4684" s="5" t="s">
        <v>23</v>
      </c>
      <c r="D4684" s="5" t="s">
        <v>20</v>
      </c>
      <c r="E4684" s="5" t="s">
        <v>15</v>
      </c>
      <c r="F4684" s="5" t="s">
        <v>143</v>
      </c>
      <c r="G4684" s="7">
        <v>129.0</v>
      </c>
      <c r="H4684" s="7">
        <v>107.0</v>
      </c>
      <c r="I4684" s="7">
        <v>110.0</v>
      </c>
      <c r="J4684" s="7">
        <f t="shared" si="1"/>
        <v>115.3333333</v>
      </c>
    </row>
    <row r="4685" ht="15.75" hidden="1" customHeight="1">
      <c r="A4685" s="5" t="s">
        <v>6930</v>
      </c>
      <c r="B4685" s="6" t="s">
        <v>19</v>
      </c>
      <c r="C4685" s="5" t="s">
        <v>13</v>
      </c>
      <c r="D4685" s="5" t="s">
        <v>20</v>
      </c>
      <c r="E4685" s="5" t="s">
        <v>25</v>
      </c>
      <c r="F4685" s="5" t="s">
        <v>28</v>
      </c>
      <c r="G4685" s="7">
        <v>120.0</v>
      </c>
      <c r="H4685" s="7" t="s">
        <v>17</v>
      </c>
      <c r="I4685" s="7">
        <v>117.0</v>
      </c>
      <c r="J4685" s="7">
        <f t="shared" si="1"/>
        <v>118.5</v>
      </c>
    </row>
    <row r="4686" ht="15.75" hidden="1" customHeight="1">
      <c r="A4686" s="5" t="s">
        <v>6931</v>
      </c>
      <c r="B4686" s="6" t="s">
        <v>12</v>
      </c>
      <c r="C4686" s="5" t="s">
        <v>23</v>
      </c>
      <c r="D4686" s="5" t="s">
        <v>20</v>
      </c>
      <c r="E4686" s="5" t="s">
        <v>25</v>
      </c>
      <c r="F4686" s="5" t="s">
        <v>71</v>
      </c>
      <c r="G4686" s="7">
        <v>149.0</v>
      </c>
      <c r="H4686" s="7">
        <v>147.0</v>
      </c>
      <c r="I4686" s="7" t="s">
        <v>17</v>
      </c>
      <c r="J4686" s="7">
        <f t="shared" si="1"/>
        <v>148</v>
      </c>
    </row>
    <row r="4687" ht="15.75" customHeight="1">
      <c r="A4687" s="5" t="s">
        <v>6932</v>
      </c>
      <c r="B4687" s="6" t="s">
        <v>12</v>
      </c>
      <c r="C4687" s="5" t="s">
        <v>13</v>
      </c>
      <c r="D4687" s="5" t="s">
        <v>20</v>
      </c>
      <c r="E4687" s="5" t="s">
        <v>15</v>
      </c>
      <c r="F4687" s="5" t="s">
        <v>1366</v>
      </c>
      <c r="G4687" s="7" t="s">
        <v>67</v>
      </c>
      <c r="H4687" s="7" t="s">
        <v>67</v>
      </c>
      <c r="I4687" s="7" t="s">
        <v>17</v>
      </c>
      <c r="J4687" s="7" t="str">
        <f t="shared" si="1"/>
        <v>#DIV/0!</v>
      </c>
    </row>
    <row r="4688" ht="15.75" hidden="1" customHeight="1">
      <c r="A4688" s="5" t="s">
        <v>6933</v>
      </c>
      <c r="B4688" s="6" t="s">
        <v>19</v>
      </c>
      <c r="C4688" s="5" t="s">
        <v>23</v>
      </c>
      <c r="D4688" s="5" t="s">
        <v>20</v>
      </c>
      <c r="E4688" s="5" t="s">
        <v>25</v>
      </c>
      <c r="F4688" s="5" t="s">
        <v>71</v>
      </c>
      <c r="G4688" s="7">
        <v>161.0</v>
      </c>
      <c r="H4688" s="7">
        <v>135.0</v>
      </c>
      <c r="I4688" s="7" t="s">
        <v>17</v>
      </c>
      <c r="J4688" s="7">
        <f t="shared" si="1"/>
        <v>148</v>
      </c>
    </row>
    <row r="4689" ht="15.75" hidden="1" customHeight="1">
      <c r="A4689" s="5" t="s">
        <v>6934</v>
      </c>
      <c r="B4689" s="6" t="s">
        <v>12</v>
      </c>
      <c r="C4689" s="5" t="s">
        <v>13</v>
      </c>
      <c r="D4689" s="5" t="s">
        <v>37</v>
      </c>
      <c r="E4689" s="5" t="s">
        <v>15</v>
      </c>
      <c r="F4689" s="5" t="s">
        <v>114</v>
      </c>
      <c r="G4689" s="7">
        <v>183.0</v>
      </c>
      <c r="H4689" s="7" t="s">
        <v>17</v>
      </c>
      <c r="I4689" s="7">
        <v>165.0</v>
      </c>
      <c r="J4689" s="7">
        <f t="shared" si="1"/>
        <v>174</v>
      </c>
    </row>
    <row r="4690" ht="15.75" hidden="1" customHeight="1">
      <c r="A4690" s="5" t="s">
        <v>6935</v>
      </c>
      <c r="B4690" s="6" t="s">
        <v>12</v>
      </c>
      <c r="C4690" s="5" t="s">
        <v>23</v>
      </c>
      <c r="D4690" s="5" t="s">
        <v>37</v>
      </c>
      <c r="E4690" s="5" t="s">
        <v>15</v>
      </c>
      <c r="F4690" s="5" t="s">
        <v>38</v>
      </c>
      <c r="G4690" s="7">
        <v>186.0</v>
      </c>
      <c r="H4690" s="7" t="s">
        <v>17</v>
      </c>
      <c r="I4690" s="7">
        <v>175.0</v>
      </c>
      <c r="J4690" s="7">
        <f t="shared" si="1"/>
        <v>180.5</v>
      </c>
    </row>
    <row r="4691" ht="15.75" hidden="1" customHeight="1">
      <c r="A4691" s="5" t="s">
        <v>6936</v>
      </c>
      <c r="B4691" s="6" t="s">
        <v>19</v>
      </c>
      <c r="C4691" s="5" t="s">
        <v>23</v>
      </c>
      <c r="D4691" s="5" t="s">
        <v>30</v>
      </c>
      <c r="E4691" s="5" t="s">
        <v>15</v>
      </c>
      <c r="F4691" s="5" t="s">
        <v>465</v>
      </c>
      <c r="G4691" s="7">
        <v>107.0</v>
      </c>
      <c r="H4691" s="7">
        <v>110.0</v>
      </c>
      <c r="I4691" s="7" t="s">
        <v>17</v>
      </c>
      <c r="J4691" s="7">
        <f t="shared" si="1"/>
        <v>108.5</v>
      </c>
    </row>
    <row r="4692" ht="15.75" hidden="1" customHeight="1">
      <c r="A4692" s="5" t="s">
        <v>6937</v>
      </c>
      <c r="B4692" s="6" t="s">
        <v>12</v>
      </c>
      <c r="C4692" s="5" t="s">
        <v>13</v>
      </c>
      <c r="D4692" s="5" t="s">
        <v>43</v>
      </c>
      <c r="E4692" s="5" t="s">
        <v>15</v>
      </c>
      <c r="F4692" s="5" t="s">
        <v>224</v>
      </c>
      <c r="G4692" s="7">
        <v>134.0</v>
      </c>
      <c r="H4692" s="7">
        <v>135.0</v>
      </c>
      <c r="I4692" s="7" t="s">
        <v>17</v>
      </c>
      <c r="J4692" s="7">
        <f t="shared" si="1"/>
        <v>134.5</v>
      </c>
    </row>
    <row r="4693" ht="15.75" hidden="1" customHeight="1">
      <c r="A4693" s="5" t="s">
        <v>6938</v>
      </c>
      <c r="B4693" s="6" t="s">
        <v>12</v>
      </c>
      <c r="C4693" s="5" t="s">
        <v>23</v>
      </c>
      <c r="D4693" s="5" t="s">
        <v>30</v>
      </c>
      <c r="E4693" s="5" t="s">
        <v>25</v>
      </c>
      <c r="F4693" s="5" t="s">
        <v>526</v>
      </c>
      <c r="G4693" s="7">
        <v>188.0</v>
      </c>
      <c r="H4693" s="7">
        <v>155.0</v>
      </c>
      <c r="I4693" s="7" t="s">
        <v>17</v>
      </c>
      <c r="J4693" s="7">
        <f t="shared" si="1"/>
        <v>171.5</v>
      </c>
    </row>
    <row r="4694" ht="15.75" hidden="1" customHeight="1">
      <c r="A4694" s="5" t="s">
        <v>6939</v>
      </c>
      <c r="B4694" s="6" t="s">
        <v>19</v>
      </c>
      <c r="C4694" s="5" t="s">
        <v>23</v>
      </c>
      <c r="D4694" s="5" t="s">
        <v>37</v>
      </c>
      <c r="E4694" s="5" t="s">
        <v>25</v>
      </c>
      <c r="F4694" s="5" t="s">
        <v>454</v>
      </c>
      <c r="G4694" s="7">
        <v>179.0</v>
      </c>
      <c r="H4694" s="7" t="s">
        <v>17</v>
      </c>
      <c r="I4694" s="7">
        <v>172.0</v>
      </c>
      <c r="J4694" s="7">
        <f t="shared" si="1"/>
        <v>175.5</v>
      </c>
    </row>
    <row r="4695" ht="15.75" customHeight="1">
      <c r="A4695" s="5" t="s">
        <v>6940</v>
      </c>
      <c r="B4695" s="6" t="s">
        <v>12</v>
      </c>
      <c r="C4695" s="5" t="s">
        <v>13</v>
      </c>
      <c r="D4695" s="5" t="s">
        <v>24</v>
      </c>
      <c r="E4695" s="5" t="s">
        <v>25</v>
      </c>
      <c r="F4695" s="5" t="s">
        <v>54</v>
      </c>
      <c r="G4695" s="7" t="s">
        <v>64</v>
      </c>
      <c r="H4695" s="7" t="s">
        <v>64</v>
      </c>
      <c r="I4695" s="7" t="s">
        <v>64</v>
      </c>
      <c r="J4695" s="7" t="str">
        <f t="shared" si="1"/>
        <v>#DIV/0!</v>
      </c>
    </row>
    <row r="4696" ht="15.75" hidden="1" customHeight="1">
      <c r="A4696" s="5" t="s">
        <v>6941</v>
      </c>
      <c r="B4696" s="6" t="s">
        <v>12</v>
      </c>
      <c r="C4696" s="5" t="s">
        <v>23</v>
      </c>
      <c r="D4696" s="5" t="s">
        <v>37</v>
      </c>
      <c r="E4696" s="5" t="s">
        <v>25</v>
      </c>
      <c r="F4696" s="5" t="s">
        <v>300</v>
      </c>
      <c r="G4696" s="7">
        <v>176.0</v>
      </c>
      <c r="H4696" s="7" t="s">
        <v>17</v>
      </c>
      <c r="I4696" s="7">
        <v>159.0</v>
      </c>
      <c r="J4696" s="7">
        <f t="shared" si="1"/>
        <v>167.5</v>
      </c>
    </row>
    <row r="4697" ht="15.75" hidden="1" customHeight="1">
      <c r="A4697" s="5" t="s">
        <v>6942</v>
      </c>
      <c r="B4697" s="6" t="s">
        <v>12</v>
      </c>
      <c r="C4697" s="5" t="s">
        <v>23</v>
      </c>
      <c r="D4697" s="5" t="s">
        <v>37</v>
      </c>
      <c r="E4697" s="5" t="s">
        <v>25</v>
      </c>
      <c r="F4697" s="5" t="s">
        <v>1023</v>
      </c>
      <c r="G4697" s="7">
        <v>176.0</v>
      </c>
      <c r="H4697" s="7" t="s">
        <v>17</v>
      </c>
      <c r="I4697" s="7">
        <v>168.0</v>
      </c>
      <c r="J4697" s="7">
        <f t="shared" si="1"/>
        <v>172</v>
      </c>
    </row>
    <row r="4698" ht="15.75" hidden="1" customHeight="1">
      <c r="A4698" s="5" t="s">
        <v>6943</v>
      </c>
      <c r="B4698" s="6" t="s">
        <v>19</v>
      </c>
      <c r="C4698" s="5" t="s">
        <v>23</v>
      </c>
      <c r="D4698" s="5" t="s">
        <v>51</v>
      </c>
      <c r="E4698" s="5" t="s">
        <v>15</v>
      </c>
      <c r="F4698" s="5" t="s">
        <v>398</v>
      </c>
      <c r="G4698" s="7">
        <v>189.0</v>
      </c>
      <c r="H4698" s="7">
        <v>172.0</v>
      </c>
      <c r="I4698" s="7">
        <v>173.0</v>
      </c>
      <c r="J4698" s="7">
        <f t="shared" si="1"/>
        <v>178</v>
      </c>
    </row>
    <row r="4699" ht="15.75" hidden="1" customHeight="1">
      <c r="A4699" s="5" t="s">
        <v>6944</v>
      </c>
      <c r="B4699" s="6" t="s">
        <v>12</v>
      </c>
      <c r="C4699" s="5" t="s">
        <v>23</v>
      </c>
      <c r="D4699" s="5" t="s">
        <v>14</v>
      </c>
      <c r="E4699" s="5" t="s">
        <v>15</v>
      </c>
      <c r="F4699" s="5" t="s">
        <v>127</v>
      </c>
      <c r="G4699" s="7">
        <v>196.0</v>
      </c>
      <c r="H4699" s="7" t="s">
        <v>17</v>
      </c>
      <c r="I4699" s="7">
        <v>189.0</v>
      </c>
      <c r="J4699" s="7">
        <f t="shared" si="1"/>
        <v>192.5</v>
      </c>
    </row>
    <row r="4700" ht="15.75" hidden="1" customHeight="1">
      <c r="A4700" s="5" t="s">
        <v>6945</v>
      </c>
      <c r="B4700" s="6" t="s">
        <v>19</v>
      </c>
      <c r="C4700" s="5" t="s">
        <v>13</v>
      </c>
      <c r="D4700" s="5" t="s">
        <v>14</v>
      </c>
      <c r="E4700" s="5" t="s">
        <v>25</v>
      </c>
      <c r="F4700" s="5" t="s">
        <v>782</v>
      </c>
      <c r="G4700" s="7">
        <v>166.0</v>
      </c>
      <c r="H4700" s="7">
        <v>167.0</v>
      </c>
      <c r="I4700" s="7" t="s">
        <v>17</v>
      </c>
      <c r="J4700" s="7">
        <f t="shared" si="1"/>
        <v>166.5</v>
      </c>
    </row>
    <row r="4701" ht="15.75" hidden="1" customHeight="1">
      <c r="A4701" s="5" t="s">
        <v>6946</v>
      </c>
      <c r="B4701" s="6" t="s">
        <v>19</v>
      </c>
      <c r="C4701" s="5" t="s">
        <v>13</v>
      </c>
      <c r="D4701" s="5" t="s">
        <v>30</v>
      </c>
      <c r="E4701" s="5" t="s">
        <v>15</v>
      </c>
      <c r="F4701" s="5" t="s">
        <v>319</v>
      </c>
      <c r="G4701" s="7">
        <v>182.0</v>
      </c>
      <c r="H4701" s="7">
        <v>174.0</v>
      </c>
      <c r="I4701" s="7" t="s">
        <v>17</v>
      </c>
      <c r="J4701" s="7">
        <f t="shared" si="1"/>
        <v>178</v>
      </c>
    </row>
    <row r="4702" ht="15.75" hidden="1" customHeight="1">
      <c r="A4702" s="5" t="s">
        <v>6947</v>
      </c>
      <c r="B4702" s="6" t="s">
        <v>19</v>
      </c>
      <c r="C4702" s="5" t="s">
        <v>13</v>
      </c>
      <c r="D4702" s="5" t="s">
        <v>20</v>
      </c>
      <c r="E4702" s="5" t="s">
        <v>15</v>
      </c>
      <c r="F4702" s="5" t="s">
        <v>504</v>
      </c>
      <c r="G4702" s="7">
        <v>150.0</v>
      </c>
      <c r="H4702" s="7">
        <v>165.0</v>
      </c>
      <c r="I4702" s="7" t="s">
        <v>17</v>
      </c>
      <c r="J4702" s="7">
        <f t="shared" si="1"/>
        <v>157.5</v>
      </c>
    </row>
    <row r="4703" ht="15.75" hidden="1" customHeight="1">
      <c r="A4703" s="5" t="s">
        <v>6948</v>
      </c>
      <c r="B4703" s="6" t="s">
        <v>12</v>
      </c>
      <c r="C4703" s="5" t="s">
        <v>13</v>
      </c>
      <c r="D4703" s="5" t="s">
        <v>77</v>
      </c>
      <c r="E4703" s="5" t="s">
        <v>15</v>
      </c>
      <c r="F4703" s="5" t="s">
        <v>198</v>
      </c>
      <c r="G4703" s="7">
        <v>161.0</v>
      </c>
      <c r="H4703" s="7" t="s">
        <v>17</v>
      </c>
      <c r="I4703" s="7">
        <v>168.0</v>
      </c>
      <c r="J4703" s="7">
        <f t="shared" si="1"/>
        <v>164.5</v>
      </c>
    </row>
    <row r="4704" ht="15.75" hidden="1" customHeight="1">
      <c r="A4704" s="5" t="s">
        <v>6949</v>
      </c>
      <c r="B4704" s="6" t="s">
        <v>12</v>
      </c>
      <c r="C4704" s="5" t="s">
        <v>23</v>
      </c>
      <c r="D4704" s="5" t="s">
        <v>37</v>
      </c>
      <c r="E4704" s="5" t="s">
        <v>25</v>
      </c>
      <c r="F4704" s="5" t="s">
        <v>174</v>
      </c>
      <c r="G4704" s="7">
        <v>189.0</v>
      </c>
      <c r="H4704" s="7">
        <v>195.5</v>
      </c>
      <c r="I4704" s="7" t="s">
        <v>17</v>
      </c>
      <c r="J4704" s="7">
        <f t="shared" si="1"/>
        <v>192.25</v>
      </c>
    </row>
    <row r="4705" ht="15.75" hidden="1" customHeight="1">
      <c r="A4705" s="5" t="s">
        <v>6950</v>
      </c>
      <c r="B4705" s="6" t="s">
        <v>19</v>
      </c>
      <c r="C4705" s="5" t="s">
        <v>13</v>
      </c>
      <c r="D4705" s="5" t="s">
        <v>24</v>
      </c>
      <c r="E4705" s="5" t="s">
        <v>15</v>
      </c>
      <c r="F4705" s="5" t="s">
        <v>336</v>
      </c>
      <c r="G4705" s="7">
        <v>181.0</v>
      </c>
      <c r="H4705" s="7" t="s">
        <v>17</v>
      </c>
      <c r="I4705" s="7">
        <v>161.0</v>
      </c>
      <c r="J4705" s="7">
        <f t="shared" si="1"/>
        <v>171</v>
      </c>
    </row>
    <row r="4706" ht="15.75" hidden="1" customHeight="1">
      <c r="A4706" s="5" t="s">
        <v>6951</v>
      </c>
      <c r="B4706" s="6" t="s">
        <v>12</v>
      </c>
      <c r="C4706" s="5" t="s">
        <v>23</v>
      </c>
      <c r="D4706" s="5" t="s">
        <v>30</v>
      </c>
      <c r="E4706" s="5" t="s">
        <v>15</v>
      </c>
      <c r="F4706" s="5" t="s">
        <v>31</v>
      </c>
      <c r="G4706" s="7">
        <v>149.0</v>
      </c>
      <c r="H4706" s="7" t="s">
        <v>17</v>
      </c>
      <c r="I4706" s="7">
        <v>133.0</v>
      </c>
      <c r="J4706" s="7">
        <f t="shared" si="1"/>
        <v>141</v>
      </c>
    </row>
    <row r="4707" ht="15.75" hidden="1" customHeight="1">
      <c r="A4707" s="5" t="s">
        <v>6952</v>
      </c>
      <c r="B4707" s="6" t="s">
        <v>19</v>
      </c>
      <c r="C4707" s="5" t="s">
        <v>23</v>
      </c>
      <c r="D4707" s="5" t="s">
        <v>51</v>
      </c>
      <c r="E4707" s="5" t="s">
        <v>25</v>
      </c>
      <c r="F4707" s="5" t="s">
        <v>278</v>
      </c>
      <c r="G4707" s="7">
        <v>178.0</v>
      </c>
      <c r="H4707" s="7" t="s">
        <v>17</v>
      </c>
      <c r="I4707" s="7">
        <v>146.0</v>
      </c>
      <c r="J4707" s="7">
        <f t="shared" si="1"/>
        <v>162</v>
      </c>
    </row>
    <row r="4708" ht="15.75" hidden="1" customHeight="1">
      <c r="A4708" s="5" t="s">
        <v>6953</v>
      </c>
      <c r="B4708" s="6" t="s">
        <v>12</v>
      </c>
      <c r="C4708" s="5" t="s">
        <v>13</v>
      </c>
      <c r="D4708" s="5" t="s">
        <v>149</v>
      </c>
      <c r="E4708" s="5" t="s">
        <v>15</v>
      </c>
      <c r="F4708" s="5" t="s">
        <v>1101</v>
      </c>
      <c r="G4708" s="7">
        <v>122.0</v>
      </c>
      <c r="H4708" s="7">
        <v>130.0</v>
      </c>
      <c r="I4708" s="7" t="s">
        <v>17</v>
      </c>
      <c r="J4708" s="7">
        <f t="shared" si="1"/>
        <v>126</v>
      </c>
    </row>
    <row r="4709" ht="15.75" hidden="1" customHeight="1">
      <c r="A4709" s="5" t="s">
        <v>6954</v>
      </c>
      <c r="B4709" s="6" t="s">
        <v>19</v>
      </c>
      <c r="C4709" s="5" t="s">
        <v>13</v>
      </c>
      <c r="D4709" s="5" t="s">
        <v>60</v>
      </c>
      <c r="E4709" s="5" t="s">
        <v>25</v>
      </c>
      <c r="F4709" s="5" t="s">
        <v>61</v>
      </c>
      <c r="G4709" s="7">
        <v>179.0</v>
      </c>
      <c r="H4709" s="7" t="s">
        <v>17</v>
      </c>
      <c r="I4709" s="7">
        <v>189.0</v>
      </c>
      <c r="J4709" s="7">
        <f t="shared" si="1"/>
        <v>184</v>
      </c>
    </row>
    <row r="4710" ht="15.75" hidden="1" customHeight="1">
      <c r="A4710" s="5" t="s">
        <v>6955</v>
      </c>
      <c r="B4710" s="6" t="s">
        <v>12</v>
      </c>
      <c r="C4710" s="5" t="s">
        <v>13</v>
      </c>
      <c r="D4710" s="5" t="s">
        <v>30</v>
      </c>
      <c r="E4710" s="5" t="s">
        <v>15</v>
      </c>
      <c r="F4710" s="5" t="s">
        <v>1101</v>
      </c>
      <c r="G4710" s="7">
        <v>109.0</v>
      </c>
      <c r="H4710" s="7">
        <v>118.0</v>
      </c>
      <c r="I4710" s="7" t="s">
        <v>67</v>
      </c>
      <c r="J4710" s="7">
        <f t="shared" si="1"/>
        <v>113.5</v>
      </c>
    </row>
    <row r="4711" ht="15.75" hidden="1" customHeight="1">
      <c r="A4711" s="5" t="s">
        <v>6956</v>
      </c>
      <c r="B4711" s="6" t="s">
        <v>12</v>
      </c>
      <c r="C4711" s="5" t="s">
        <v>23</v>
      </c>
      <c r="D4711" s="5" t="s">
        <v>37</v>
      </c>
      <c r="E4711" s="5" t="s">
        <v>15</v>
      </c>
      <c r="F4711" s="5" t="s">
        <v>1577</v>
      </c>
      <c r="G4711" s="7">
        <v>154.0</v>
      </c>
      <c r="H4711" s="7">
        <v>151.0</v>
      </c>
      <c r="I4711" s="7" t="s">
        <v>17</v>
      </c>
      <c r="J4711" s="7">
        <f t="shared" si="1"/>
        <v>152.5</v>
      </c>
    </row>
    <row r="4712" ht="15.75" hidden="1" customHeight="1">
      <c r="A4712" s="5" t="s">
        <v>6957</v>
      </c>
      <c r="B4712" s="6" t="s">
        <v>12</v>
      </c>
      <c r="C4712" s="5" t="s">
        <v>23</v>
      </c>
      <c r="D4712" s="5" t="s">
        <v>149</v>
      </c>
      <c r="E4712" s="5" t="s">
        <v>15</v>
      </c>
      <c r="F4712" s="5" t="s">
        <v>150</v>
      </c>
      <c r="G4712" s="7" t="s">
        <v>64</v>
      </c>
      <c r="H4712" s="7">
        <v>115.0</v>
      </c>
      <c r="I4712" s="7" t="s">
        <v>17</v>
      </c>
      <c r="J4712" s="7">
        <f t="shared" si="1"/>
        <v>115</v>
      </c>
    </row>
    <row r="4713" ht="15.75" hidden="1" customHeight="1">
      <c r="A4713" s="5" t="s">
        <v>6958</v>
      </c>
      <c r="B4713" s="6" t="s">
        <v>12</v>
      </c>
      <c r="C4713" s="5" t="s">
        <v>23</v>
      </c>
      <c r="D4713" s="5" t="s">
        <v>24</v>
      </c>
      <c r="E4713" s="5" t="s">
        <v>15</v>
      </c>
      <c r="F4713" s="5" t="s">
        <v>3920</v>
      </c>
      <c r="G4713" s="7">
        <v>155.0</v>
      </c>
      <c r="H4713" s="7">
        <v>160.0</v>
      </c>
      <c r="I4713" s="7" t="s">
        <v>17</v>
      </c>
      <c r="J4713" s="7">
        <f t="shared" si="1"/>
        <v>157.5</v>
      </c>
    </row>
    <row r="4714" ht="15.75" hidden="1" customHeight="1">
      <c r="A4714" s="5" t="s">
        <v>6959</v>
      </c>
      <c r="B4714" s="6" t="s">
        <v>12</v>
      </c>
      <c r="C4714" s="5" t="s">
        <v>13</v>
      </c>
      <c r="D4714" s="5" t="s">
        <v>20</v>
      </c>
      <c r="E4714" s="5" t="s">
        <v>15</v>
      </c>
      <c r="F4714" s="5" t="s">
        <v>264</v>
      </c>
      <c r="G4714" s="7">
        <v>111.0</v>
      </c>
      <c r="H4714" s="7">
        <v>132.0</v>
      </c>
      <c r="I4714" s="7" t="s">
        <v>17</v>
      </c>
      <c r="J4714" s="7">
        <f t="shared" si="1"/>
        <v>121.5</v>
      </c>
    </row>
    <row r="4715" ht="15.75" hidden="1" customHeight="1">
      <c r="A4715" s="5" t="s">
        <v>6960</v>
      </c>
      <c r="B4715" s="6" t="s">
        <v>12</v>
      </c>
      <c r="C4715" s="5" t="s">
        <v>13</v>
      </c>
      <c r="D4715" s="5" t="s">
        <v>60</v>
      </c>
      <c r="E4715" s="5" t="s">
        <v>15</v>
      </c>
      <c r="F4715" s="5" t="s">
        <v>398</v>
      </c>
      <c r="G4715" s="7">
        <v>113.0</v>
      </c>
      <c r="H4715" s="7" t="s">
        <v>17</v>
      </c>
      <c r="I4715" s="7">
        <v>155.0</v>
      </c>
      <c r="J4715" s="7">
        <f t="shared" si="1"/>
        <v>134</v>
      </c>
    </row>
    <row r="4716" ht="15.75" hidden="1" customHeight="1">
      <c r="A4716" s="5" t="s">
        <v>6961</v>
      </c>
      <c r="B4716" s="6" t="s">
        <v>19</v>
      </c>
      <c r="C4716" s="5" t="s">
        <v>23</v>
      </c>
      <c r="D4716" s="5" t="s">
        <v>24</v>
      </c>
      <c r="E4716" s="5" t="s">
        <v>15</v>
      </c>
      <c r="F4716" s="5" t="s">
        <v>35</v>
      </c>
      <c r="G4716" s="7">
        <v>179.0</v>
      </c>
      <c r="H4716" s="7" t="s">
        <v>17</v>
      </c>
      <c r="I4716" s="7">
        <v>182.0</v>
      </c>
      <c r="J4716" s="7">
        <f t="shared" si="1"/>
        <v>180.5</v>
      </c>
    </row>
    <row r="4717" ht="15.75" hidden="1" customHeight="1">
      <c r="A4717" s="5" t="s">
        <v>6962</v>
      </c>
      <c r="B4717" s="6" t="s">
        <v>19</v>
      </c>
      <c r="C4717" s="5" t="s">
        <v>13</v>
      </c>
      <c r="D4717" s="5" t="s">
        <v>37</v>
      </c>
      <c r="E4717" s="5" t="s">
        <v>15</v>
      </c>
      <c r="F4717" s="5" t="s">
        <v>117</v>
      </c>
      <c r="G4717" s="7">
        <v>170.0</v>
      </c>
      <c r="H4717" s="7" t="s">
        <v>17</v>
      </c>
      <c r="I4717" s="7">
        <v>170.0</v>
      </c>
      <c r="J4717" s="7">
        <f t="shared" si="1"/>
        <v>170</v>
      </c>
    </row>
    <row r="4718" ht="15.75" hidden="1" customHeight="1">
      <c r="A4718" s="5" t="s">
        <v>6963</v>
      </c>
      <c r="B4718" s="6" t="s">
        <v>19</v>
      </c>
      <c r="C4718" s="5" t="s">
        <v>13</v>
      </c>
      <c r="D4718" s="5" t="s">
        <v>37</v>
      </c>
      <c r="E4718" s="5" t="s">
        <v>25</v>
      </c>
      <c r="F4718" s="5" t="s">
        <v>300</v>
      </c>
      <c r="G4718" s="7">
        <v>159.0</v>
      </c>
      <c r="H4718" s="7" t="s">
        <v>17</v>
      </c>
      <c r="I4718" s="7">
        <v>189.0</v>
      </c>
      <c r="J4718" s="7">
        <f t="shared" si="1"/>
        <v>174</v>
      </c>
    </row>
    <row r="4719" ht="15.75" hidden="1" customHeight="1">
      <c r="A4719" s="5" t="s">
        <v>6964</v>
      </c>
      <c r="B4719" s="6" t="s">
        <v>12</v>
      </c>
      <c r="C4719" s="5" t="s">
        <v>23</v>
      </c>
      <c r="D4719" s="5" t="s">
        <v>30</v>
      </c>
      <c r="E4719" s="5" t="s">
        <v>15</v>
      </c>
      <c r="F4719" s="5" t="s">
        <v>465</v>
      </c>
      <c r="G4719" s="7">
        <v>153.0</v>
      </c>
      <c r="H4719" s="7" t="s">
        <v>17</v>
      </c>
      <c r="I4719" s="7">
        <v>146.0</v>
      </c>
      <c r="J4719" s="7">
        <f t="shared" si="1"/>
        <v>149.5</v>
      </c>
    </row>
    <row r="4720" ht="15.75" hidden="1" customHeight="1">
      <c r="A4720" s="5" t="s">
        <v>6965</v>
      </c>
      <c r="B4720" s="6" t="s">
        <v>12</v>
      </c>
      <c r="C4720" s="5" t="s">
        <v>13</v>
      </c>
      <c r="D4720" s="5" t="s">
        <v>37</v>
      </c>
      <c r="E4720" s="5" t="s">
        <v>15</v>
      </c>
      <c r="F4720" s="5" t="s">
        <v>271</v>
      </c>
      <c r="G4720" s="7">
        <v>180.0</v>
      </c>
      <c r="H4720" s="7">
        <v>187.0</v>
      </c>
      <c r="I4720" s="7">
        <v>175.0</v>
      </c>
      <c r="J4720" s="7">
        <f t="shared" si="1"/>
        <v>180.6666667</v>
      </c>
    </row>
    <row r="4721" ht="15.75" hidden="1" customHeight="1">
      <c r="A4721" s="5" t="s">
        <v>6966</v>
      </c>
      <c r="B4721" s="6" t="s">
        <v>12</v>
      </c>
      <c r="C4721" s="5" t="s">
        <v>23</v>
      </c>
      <c r="D4721" s="5" t="s">
        <v>109</v>
      </c>
      <c r="E4721" s="5" t="s">
        <v>15</v>
      </c>
      <c r="F4721" s="5" t="s">
        <v>123</v>
      </c>
      <c r="G4721" s="7">
        <v>126.0</v>
      </c>
      <c r="H4721" s="7">
        <v>135.0</v>
      </c>
      <c r="I4721" s="7" t="s">
        <v>17</v>
      </c>
      <c r="J4721" s="7">
        <f t="shared" si="1"/>
        <v>130.5</v>
      </c>
    </row>
    <row r="4722" ht="15.75" hidden="1" customHeight="1">
      <c r="A4722" s="5" t="s">
        <v>6967</v>
      </c>
      <c r="B4722" s="6" t="s">
        <v>12</v>
      </c>
      <c r="C4722" s="5" t="s">
        <v>23</v>
      </c>
      <c r="D4722" s="5" t="s">
        <v>60</v>
      </c>
      <c r="E4722" s="5" t="s">
        <v>15</v>
      </c>
      <c r="F4722" s="5" t="s">
        <v>73</v>
      </c>
      <c r="G4722" s="7">
        <v>137.0</v>
      </c>
      <c r="H4722" s="7">
        <v>165.0</v>
      </c>
      <c r="I4722" s="7" t="s">
        <v>17</v>
      </c>
      <c r="J4722" s="7">
        <f t="shared" si="1"/>
        <v>151</v>
      </c>
    </row>
    <row r="4723" ht="15.75" hidden="1" customHeight="1">
      <c r="A4723" s="5" t="s">
        <v>6968</v>
      </c>
      <c r="B4723" s="6" t="s">
        <v>12</v>
      </c>
      <c r="C4723" s="5" t="s">
        <v>13</v>
      </c>
      <c r="D4723" s="5" t="s">
        <v>20</v>
      </c>
      <c r="E4723" s="5" t="s">
        <v>25</v>
      </c>
      <c r="F4723" s="5" t="s">
        <v>194</v>
      </c>
      <c r="G4723" s="7">
        <v>192.0</v>
      </c>
      <c r="H4723" s="7" t="s">
        <v>17</v>
      </c>
      <c r="I4723" s="7">
        <v>173.0</v>
      </c>
      <c r="J4723" s="7">
        <f t="shared" si="1"/>
        <v>182.5</v>
      </c>
    </row>
    <row r="4724" ht="15.75" hidden="1" customHeight="1">
      <c r="A4724" s="5" t="s">
        <v>6969</v>
      </c>
      <c r="B4724" s="6" t="s">
        <v>12</v>
      </c>
      <c r="C4724" s="5" t="s">
        <v>13</v>
      </c>
      <c r="D4724" s="5" t="s">
        <v>130</v>
      </c>
      <c r="E4724" s="5" t="s">
        <v>15</v>
      </c>
      <c r="F4724" s="5" t="s">
        <v>481</v>
      </c>
      <c r="G4724" s="7">
        <v>122.0</v>
      </c>
      <c r="H4724" s="7">
        <v>135.0</v>
      </c>
      <c r="I4724" s="7" t="s">
        <v>17</v>
      </c>
      <c r="J4724" s="7">
        <f t="shared" si="1"/>
        <v>128.5</v>
      </c>
    </row>
    <row r="4725" ht="15.75" hidden="1" customHeight="1">
      <c r="A4725" s="5" t="s">
        <v>6970</v>
      </c>
      <c r="B4725" s="6" t="s">
        <v>12</v>
      </c>
      <c r="C4725" s="5" t="s">
        <v>13</v>
      </c>
      <c r="D4725" s="5" t="s">
        <v>24</v>
      </c>
      <c r="E4725" s="5" t="s">
        <v>15</v>
      </c>
      <c r="F4725" s="5" t="s">
        <v>3920</v>
      </c>
      <c r="G4725" s="7">
        <v>141.0</v>
      </c>
      <c r="H4725" s="7">
        <v>155.0</v>
      </c>
      <c r="I4725" s="7">
        <v>133.0</v>
      </c>
      <c r="J4725" s="7">
        <f t="shared" si="1"/>
        <v>143</v>
      </c>
    </row>
    <row r="4726" ht="15.75" hidden="1" customHeight="1">
      <c r="A4726" s="5" t="s">
        <v>6971</v>
      </c>
      <c r="B4726" s="6" t="s">
        <v>19</v>
      </c>
      <c r="C4726" s="5" t="s">
        <v>13</v>
      </c>
      <c r="D4726" s="5" t="s">
        <v>30</v>
      </c>
      <c r="E4726" s="5" t="s">
        <v>25</v>
      </c>
      <c r="F4726" s="5" t="s">
        <v>83</v>
      </c>
      <c r="G4726" s="7">
        <v>131.0</v>
      </c>
      <c r="H4726" s="7" t="s">
        <v>17</v>
      </c>
      <c r="I4726" s="7">
        <v>151.0</v>
      </c>
      <c r="J4726" s="7">
        <f t="shared" si="1"/>
        <v>141</v>
      </c>
    </row>
    <row r="4727" ht="15.75" hidden="1" customHeight="1">
      <c r="A4727" s="5" t="s">
        <v>6972</v>
      </c>
      <c r="B4727" s="6" t="s">
        <v>19</v>
      </c>
      <c r="C4727" s="5" t="s">
        <v>23</v>
      </c>
      <c r="D4727" s="5" t="s">
        <v>24</v>
      </c>
      <c r="E4727" s="5" t="s">
        <v>25</v>
      </c>
      <c r="F4727" s="5" t="s">
        <v>125</v>
      </c>
      <c r="G4727" s="7">
        <v>157.0</v>
      </c>
      <c r="H4727" s="7">
        <v>149.0</v>
      </c>
      <c r="I4727" s="7" t="s">
        <v>17</v>
      </c>
      <c r="J4727" s="7">
        <f t="shared" si="1"/>
        <v>153</v>
      </c>
    </row>
    <row r="4728" ht="15.75" hidden="1" customHeight="1">
      <c r="A4728" s="5" t="s">
        <v>6973</v>
      </c>
      <c r="B4728" s="6" t="s">
        <v>12</v>
      </c>
      <c r="C4728" s="5" t="s">
        <v>23</v>
      </c>
      <c r="D4728" s="5" t="s">
        <v>51</v>
      </c>
      <c r="E4728" s="5" t="s">
        <v>15</v>
      </c>
      <c r="F4728" s="5" t="s">
        <v>336</v>
      </c>
      <c r="G4728" s="7">
        <v>192.0</v>
      </c>
      <c r="H4728" s="7" t="s">
        <v>17</v>
      </c>
      <c r="I4728" s="7">
        <v>170.0</v>
      </c>
      <c r="J4728" s="7">
        <f t="shared" si="1"/>
        <v>181</v>
      </c>
    </row>
    <row r="4729" ht="15.75" hidden="1" customHeight="1">
      <c r="A4729" s="5" t="s">
        <v>6974</v>
      </c>
      <c r="B4729" s="6" t="s">
        <v>12</v>
      </c>
      <c r="C4729" s="5" t="s">
        <v>13</v>
      </c>
      <c r="D4729" s="5" t="s">
        <v>20</v>
      </c>
      <c r="E4729" s="5" t="s">
        <v>15</v>
      </c>
      <c r="F4729" s="5" t="s">
        <v>185</v>
      </c>
      <c r="G4729" s="7">
        <v>141.0</v>
      </c>
      <c r="H4729" s="7">
        <v>157.0</v>
      </c>
      <c r="I4729" s="7" t="s">
        <v>17</v>
      </c>
      <c r="J4729" s="7">
        <f t="shared" si="1"/>
        <v>149</v>
      </c>
    </row>
    <row r="4730" ht="15.75" hidden="1" customHeight="1">
      <c r="A4730" s="5" t="s">
        <v>6975</v>
      </c>
      <c r="B4730" s="6" t="s">
        <v>19</v>
      </c>
      <c r="C4730" s="5" t="s">
        <v>13</v>
      </c>
      <c r="D4730" s="5" t="s">
        <v>14</v>
      </c>
      <c r="E4730" s="5" t="s">
        <v>25</v>
      </c>
      <c r="F4730" s="5" t="s">
        <v>421</v>
      </c>
      <c r="G4730" s="7">
        <v>179.0</v>
      </c>
      <c r="H4730" s="7" t="s">
        <v>17</v>
      </c>
      <c r="I4730" s="7">
        <v>189.0</v>
      </c>
      <c r="J4730" s="7">
        <f t="shared" si="1"/>
        <v>184</v>
      </c>
    </row>
    <row r="4731" ht="15.75" hidden="1" customHeight="1">
      <c r="A4731" s="5" t="s">
        <v>6976</v>
      </c>
      <c r="B4731" s="6" t="s">
        <v>12</v>
      </c>
      <c r="C4731" s="5" t="s">
        <v>13</v>
      </c>
      <c r="D4731" s="5" t="s">
        <v>109</v>
      </c>
      <c r="E4731" s="5" t="s">
        <v>15</v>
      </c>
      <c r="F4731" s="5" t="s">
        <v>172</v>
      </c>
      <c r="G4731" s="7">
        <v>149.0</v>
      </c>
      <c r="H4731" s="7">
        <v>157.0</v>
      </c>
      <c r="I4731" s="7">
        <v>142.0</v>
      </c>
      <c r="J4731" s="7">
        <f t="shared" si="1"/>
        <v>149.3333333</v>
      </c>
    </row>
    <row r="4732" ht="15.75" hidden="1" customHeight="1">
      <c r="A4732" s="5" t="s">
        <v>6977</v>
      </c>
      <c r="B4732" s="6" t="s">
        <v>12</v>
      </c>
      <c r="C4732" s="5" t="s">
        <v>13</v>
      </c>
      <c r="D4732" s="5" t="s">
        <v>30</v>
      </c>
      <c r="E4732" s="5" t="s">
        <v>25</v>
      </c>
      <c r="F4732" s="5" t="s">
        <v>446</v>
      </c>
      <c r="G4732" s="7">
        <v>195.0</v>
      </c>
      <c r="H4732" s="7">
        <v>191.5</v>
      </c>
      <c r="I4732" s="7">
        <v>180.0</v>
      </c>
      <c r="J4732" s="7">
        <f t="shared" si="1"/>
        <v>188.8333333</v>
      </c>
    </row>
    <row r="4733" ht="15.75" hidden="1" customHeight="1">
      <c r="A4733" s="5" t="s">
        <v>6978</v>
      </c>
      <c r="B4733" s="6" t="s">
        <v>19</v>
      </c>
      <c r="C4733" s="5" t="s">
        <v>23</v>
      </c>
      <c r="D4733" s="5" t="s">
        <v>51</v>
      </c>
      <c r="E4733" s="5" t="s">
        <v>15</v>
      </c>
      <c r="F4733" s="5" t="s">
        <v>398</v>
      </c>
      <c r="G4733" s="7">
        <v>152.0</v>
      </c>
      <c r="H4733" s="7" t="s">
        <v>17</v>
      </c>
      <c r="I4733" s="7">
        <v>133.0</v>
      </c>
      <c r="J4733" s="7">
        <f t="shared" si="1"/>
        <v>142.5</v>
      </c>
    </row>
    <row r="4734" ht="15.75" hidden="1" customHeight="1">
      <c r="A4734" s="5" t="s">
        <v>6979</v>
      </c>
      <c r="B4734" s="6" t="s">
        <v>19</v>
      </c>
      <c r="C4734" s="5" t="s">
        <v>13</v>
      </c>
      <c r="D4734" s="5" t="s">
        <v>20</v>
      </c>
      <c r="E4734" s="5" t="s">
        <v>15</v>
      </c>
      <c r="F4734" s="5" t="s">
        <v>504</v>
      </c>
      <c r="G4734" s="7">
        <v>170.0</v>
      </c>
      <c r="H4734" s="7" t="s">
        <v>17</v>
      </c>
      <c r="I4734" s="7">
        <v>163.0</v>
      </c>
      <c r="J4734" s="7">
        <f t="shared" si="1"/>
        <v>166.5</v>
      </c>
    </row>
    <row r="4735" ht="15.75" hidden="1" customHeight="1">
      <c r="A4735" s="5" t="s">
        <v>6980</v>
      </c>
      <c r="B4735" s="6" t="s">
        <v>12</v>
      </c>
      <c r="C4735" s="5" t="s">
        <v>13</v>
      </c>
      <c r="D4735" s="5" t="s">
        <v>30</v>
      </c>
      <c r="E4735" s="5" t="s">
        <v>25</v>
      </c>
      <c r="F4735" s="5" t="s">
        <v>737</v>
      </c>
      <c r="G4735" s="7">
        <v>145.0</v>
      </c>
      <c r="H4735" s="7" t="s">
        <v>17</v>
      </c>
      <c r="I4735" s="7">
        <v>133.0</v>
      </c>
      <c r="J4735" s="7">
        <f t="shared" si="1"/>
        <v>139</v>
      </c>
    </row>
    <row r="4736" ht="15.75" hidden="1" customHeight="1">
      <c r="A4736" s="5" t="s">
        <v>6981</v>
      </c>
      <c r="B4736" s="6" t="s">
        <v>12</v>
      </c>
      <c r="C4736" s="5" t="s">
        <v>13</v>
      </c>
      <c r="D4736" s="5" t="s">
        <v>30</v>
      </c>
      <c r="E4736" s="5" t="s">
        <v>25</v>
      </c>
      <c r="F4736" s="5" t="s">
        <v>188</v>
      </c>
      <c r="G4736" s="7">
        <v>177.0</v>
      </c>
      <c r="H4736" s="7" t="s">
        <v>17</v>
      </c>
      <c r="I4736" s="7">
        <v>165.0</v>
      </c>
      <c r="J4736" s="7">
        <f t="shared" si="1"/>
        <v>171</v>
      </c>
    </row>
    <row r="4737" ht="15.75" hidden="1" customHeight="1">
      <c r="A4737" s="5" t="s">
        <v>6982</v>
      </c>
      <c r="B4737" s="6" t="s">
        <v>19</v>
      </c>
      <c r="C4737" s="5" t="s">
        <v>13</v>
      </c>
      <c r="D4737" s="5" t="s">
        <v>30</v>
      </c>
      <c r="E4737" s="5" t="s">
        <v>15</v>
      </c>
      <c r="F4737" s="5" t="s">
        <v>971</v>
      </c>
      <c r="G4737" s="7">
        <v>122.0</v>
      </c>
      <c r="H4737" s="7">
        <v>127.0</v>
      </c>
      <c r="I4737" s="7" t="s">
        <v>67</v>
      </c>
      <c r="J4737" s="7">
        <f t="shared" si="1"/>
        <v>124.5</v>
      </c>
    </row>
    <row r="4738" ht="15.75" hidden="1" customHeight="1">
      <c r="A4738" s="5" t="s">
        <v>6983</v>
      </c>
      <c r="B4738" s="6" t="s">
        <v>12</v>
      </c>
      <c r="C4738" s="5" t="s">
        <v>23</v>
      </c>
      <c r="D4738" s="5" t="s">
        <v>37</v>
      </c>
      <c r="E4738" s="5" t="s">
        <v>25</v>
      </c>
      <c r="F4738" s="5" t="s">
        <v>117</v>
      </c>
      <c r="G4738" s="7">
        <v>145.0</v>
      </c>
      <c r="H4738" s="7" t="s">
        <v>17</v>
      </c>
      <c r="I4738" s="7">
        <v>119.0</v>
      </c>
      <c r="J4738" s="7">
        <f t="shared" si="1"/>
        <v>132</v>
      </c>
    </row>
    <row r="4739" ht="15.75" hidden="1" customHeight="1">
      <c r="A4739" s="5" t="s">
        <v>6984</v>
      </c>
      <c r="B4739" s="6" t="s">
        <v>12</v>
      </c>
      <c r="C4739" s="5" t="s">
        <v>13</v>
      </c>
      <c r="D4739" s="5" t="s">
        <v>109</v>
      </c>
      <c r="E4739" s="5" t="s">
        <v>25</v>
      </c>
      <c r="F4739" s="5" t="s">
        <v>155</v>
      </c>
      <c r="G4739" s="7">
        <v>141.0</v>
      </c>
      <c r="H4739" s="7">
        <v>143.0</v>
      </c>
      <c r="I4739" s="7" t="s">
        <v>17</v>
      </c>
      <c r="J4739" s="7">
        <f t="shared" si="1"/>
        <v>142</v>
      </c>
    </row>
    <row r="4740" ht="15.75" hidden="1" customHeight="1">
      <c r="A4740" s="5" t="s">
        <v>6985</v>
      </c>
      <c r="B4740" s="6" t="s">
        <v>19</v>
      </c>
      <c r="C4740" s="5" t="s">
        <v>23</v>
      </c>
      <c r="D4740" s="5" t="s">
        <v>43</v>
      </c>
      <c r="E4740" s="5" t="s">
        <v>25</v>
      </c>
      <c r="F4740" s="5" t="s">
        <v>754</v>
      </c>
      <c r="G4740" s="7">
        <v>159.0</v>
      </c>
      <c r="H4740" s="7" t="s">
        <v>17</v>
      </c>
      <c r="I4740" s="7">
        <v>155.0</v>
      </c>
      <c r="J4740" s="7">
        <f t="shared" si="1"/>
        <v>157</v>
      </c>
    </row>
    <row r="4741" ht="15.75" hidden="1" customHeight="1">
      <c r="A4741" s="5" t="s">
        <v>6986</v>
      </c>
      <c r="B4741" s="6" t="s">
        <v>19</v>
      </c>
      <c r="C4741" s="5" t="s">
        <v>23</v>
      </c>
      <c r="D4741" s="5" t="s">
        <v>60</v>
      </c>
      <c r="E4741" s="5" t="s">
        <v>15</v>
      </c>
      <c r="F4741" s="5" t="s">
        <v>31</v>
      </c>
      <c r="G4741" s="7">
        <v>145.0</v>
      </c>
      <c r="H4741" s="7" t="s">
        <v>17</v>
      </c>
      <c r="I4741" s="7">
        <v>177.0</v>
      </c>
      <c r="J4741" s="7">
        <f t="shared" si="1"/>
        <v>161</v>
      </c>
    </row>
    <row r="4742" ht="15.75" hidden="1" customHeight="1">
      <c r="A4742" s="5" t="s">
        <v>6987</v>
      </c>
      <c r="B4742" s="6" t="s">
        <v>12</v>
      </c>
      <c r="C4742" s="5" t="s">
        <v>23</v>
      </c>
      <c r="D4742" s="5" t="s">
        <v>20</v>
      </c>
      <c r="E4742" s="5" t="s">
        <v>25</v>
      </c>
      <c r="F4742" s="5" t="s">
        <v>71</v>
      </c>
      <c r="G4742" s="7">
        <v>191.0</v>
      </c>
      <c r="H4742" s="7">
        <v>175.0</v>
      </c>
      <c r="I4742" s="7" t="s">
        <v>17</v>
      </c>
      <c r="J4742" s="7">
        <f t="shared" si="1"/>
        <v>183</v>
      </c>
    </row>
    <row r="4743" ht="15.75" hidden="1" customHeight="1">
      <c r="A4743" s="5" t="s">
        <v>6988</v>
      </c>
      <c r="B4743" s="6" t="s">
        <v>12</v>
      </c>
      <c r="C4743" s="5" t="s">
        <v>23</v>
      </c>
      <c r="D4743" s="5" t="s">
        <v>51</v>
      </c>
      <c r="E4743" s="5" t="s">
        <v>15</v>
      </c>
      <c r="F4743" s="5" t="s">
        <v>312</v>
      </c>
      <c r="G4743" s="7">
        <v>177.0</v>
      </c>
      <c r="H4743" s="7">
        <v>175.0</v>
      </c>
      <c r="I4743" s="7" t="s">
        <v>17</v>
      </c>
      <c r="J4743" s="7">
        <f t="shared" si="1"/>
        <v>176</v>
      </c>
    </row>
    <row r="4744" ht="15.75" hidden="1" customHeight="1">
      <c r="A4744" s="5" t="s">
        <v>6989</v>
      </c>
      <c r="B4744" s="6" t="s">
        <v>12</v>
      </c>
      <c r="C4744" s="5" t="s">
        <v>23</v>
      </c>
      <c r="D4744" s="5" t="s">
        <v>30</v>
      </c>
      <c r="E4744" s="5" t="s">
        <v>15</v>
      </c>
      <c r="F4744" s="5" t="s">
        <v>1408</v>
      </c>
      <c r="G4744" s="7">
        <v>181.0</v>
      </c>
      <c r="H4744" s="7" t="s">
        <v>17</v>
      </c>
      <c r="I4744" s="7">
        <v>149.0</v>
      </c>
      <c r="J4744" s="7">
        <f t="shared" si="1"/>
        <v>165</v>
      </c>
    </row>
    <row r="4745" ht="15.75" hidden="1" customHeight="1">
      <c r="A4745" s="5" t="s">
        <v>6990</v>
      </c>
      <c r="B4745" s="6" t="s">
        <v>12</v>
      </c>
      <c r="C4745" s="5" t="s">
        <v>23</v>
      </c>
      <c r="D4745" s="5" t="s">
        <v>20</v>
      </c>
      <c r="E4745" s="5" t="s">
        <v>25</v>
      </c>
      <c r="F4745" s="5" t="s">
        <v>534</v>
      </c>
      <c r="G4745" s="7">
        <v>149.0</v>
      </c>
      <c r="H4745" s="7">
        <v>135.0</v>
      </c>
      <c r="I4745" s="7" t="s">
        <v>17</v>
      </c>
      <c r="J4745" s="7">
        <f t="shared" si="1"/>
        <v>142</v>
      </c>
    </row>
    <row r="4746" ht="15.75" hidden="1" customHeight="1">
      <c r="A4746" s="5" t="s">
        <v>6991</v>
      </c>
      <c r="B4746" s="6" t="s">
        <v>12</v>
      </c>
      <c r="C4746" s="5" t="s">
        <v>13</v>
      </c>
      <c r="D4746" s="5" t="s">
        <v>20</v>
      </c>
      <c r="E4746" s="5" t="s">
        <v>15</v>
      </c>
      <c r="F4746" s="5" t="s">
        <v>1366</v>
      </c>
      <c r="G4746" s="7">
        <v>177.0</v>
      </c>
      <c r="H4746" s="7" t="s">
        <v>17</v>
      </c>
      <c r="I4746" s="7">
        <v>183.0</v>
      </c>
      <c r="J4746" s="7">
        <f t="shared" si="1"/>
        <v>180</v>
      </c>
    </row>
    <row r="4747" ht="15.75" hidden="1" customHeight="1">
      <c r="A4747" s="5" t="s">
        <v>6992</v>
      </c>
      <c r="B4747" s="6" t="s">
        <v>12</v>
      </c>
      <c r="C4747" s="5" t="s">
        <v>13</v>
      </c>
      <c r="D4747" s="5" t="s">
        <v>40</v>
      </c>
      <c r="E4747" s="5" t="s">
        <v>15</v>
      </c>
      <c r="F4747" s="5" t="s">
        <v>41</v>
      </c>
      <c r="G4747" s="7">
        <v>165.0</v>
      </c>
      <c r="H4747" s="7">
        <v>171.0</v>
      </c>
      <c r="I4747" s="7" t="s">
        <v>17</v>
      </c>
      <c r="J4747" s="7">
        <f t="shared" si="1"/>
        <v>168</v>
      </c>
    </row>
    <row r="4748" ht="15.75" customHeight="1">
      <c r="A4748" s="5" t="s">
        <v>6993</v>
      </c>
      <c r="B4748" s="6" t="s">
        <v>12</v>
      </c>
      <c r="C4748" s="5" t="s">
        <v>13</v>
      </c>
      <c r="D4748" s="5" t="s">
        <v>30</v>
      </c>
      <c r="E4748" s="5" t="s">
        <v>15</v>
      </c>
      <c r="F4748" s="5" t="s">
        <v>702</v>
      </c>
      <c r="G4748" s="7" t="s">
        <v>67</v>
      </c>
      <c r="H4748" s="7" t="s">
        <v>17</v>
      </c>
      <c r="I4748" s="7" t="s">
        <v>67</v>
      </c>
      <c r="J4748" s="7" t="str">
        <f t="shared" si="1"/>
        <v>#DIV/0!</v>
      </c>
    </row>
    <row r="4749" ht="15.75" hidden="1" customHeight="1">
      <c r="A4749" s="5" t="s">
        <v>6994</v>
      </c>
      <c r="B4749" s="6" t="s">
        <v>12</v>
      </c>
      <c r="C4749" s="5" t="s">
        <v>13</v>
      </c>
      <c r="D4749" s="5" t="s">
        <v>20</v>
      </c>
      <c r="E4749" s="5" t="s">
        <v>15</v>
      </c>
      <c r="F4749" s="5" t="s">
        <v>143</v>
      </c>
      <c r="G4749" s="7">
        <v>122.0</v>
      </c>
      <c r="H4749" s="7">
        <v>127.0</v>
      </c>
      <c r="I4749" s="7" t="s">
        <v>17</v>
      </c>
      <c r="J4749" s="7">
        <f t="shared" si="1"/>
        <v>124.5</v>
      </c>
    </row>
    <row r="4750" ht="15.75" hidden="1" customHeight="1">
      <c r="A4750" s="5" t="s">
        <v>6995</v>
      </c>
      <c r="B4750" s="6" t="s">
        <v>12</v>
      </c>
      <c r="C4750" s="5" t="s">
        <v>13</v>
      </c>
      <c r="D4750" s="5" t="s">
        <v>60</v>
      </c>
      <c r="E4750" s="5" t="s">
        <v>15</v>
      </c>
      <c r="F4750" s="5" t="s">
        <v>398</v>
      </c>
      <c r="G4750" s="7">
        <v>173.0</v>
      </c>
      <c r="H4750" s="7" t="s">
        <v>17</v>
      </c>
      <c r="I4750" s="7">
        <v>192.0</v>
      </c>
      <c r="J4750" s="7">
        <f t="shared" si="1"/>
        <v>182.5</v>
      </c>
    </row>
    <row r="4751" ht="15.75" hidden="1" customHeight="1">
      <c r="A4751" s="5" t="s">
        <v>6996</v>
      </c>
      <c r="B4751" s="6" t="s">
        <v>12</v>
      </c>
      <c r="C4751" s="5" t="s">
        <v>13</v>
      </c>
      <c r="D4751" s="5" t="s">
        <v>20</v>
      </c>
      <c r="E4751" s="5" t="s">
        <v>25</v>
      </c>
      <c r="F4751" s="5" t="s">
        <v>410</v>
      </c>
      <c r="G4751" s="7">
        <v>144.0</v>
      </c>
      <c r="H4751" s="7">
        <v>158.0</v>
      </c>
      <c r="I4751" s="7" t="s">
        <v>17</v>
      </c>
      <c r="J4751" s="7">
        <f t="shared" si="1"/>
        <v>151</v>
      </c>
    </row>
    <row r="4752" ht="15.75" hidden="1" customHeight="1">
      <c r="A4752" s="5" t="s">
        <v>6997</v>
      </c>
      <c r="B4752" s="6" t="s">
        <v>19</v>
      </c>
      <c r="C4752" s="5" t="s">
        <v>13</v>
      </c>
      <c r="D4752" s="5" t="s">
        <v>561</v>
      </c>
      <c r="E4752" s="5" t="s">
        <v>15</v>
      </c>
      <c r="F4752" s="5" t="s">
        <v>1826</v>
      </c>
      <c r="G4752" s="7">
        <v>134.0</v>
      </c>
      <c r="H4752" s="7" t="s">
        <v>17</v>
      </c>
      <c r="I4752" s="7">
        <v>104.0</v>
      </c>
      <c r="J4752" s="7">
        <f t="shared" si="1"/>
        <v>119</v>
      </c>
    </row>
    <row r="4753" ht="15.75" hidden="1" customHeight="1">
      <c r="A4753" s="5" t="s">
        <v>6998</v>
      </c>
      <c r="B4753" s="6" t="s">
        <v>12</v>
      </c>
      <c r="C4753" s="5" t="s">
        <v>13</v>
      </c>
      <c r="D4753" s="5" t="s">
        <v>109</v>
      </c>
      <c r="E4753" s="5" t="s">
        <v>15</v>
      </c>
      <c r="F4753" s="5" t="s">
        <v>172</v>
      </c>
      <c r="G4753" s="7">
        <v>120.0</v>
      </c>
      <c r="H4753" s="7">
        <v>115.0</v>
      </c>
      <c r="I4753" s="7" t="s">
        <v>17</v>
      </c>
      <c r="J4753" s="7">
        <f t="shared" si="1"/>
        <v>117.5</v>
      </c>
    </row>
    <row r="4754" ht="15.75" customHeight="1">
      <c r="A4754" s="5" t="s">
        <v>6999</v>
      </c>
      <c r="B4754" s="6" t="s">
        <v>19</v>
      </c>
      <c r="C4754" s="5" t="s">
        <v>13</v>
      </c>
      <c r="D4754" s="5" t="s">
        <v>109</v>
      </c>
      <c r="E4754" s="5" t="s">
        <v>25</v>
      </c>
      <c r="F4754" s="5" t="s">
        <v>1677</v>
      </c>
      <c r="G4754" s="7" t="s">
        <v>67</v>
      </c>
      <c r="H4754" s="7" t="s">
        <v>17</v>
      </c>
      <c r="I4754" s="7" t="s">
        <v>67</v>
      </c>
      <c r="J4754" s="7" t="str">
        <f t="shared" si="1"/>
        <v>#DIV/0!</v>
      </c>
    </row>
    <row r="4755" ht="15.75" hidden="1" customHeight="1">
      <c r="A4755" s="5" t="s">
        <v>7000</v>
      </c>
      <c r="B4755" s="6" t="s">
        <v>19</v>
      </c>
      <c r="C4755" s="5" t="s">
        <v>23</v>
      </c>
      <c r="D4755" s="5" t="s">
        <v>24</v>
      </c>
      <c r="E4755" s="5" t="s">
        <v>25</v>
      </c>
      <c r="F4755" s="5" t="s">
        <v>959</v>
      </c>
      <c r="G4755" s="7">
        <v>131.0</v>
      </c>
      <c r="H4755" s="7" t="s">
        <v>17</v>
      </c>
      <c r="I4755" s="7">
        <v>104.0</v>
      </c>
      <c r="J4755" s="7">
        <f t="shared" si="1"/>
        <v>117.5</v>
      </c>
    </row>
    <row r="4756" ht="15.75" hidden="1" customHeight="1">
      <c r="A4756" s="5" t="s">
        <v>7001</v>
      </c>
      <c r="B4756" s="6" t="s">
        <v>12</v>
      </c>
      <c r="C4756" s="5" t="s">
        <v>23</v>
      </c>
      <c r="D4756" s="5" t="s">
        <v>20</v>
      </c>
      <c r="E4756" s="5" t="s">
        <v>15</v>
      </c>
      <c r="F4756" s="5" t="s">
        <v>603</v>
      </c>
      <c r="G4756" s="7">
        <v>154.0</v>
      </c>
      <c r="H4756" s="7">
        <v>162.0</v>
      </c>
      <c r="I4756" s="7" t="s">
        <v>17</v>
      </c>
      <c r="J4756" s="7">
        <f t="shared" si="1"/>
        <v>158</v>
      </c>
    </row>
    <row r="4757" ht="15.75" hidden="1" customHeight="1">
      <c r="A4757" s="5" t="s">
        <v>7002</v>
      </c>
      <c r="B4757" s="6" t="s">
        <v>19</v>
      </c>
      <c r="C4757" s="5" t="s">
        <v>13</v>
      </c>
      <c r="D4757" s="5" t="s">
        <v>43</v>
      </c>
      <c r="E4757" s="5" t="s">
        <v>15</v>
      </c>
      <c r="F4757" s="5" t="s">
        <v>179</v>
      </c>
      <c r="G4757" s="7">
        <v>117.0</v>
      </c>
      <c r="H4757" s="7">
        <v>124.0</v>
      </c>
      <c r="I4757" s="7" t="s">
        <v>17</v>
      </c>
      <c r="J4757" s="7">
        <f t="shared" si="1"/>
        <v>120.5</v>
      </c>
    </row>
    <row r="4758" ht="15.75" hidden="1" customHeight="1">
      <c r="A4758" s="5" t="s">
        <v>7003</v>
      </c>
      <c r="B4758" s="6" t="s">
        <v>19</v>
      </c>
      <c r="C4758" s="5" t="s">
        <v>23</v>
      </c>
      <c r="D4758" s="5" t="s">
        <v>37</v>
      </c>
      <c r="E4758" s="5" t="s">
        <v>25</v>
      </c>
      <c r="F4758" s="5" t="s">
        <v>454</v>
      </c>
      <c r="G4758" s="7">
        <v>140.0</v>
      </c>
      <c r="H4758" s="7">
        <v>124.0</v>
      </c>
      <c r="I4758" s="7" t="s">
        <v>17</v>
      </c>
      <c r="J4758" s="7">
        <f t="shared" si="1"/>
        <v>132</v>
      </c>
    </row>
    <row r="4759" ht="15.75" hidden="1" customHeight="1">
      <c r="A4759" s="5" t="s">
        <v>7004</v>
      </c>
      <c r="B4759" s="6" t="s">
        <v>19</v>
      </c>
      <c r="C4759" s="5" t="s">
        <v>13</v>
      </c>
      <c r="D4759" s="5" t="s">
        <v>51</v>
      </c>
      <c r="E4759" s="5" t="s">
        <v>15</v>
      </c>
      <c r="F4759" s="5" t="s">
        <v>86</v>
      </c>
      <c r="G4759" s="7">
        <v>137.0</v>
      </c>
      <c r="H4759" s="7">
        <v>143.0</v>
      </c>
      <c r="I4759" s="7" t="s">
        <v>17</v>
      </c>
      <c r="J4759" s="7">
        <f t="shared" si="1"/>
        <v>140</v>
      </c>
    </row>
    <row r="4760" ht="15.75" hidden="1" customHeight="1">
      <c r="A4760" s="5" t="s">
        <v>7005</v>
      </c>
      <c r="B4760" s="6" t="s">
        <v>19</v>
      </c>
      <c r="C4760" s="5" t="s">
        <v>13</v>
      </c>
      <c r="D4760" s="5" t="s">
        <v>30</v>
      </c>
      <c r="E4760" s="5" t="s">
        <v>25</v>
      </c>
      <c r="F4760" s="5" t="s">
        <v>275</v>
      </c>
      <c r="G4760" s="7">
        <v>195.0</v>
      </c>
      <c r="H4760" s="7" t="s">
        <v>17</v>
      </c>
      <c r="I4760" s="7">
        <v>184.0</v>
      </c>
      <c r="J4760" s="7">
        <f t="shared" si="1"/>
        <v>189.5</v>
      </c>
    </row>
    <row r="4761" ht="15.75" hidden="1" customHeight="1">
      <c r="A4761" s="5" t="s">
        <v>7006</v>
      </c>
      <c r="B4761" s="6" t="s">
        <v>12</v>
      </c>
      <c r="C4761" s="5" t="s">
        <v>23</v>
      </c>
      <c r="D4761" s="5" t="s">
        <v>37</v>
      </c>
      <c r="E4761" s="5" t="s">
        <v>15</v>
      </c>
      <c r="F4761" s="5" t="s">
        <v>190</v>
      </c>
      <c r="G4761" s="7">
        <v>163.0</v>
      </c>
      <c r="H4761" s="7">
        <v>158.0</v>
      </c>
      <c r="I4761" s="7" t="s">
        <v>17</v>
      </c>
      <c r="J4761" s="7">
        <f t="shared" si="1"/>
        <v>160.5</v>
      </c>
    </row>
    <row r="4762" ht="15.75" hidden="1" customHeight="1">
      <c r="A4762" s="5" t="s">
        <v>7007</v>
      </c>
      <c r="B4762" s="6" t="s">
        <v>12</v>
      </c>
      <c r="C4762" s="5" t="s">
        <v>23</v>
      </c>
      <c r="D4762" s="5" t="s">
        <v>30</v>
      </c>
      <c r="E4762" s="5" t="s">
        <v>15</v>
      </c>
      <c r="F4762" s="5" t="s">
        <v>660</v>
      </c>
      <c r="G4762" s="7">
        <v>152.0</v>
      </c>
      <c r="H4762" s="7">
        <v>140.0</v>
      </c>
      <c r="I4762" s="7" t="s">
        <v>17</v>
      </c>
      <c r="J4762" s="7">
        <f t="shared" si="1"/>
        <v>146</v>
      </c>
    </row>
    <row r="4763" ht="15.75" hidden="1" customHeight="1">
      <c r="A4763" s="5" t="s">
        <v>7008</v>
      </c>
      <c r="B4763" s="6" t="s">
        <v>12</v>
      </c>
      <c r="C4763" s="5" t="s">
        <v>13</v>
      </c>
      <c r="D4763" s="5" t="s">
        <v>46</v>
      </c>
      <c r="E4763" s="5" t="s">
        <v>15</v>
      </c>
      <c r="F4763" s="5" t="s">
        <v>90</v>
      </c>
      <c r="G4763" s="7">
        <v>180.0</v>
      </c>
      <c r="H4763" s="7" t="s">
        <v>17</v>
      </c>
      <c r="I4763" s="7">
        <v>177.0</v>
      </c>
      <c r="J4763" s="7">
        <f t="shared" si="1"/>
        <v>178.5</v>
      </c>
    </row>
    <row r="4764" ht="15.75" hidden="1" customHeight="1">
      <c r="A4764" s="5" t="s">
        <v>7009</v>
      </c>
      <c r="B4764" s="6" t="s">
        <v>12</v>
      </c>
      <c r="C4764" s="5" t="s">
        <v>23</v>
      </c>
      <c r="D4764" s="5" t="s">
        <v>43</v>
      </c>
      <c r="E4764" s="5" t="s">
        <v>15</v>
      </c>
      <c r="F4764" s="5" t="s">
        <v>174</v>
      </c>
      <c r="G4764" s="7">
        <v>186.0</v>
      </c>
      <c r="H4764" s="7" t="s">
        <v>17</v>
      </c>
      <c r="I4764" s="7">
        <v>178.0</v>
      </c>
      <c r="J4764" s="7">
        <f t="shared" si="1"/>
        <v>182</v>
      </c>
    </row>
    <row r="4765" ht="15.75" hidden="1" customHeight="1">
      <c r="A4765" s="5" t="s">
        <v>7010</v>
      </c>
      <c r="B4765" s="6" t="s">
        <v>12</v>
      </c>
      <c r="C4765" s="5" t="s">
        <v>13</v>
      </c>
      <c r="D4765" s="5" t="s">
        <v>14</v>
      </c>
      <c r="E4765" s="5" t="s">
        <v>25</v>
      </c>
      <c r="F4765" s="5" t="s">
        <v>269</v>
      </c>
      <c r="G4765" s="7">
        <v>161.0</v>
      </c>
      <c r="H4765" s="7">
        <v>171.0</v>
      </c>
      <c r="I4765" s="7" t="s">
        <v>17</v>
      </c>
      <c r="J4765" s="7">
        <f t="shared" si="1"/>
        <v>166</v>
      </c>
    </row>
    <row r="4766" ht="15.75" hidden="1" customHeight="1">
      <c r="A4766" s="5" t="s">
        <v>7011</v>
      </c>
      <c r="B4766" s="6" t="s">
        <v>12</v>
      </c>
      <c r="C4766" s="5" t="s">
        <v>13</v>
      </c>
      <c r="D4766" s="5" t="s">
        <v>30</v>
      </c>
      <c r="E4766" s="5" t="s">
        <v>25</v>
      </c>
      <c r="F4766" s="5" t="s">
        <v>275</v>
      </c>
      <c r="G4766" s="7">
        <v>138.0</v>
      </c>
      <c r="H4766" s="7">
        <v>132.0</v>
      </c>
      <c r="I4766" s="7">
        <v>125.0</v>
      </c>
      <c r="J4766" s="7">
        <f t="shared" si="1"/>
        <v>131.6666667</v>
      </c>
    </row>
    <row r="4767" ht="15.75" hidden="1" customHeight="1">
      <c r="A4767" s="5" t="s">
        <v>7012</v>
      </c>
      <c r="B4767" s="6" t="s">
        <v>19</v>
      </c>
      <c r="C4767" s="5" t="s">
        <v>13</v>
      </c>
      <c r="D4767" s="5" t="s">
        <v>30</v>
      </c>
      <c r="E4767" s="5" t="s">
        <v>15</v>
      </c>
      <c r="F4767" s="5" t="s">
        <v>1101</v>
      </c>
      <c r="G4767" s="7">
        <v>183.0</v>
      </c>
      <c r="H4767" s="7">
        <v>112.0</v>
      </c>
      <c r="I4767" s="7">
        <v>165.0</v>
      </c>
      <c r="J4767" s="7">
        <f t="shared" si="1"/>
        <v>153.3333333</v>
      </c>
    </row>
    <row r="4768" ht="15.75" hidden="1" customHeight="1">
      <c r="A4768" s="5" t="s">
        <v>7013</v>
      </c>
      <c r="B4768" s="6" t="s">
        <v>12</v>
      </c>
      <c r="C4768" s="5" t="s">
        <v>23</v>
      </c>
      <c r="D4768" s="5" t="s">
        <v>14</v>
      </c>
      <c r="E4768" s="5" t="s">
        <v>25</v>
      </c>
      <c r="F4768" s="5" t="s">
        <v>56</v>
      </c>
      <c r="G4768" s="7">
        <v>122.0</v>
      </c>
      <c r="H4768" s="7">
        <v>130.0</v>
      </c>
      <c r="I4768" s="7">
        <v>107.0</v>
      </c>
      <c r="J4768" s="7">
        <f t="shared" si="1"/>
        <v>119.6666667</v>
      </c>
    </row>
    <row r="4769" ht="15.75" hidden="1" customHeight="1">
      <c r="A4769" s="5" t="s">
        <v>7014</v>
      </c>
      <c r="B4769" s="6" t="s">
        <v>12</v>
      </c>
      <c r="C4769" s="5" t="s">
        <v>23</v>
      </c>
      <c r="D4769" s="5" t="s">
        <v>51</v>
      </c>
      <c r="E4769" s="5" t="s">
        <v>15</v>
      </c>
      <c r="F4769" s="5" t="s">
        <v>112</v>
      </c>
      <c r="G4769" s="7">
        <v>182.0</v>
      </c>
      <c r="H4769" s="7">
        <v>157.0</v>
      </c>
      <c r="I4769" s="7" t="s">
        <v>17</v>
      </c>
      <c r="J4769" s="7">
        <f t="shared" si="1"/>
        <v>169.5</v>
      </c>
    </row>
    <row r="4770" ht="15.75" hidden="1" customHeight="1">
      <c r="A4770" s="5" t="s">
        <v>7015</v>
      </c>
      <c r="B4770" s="6" t="s">
        <v>12</v>
      </c>
      <c r="C4770" s="5" t="s">
        <v>23</v>
      </c>
      <c r="D4770" s="5" t="s">
        <v>60</v>
      </c>
      <c r="E4770" s="5" t="s">
        <v>25</v>
      </c>
      <c r="F4770" s="5" t="s">
        <v>61</v>
      </c>
      <c r="G4770" s="7">
        <v>193.5</v>
      </c>
      <c r="H4770" s="7" t="s">
        <v>17</v>
      </c>
      <c r="I4770" s="7">
        <v>189.0</v>
      </c>
      <c r="J4770" s="7">
        <f t="shared" si="1"/>
        <v>191.25</v>
      </c>
    </row>
    <row r="4771" ht="15.75" hidden="1" customHeight="1">
      <c r="A4771" s="5" t="s">
        <v>7016</v>
      </c>
      <c r="B4771" s="6" t="s">
        <v>12</v>
      </c>
      <c r="C4771" s="5" t="s">
        <v>13</v>
      </c>
      <c r="D4771" s="5" t="s">
        <v>43</v>
      </c>
      <c r="E4771" s="5" t="s">
        <v>15</v>
      </c>
      <c r="F4771" s="5" t="s">
        <v>92</v>
      </c>
      <c r="G4771" s="7">
        <v>184.0</v>
      </c>
      <c r="H4771" s="7">
        <v>172.0</v>
      </c>
      <c r="I4771" s="7" t="s">
        <v>17</v>
      </c>
      <c r="J4771" s="7">
        <f t="shared" si="1"/>
        <v>178</v>
      </c>
    </row>
    <row r="4772" ht="15.75" hidden="1" customHeight="1">
      <c r="A4772" s="5" t="s">
        <v>7017</v>
      </c>
      <c r="B4772" s="6" t="s">
        <v>12</v>
      </c>
      <c r="C4772" s="5" t="s">
        <v>13</v>
      </c>
      <c r="D4772" s="5" t="s">
        <v>149</v>
      </c>
      <c r="E4772" s="5" t="s">
        <v>15</v>
      </c>
      <c r="F4772" s="5" t="s">
        <v>150</v>
      </c>
      <c r="G4772" s="7">
        <v>134.0</v>
      </c>
      <c r="H4772" s="7">
        <v>115.0</v>
      </c>
      <c r="I4772" s="7" t="s">
        <v>17</v>
      </c>
      <c r="J4772" s="7">
        <f t="shared" si="1"/>
        <v>124.5</v>
      </c>
    </row>
    <row r="4773" ht="15.75" hidden="1" customHeight="1">
      <c r="A4773" s="5" t="s">
        <v>7018</v>
      </c>
      <c r="B4773" s="6" t="s">
        <v>12</v>
      </c>
      <c r="C4773" s="5" t="s">
        <v>13</v>
      </c>
      <c r="D4773" s="5" t="s">
        <v>24</v>
      </c>
      <c r="E4773" s="5" t="s">
        <v>15</v>
      </c>
      <c r="F4773" s="5" t="s">
        <v>732</v>
      </c>
      <c r="G4773" s="7">
        <v>188.0</v>
      </c>
      <c r="H4773" s="7">
        <v>183.0</v>
      </c>
      <c r="I4773" s="7">
        <v>170.0</v>
      </c>
      <c r="J4773" s="7">
        <f t="shared" si="1"/>
        <v>180.3333333</v>
      </c>
    </row>
    <row r="4774" ht="15.75" hidden="1" customHeight="1">
      <c r="A4774" s="5" t="s">
        <v>7019</v>
      </c>
      <c r="B4774" s="6" t="s">
        <v>12</v>
      </c>
      <c r="C4774" s="5" t="s">
        <v>13</v>
      </c>
      <c r="D4774" s="5" t="s">
        <v>20</v>
      </c>
      <c r="E4774" s="5" t="s">
        <v>25</v>
      </c>
      <c r="F4774" s="5" t="s">
        <v>71</v>
      </c>
      <c r="G4774" s="7">
        <v>179.0</v>
      </c>
      <c r="H4774" s="7" t="s">
        <v>17</v>
      </c>
      <c r="I4774" s="7">
        <v>177.0</v>
      </c>
      <c r="J4774" s="7">
        <f t="shared" si="1"/>
        <v>178</v>
      </c>
    </row>
    <row r="4775" ht="15.75" hidden="1" customHeight="1">
      <c r="A4775" s="5" t="s">
        <v>7020</v>
      </c>
      <c r="B4775" s="6" t="s">
        <v>12</v>
      </c>
      <c r="C4775" s="5" t="s">
        <v>13</v>
      </c>
      <c r="D4775" s="5" t="s">
        <v>40</v>
      </c>
      <c r="E4775" s="5" t="s">
        <v>15</v>
      </c>
      <c r="F4775" s="5" t="s">
        <v>41</v>
      </c>
      <c r="G4775" s="7">
        <v>138.0</v>
      </c>
      <c r="H4775" s="7">
        <v>151.0</v>
      </c>
      <c r="I4775" s="7">
        <v>125.0</v>
      </c>
      <c r="J4775" s="7">
        <f t="shared" si="1"/>
        <v>138</v>
      </c>
    </row>
    <row r="4776" ht="15.75" hidden="1" customHeight="1">
      <c r="A4776" s="5" t="s">
        <v>7021</v>
      </c>
      <c r="B4776" s="6" t="s">
        <v>12</v>
      </c>
      <c r="C4776" s="5" t="s">
        <v>13</v>
      </c>
      <c r="D4776" s="5" t="s">
        <v>30</v>
      </c>
      <c r="E4776" s="5" t="s">
        <v>15</v>
      </c>
      <c r="F4776" s="5" t="s">
        <v>134</v>
      </c>
      <c r="G4776" s="7">
        <v>192.0</v>
      </c>
      <c r="H4776" s="7" t="s">
        <v>17</v>
      </c>
      <c r="I4776" s="7">
        <v>187.0</v>
      </c>
      <c r="J4776" s="7">
        <f t="shared" si="1"/>
        <v>189.5</v>
      </c>
    </row>
    <row r="4777" ht="15.75" hidden="1" customHeight="1">
      <c r="A4777" s="5" t="s">
        <v>7022</v>
      </c>
      <c r="B4777" s="6" t="s">
        <v>12</v>
      </c>
      <c r="C4777" s="5" t="s">
        <v>13</v>
      </c>
      <c r="D4777" s="5" t="s">
        <v>561</v>
      </c>
      <c r="E4777" s="5" t="s">
        <v>25</v>
      </c>
      <c r="F4777" s="5" t="s">
        <v>1414</v>
      </c>
      <c r="G4777" s="7">
        <v>120.0</v>
      </c>
      <c r="H4777" s="7" t="s">
        <v>17</v>
      </c>
      <c r="I4777" s="7">
        <v>157.0</v>
      </c>
      <c r="J4777" s="7">
        <f t="shared" si="1"/>
        <v>138.5</v>
      </c>
    </row>
    <row r="4778" ht="15.75" hidden="1" customHeight="1">
      <c r="A4778" s="5" t="s">
        <v>7023</v>
      </c>
      <c r="B4778" s="6" t="s">
        <v>12</v>
      </c>
      <c r="C4778" s="5" t="s">
        <v>13</v>
      </c>
      <c r="D4778" s="5" t="s">
        <v>30</v>
      </c>
      <c r="E4778" s="5" t="s">
        <v>15</v>
      </c>
      <c r="F4778" s="5" t="s">
        <v>702</v>
      </c>
      <c r="G4778" s="7">
        <v>153.0</v>
      </c>
      <c r="H4778" s="7" t="s">
        <v>17</v>
      </c>
      <c r="I4778" s="7">
        <v>107.0</v>
      </c>
      <c r="J4778" s="7">
        <f t="shared" si="1"/>
        <v>130</v>
      </c>
    </row>
    <row r="4779" ht="15.75" hidden="1" customHeight="1">
      <c r="A4779" s="5" t="s">
        <v>7024</v>
      </c>
      <c r="B4779" s="6" t="s">
        <v>12</v>
      </c>
      <c r="C4779" s="5" t="s">
        <v>23</v>
      </c>
      <c r="D4779" s="5" t="s">
        <v>60</v>
      </c>
      <c r="E4779" s="5" t="s">
        <v>15</v>
      </c>
      <c r="F4779" s="5" t="s">
        <v>352</v>
      </c>
      <c r="G4779" s="7">
        <v>132.0</v>
      </c>
      <c r="H4779" s="7" t="s">
        <v>17</v>
      </c>
      <c r="I4779" s="7">
        <v>133.0</v>
      </c>
      <c r="J4779" s="7">
        <f t="shared" si="1"/>
        <v>132.5</v>
      </c>
    </row>
    <row r="4780" ht="15.75" hidden="1" customHeight="1">
      <c r="A4780" s="5" t="s">
        <v>7025</v>
      </c>
      <c r="B4780" s="6" t="s">
        <v>12</v>
      </c>
      <c r="C4780" s="5" t="s">
        <v>13</v>
      </c>
      <c r="D4780" s="5" t="s">
        <v>20</v>
      </c>
      <c r="E4780" s="5" t="s">
        <v>25</v>
      </c>
      <c r="F4780" s="5" t="s">
        <v>71</v>
      </c>
      <c r="G4780" s="7">
        <v>162.0</v>
      </c>
      <c r="H4780" s="7" t="s">
        <v>17</v>
      </c>
      <c r="I4780" s="7">
        <v>165.0</v>
      </c>
      <c r="J4780" s="7">
        <f t="shared" si="1"/>
        <v>163.5</v>
      </c>
    </row>
    <row r="4781" ht="15.75" hidden="1" customHeight="1">
      <c r="A4781" s="5" t="s">
        <v>7026</v>
      </c>
      <c r="B4781" s="6" t="s">
        <v>12</v>
      </c>
      <c r="C4781" s="5" t="s">
        <v>23</v>
      </c>
      <c r="D4781" s="5" t="s">
        <v>14</v>
      </c>
      <c r="E4781" s="5" t="s">
        <v>15</v>
      </c>
      <c r="F4781" s="5" t="s">
        <v>16</v>
      </c>
      <c r="G4781" s="7">
        <v>176.0</v>
      </c>
      <c r="H4781" s="7" t="s">
        <v>17</v>
      </c>
      <c r="I4781" s="7">
        <v>175.0</v>
      </c>
      <c r="J4781" s="7">
        <f t="shared" si="1"/>
        <v>175.5</v>
      </c>
    </row>
    <row r="4782" ht="15.75" hidden="1" customHeight="1">
      <c r="A4782" s="5" t="s">
        <v>7027</v>
      </c>
      <c r="B4782" s="6" t="s">
        <v>12</v>
      </c>
      <c r="C4782" s="5" t="s">
        <v>23</v>
      </c>
      <c r="D4782" s="5" t="s">
        <v>561</v>
      </c>
      <c r="E4782" s="5" t="s">
        <v>15</v>
      </c>
      <c r="F4782" s="5" t="s">
        <v>1826</v>
      </c>
      <c r="G4782" s="7">
        <v>166.0</v>
      </c>
      <c r="H4782" s="7">
        <v>160.0</v>
      </c>
      <c r="I4782" s="7">
        <v>153.0</v>
      </c>
      <c r="J4782" s="7">
        <f t="shared" si="1"/>
        <v>159.6666667</v>
      </c>
    </row>
    <row r="4783" ht="15.75" hidden="1" customHeight="1">
      <c r="A4783" s="5" t="s">
        <v>7028</v>
      </c>
      <c r="B4783" s="6" t="s">
        <v>12</v>
      </c>
      <c r="C4783" s="5" t="s">
        <v>13</v>
      </c>
      <c r="D4783" s="5" t="s">
        <v>109</v>
      </c>
      <c r="E4783" s="5" t="s">
        <v>15</v>
      </c>
      <c r="F4783" s="5" t="s">
        <v>172</v>
      </c>
      <c r="G4783" s="7">
        <v>154.0</v>
      </c>
      <c r="H4783" s="7">
        <v>130.0</v>
      </c>
      <c r="I4783" s="7" t="s">
        <v>17</v>
      </c>
      <c r="J4783" s="7">
        <f t="shared" si="1"/>
        <v>142</v>
      </c>
    </row>
    <row r="4784" ht="15.75" hidden="1" customHeight="1">
      <c r="A4784" s="5" t="s">
        <v>7029</v>
      </c>
      <c r="B4784" s="6" t="s">
        <v>12</v>
      </c>
      <c r="C4784" s="5" t="s">
        <v>23</v>
      </c>
      <c r="D4784" s="5" t="s">
        <v>20</v>
      </c>
      <c r="E4784" s="5" t="s">
        <v>25</v>
      </c>
      <c r="F4784" s="5" t="s">
        <v>824</v>
      </c>
      <c r="G4784" s="7">
        <v>135.0</v>
      </c>
      <c r="H4784" s="7">
        <v>130.0</v>
      </c>
      <c r="I4784" s="7" t="s">
        <v>17</v>
      </c>
      <c r="J4784" s="7">
        <f t="shared" si="1"/>
        <v>132.5</v>
      </c>
    </row>
    <row r="4785" ht="15.75" hidden="1" customHeight="1">
      <c r="A4785" s="5" t="s">
        <v>7030</v>
      </c>
      <c r="B4785" s="6" t="s">
        <v>19</v>
      </c>
      <c r="C4785" s="5" t="s">
        <v>23</v>
      </c>
      <c r="D4785" s="5" t="s">
        <v>20</v>
      </c>
      <c r="E4785" s="5" t="s">
        <v>25</v>
      </c>
      <c r="F4785" s="5" t="s">
        <v>28</v>
      </c>
      <c r="G4785" s="7">
        <v>183.0</v>
      </c>
      <c r="H4785" s="7" t="s">
        <v>17</v>
      </c>
      <c r="I4785" s="7">
        <v>166.0</v>
      </c>
      <c r="J4785" s="7">
        <f t="shared" si="1"/>
        <v>174.5</v>
      </c>
    </row>
    <row r="4786" ht="15.75" hidden="1" customHeight="1">
      <c r="A4786" s="5" t="s">
        <v>7031</v>
      </c>
      <c r="B4786" s="6" t="s">
        <v>12</v>
      </c>
      <c r="C4786" s="5" t="s">
        <v>23</v>
      </c>
      <c r="D4786" s="5" t="s">
        <v>30</v>
      </c>
      <c r="E4786" s="5" t="s">
        <v>15</v>
      </c>
      <c r="F4786" s="5" t="s">
        <v>1101</v>
      </c>
      <c r="G4786" s="7">
        <v>167.0</v>
      </c>
      <c r="H4786" s="7">
        <v>118.0</v>
      </c>
      <c r="I4786" s="7">
        <v>137.0</v>
      </c>
      <c r="J4786" s="7">
        <f t="shared" si="1"/>
        <v>140.6666667</v>
      </c>
    </row>
    <row r="4787" ht="15.75" hidden="1" customHeight="1">
      <c r="A4787" s="5" t="s">
        <v>7032</v>
      </c>
      <c r="B4787" s="6" t="s">
        <v>12</v>
      </c>
      <c r="C4787" s="5" t="s">
        <v>13</v>
      </c>
      <c r="D4787" s="5" t="s">
        <v>24</v>
      </c>
      <c r="E4787" s="5" t="s">
        <v>25</v>
      </c>
      <c r="F4787" s="5" t="s">
        <v>54</v>
      </c>
      <c r="G4787" s="7">
        <v>127.0</v>
      </c>
      <c r="H4787" s="7" t="s">
        <v>17</v>
      </c>
      <c r="I4787" s="7">
        <v>122.0</v>
      </c>
      <c r="J4787" s="7">
        <f t="shared" si="1"/>
        <v>124.5</v>
      </c>
    </row>
    <row r="4788" ht="15.75" hidden="1" customHeight="1">
      <c r="A4788" s="5" t="s">
        <v>7033</v>
      </c>
      <c r="B4788" s="6" t="s">
        <v>12</v>
      </c>
      <c r="C4788" s="5" t="s">
        <v>23</v>
      </c>
      <c r="D4788" s="5" t="s">
        <v>30</v>
      </c>
      <c r="E4788" s="5" t="s">
        <v>25</v>
      </c>
      <c r="F4788" s="5" t="s">
        <v>1307</v>
      </c>
      <c r="G4788" s="7">
        <v>122.0</v>
      </c>
      <c r="H4788" s="7">
        <v>118.0</v>
      </c>
      <c r="I4788" s="7" t="s">
        <v>17</v>
      </c>
      <c r="J4788" s="7">
        <f t="shared" si="1"/>
        <v>120</v>
      </c>
    </row>
    <row r="4789" ht="15.75" hidden="1" customHeight="1">
      <c r="A4789" s="5" t="s">
        <v>7034</v>
      </c>
      <c r="B4789" s="6" t="s">
        <v>19</v>
      </c>
      <c r="C4789" s="5" t="s">
        <v>13</v>
      </c>
      <c r="D4789" s="5" t="s">
        <v>40</v>
      </c>
      <c r="E4789" s="5" t="s">
        <v>15</v>
      </c>
      <c r="F4789" s="5" t="s">
        <v>41</v>
      </c>
      <c r="G4789" s="7">
        <v>161.0</v>
      </c>
      <c r="H4789" s="7">
        <v>140.0</v>
      </c>
      <c r="I4789" s="7">
        <v>117.0</v>
      </c>
      <c r="J4789" s="7">
        <f t="shared" si="1"/>
        <v>139.3333333</v>
      </c>
    </row>
    <row r="4790" ht="15.75" hidden="1" customHeight="1">
      <c r="A4790" s="5" t="s">
        <v>7035</v>
      </c>
      <c r="B4790" s="6" t="s">
        <v>12</v>
      </c>
      <c r="C4790" s="5" t="s">
        <v>23</v>
      </c>
      <c r="D4790" s="5" t="s">
        <v>37</v>
      </c>
      <c r="E4790" s="5" t="s">
        <v>25</v>
      </c>
      <c r="F4790" s="5" t="s">
        <v>174</v>
      </c>
      <c r="G4790" s="7">
        <v>183.0</v>
      </c>
      <c r="H4790" s="7" t="s">
        <v>17</v>
      </c>
      <c r="I4790" s="7">
        <v>191.0</v>
      </c>
      <c r="J4790" s="7">
        <f t="shared" si="1"/>
        <v>187</v>
      </c>
    </row>
    <row r="4791" ht="15.75" hidden="1" customHeight="1">
      <c r="A4791" s="5" t="s">
        <v>7036</v>
      </c>
      <c r="B4791" s="6" t="s">
        <v>12</v>
      </c>
      <c r="C4791" s="5" t="s">
        <v>23</v>
      </c>
      <c r="D4791" s="5" t="s">
        <v>20</v>
      </c>
      <c r="E4791" s="5" t="s">
        <v>15</v>
      </c>
      <c r="F4791" s="5" t="s">
        <v>3542</v>
      </c>
      <c r="G4791" s="7">
        <v>134.0</v>
      </c>
      <c r="H4791" s="7">
        <v>143.0</v>
      </c>
      <c r="I4791" s="7" t="s">
        <v>17</v>
      </c>
      <c r="J4791" s="7">
        <f t="shared" si="1"/>
        <v>138.5</v>
      </c>
    </row>
    <row r="4792" ht="15.75" hidden="1" customHeight="1">
      <c r="A4792" s="5" t="s">
        <v>7037</v>
      </c>
      <c r="B4792" s="6" t="s">
        <v>19</v>
      </c>
      <c r="C4792" s="5" t="s">
        <v>13</v>
      </c>
      <c r="D4792" s="5" t="s">
        <v>30</v>
      </c>
      <c r="E4792" s="5" t="s">
        <v>25</v>
      </c>
      <c r="F4792" s="5" t="s">
        <v>448</v>
      </c>
      <c r="G4792" s="7">
        <v>149.0</v>
      </c>
      <c r="H4792" s="7">
        <v>153.0</v>
      </c>
      <c r="I4792" s="7">
        <v>137.0</v>
      </c>
      <c r="J4792" s="7">
        <f t="shared" si="1"/>
        <v>146.3333333</v>
      </c>
    </row>
    <row r="4793" ht="15.75" hidden="1" customHeight="1">
      <c r="A4793" s="5" t="s">
        <v>7038</v>
      </c>
      <c r="B4793" s="6" t="s">
        <v>19</v>
      </c>
      <c r="C4793" s="5" t="s">
        <v>13</v>
      </c>
      <c r="D4793" s="5" t="s">
        <v>30</v>
      </c>
      <c r="E4793" s="5" t="s">
        <v>15</v>
      </c>
      <c r="F4793" s="5" t="s">
        <v>319</v>
      </c>
      <c r="G4793" s="7" t="s">
        <v>67</v>
      </c>
      <c r="H4793" s="7">
        <v>105.0</v>
      </c>
      <c r="I4793" s="7" t="s">
        <v>17</v>
      </c>
      <c r="J4793" s="7">
        <f t="shared" si="1"/>
        <v>105</v>
      </c>
    </row>
    <row r="4794" ht="15.75" hidden="1" customHeight="1">
      <c r="A4794" s="5" t="s">
        <v>7039</v>
      </c>
      <c r="B4794" s="6" t="s">
        <v>19</v>
      </c>
      <c r="C4794" s="5" t="s">
        <v>23</v>
      </c>
      <c r="D4794" s="5" t="s">
        <v>20</v>
      </c>
      <c r="E4794" s="5" t="s">
        <v>15</v>
      </c>
      <c r="F4794" s="5" t="s">
        <v>1946</v>
      </c>
      <c r="G4794" s="7">
        <v>191.0</v>
      </c>
      <c r="H4794" s="7">
        <v>174.0</v>
      </c>
      <c r="I4794" s="7" t="s">
        <v>17</v>
      </c>
      <c r="J4794" s="7">
        <f t="shared" si="1"/>
        <v>182.5</v>
      </c>
    </row>
    <row r="4795" ht="15.75" hidden="1" customHeight="1">
      <c r="A4795" s="5" t="s">
        <v>7040</v>
      </c>
      <c r="B4795" s="6" t="s">
        <v>7041</v>
      </c>
      <c r="C4795" s="5" t="s">
        <v>23</v>
      </c>
      <c r="D4795" s="5" t="s">
        <v>30</v>
      </c>
      <c r="E4795" s="5" t="s">
        <v>25</v>
      </c>
      <c r="F4795" s="5" t="s">
        <v>373</v>
      </c>
      <c r="G4795" s="7">
        <v>181.0</v>
      </c>
      <c r="H4795" s="7">
        <v>164.0</v>
      </c>
      <c r="I4795" s="7" t="s">
        <v>17</v>
      </c>
      <c r="J4795" s="7">
        <f t="shared" si="1"/>
        <v>172.5</v>
      </c>
    </row>
    <row r="4796" ht="15.75" hidden="1" customHeight="1">
      <c r="A4796" s="5" t="s">
        <v>7042</v>
      </c>
      <c r="B4796" s="6" t="s">
        <v>12</v>
      </c>
      <c r="C4796" s="5" t="s">
        <v>13</v>
      </c>
      <c r="D4796" s="5" t="s">
        <v>43</v>
      </c>
      <c r="E4796" s="5" t="s">
        <v>25</v>
      </c>
      <c r="F4796" s="5" t="s">
        <v>44</v>
      </c>
      <c r="G4796" s="7">
        <v>107.0</v>
      </c>
      <c r="H4796" s="7" t="s">
        <v>67</v>
      </c>
      <c r="I4796" s="7" t="s">
        <v>17</v>
      </c>
      <c r="J4796" s="7">
        <f t="shared" si="1"/>
        <v>107</v>
      </c>
    </row>
    <row r="4797" ht="15.75" hidden="1" customHeight="1">
      <c r="A4797" s="5" t="s">
        <v>7043</v>
      </c>
      <c r="B4797" s="6" t="s">
        <v>19</v>
      </c>
      <c r="C4797" s="5" t="s">
        <v>23</v>
      </c>
      <c r="D4797" s="5" t="s">
        <v>14</v>
      </c>
      <c r="E4797" s="5" t="s">
        <v>25</v>
      </c>
      <c r="F4797" s="5" t="s">
        <v>269</v>
      </c>
      <c r="G4797" s="7">
        <v>134.0</v>
      </c>
      <c r="H4797" s="7">
        <v>143.0</v>
      </c>
      <c r="I4797" s="7" t="s">
        <v>17</v>
      </c>
      <c r="J4797" s="7">
        <f t="shared" si="1"/>
        <v>138.5</v>
      </c>
    </row>
    <row r="4798" ht="15.75" hidden="1" customHeight="1">
      <c r="A4798" s="5" t="s">
        <v>7044</v>
      </c>
      <c r="B4798" s="6" t="s">
        <v>19</v>
      </c>
      <c r="C4798" s="5" t="s">
        <v>23</v>
      </c>
      <c r="D4798" s="5" t="s">
        <v>30</v>
      </c>
      <c r="E4798" s="5" t="s">
        <v>15</v>
      </c>
      <c r="F4798" s="5" t="s">
        <v>183</v>
      </c>
      <c r="G4798" s="7">
        <v>184.0</v>
      </c>
      <c r="H4798" s="7">
        <v>173.0</v>
      </c>
      <c r="I4798" s="7">
        <v>175.0</v>
      </c>
      <c r="J4798" s="7">
        <f t="shared" si="1"/>
        <v>177.3333333</v>
      </c>
    </row>
    <row r="4799" ht="15.75" hidden="1" customHeight="1">
      <c r="A4799" s="5" t="s">
        <v>7045</v>
      </c>
      <c r="B4799" s="6" t="s">
        <v>19</v>
      </c>
      <c r="C4799" s="5" t="s">
        <v>23</v>
      </c>
      <c r="D4799" s="5" t="s">
        <v>14</v>
      </c>
      <c r="E4799" s="5" t="s">
        <v>25</v>
      </c>
      <c r="F4799" s="5" t="s">
        <v>269</v>
      </c>
      <c r="G4799" s="7">
        <v>156.0</v>
      </c>
      <c r="H4799" s="7" t="s">
        <v>17</v>
      </c>
      <c r="I4799" s="7">
        <v>119.0</v>
      </c>
      <c r="J4799" s="7">
        <f t="shared" si="1"/>
        <v>137.5</v>
      </c>
    </row>
    <row r="4800" ht="15.75" hidden="1" customHeight="1">
      <c r="A4800" s="5" t="s">
        <v>7046</v>
      </c>
      <c r="B4800" s="6" t="s">
        <v>19</v>
      </c>
      <c r="C4800" s="5" t="s">
        <v>13</v>
      </c>
      <c r="D4800" s="5" t="s">
        <v>43</v>
      </c>
      <c r="E4800" s="5" t="s">
        <v>25</v>
      </c>
      <c r="F4800" s="5" t="s">
        <v>454</v>
      </c>
      <c r="G4800" s="7">
        <v>183.0</v>
      </c>
      <c r="H4800" s="7">
        <v>155.0</v>
      </c>
      <c r="I4800" s="7">
        <v>128.0</v>
      </c>
      <c r="J4800" s="7">
        <f t="shared" si="1"/>
        <v>155.3333333</v>
      </c>
    </row>
    <row r="4801" ht="15.75" hidden="1" customHeight="1">
      <c r="A4801" s="5" t="s">
        <v>7047</v>
      </c>
      <c r="B4801" s="6" t="s">
        <v>12</v>
      </c>
      <c r="C4801" s="5" t="s">
        <v>23</v>
      </c>
      <c r="D4801" s="5" t="s">
        <v>43</v>
      </c>
      <c r="E4801" s="5" t="s">
        <v>25</v>
      </c>
      <c r="F4801" s="5" t="s">
        <v>259</v>
      </c>
      <c r="G4801" s="7">
        <v>141.0</v>
      </c>
      <c r="H4801" s="7">
        <v>121.0</v>
      </c>
      <c r="I4801" s="7" t="s">
        <v>17</v>
      </c>
      <c r="J4801" s="7">
        <f t="shared" si="1"/>
        <v>131</v>
      </c>
    </row>
    <row r="4802" ht="15.75" hidden="1" customHeight="1">
      <c r="A4802" s="5" t="s">
        <v>7048</v>
      </c>
      <c r="B4802" s="6" t="s">
        <v>19</v>
      </c>
      <c r="C4802" s="5" t="s">
        <v>23</v>
      </c>
      <c r="D4802" s="5" t="s">
        <v>37</v>
      </c>
      <c r="E4802" s="5" t="s">
        <v>25</v>
      </c>
      <c r="F4802" s="5" t="s">
        <v>576</v>
      </c>
      <c r="G4802" s="7">
        <v>182.0</v>
      </c>
      <c r="H4802" s="7">
        <v>158.0</v>
      </c>
      <c r="I4802" s="7" t="s">
        <v>17</v>
      </c>
      <c r="J4802" s="7">
        <f t="shared" si="1"/>
        <v>170</v>
      </c>
    </row>
    <row r="4803" ht="15.75" hidden="1" customHeight="1">
      <c r="A4803" s="5" t="s">
        <v>7049</v>
      </c>
      <c r="B4803" s="6" t="s">
        <v>19</v>
      </c>
      <c r="C4803" s="5" t="s">
        <v>13</v>
      </c>
      <c r="D4803" s="5" t="s">
        <v>20</v>
      </c>
      <c r="E4803" s="5" t="s">
        <v>15</v>
      </c>
      <c r="F4803" s="5" t="s">
        <v>457</v>
      </c>
      <c r="G4803" s="7">
        <v>189.0</v>
      </c>
      <c r="H4803" s="7" t="s">
        <v>17</v>
      </c>
      <c r="I4803" s="7">
        <v>192.0</v>
      </c>
      <c r="J4803" s="7">
        <f t="shared" si="1"/>
        <v>190.5</v>
      </c>
    </row>
    <row r="4804" ht="15.75" hidden="1" customHeight="1">
      <c r="A4804" s="5" t="s">
        <v>7050</v>
      </c>
      <c r="B4804" s="6" t="s">
        <v>12</v>
      </c>
      <c r="C4804" s="5" t="s">
        <v>23</v>
      </c>
      <c r="D4804" s="5" t="s">
        <v>20</v>
      </c>
      <c r="E4804" s="5" t="s">
        <v>25</v>
      </c>
      <c r="F4804" s="5" t="s">
        <v>71</v>
      </c>
      <c r="G4804" s="7">
        <v>183.0</v>
      </c>
      <c r="H4804" s="7" t="s">
        <v>17</v>
      </c>
      <c r="I4804" s="7">
        <v>180.0</v>
      </c>
      <c r="J4804" s="7">
        <f t="shared" si="1"/>
        <v>181.5</v>
      </c>
    </row>
    <row r="4805" ht="15.75" hidden="1" customHeight="1">
      <c r="A4805" s="5" t="s">
        <v>7051</v>
      </c>
      <c r="B4805" s="6" t="s">
        <v>12</v>
      </c>
      <c r="C4805" s="5" t="s">
        <v>23</v>
      </c>
      <c r="D4805" s="5" t="s">
        <v>51</v>
      </c>
      <c r="E4805" s="5" t="s">
        <v>15</v>
      </c>
      <c r="F4805" s="5" t="s">
        <v>112</v>
      </c>
      <c r="G4805" s="7">
        <v>187.0</v>
      </c>
      <c r="H4805" s="7" t="s">
        <v>17</v>
      </c>
      <c r="I4805" s="7">
        <v>175.0</v>
      </c>
      <c r="J4805" s="7">
        <f t="shared" si="1"/>
        <v>181</v>
      </c>
    </row>
    <row r="4806" ht="15.75" hidden="1" customHeight="1">
      <c r="A4806" s="5" t="s">
        <v>7052</v>
      </c>
      <c r="B4806" s="6" t="s">
        <v>19</v>
      </c>
      <c r="C4806" s="5" t="s">
        <v>13</v>
      </c>
      <c r="D4806" s="5" t="s">
        <v>37</v>
      </c>
      <c r="E4806" s="5" t="s">
        <v>15</v>
      </c>
      <c r="F4806" s="5" t="s">
        <v>114</v>
      </c>
      <c r="G4806" s="7">
        <v>104.0</v>
      </c>
      <c r="H4806" s="7">
        <v>118.0</v>
      </c>
      <c r="I4806" s="7" t="s">
        <v>17</v>
      </c>
      <c r="J4806" s="7">
        <f t="shared" si="1"/>
        <v>111</v>
      </c>
    </row>
    <row r="4807" ht="15.75" hidden="1" customHeight="1">
      <c r="A4807" s="5" t="s">
        <v>7053</v>
      </c>
      <c r="B4807" s="6" t="s">
        <v>12</v>
      </c>
      <c r="C4807" s="5" t="s">
        <v>13</v>
      </c>
      <c r="D4807" s="5" t="s">
        <v>51</v>
      </c>
      <c r="E4807" s="5" t="s">
        <v>25</v>
      </c>
      <c r="F4807" s="5" t="s">
        <v>52</v>
      </c>
      <c r="G4807" s="7">
        <v>144.0</v>
      </c>
      <c r="H4807" s="7" t="s">
        <v>17</v>
      </c>
      <c r="I4807" s="7">
        <v>128.0</v>
      </c>
      <c r="J4807" s="7">
        <f t="shared" si="1"/>
        <v>136</v>
      </c>
    </row>
    <row r="4808" ht="15.75" hidden="1" customHeight="1">
      <c r="A4808" s="5" t="s">
        <v>7054</v>
      </c>
      <c r="B4808" s="6" t="s">
        <v>19</v>
      </c>
      <c r="C4808" s="5" t="s">
        <v>13</v>
      </c>
      <c r="D4808" s="5" t="s">
        <v>14</v>
      </c>
      <c r="E4808" s="5" t="s">
        <v>25</v>
      </c>
      <c r="F4808" s="5" t="s">
        <v>56</v>
      </c>
      <c r="G4808" s="7">
        <v>150.0</v>
      </c>
      <c r="H4808" s="7" t="s">
        <v>17</v>
      </c>
      <c r="I4808" s="7">
        <v>122.0</v>
      </c>
      <c r="J4808" s="7">
        <f t="shared" si="1"/>
        <v>136</v>
      </c>
    </row>
    <row r="4809" ht="15.75" hidden="1" customHeight="1">
      <c r="A4809" s="5" t="s">
        <v>7055</v>
      </c>
      <c r="B4809" s="6" t="s">
        <v>19</v>
      </c>
      <c r="C4809" s="5" t="s">
        <v>13</v>
      </c>
      <c r="D4809" s="5" t="s">
        <v>37</v>
      </c>
      <c r="E4809" s="5" t="s">
        <v>15</v>
      </c>
      <c r="F4809" s="5" t="s">
        <v>205</v>
      </c>
      <c r="G4809" s="7">
        <v>144.0</v>
      </c>
      <c r="H4809" s="7">
        <v>155.0</v>
      </c>
      <c r="I4809" s="7" t="s">
        <v>17</v>
      </c>
      <c r="J4809" s="7">
        <f t="shared" si="1"/>
        <v>149.5</v>
      </c>
    </row>
    <row r="4810" ht="15.75" hidden="1" customHeight="1">
      <c r="A4810" s="5" t="s">
        <v>7056</v>
      </c>
      <c r="B4810" s="6" t="s">
        <v>12</v>
      </c>
      <c r="C4810" s="5" t="s">
        <v>13</v>
      </c>
      <c r="D4810" s="5" t="s">
        <v>20</v>
      </c>
      <c r="E4810" s="5" t="s">
        <v>25</v>
      </c>
      <c r="F4810" s="5" t="s">
        <v>1343</v>
      </c>
      <c r="G4810" s="7">
        <v>138.0</v>
      </c>
      <c r="H4810" s="7" t="s">
        <v>17</v>
      </c>
      <c r="I4810" s="7" t="s">
        <v>67</v>
      </c>
      <c r="J4810" s="7">
        <f t="shared" si="1"/>
        <v>138</v>
      </c>
    </row>
    <row r="4811" ht="15.75" hidden="1" customHeight="1">
      <c r="A4811" s="5" t="s">
        <v>7057</v>
      </c>
      <c r="B4811" s="6" t="s">
        <v>19</v>
      </c>
      <c r="C4811" s="5" t="s">
        <v>23</v>
      </c>
      <c r="D4811" s="5" t="s">
        <v>20</v>
      </c>
      <c r="E4811" s="5" t="s">
        <v>15</v>
      </c>
      <c r="F4811" s="5" t="s">
        <v>2360</v>
      </c>
      <c r="G4811" s="7">
        <v>148.0</v>
      </c>
      <c r="H4811" s="7" t="s">
        <v>17</v>
      </c>
      <c r="I4811" s="7">
        <v>170.0</v>
      </c>
      <c r="J4811" s="7">
        <f t="shared" si="1"/>
        <v>159</v>
      </c>
    </row>
    <row r="4812" ht="15.75" hidden="1" customHeight="1">
      <c r="A4812" s="5" t="s">
        <v>7058</v>
      </c>
      <c r="B4812" s="6" t="s">
        <v>19</v>
      </c>
      <c r="C4812" s="5" t="s">
        <v>23</v>
      </c>
      <c r="D4812" s="5" t="s">
        <v>130</v>
      </c>
      <c r="E4812" s="5" t="s">
        <v>15</v>
      </c>
      <c r="F4812" s="5" t="s">
        <v>481</v>
      </c>
      <c r="G4812" s="7">
        <v>190.0</v>
      </c>
      <c r="H4812" s="7">
        <v>176.0</v>
      </c>
      <c r="I4812" s="7" t="s">
        <v>17</v>
      </c>
      <c r="J4812" s="7">
        <f t="shared" si="1"/>
        <v>183</v>
      </c>
    </row>
    <row r="4813" ht="15.75" hidden="1" customHeight="1">
      <c r="A4813" s="5" t="s">
        <v>7059</v>
      </c>
      <c r="B4813" s="6" t="s">
        <v>12</v>
      </c>
      <c r="C4813" s="5" t="s">
        <v>23</v>
      </c>
      <c r="D4813" s="5" t="s">
        <v>109</v>
      </c>
      <c r="E4813" s="5" t="s">
        <v>25</v>
      </c>
      <c r="F4813" s="5" t="s">
        <v>94</v>
      </c>
      <c r="G4813" s="7">
        <v>149.0</v>
      </c>
      <c r="H4813" s="7">
        <v>115.0</v>
      </c>
      <c r="I4813" s="7" t="s">
        <v>17</v>
      </c>
      <c r="J4813" s="7">
        <f t="shared" si="1"/>
        <v>132</v>
      </c>
    </row>
    <row r="4814" ht="15.75" hidden="1" customHeight="1">
      <c r="A4814" s="5" t="s">
        <v>7060</v>
      </c>
      <c r="B4814" s="6" t="s">
        <v>12</v>
      </c>
      <c r="C4814" s="5" t="s">
        <v>23</v>
      </c>
      <c r="D4814" s="5" t="s">
        <v>37</v>
      </c>
      <c r="E4814" s="5" t="s">
        <v>15</v>
      </c>
      <c r="F4814" s="5" t="s">
        <v>117</v>
      </c>
      <c r="G4814" s="7">
        <v>189.0</v>
      </c>
      <c r="H4814" s="7" t="s">
        <v>17</v>
      </c>
      <c r="I4814" s="7">
        <v>189.0</v>
      </c>
      <c r="J4814" s="7">
        <f t="shared" si="1"/>
        <v>189</v>
      </c>
    </row>
    <row r="4815" ht="15.75" hidden="1" customHeight="1">
      <c r="A4815" s="5" t="s">
        <v>7061</v>
      </c>
      <c r="B4815" s="6" t="s">
        <v>12</v>
      </c>
      <c r="C4815" s="5" t="s">
        <v>13</v>
      </c>
      <c r="D4815" s="5" t="s">
        <v>24</v>
      </c>
      <c r="E4815" s="5" t="s">
        <v>15</v>
      </c>
      <c r="F4815" s="5" t="s">
        <v>336</v>
      </c>
      <c r="G4815" s="7">
        <v>145.0</v>
      </c>
      <c r="H4815" s="7">
        <v>130.0</v>
      </c>
      <c r="I4815" s="7" t="s">
        <v>67</v>
      </c>
      <c r="J4815" s="7">
        <f t="shared" si="1"/>
        <v>137.5</v>
      </c>
    </row>
    <row r="4816" ht="15.75" hidden="1" customHeight="1">
      <c r="A4816" s="5" t="s">
        <v>7062</v>
      </c>
      <c r="B4816" s="6" t="s">
        <v>12</v>
      </c>
      <c r="C4816" s="5" t="s">
        <v>13</v>
      </c>
      <c r="D4816" s="5" t="s">
        <v>51</v>
      </c>
      <c r="E4816" s="5" t="s">
        <v>15</v>
      </c>
      <c r="F4816" s="5" t="s">
        <v>336</v>
      </c>
      <c r="G4816" s="7">
        <v>193.0</v>
      </c>
      <c r="H4816" s="7" t="s">
        <v>17</v>
      </c>
      <c r="I4816" s="7">
        <v>184.0</v>
      </c>
      <c r="J4816" s="7">
        <f t="shared" si="1"/>
        <v>188.5</v>
      </c>
    </row>
    <row r="4817" ht="15.75" hidden="1" customHeight="1">
      <c r="A4817" s="5" t="s">
        <v>7063</v>
      </c>
      <c r="B4817" s="6" t="s">
        <v>12</v>
      </c>
      <c r="C4817" s="5" t="s">
        <v>13</v>
      </c>
      <c r="D4817" s="5" t="s">
        <v>561</v>
      </c>
      <c r="E4817" s="5" t="s">
        <v>15</v>
      </c>
      <c r="F4817" s="5" t="s">
        <v>600</v>
      </c>
      <c r="G4817" s="7">
        <v>134.0</v>
      </c>
      <c r="H4817" s="7">
        <v>143.0</v>
      </c>
      <c r="I4817" s="7" t="s">
        <v>17</v>
      </c>
      <c r="J4817" s="7">
        <f t="shared" si="1"/>
        <v>138.5</v>
      </c>
    </row>
    <row r="4818" ht="15.75" hidden="1" customHeight="1">
      <c r="A4818" s="5" t="s">
        <v>7064</v>
      </c>
      <c r="B4818" s="6" t="s">
        <v>12</v>
      </c>
      <c r="C4818" s="5" t="s">
        <v>13</v>
      </c>
      <c r="D4818" s="5" t="s">
        <v>14</v>
      </c>
      <c r="E4818" s="5" t="s">
        <v>15</v>
      </c>
      <c r="F4818" s="5" t="s">
        <v>16</v>
      </c>
      <c r="G4818" s="7">
        <v>143.0</v>
      </c>
      <c r="H4818" s="7" t="s">
        <v>17</v>
      </c>
      <c r="I4818" s="7">
        <v>117.0</v>
      </c>
      <c r="J4818" s="7">
        <f t="shared" si="1"/>
        <v>130</v>
      </c>
    </row>
    <row r="4819" ht="15.75" hidden="1" customHeight="1">
      <c r="A4819" s="5" t="s">
        <v>7065</v>
      </c>
      <c r="B4819" s="6" t="s">
        <v>12</v>
      </c>
      <c r="C4819" s="5" t="s">
        <v>23</v>
      </c>
      <c r="D4819" s="5" t="s">
        <v>20</v>
      </c>
      <c r="E4819" s="5" t="s">
        <v>15</v>
      </c>
      <c r="F4819" s="5" t="s">
        <v>457</v>
      </c>
      <c r="G4819" s="7">
        <v>172.0</v>
      </c>
      <c r="H4819" s="7" t="s">
        <v>17</v>
      </c>
      <c r="I4819" s="7">
        <v>159.0</v>
      </c>
      <c r="J4819" s="7">
        <f t="shared" si="1"/>
        <v>165.5</v>
      </c>
    </row>
    <row r="4820" ht="15.75" hidden="1" customHeight="1">
      <c r="A4820" s="5" t="s">
        <v>7066</v>
      </c>
      <c r="B4820" s="6" t="s">
        <v>12</v>
      </c>
      <c r="C4820" s="5" t="s">
        <v>23</v>
      </c>
      <c r="D4820" s="5" t="s">
        <v>30</v>
      </c>
      <c r="E4820" s="5" t="s">
        <v>15</v>
      </c>
      <c r="F4820" s="5" t="s">
        <v>134</v>
      </c>
      <c r="G4820" s="7">
        <v>193.5</v>
      </c>
      <c r="H4820" s="7" t="s">
        <v>17</v>
      </c>
      <c r="I4820" s="7">
        <v>187.0</v>
      </c>
      <c r="J4820" s="7">
        <f t="shared" si="1"/>
        <v>190.25</v>
      </c>
    </row>
    <row r="4821" ht="15.75" hidden="1" customHeight="1">
      <c r="A4821" s="5" t="s">
        <v>7067</v>
      </c>
      <c r="B4821" s="6" t="s">
        <v>12</v>
      </c>
      <c r="C4821" s="5" t="s">
        <v>23</v>
      </c>
      <c r="D4821" s="5" t="s">
        <v>77</v>
      </c>
      <c r="E4821" s="5" t="s">
        <v>15</v>
      </c>
      <c r="F4821" s="5" t="s">
        <v>78</v>
      </c>
      <c r="G4821" s="7">
        <v>157.0</v>
      </c>
      <c r="H4821" s="7">
        <v>165.0</v>
      </c>
      <c r="I4821" s="7" t="s">
        <v>17</v>
      </c>
      <c r="J4821" s="7">
        <f t="shared" si="1"/>
        <v>161</v>
      </c>
    </row>
    <row r="4822" ht="15.75" hidden="1" customHeight="1">
      <c r="A4822" s="5" t="s">
        <v>7068</v>
      </c>
      <c r="B4822" s="6" t="s">
        <v>19</v>
      </c>
      <c r="C4822" s="5" t="s">
        <v>23</v>
      </c>
      <c r="D4822" s="5" t="s">
        <v>20</v>
      </c>
      <c r="E4822" s="5" t="s">
        <v>15</v>
      </c>
      <c r="F4822" s="5" t="s">
        <v>33</v>
      </c>
      <c r="G4822" s="7">
        <v>193.5</v>
      </c>
      <c r="H4822" s="7" t="s">
        <v>17</v>
      </c>
      <c r="I4822" s="7">
        <v>184.0</v>
      </c>
      <c r="J4822" s="7">
        <f t="shared" si="1"/>
        <v>188.75</v>
      </c>
    </row>
    <row r="4823" ht="15.75" customHeight="1">
      <c r="A4823" s="5" t="s">
        <v>7069</v>
      </c>
      <c r="B4823" s="6" t="s">
        <v>12</v>
      </c>
      <c r="C4823" s="5" t="s">
        <v>23</v>
      </c>
      <c r="D4823" s="5" t="s">
        <v>149</v>
      </c>
      <c r="E4823" s="5" t="s">
        <v>15</v>
      </c>
      <c r="F4823" s="5" t="s">
        <v>496</v>
      </c>
      <c r="G4823" s="7" t="s">
        <v>67</v>
      </c>
      <c r="H4823" s="7" t="s">
        <v>67</v>
      </c>
      <c r="I4823" s="7" t="s">
        <v>17</v>
      </c>
      <c r="J4823" s="7" t="str">
        <f t="shared" si="1"/>
        <v>#DIV/0!</v>
      </c>
    </row>
    <row r="4824" ht="15.75" hidden="1" customHeight="1">
      <c r="A4824" s="5" t="s">
        <v>7070</v>
      </c>
      <c r="B4824" s="6" t="s">
        <v>19</v>
      </c>
      <c r="C4824" s="5" t="s">
        <v>23</v>
      </c>
      <c r="D4824" s="5" t="s">
        <v>109</v>
      </c>
      <c r="E4824" s="5" t="s">
        <v>25</v>
      </c>
      <c r="F4824" s="5" t="s">
        <v>192</v>
      </c>
      <c r="G4824" s="7">
        <v>104.0</v>
      </c>
      <c r="H4824" s="7">
        <v>130.0</v>
      </c>
      <c r="I4824" s="7" t="s">
        <v>17</v>
      </c>
      <c r="J4824" s="7">
        <f t="shared" si="1"/>
        <v>117</v>
      </c>
    </row>
    <row r="4825" ht="15.75" hidden="1" customHeight="1">
      <c r="A4825" s="5" t="s">
        <v>7071</v>
      </c>
      <c r="B4825" s="6" t="s">
        <v>19</v>
      </c>
      <c r="C4825" s="5" t="s">
        <v>23</v>
      </c>
      <c r="D4825" s="5" t="s">
        <v>60</v>
      </c>
      <c r="E4825" s="5" t="s">
        <v>25</v>
      </c>
      <c r="F4825" s="5" t="s">
        <v>61</v>
      </c>
      <c r="G4825" s="7">
        <v>188.0</v>
      </c>
      <c r="H4825" s="7" t="s">
        <v>17</v>
      </c>
      <c r="I4825" s="7">
        <v>191.0</v>
      </c>
      <c r="J4825" s="7">
        <f t="shared" si="1"/>
        <v>189.5</v>
      </c>
    </row>
    <row r="4826" ht="15.75" hidden="1" customHeight="1">
      <c r="A4826" s="5" t="s">
        <v>7072</v>
      </c>
      <c r="B4826" s="6" t="s">
        <v>12</v>
      </c>
      <c r="C4826" s="5" t="s">
        <v>23</v>
      </c>
      <c r="D4826" s="5" t="s">
        <v>20</v>
      </c>
      <c r="E4826" s="5" t="s">
        <v>25</v>
      </c>
      <c r="F4826" s="5" t="s">
        <v>498</v>
      </c>
      <c r="G4826" s="7">
        <v>172.0</v>
      </c>
      <c r="H4826" s="7" t="s">
        <v>17</v>
      </c>
      <c r="I4826" s="7">
        <v>165.0</v>
      </c>
      <c r="J4826" s="7">
        <f t="shared" si="1"/>
        <v>168.5</v>
      </c>
    </row>
    <row r="4827" ht="15.75" hidden="1" customHeight="1">
      <c r="A4827" s="5" t="s">
        <v>7073</v>
      </c>
      <c r="B4827" s="6" t="s">
        <v>12</v>
      </c>
      <c r="C4827" s="5" t="s">
        <v>23</v>
      </c>
      <c r="D4827" s="5" t="s">
        <v>24</v>
      </c>
      <c r="E4827" s="5" t="s">
        <v>15</v>
      </c>
      <c r="F4827" s="5" t="s">
        <v>244</v>
      </c>
      <c r="G4827" s="7">
        <v>141.0</v>
      </c>
      <c r="H4827" s="7">
        <v>153.0</v>
      </c>
      <c r="I4827" s="7" t="s">
        <v>67</v>
      </c>
      <c r="J4827" s="7">
        <f t="shared" si="1"/>
        <v>147</v>
      </c>
    </row>
    <row r="4828" ht="15.75" hidden="1" customHeight="1">
      <c r="A4828" s="5" t="s">
        <v>7074</v>
      </c>
      <c r="B4828" s="6" t="s">
        <v>12</v>
      </c>
      <c r="C4828" s="5" t="s">
        <v>23</v>
      </c>
      <c r="D4828" s="5" t="s">
        <v>24</v>
      </c>
      <c r="E4828" s="5" t="s">
        <v>15</v>
      </c>
      <c r="F4828" s="5" t="s">
        <v>875</v>
      </c>
      <c r="G4828" s="7">
        <v>183.0</v>
      </c>
      <c r="H4828" s="7">
        <v>181.0</v>
      </c>
      <c r="I4828" s="7">
        <v>155.0</v>
      </c>
      <c r="J4828" s="7">
        <f t="shared" si="1"/>
        <v>173</v>
      </c>
    </row>
    <row r="4829" ht="15.75" hidden="1" customHeight="1">
      <c r="A4829" s="5" t="s">
        <v>7075</v>
      </c>
      <c r="B4829" s="6" t="s">
        <v>12</v>
      </c>
      <c r="C4829" s="5" t="s">
        <v>13</v>
      </c>
      <c r="D4829" s="5" t="s">
        <v>37</v>
      </c>
      <c r="E4829" s="5" t="s">
        <v>25</v>
      </c>
      <c r="F4829" s="5" t="s">
        <v>361</v>
      </c>
      <c r="G4829" s="7">
        <v>167.0</v>
      </c>
      <c r="H4829" s="7" t="s">
        <v>17</v>
      </c>
      <c r="I4829" s="7">
        <v>168.0</v>
      </c>
      <c r="J4829" s="7">
        <f t="shared" si="1"/>
        <v>167.5</v>
      </c>
    </row>
    <row r="4830" ht="15.75" hidden="1" customHeight="1">
      <c r="A4830" s="5" t="s">
        <v>7076</v>
      </c>
      <c r="B4830" s="6" t="s">
        <v>19</v>
      </c>
      <c r="C4830" s="5" t="s">
        <v>13</v>
      </c>
      <c r="D4830" s="5" t="s">
        <v>14</v>
      </c>
      <c r="E4830" s="5" t="s">
        <v>15</v>
      </c>
      <c r="F4830" s="5" t="s">
        <v>205</v>
      </c>
      <c r="G4830" s="7">
        <v>132.0</v>
      </c>
      <c r="H4830" s="7" t="s">
        <v>17</v>
      </c>
      <c r="I4830" s="7" t="s">
        <v>67</v>
      </c>
      <c r="J4830" s="7">
        <f t="shared" si="1"/>
        <v>132</v>
      </c>
    </row>
    <row r="4831" ht="15.75" hidden="1" customHeight="1">
      <c r="A4831" s="5" t="s">
        <v>7077</v>
      </c>
      <c r="B4831" s="6" t="s">
        <v>12</v>
      </c>
      <c r="C4831" s="5" t="s">
        <v>23</v>
      </c>
      <c r="D4831" s="5" t="s">
        <v>20</v>
      </c>
      <c r="E4831" s="5" t="s">
        <v>15</v>
      </c>
      <c r="F4831" s="5" t="s">
        <v>153</v>
      </c>
      <c r="G4831" s="7">
        <v>166.0</v>
      </c>
      <c r="H4831" s="7" t="s">
        <v>17</v>
      </c>
      <c r="I4831" s="7">
        <v>137.0</v>
      </c>
      <c r="J4831" s="7">
        <f t="shared" si="1"/>
        <v>151.5</v>
      </c>
    </row>
    <row r="4832" ht="15.75" hidden="1" customHeight="1">
      <c r="A4832" s="5" t="s">
        <v>7078</v>
      </c>
      <c r="B4832" s="6" t="s">
        <v>12</v>
      </c>
      <c r="C4832" s="5" t="s">
        <v>23</v>
      </c>
      <c r="D4832" s="5" t="s">
        <v>51</v>
      </c>
      <c r="E4832" s="5" t="s">
        <v>15</v>
      </c>
      <c r="F4832" s="5" t="s">
        <v>16</v>
      </c>
      <c r="G4832" s="7">
        <v>190.0</v>
      </c>
      <c r="H4832" s="7">
        <v>140.0</v>
      </c>
      <c r="I4832" s="7" t="s">
        <v>17</v>
      </c>
      <c r="J4832" s="7">
        <f t="shared" si="1"/>
        <v>165</v>
      </c>
    </row>
    <row r="4833" ht="15.75" hidden="1" customHeight="1">
      <c r="A4833" s="5" t="s">
        <v>7079</v>
      </c>
      <c r="B4833" s="6" t="s">
        <v>12</v>
      </c>
      <c r="C4833" s="5" t="s">
        <v>13</v>
      </c>
      <c r="D4833" s="5" t="s">
        <v>561</v>
      </c>
      <c r="E4833" s="5" t="s">
        <v>15</v>
      </c>
      <c r="F4833" s="5" t="s">
        <v>600</v>
      </c>
      <c r="G4833" s="7" t="s">
        <v>67</v>
      </c>
      <c r="H4833" s="7" t="s">
        <v>17</v>
      </c>
      <c r="I4833" s="7">
        <v>100.0</v>
      </c>
      <c r="J4833" s="7">
        <f t="shared" si="1"/>
        <v>100</v>
      </c>
    </row>
    <row r="4834" ht="15.75" hidden="1" customHeight="1">
      <c r="A4834" s="5" t="s">
        <v>7080</v>
      </c>
      <c r="B4834" s="6" t="s">
        <v>12</v>
      </c>
      <c r="C4834" s="5" t="s">
        <v>23</v>
      </c>
      <c r="D4834" s="5" t="s">
        <v>30</v>
      </c>
      <c r="E4834" s="5" t="s">
        <v>15</v>
      </c>
      <c r="F4834" s="5" t="s">
        <v>275</v>
      </c>
      <c r="G4834" s="7">
        <v>144.0</v>
      </c>
      <c r="H4834" s="7">
        <v>135.0</v>
      </c>
      <c r="I4834" s="7" t="s">
        <v>17</v>
      </c>
      <c r="J4834" s="7">
        <f t="shared" si="1"/>
        <v>139.5</v>
      </c>
    </row>
    <row r="4835" ht="15.75" hidden="1" customHeight="1">
      <c r="A4835" s="5" t="s">
        <v>7081</v>
      </c>
      <c r="B4835" s="6" t="s">
        <v>12</v>
      </c>
      <c r="C4835" s="5" t="s">
        <v>23</v>
      </c>
      <c r="D4835" s="5" t="s">
        <v>20</v>
      </c>
      <c r="E4835" s="5" t="s">
        <v>15</v>
      </c>
      <c r="F4835" s="5" t="s">
        <v>354</v>
      </c>
      <c r="G4835" s="7">
        <v>186.0</v>
      </c>
      <c r="H4835" s="7" t="s">
        <v>17</v>
      </c>
      <c r="I4835" s="7">
        <v>191.0</v>
      </c>
      <c r="J4835" s="7">
        <f t="shared" si="1"/>
        <v>188.5</v>
      </c>
    </row>
    <row r="4836" ht="15.75" hidden="1" customHeight="1">
      <c r="A4836" s="5" t="s">
        <v>7082</v>
      </c>
      <c r="B4836" s="6" t="s">
        <v>12</v>
      </c>
      <c r="C4836" s="5" t="s">
        <v>13</v>
      </c>
      <c r="D4836" s="5" t="s">
        <v>60</v>
      </c>
      <c r="E4836" s="5" t="s">
        <v>15</v>
      </c>
      <c r="F4836" s="5" t="s">
        <v>73</v>
      </c>
      <c r="G4836" s="7">
        <v>160.0</v>
      </c>
      <c r="H4836" s="7" t="s">
        <v>17</v>
      </c>
      <c r="I4836" s="7">
        <v>180.0</v>
      </c>
      <c r="J4836" s="7">
        <f t="shared" si="1"/>
        <v>170</v>
      </c>
    </row>
    <row r="4837" ht="15.75" hidden="1" customHeight="1">
      <c r="A4837" s="5" t="s">
        <v>7083</v>
      </c>
      <c r="B4837" s="6" t="s">
        <v>12</v>
      </c>
      <c r="C4837" s="5" t="s">
        <v>13</v>
      </c>
      <c r="D4837" s="5" t="s">
        <v>60</v>
      </c>
      <c r="E4837" s="5" t="s">
        <v>15</v>
      </c>
      <c r="F4837" s="5" t="s">
        <v>164</v>
      </c>
      <c r="G4837" s="7">
        <v>156.0</v>
      </c>
      <c r="H4837" s="7">
        <v>178.0</v>
      </c>
      <c r="I4837" s="7">
        <v>190.0</v>
      </c>
      <c r="J4837" s="7">
        <f t="shared" si="1"/>
        <v>174.6666667</v>
      </c>
    </row>
    <row r="4838" ht="15.75" hidden="1" customHeight="1">
      <c r="A4838" s="5" t="s">
        <v>7084</v>
      </c>
      <c r="B4838" s="6" t="s">
        <v>19</v>
      </c>
      <c r="C4838" s="5" t="s">
        <v>13</v>
      </c>
      <c r="D4838" s="5" t="s">
        <v>20</v>
      </c>
      <c r="E4838" s="5" t="s">
        <v>15</v>
      </c>
      <c r="F4838" s="5" t="s">
        <v>742</v>
      </c>
      <c r="G4838" s="7">
        <v>194.0</v>
      </c>
      <c r="H4838" s="7" t="s">
        <v>17</v>
      </c>
      <c r="I4838" s="7">
        <v>180.0</v>
      </c>
      <c r="J4838" s="7">
        <f t="shared" si="1"/>
        <v>187</v>
      </c>
    </row>
    <row r="4839" ht="15.75" hidden="1" customHeight="1">
      <c r="A4839" s="5" t="s">
        <v>7085</v>
      </c>
      <c r="B4839" s="6" t="s">
        <v>19</v>
      </c>
      <c r="C4839" s="5" t="s">
        <v>23</v>
      </c>
      <c r="D4839" s="5" t="s">
        <v>20</v>
      </c>
      <c r="E4839" s="5" t="s">
        <v>15</v>
      </c>
      <c r="F4839" s="5" t="s">
        <v>137</v>
      </c>
      <c r="G4839" s="7">
        <v>185.0</v>
      </c>
      <c r="H4839" s="7">
        <v>176.0</v>
      </c>
      <c r="I4839" s="7" t="s">
        <v>17</v>
      </c>
      <c r="J4839" s="7">
        <f t="shared" si="1"/>
        <v>180.5</v>
      </c>
    </row>
    <row r="4840" ht="15.75" hidden="1" customHeight="1">
      <c r="A4840" s="5" t="s">
        <v>7086</v>
      </c>
      <c r="B4840" s="6" t="s">
        <v>12</v>
      </c>
      <c r="C4840" s="5" t="s">
        <v>13</v>
      </c>
      <c r="D4840" s="5" t="s">
        <v>60</v>
      </c>
      <c r="E4840" s="5" t="s">
        <v>25</v>
      </c>
      <c r="F4840" s="5" t="s">
        <v>73</v>
      </c>
      <c r="G4840" s="7">
        <v>172.0</v>
      </c>
      <c r="H4840" s="7" t="s">
        <v>17</v>
      </c>
      <c r="I4840" s="7">
        <v>175.0</v>
      </c>
      <c r="J4840" s="7">
        <f t="shared" si="1"/>
        <v>173.5</v>
      </c>
    </row>
    <row r="4841" ht="15.75" hidden="1" customHeight="1">
      <c r="A4841" s="5" t="s">
        <v>7087</v>
      </c>
      <c r="B4841" s="6" t="s">
        <v>12</v>
      </c>
      <c r="C4841" s="5" t="s">
        <v>13</v>
      </c>
      <c r="D4841" s="5" t="s">
        <v>37</v>
      </c>
      <c r="E4841" s="5" t="s">
        <v>25</v>
      </c>
      <c r="F4841" s="5" t="s">
        <v>240</v>
      </c>
      <c r="G4841" s="7">
        <v>182.0</v>
      </c>
      <c r="H4841" s="7" t="s">
        <v>17</v>
      </c>
      <c r="I4841" s="7">
        <v>184.0</v>
      </c>
      <c r="J4841" s="7">
        <f t="shared" si="1"/>
        <v>183</v>
      </c>
    </row>
    <row r="4842" ht="15.75" hidden="1" customHeight="1">
      <c r="A4842" s="5" t="s">
        <v>7088</v>
      </c>
      <c r="B4842" s="6" t="s">
        <v>19</v>
      </c>
      <c r="C4842" s="5" t="s">
        <v>23</v>
      </c>
      <c r="D4842" s="5" t="s">
        <v>30</v>
      </c>
      <c r="E4842" s="5" t="s">
        <v>15</v>
      </c>
      <c r="F4842" s="5" t="s">
        <v>660</v>
      </c>
      <c r="G4842" s="7">
        <v>134.0</v>
      </c>
      <c r="H4842" s="7">
        <v>112.0</v>
      </c>
      <c r="I4842" s="7" t="s">
        <v>17</v>
      </c>
      <c r="J4842" s="7">
        <f t="shared" si="1"/>
        <v>123</v>
      </c>
    </row>
    <row r="4843" ht="15.75" hidden="1" customHeight="1">
      <c r="A4843" s="5" t="s">
        <v>7089</v>
      </c>
      <c r="B4843" s="6" t="s">
        <v>12</v>
      </c>
      <c r="C4843" s="5" t="s">
        <v>23</v>
      </c>
      <c r="D4843" s="5" t="s">
        <v>24</v>
      </c>
      <c r="E4843" s="5" t="s">
        <v>15</v>
      </c>
      <c r="F4843" s="5" t="s">
        <v>481</v>
      </c>
      <c r="G4843" s="7">
        <v>185.0</v>
      </c>
      <c r="H4843" s="7">
        <v>177.0</v>
      </c>
      <c r="I4843" s="7" t="s">
        <v>17</v>
      </c>
      <c r="J4843" s="7">
        <f t="shared" si="1"/>
        <v>181</v>
      </c>
    </row>
    <row r="4844" ht="15.75" hidden="1" customHeight="1">
      <c r="A4844" s="5" t="s">
        <v>7090</v>
      </c>
      <c r="B4844" s="6" t="s">
        <v>12</v>
      </c>
      <c r="C4844" s="5" t="s">
        <v>13</v>
      </c>
      <c r="D4844" s="5" t="s">
        <v>30</v>
      </c>
      <c r="E4844" s="5" t="s">
        <v>25</v>
      </c>
      <c r="F4844" s="5" t="s">
        <v>83</v>
      </c>
      <c r="G4844" s="7">
        <v>120.0</v>
      </c>
      <c r="H4844" s="7">
        <v>132.0</v>
      </c>
      <c r="I4844" s="7" t="s">
        <v>17</v>
      </c>
      <c r="J4844" s="7">
        <f t="shared" si="1"/>
        <v>126</v>
      </c>
    </row>
    <row r="4845" ht="15.75" hidden="1" customHeight="1">
      <c r="A4845" s="5" t="s">
        <v>7091</v>
      </c>
      <c r="B4845" s="6" t="s">
        <v>19</v>
      </c>
      <c r="C4845" s="5" t="s">
        <v>23</v>
      </c>
      <c r="D4845" s="5" t="s">
        <v>51</v>
      </c>
      <c r="E4845" s="5" t="s">
        <v>15</v>
      </c>
      <c r="F4845" s="5" t="s">
        <v>752</v>
      </c>
      <c r="G4845" s="7">
        <v>140.0</v>
      </c>
      <c r="H4845" s="7">
        <v>127.0</v>
      </c>
      <c r="I4845" s="7" t="s">
        <v>17</v>
      </c>
      <c r="J4845" s="7">
        <f t="shared" si="1"/>
        <v>133.5</v>
      </c>
    </row>
    <row r="4846" ht="15.75" hidden="1" customHeight="1">
      <c r="A4846" s="5" t="s">
        <v>7092</v>
      </c>
      <c r="B4846" s="6" t="s">
        <v>19</v>
      </c>
      <c r="C4846" s="5" t="s">
        <v>23</v>
      </c>
      <c r="D4846" s="5" t="s">
        <v>20</v>
      </c>
      <c r="E4846" s="5" t="s">
        <v>25</v>
      </c>
      <c r="F4846" s="5" t="s">
        <v>300</v>
      </c>
      <c r="G4846" s="7">
        <v>159.0</v>
      </c>
      <c r="H4846" s="7">
        <v>155.0</v>
      </c>
      <c r="I4846" s="7" t="s">
        <v>17</v>
      </c>
      <c r="J4846" s="7">
        <f t="shared" si="1"/>
        <v>157</v>
      </c>
    </row>
    <row r="4847" ht="15.75" hidden="1" customHeight="1">
      <c r="A4847" s="5" t="s">
        <v>7093</v>
      </c>
      <c r="B4847" s="6" t="s">
        <v>12</v>
      </c>
      <c r="C4847" s="5" t="s">
        <v>13</v>
      </c>
      <c r="D4847" s="5" t="s">
        <v>14</v>
      </c>
      <c r="E4847" s="5" t="s">
        <v>25</v>
      </c>
      <c r="F4847" s="5" t="s">
        <v>782</v>
      </c>
      <c r="G4847" s="7">
        <v>120.0</v>
      </c>
      <c r="H4847" s="7" t="s">
        <v>17</v>
      </c>
      <c r="I4847" s="7">
        <v>117.0</v>
      </c>
      <c r="J4847" s="7">
        <f t="shared" si="1"/>
        <v>118.5</v>
      </c>
    </row>
    <row r="4848" ht="15.75" hidden="1" customHeight="1">
      <c r="A4848" s="5" t="s">
        <v>7094</v>
      </c>
      <c r="B4848" s="6" t="s">
        <v>19</v>
      </c>
      <c r="C4848" s="5" t="s">
        <v>13</v>
      </c>
      <c r="D4848" s="5" t="s">
        <v>20</v>
      </c>
      <c r="E4848" s="5" t="s">
        <v>25</v>
      </c>
      <c r="F4848" s="5" t="s">
        <v>410</v>
      </c>
      <c r="G4848" s="7">
        <v>184.0</v>
      </c>
      <c r="H4848" s="7">
        <v>132.0</v>
      </c>
      <c r="I4848" s="7">
        <v>161.0</v>
      </c>
      <c r="J4848" s="7">
        <f t="shared" si="1"/>
        <v>159</v>
      </c>
    </row>
    <row r="4849" ht="15.75" hidden="1" customHeight="1">
      <c r="A4849" s="5" t="s">
        <v>7095</v>
      </c>
      <c r="B4849" s="6" t="s">
        <v>12</v>
      </c>
      <c r="C4849" s="5" t="s">
        <v>13</v>
      </c>
      <c r="D4849" s="5" t="s">
        <v>37</v>
      </c>
      <c r="E4849" s="5" t="s">
        <v>25</v>
      </c>
      <c r="F4849" s="5" t="s">
        <v>240</v>
      </c>
      <c r="G4849" s="7">
        <v>181.0</v>
      </c>
      <c r="H4849" s="7" t="s">
        <v>17</v>
      </c>
      <c r="I4849" s="7">
        <v>190.0</v>
      </c>
      <c r="J4849" s="7">
        <f t="shared" si="1"/>
        <v>185.5</v>
      </c>
    </row>
    <row r="4850" ht="15.75" hidden="1" customHeight="1">
      <c r="A4850" s="5" t="s">
        <v>7096</v>
      </c>
      <c r="B4850" s="6" t="s">
        <v>12</v>
      </c>
      <c r="C4850" s="5" t="s">
        <v>23</v>
      </c>
      <c r="D4850" s="5" t="s">
        <v>43</v>
      </c>
      <c r="E4850" s="5" t="s">
        <v>25</v>
      </c>
      <c r="F4850" s="5" t="s">
        <v>170</v>
      </c>
      <c r="G4850" s="7">
        <v>165.0</v>
      </c>
      <c r="H4850" s="7">
        <v>169.0</v>
      </c>
      <c r="I4850" s="7" t="s">
        <v>17</v>
      </c>
      <c r="J4850" s="7">
        <f t="shared" si="1"/>
        <v>167</v>
      </c>
    </row>
    <row r="4851" ht="15.75" hidden="1" customHeight="1">
      <c r="A4851" s="5" t="s">
        <v>7097</v>
      </c>
      <c r="B4851" s="6" t="s">
        <v>12</v>
      </c>
      <c r="C4851" s="5" t="s">
        <v>23</v>
      </c>
      <c r="D4851" s="5" t="s">
        <v>30</v>
      </c>
      <c r="E4851" s="5" t="s">
        <v>15</v>
      </c>
      <c r="F4851" s="5" t="s">
        <v>275</v>
      </c>
      <c r="G4851" s="7">
        <v>167.0</v>
      </c>
      <c r="H4851" s="7">
        <v>151.0</v>
      </c>
      <c r="I4851" s="7" t="s">
        <v>17</v>
      </c>
      <c r="J4851" s="7">
        <f t="shared" si="1"/>
        <v>159</v>
      </c>
    </row>
    <row r="4852" ht="15.75" hidden="1" customHeight="1">
      <c r="A4852" s="5" t="s">
        <v>7098</v>
      </c>
      <c r="B4852" s="6" t="s">
        <v>12</v>
      </c>
      <c r="C4852" s="5" t="s">
        <v>23</v>
      </c>
      <c r="D4852" s="5" t="s">
        <v>149</v>
      </c>
      <c r="E4852" s="5" t="s">
        <v>15</v>
      </c>
      <c r="F4852" s="5" t="s">
        <v>496</v>
      </c>
      <c r="G4852" s="7">
        <v>172.0</v>
      </c>
      <c r="H4852" s="7">
        <v>172.0</v>
      </c>
      <c r="I4852" s="7" t="s">
        <v>17</v>
      </c>
      <c r="J4852" s="7">
        <f t="shared" si="1"/>
        <v>172</v>
      </c>
    </row>
    <row r="4853" ht="15.75" hidden="1" customHeight="1">
      <c r="A4853" s="5" t="s">
        <v>7099</v>
      </c>
      <c r="B4853" s="6" t="s">
        <v>12</v>
      </c>
      <c r="C4853" s="5" t="s">
        <v>23</v>
      </c>
      <c r="D4853" s="5" t="s">
        <v>130</v>
      </c>
      <c r="E4853" s="5" t="s">
        <v>15</v>
      </c>
      <c r="F4853" s="5" t="s">
        <v>196</v>
      </c>
      <c r="G4853" s="7">
        <v>119.0</v>
      </c>
      <c r="H4853" s="7">
        <v>145.0</v>
      </c>
      <c r="I4853" s="7" t="s">
        <v>17</v>
      </c>
      <c r="J4853" s="7">
        <f t="shared" si="1"/>
        <v>132</v>
      </c>
    </row>
    <row r="4854" ht="15.75" hidden="1" customHeight="1">
      <c r="A4854" s="5" t="s">
        <v>7100</v>
      </c>
      <c r="B4854" s="6" t="s">
        <v>19</v>
      </c>
      <c r="C4854" s="5" t="s">
        <v>23</v>
      </c>
      <c r="D4854" s="5" t="s">
        <v>20</v>
      </c>
      <c r="E4854" s="5" t="s">
        <v>15</v>
      </c>
      <c r="F4854" s="5" t="s">
        <v>107</v>
      </c>
      <c r="G4854" s="7">
        <v>183.0</v>
      </c>
      <c r="H4854" s="7" t="s">
        <v>17</v>
      </c>
      <c r="I4854" s="7">
        <v>184.0</v>
      </c>
      <c r="J4854" s="7">
        <f t="shared" si="1"/>
        <v>183.5</v>
      </c>
    </row>
    <row r="4855" ht="15.75" hidden="1" customHeight="1">
      <c r="A4855" s="5" t="s">
        <v>7101</v>
      </c>
      <c r="B4855" s="6" t="s">
        <v>19</v>
      </c>
      <c r="C4855" s="5" t="s">
        <v>13</v>
      </c>
      <c r="D4855" s="5" t="s">
        <v>60</v>
      </c>
      <c r="E4855" s="5" t="s">
        <v>25</v>
      </c>
      <c r="F4855" s="5" t="s">
        <v>73</v>
      </c>
      <c r="G4855" s="7">
        <v>186.0</v>
      </c>
      <c r="H4855" s="7" t="s">
        <v>17</v>
      </c>
      <c r="I4855" s="7">
        <v>184.0</v>
      </c>
      <c r="J4855" s="7">
        <f t="shared" si="1"/>
        <v>185</v>
      </c>
    </row>
    <row r="4856" ht="15.75" hidden="1" customHeight="1">
      <c r="A4856" s="5" t="s">
        <v>7102</v>
      </c>
      <c r="B4856" s="6" t="s">
        <v>12</v>
      </c>
      <c r="C4856" s="5" t="s">
        <v>23</v>
      </c>
      <c r="D4856" s="5" t="s">
        <v>51</v>
      </c>
      <c r="E4856" s="5" t="s">
        <v>15</v>
      </c>
      <c r="F4856" s="5" t="s">
        <v>112</v>
      </c>
      <c r="G4856" s="7">
        <v>177.0</v>
      </c>
      <c r="H4856" s="7">
        <v>162.0</v>
      </c>
      <c r="I4856" s="7" t="s">
        <v>17</v>
      </c>
      <c r="J4856" s="7">
        <f t="shared" si="1"/>
        <v>169.5</v>
      </c>
    </row>
    <row r="4857" ht="15.75" hidden="1" customHeight="1">
      <c r="A4857" s="5" t="s">
        <v>7103</v>
      </c>
      <c r="B4857" s="6" t="s">
        <v>12</v>
      </c>
      <c r="C4857" s="5" t="s">
        <v>13</v>
      </c>
      <c r="D4857" s="5" t="s">
        <v>43</v>
      </c>
      <c r="E4857" s="5" t="s">
        <v>25</v>
      </c>
      <c r="F4857" s="5" t="s">
        <v>259</v>
      </c>
      <c r="G4857" s="7">
        <v>127.0</v>
      </c>
      <c r="H4857" s="7">
        <v>132.0</v>
      </c>
      <c r="I4857" s="7" t="s">
        <v>17</v>
      </c>
      <c r="J4857" s="7">
        <f t="shared" si="1"/>
        <v>129.5</v>
      </c>
    </row>
    <row r="4858" ht="15.75" hidden="1" customHeight="1">
      <c r="A4858" s="5" t="s">
        <v>7104</v>
      </c>
      <c r="B4858" s="6" t="s">
        <v>19</v>
      </c>
      <c r="C4858" s="5" t="s">
        <v>13</v>
      </c>
      <c r="D4858" s="5" t="s">
        <v>561</v>
      </c>
      <c r="E4858" s="5" t="s">
        <v>25</v>
      </c>
      <c r="F4858" s="5" t="s">
        <v>1414</v>
      </c>
      <c r="G4858" s="7">
        <v>141.0</v>
      </c>
      <c r="H4858" s="7">
        <v>151.0</v>
      </c>
      <c r="I4858" s="7" t="s">
        <v>17</v>
      </c>
      <c r="J4858" s="7">
        <f t="shared" si="1"/>
        <v>146</v>
      </c>
    </row>
    <row r="4859" ht="15.75" hidden="1" customHeight="1">
      <c r="A4859" s="5" t="s">
        <v>7105</v>
      </c>
      <c r="B4859" s="6" t="s">
        <v>12</v>
      </c>
      <c r="C4859" s="5" t="s">
        <v>13</v>
      </c>
      <c r="D4859" s="5" t="s">
        <v>37</v>
      </c>
      <c r="E4859" s="5" t="s">
        <v>25</v>
      </c>
      <c r="F4859" s="5" t="s">
        <v>240</v>
      </c>
      <c r="G4859" s="7">
        <v>193.5</v>
      </c>
      <c r="H4859" s="7" t="s">
        <v>17</v>
      </c>
      <c r="I4859" s="7">
        <v>192.0</v>
      </c>
      <c r="J4859" s="7">
        <f t="shared" si="1"/>
        <v>192.75</v>
      </c>
    </row>
    <row r="4860" ht="15.75" hidden="1" customHeight="1">
      <c r="A4860" s="5" t="s">
        <v>7106</v>
      </c>
      <c r="B4860" s="6" t="s">
        <v>12</v>
      </c>
      <c r="C4860" s="5" t="s">
        <v>13</v>
      </c>
      <c r="D4860" s="5" t="s">
        <v>37</v>
      </c>
      <c r="E4860" s="5" t="s">
        <v>25</v>
      </c>
      <c r="F4860" s="5" t="s">
        <v>576</v>
      </c>
      <c r="G4860" s="7">
        <v>147.0</v>
      </c>
      <c r="H4860" s="7">
        <v>145.0</v>
      </c>
      <c r="I4860" s="7">
        <v>119.0</v>
      </c>
      <c r="J4860" s="7">
        <f t="shared" si="1"/>
        <v>137</v>
      </c>
    </row>
    <row r="4861" ht="15.75" hidden="1" customHeight="1">
      <c r="A4861" s="5" t="s">
        <v>7107</v>
      </c>
      <c r="B4861" s="6" t="s">
        <v>12</v>
      </c>
      <c r="C4861" s="5" t="s">
        <v>13</v>
      </c>
      <c r="D4861" s="5" t="s">
        <v>14</v>
      </c>
      <c r="E4861" s="5" t="s">
        <v>15</v>
      </c>
      <c r="F4861" s="5" t="s">
        <v>127</v>
      </c>
      <c r="G4861" s="7">
        <v>169.0</v>
      </c>
      <c r="H4861" s="7" t="s">
        <v>17</v>
      </c>
      <c r="I4861" s="7">
        <v>180.0</v>
      </c>
      <c r="J4861" s="7">
        <f t="shared" si="1"/>
        <v>174.5</v>
      </c>
    </row>
    <row r="4862" ht="15.75" hidden="1" customHeight="1">
      <c r="A4862" s="5" t="s">
        <v>7108</v>
      </c>
      <c r="B4862" s="6" t="s">
        <v>19</v>
      </c>
      <c r="C4862" s="5" t="s">
        <v>23</v>
      </c>
      <c r="D4862" s="5" t="s">
        <v>46</v>
      </c>
      <c r="E4862" s="5" t="s">
        <v>25</v>
      </c>
      <c r="F4862" s="5" t="s">
        <v>47</v>
      </c>
      <c r="G4862" s="7">
        <v>111.0</v>
      </c>
      <c r="H4862" s="7">
        <v>138.0</v>
      </c>
      <c r="I4862" s="7" t="s">
        <v>17</v>
      </c>
      <c r="J4862" s="7">
        <f t="shared" si="1"/>
        <v>124.5</v>
      </c>
    </row>
    <row r="4863" ht="15.75" hidden="1" customHeight="1">
      <c r="A4863" s="5" t="s">
        <v>7109</v>
      </c>
      <c r="B4863" s="6" t="s">
        <v>12</v>
      </c>
      <c r="C4863" s="5" t="s">
        <v>23</v>
      </c>
      <c r="D4863" s="5" t="s">
        <v>130</v>
      </c>
      <c r="E4863" s="5" t="s">
        <v>15</v>
      </c>
      <c r="F4863" s="5" t="s">
        <v>483</v>
      </c>
      <c r="G4863" s="7">
        <v>154.0</v>
      </c>
      <c r="H4863" s="7">
        <v>132.0</v>
      </c>
      <c r="I4863" s="7" t="s">
        <v>17</v>
      </c>
      <c r="J4863" s="7">
        <f t="shared" si="1"/>
        <v>143</v>
      </c>
    </row>
    <row r="4864" ht="15.75" hidden="1" customHeight="1">
      <c r="A4864" s="5" t="s">
        <v>7110</v>
      </c>
      <c r="B4864" s="6" t="s">
        <v>12</v>
      </c>
      <c r="C4864" s="5" t="s">
        <v>13</v>
      </c>
      <c r="D4864" s="5" t="s">
        <v>43</v>
      </c>
      <c r="E4864" s="5" t="s">
        <v>25</v>
      </c>
      <c r="F4864" s="5" t="s">
        <v>170</v>
      </c>
      <c r="G4864" s="7">
        <v>169.0</v>
      </c>
      <c r="H4864" s="7">
        <v>164.0</v>
      </c>
      <c r="I4864" s="7" t="s">
        <v>17</v>
      </c>
      <c r="J4864" s="7">
        <f t="shared" si="1"/>
        <v>166.5</v>
      </c>
    </row>
    <row r="4865" ht="15.75" hidden="1" customHeight="1">
      <c r="A4865" s="5" t="s">
        <v>7111</v>
      </c>
      <c r="B4865" s="6" t="s">
        <v>12</v>
      </c>
      <c r="C4865" s="5" t="s">
        <v>23</v>
      </c>
      <c r="D4865" s="5" t="s">
        <v>20</v>
      </c>
      <c r="E4865" s="5" t="s">
        <v>15</v>
      </c>
      <c r="F4865" s="5" t="s">
        <v>264</v>
      </c>
      <c r="G4865" s="7">
        <v>155.0</v>
      </c>
      <c r="H4865" s="7">
        <v>140.0</v>
      </c>
      <c r="I4865" s="7">
        <v>125.0</v>
      </c>
      <c r="J4865" s="7">
        <f t="shared" si="1"/>
        <v>140</v>
      </c>
    </row>
    <row r="4866" ht="15.75" hidden="1" customHeight="1">
      <c r="A4866" s="5" t="s">
        <v>7112</v>
      </c>
      <c r="B4866" s="6" t="s">
        <v>19</v>
      </c>
      <c r="C4866" s="5" t="s">
        <v>13</v>
      </c>
      <c r="D4866" s="5" t="s">
        <v>24</v>
      </c>
      <c r="E4866" s="5" t="s">
        <v>15</v>
      </c>
      <c r="F4866" s="5" t="s">
        <v>467</v>
      </c>
      <c r="G4866" s="7">
        <v>161.0</v>
      </c>
      <c r="H4866" s="7" t="s">
        <v>17</v>
      </c>
      <c r="I4866" s="7">
        <v>146.0</v>
      </c>
      <c r="J4866" s="7">
        <f t="shared" si="1"/>
        <v>153.5</v>
      </c>
    </row>
    <row r="4867" ht="15.75" hidden="1" customHeight="1">
      <c r="A4867" s="5" t="s">
        <v>7113</v>
      </c>
      <c r="B4867" s="6" t="s">
        <v>12</v>
      </c>
      <c r="C4867" s="5" t="s">
        <v>13</v>
      </c>
      <c r="D4867" s="5" t="s">
        <v>30</v>
      </c>
      <c r="E4867" s="5" t="s">
        <v>25</v>
      </c>
      <c r="F4867" s="5" t="s">
        <v>462</v>
      </c>
      <c r="G4867" s="7">
        <v>177.0</v>
      </c>
      <c r="H4867" s="7" t="s">
        <v>17</v>
      </c>
      <c r="I4867" s="7">
        <v>166.0</v>
      </c>
      <c r="J4867" s="7">
        <f t="shared" si="1"/>
        <v>171.5</v>
      </c>
    </row>
    <row r="4868" ht="15.75" hidden="1" customHeight="1">
      <c r="A4868" s="5" t="s">
        <v>7114</v>
      </c>
      <c r="B4868" s="6" t="s">
        <v>19</v>
      </c>
      <c r="C4868" s="5" t="s">
        <v>13</v>
      </c>
      <c r="D4868" s="5" t="s">
        <v>14</v>
      </c>
      <c r="E4868" s="5" t="s">
        <v>25</v>
      </c>
      <c r="F4868" s="5" t="s">
        <v>259</v>
      </c>
      <c r="G4868" s="7">
        <v>182.0</v>
      </c>
      <c r="H4868" s="7" t="s">
        <v>17</v>
      </c>
      <c r="I4868" s="7">
        <v>178.0</v>
      </c>
      <c r="J4868" s="7">
        <f t="shared" si="1"/>
        <v>180</v>
      </c>
    </row>
    <row r="4869" ht="15.75" hidden="1" customHeight="1">
      <c r="A4869" s="5" t="s">
        <v>7115</v>
      </c>
      <c r="B4869" s="6" t="s">
        <v>19</v>
      </c>
      <c r="C4869" s="5" t="s">
        <v>13</v>
      </c>
      <c r="D4869" s="5" t="s">
        <v>37</v>
      </c>
      <c r="E4869" s="5" t="s">
        <v>15</v>
      </c>
      <c r="F4869" s="5" t="s">
        <v>86</v>
      </c>
      <c r="G4869" s="7">
        <v>190.0</v>
      </c>
      <c r="H4869" s="7" t="s">
        <v>17</v>
      </c>
      <c r="I4869" s="7">
        <v>192.0</v>
      </c>
      <c r="J4869" s="7">
        <f t="shared" si="1"/>
        <v>191</v>
      </c>
    </row>
    <row r="4870" ht="15.75" hidden="1" customHeight="1">
      <c r="A4870" s="5" t="s">
        <v>7116</v>
      </c>
      <c r="B4870" s="6" t="s">
        <v>12</v>
      </c>
      <c r="C4870" s="5" t="s">
        <v>13</v>
      </c>
      <c r="D4870" s="5" t="s">
        <v>109</v>
      </c>
      <c r="E4870" s="5" t="s">
        <v>15</v>
      </c>
      <c r="F4870" s="5" t="s">
        <v>52</v>
      </c>
      <c r="G4870" s="7">
        <v>193.0</v>
      </c>
      <c r="H4870" s="7" t="s">
        <v>17</v>
      </c>
      <c r="I4870" s="7">
        <v>177.0</v>
      </c>
      <c r="J4870" s="7">
        <f t="shared" si="1"/>
        <v>185</v>
      </c>
    </row>
    <row r="4871" ht="15.75" hidden="1" customHeight="1">
      <c r="A4871" s="5" t="s">
        <v>7117</v>
      </c>
      <c r="B4871" s="6" t="s">
        <v>12</v>
      </c>
      <c r="C4871" s="5" t="s">
        <v>23</v>
      </c>
      <c r="D4871" s="5" t="s">
        <v>20</v>
      </c>
      <c r="E4871" s="5" t="s">
        <v>15</v>
      </c>
      <c r="F4871" s="5" t="s">
        <v>143</v>
      </c>
      <c r="G4871" s="7">
        <v>177.0</v>
      </c>
      <c r="H4871" s="7">
        <v>143.0</v>
      </c>
      <c r="I4871" s="7">
        <v>155.0</v>
      </c>
      <c r="J4871" s="7">
        <f t="shared" si="1"/>
        <v>158.3333333</v>
      </c>
    </row>
    <row r="4872" ht="15.75" hidden="1" customHeight="1">
      <c r="A4872" s="5" t="s">
        <v>7118</v>
      </c>
      <c r="B4872" s="6" t="s">
        <v>12</v>
      </c>
      <c r="C4872" s="5" t="s">
        <v>23</v>
      </c>
      <c r="D4872" s="5" t="s">
        <v>24</v>
      </c>
      <c r="E4872" s="5" t="s">
        <v>15</v>
      </c>
      <c r="F4872" s="5" t="s">
        <v>875</v>
      </c>
      <c r="G4872" s="7">
        <v>156.0</v>
      </c>
      <c r="H4872" s="7">
        <v>145.0</v>
      </c>
      <c r="I4872" s="7" t="s">
        <v>17</v>
      </c>
      <c r="J4872" s="7">
        <f t="shared" si="1"/>
        <v>150.5</v>
      </c>
    </row>
    <row r="4873" ht="15.75" hidden="1" customHeight="1">
      <c r="A4873" s="5" t="s">
        <v>7119</v>
      </c>
      <c r="B4873" s="6" t="s">
        <v>19</v>
      </c>
      <c r="C4873" s="5" t="s">
        <v>13</v>
      </c>
      <c r="D4873" s="5" t="s">
        <v>40</v>
      </c>
      <c r="E4873" s="5" t="s">
        <v>15</v>
      </c>
      <c r="F4873" s="5" t="s">
        <v>41</v>
      </c>
      <c r="G4873" s="7">
        <v>171.0</v>
      </c>
      <c r="H4873" s="7">
        <v>188.0</v>
      </c>
      <c r="I4873" s="7" t="s">
        <v>17</v>
      </c>
      <c r="J4873" s="7">
        <f t="shared" si="1"/>
        <v>179.5</v>
      </c>
    </row>
    <row r="4874" ht="15.75" hidden="1" customHeight="1">
      <c r="A4874" s="5" t="s">
        <v>7120</v>
      </c>
      <c r="B4874" s="6" t="s">
        <v>19</v>
      </c>
      <c r="C4874" s="5" t="s">
        <v>13</v>
      </c>
      <c r="D4874" s="5" t="s">
        <v>37</v>
      </c>
      <c r="E4874" s="5" t="s">
        <v>25</v>
      </c>
      <c r="F4874" s="5" t="s">
        <v>58</v>
      </c>
      <c r="G4874" s="7">
        <v>189.0</v>
      </c>
      <c r="H4874" s="7">
        <v>171.0</v>
      </c>
      <c r="I4874" s="7">
        <v>170.0</v>
      </c>
      <c r="J4874" s="7">
        <f t="shared" si="1"/>
        <v>176.6666667</v>
      </c>
    </row>
    <row r="4875" ht="15.75" hidden="1" customHeight="1">
      <c r="A4875" s="5" t="s">
        <v>7121</v>
      </c>
      <c r="B4875" s="6" t="s">
        <v>19</v>
      </c>
      <c r="C4875" s="5" t="s">
        <v>23</v>
      </c>
      <c r="D4875" s="5" t="s">
        <v>24</v>
      </c>
      <c r="E4875" s="5" t="s">
        <v>15</v>
      </c>
      <c r="F4875" s="5" t="s">
        <v>350</v>
      </c>
      <c r="G4875" s="7">
        <v>143.0</v>
      </c>
      <c r="H4875" s="7" t="s">
        <v>17</v>
      </c>
      <c r="I4875" s="7">
        <v>133.0</v>
      </c>
      <c r="J4875" s="7">
        <f t="shared" si="1"/>
        <v>138</v>
      </c>
    </row>
    <row r="4876" ht="15.75" hidden="1" customHeight="1">
      <c r="A4876" s="5" t="s">
        <v>7122</v>
      </c>
      <c r="B4876" s="6" t="s">
        <v>12</v>
      </c>
      <c r="C4876" s="5" t="s">
        <v>23</v>
      </c>
      <c r="D4876" s="5" t="s">
        <v>20</v>
      </c>
      <c r="E4876" s="5" t="s">
        <v>15</v>
      </c>
      <c r="F4876" s="5" t="s">
        <v>161</v>
      </c>
      <c r="G4876" s="7">
        <v>196.0</v>
      </c>
      <c r="H4876" s="7" t="s">
        <v>17</v>
      </c>
      <c r="I4876" s="7">
        <v>184.0</v>
      </c>
      <c r="J4876" s="7">
        <f t="shared" si="1"/>
        <v>190</v>
      </c>
    </row>
    <row r="4877" ht="15.75" hidden="1" customHeight="1">
      <c r="A4877" s="5" t="s">
        <v>7123</v>
      </c>
      <c r="B4877" s="6" t="s">
        <v>19</v>
      </c>
      <c r="C4877" s="5" t="s">
        <v>13</v>
      </c>
      <c r="D4877" s="5" t="s">
        <v>30</v>
      </c>
      <c r="E4877" s="5" t="s">
        <v>25</v>
      </c>
      <c r="F4877" s="5" t="s">
        <v>1766</v>
      </c>
      <c r="G4877" s="7">
        <v>129.0</v>
      </c>
      <c r="H4877" s="7">
        <v>138.0</v>
      </c>
      <c r="I4877" s="7" t="s">
        <v>17</v>
      </c>
      <c r="J4877" s="7">
        <f t="shared" si="1"/>
        <v>133.5</v>
      </c>
    </row>
    <row r="4878" ht="15.75" hidden="1" customHeight="1">
      <c r="A4878" s="5" t="s">
        <v>7124</v>
      </c>
      <c r="B4878" s="6" t="s">
        <v>12</v>
      </c>
      <c r="C4878" s="5" t="s">
        <v>23</v>
      </c>
      <c r="D4878" s="5" t="s">
        <v>30</v>
      </c>
      <c r="E4878" s="5" t="s">
        <v>25</v>
      </c>
      <c r="F4878" s="5" t="s">
        <v>269</v>
      </c>
      <c r="G4878" s="7">
        <v>122.0</v>
      </c>
      <c r="H4878" s="7">
        <v>115.0</v>
      </c>
      <c r="I4878" s="7">
        <v>104.0</v>
      </c>
      <c r="J4878" s="7">
        <f t="shared" si="1"/>
        <v>113.6666667</v>
      </c>
    </row>
    <row r="4879" ht="15.75" hidden="1" customHeight="1">
      <c r="A4879" s="5" t="s">
        <v>7125</v>
      </c>
      <c r="B4879" s="6" t="s">
        <v>12</v>
      </c>
      <c r="C4879" s="5" t="s">
        <v>13</v>
      </c>
      <c r="D4879" s="5" t="s">
        <v>43</v>
      </c>
      <c r="E4879" s="5" t="s">
        <v>25</v>
      </c>
      <c r="F4879" s="5" t="s">
        <v>44</v>
      </c>
      <c r="G4879" s="7">
        <v>171.0</v>
      </c>
      <c r="H4879" s="7" t="s">
        <v>17</v>
      </c>
      <c r="I4879" s="7">
        <v>155.0</v>
      </c>
      <c r="J4879" s="7">
        <f t="shared" si="1"/>
        <v>163</v>
      </c>
    </row>
    <row r="4880" ht="15.75" hidden="1" customHeight="1">
      <c r="A4880" s="5" t="s">
        <v>7126</v>
      </c>
      <c r="B4880" s="6" t="s">
        <v>12</v>
      </c>
      <c r="C4880" s="5" t="s">
        <v>23</v>
      </c>
      <c r="D4880" s="5" t="s">
        <v>43</v>
      </c>
      <c r="E4880" s="5" t="s">
        <v>15</v>
      </c>
      <c r="F4880" s="5" t="s">
        <v>174</v>
      </c>
      <c r="G4880" s="7">
        <v>156.0</v>
      </c>
      <c r="H4880" s="7">
        <v>155.0</v>
      </c>
      <c r="I4880" s="7" t="s">
        <v>17</v>
      </c>
      <c r="J4880" s="7">
        <f t="shared" si="1"/>
        <v>155.5</v>
      </c>
    </row>
    <row r="4881" ht="15.75" hidden="1" customHeight="1">
      <c r="A4881" s="5" t="s">
        <v>7127</v>
      </c>
      <c r="B4881" s="6" t="s">
        <v>12</v>
      </c>
      <c r="C4881" s="5" t="s">
        <v>23</v>
      </c>
      <c r="D4881" s="5" t="s">
        <v>20</v>
      </c>
      <c r="E4881" s="5" t="s">
        <v>25</v>
      </c>
      <c r="F4881" s="5" t="s">
        <v>71</v>
      </c>
      <c r="G4881" s="7">
        <v>150.0</v>
      </c>
      <c r="H4881" s="7">
        <v>140.0</v>
      </c>
      <c r="I4881" s="7" t="s">
        <v>17</v>
      </c>
      <c r="J4881" s="7">
        <f t="shared" si="1"/>
        <v>145</v>
      </c>
    </row>
    <row r="4882" ht="15.75" hidden="1" customHeight="1">
      <c r="A4882" s="5" t="s">
        <v>7128</v>
      </c>
      <c r="B4882" s="6" t="s">
        <v>12</v>
      </c>
      <c r="C4882" s="5" t="s">
        <v>13</v>
      </c>
      <c r="D4882" s="5" t="s">
        <v>109</v>
      </c>
      <c r="E4882" s="5" t="s">
        <v>15</v>
      </c>
      <c r="F4882" s="5" t="s">
        <v>172</v>
      </c>
      <c r="G4882" s="7">
        <v>119.0</v>
      </c>
      <c r="H4882" s="7">
        <v>121.0</v>
      </c>
      <c r="I4882" s="7" t="s">
        <v>17</v>
      </c>
      <c r="J4882" s="7">
        <f t="shared" si="1"/>
        <v>120</v>
      </c>
    </row>
    <row r="4883" ht="15.75" hidden="1" customHeight="1">
      <c r="A4883" s="5" t="s">
        <v>7129</v>
      </c>
      <c r="B4883" s="6" t="s">
        <v>12</v>
      </c>
      <c r="C4883" s="5" t="s">
        <v>23</v>
      </c>
      <c r="D4883" s="5" t="s">
        <v>30</v>
      </c>
      <c r="E4883" s="5" t="s">
        <v>15</v>
      </c>
      <c r="F4883" s="5" t="s">
        <v>319</v>
      </c>
      <c r="G4883" s="7">
        <v>162.0</v>
      </c>
      <c r="H4883" s="7">
        <v>155.0</v>
      </c>
      <c r="I4883" s="7" t="s">
        <v>17</v>
      </c>
      <c r="J4883" s="7">
        <f t="shared" si="1"/>
        <v>158.5</v>
      </c>
    </row>
    <row r="4884" ht="15.75" hidden="1" customHeight="1">
      <c r="A4884" s="5" t="s">
        <v>7130</v>
      </c>
      <c r="B4884" s="6" t="s">
        <v>19</v>
      </c>
      <c r="C4884" s="5" t="s">
        <v>13</v>
      </c>
      <c r="D4884" s="5" t="s">
        <v>14</v>
      </c>
      <c r="E4884" s="5" t="s">
        <v>25</v>
      </c>
      <c r="F4884" s="5" t="s">
        <v>56</v>
      </c>
      <c r="G4884" s="7">
        <v>137.0</v>
      </c>
      <c r="H4884" s="7">
        <v>153.0</v>
      </c>
      <c r="I4884" s="7" t="s">
        <v>17</v>
      </c>
      <c r="J4884" s="7">
        <f t="shared" si="1"/>
        <v>145</v>
      </c>
    </row>
    <row r="4885" ht="15.75" hidden="1" customHeight="1">
      <c r="A4885" s="5" t="s">
        <v>7131</v>
      </c>
      <c r="B4885" s="6" t="s">
        <v>12</v>
      </c>
      <c r="C4885" s="5" t="s">
        <v>23</v>
      </c>
      <c r="D4885" s="5" t="s">
        <v>24</v>
      </c>
      <c r="E4885" s="5" t="s">
        <v>15</v>
      </c>
      <c r="F4885" s="5" t="s">
        <v>554</v>
      </c>
      <c r="G4885" s="7">
        <v>177.0</v>
      </c>
      <c r="H4885" s="7" t="s">
        <v>17</v>
      </c>
      <c r="I4885" s="7">
        <v>146.0</v>
      </c>
      <c r="J4885" s="7">
        <f t="shared" si="1"/>
        <v>161.5</v>
      </c>
    </row>
    <row r="4886" ht="15.75" hidden="1" customHeight="1">
      <c r="A4886" s="5" t="s">
        <v>7132</v>
      </c>
      <c r="B4886" s="6" t="s">
        <v>12</v>
      </c>
      <c r="C4886" s="5" t="s">
        <v>13</v>
      </c>
      <c r="D4886" s="5" t="s">
        <v>30</v>
      </c>
      <c r="E4886" s="5" t="s">
        <v>15</v>
      </c>
      <c r="F4886" s="5" t="s">
        <v>31</v>
      </c>
      <c r="G4886" s="7">
        <v>174.0</v>
      </c>
      <c r="H4886" s="7">
        <v>167.0</v>
      </c>
      <c r="I4886" s="7">
        <v>168.0</v>
      </c>
      <c r="J4886" s="7">
        <f t="shared" si="1"/>
        <v>169.6666667</v>
      </c>
    </row>
    <row r="4887" ht="15.75" hidden="1" customHeight="1">
      <c r="A4887" s="5" t="s">
        <v>7133</v>
      </c>
      <c r="B4887" s="6" t="s">
        <v>12</v>
      </c>
      <c r="C4887" s="5" t="s">
        <v>23</v>
      </c>
      <c r="D4887" s="5" t="s">
        <v>37</v>
      </c>
      <c r="E4887" s="5" t="s">
        <v>15</v>
      </c>
      <c r="F4887" s="5" t="s">
        <v>271</v>
      </c>
      <c r="G4887" s="7">
        <v>150.0</v>
      </c>
      <c r="H4887" s="7" t="s">
        <v>17</v>
      </c>
      <c r="I4887" s="7">
        <v>117.0</v>
      </c>
      <c r="J4887" s="7">
        <f t="shared" si="1"/>
        <v>133.5</v>
      </c>
    </row>
    <row r="4888" ht="15.75" hidden="1" customHeight="1">
      <c r="A4888" s="5" t="s">
        <v>7134</v>
      </c>
      <c r="B4888" s="6" t="s">
        <v>19</v>
      </c>
      <c r="C4888" s="5" t="s">
        <v>23</v>
      </c>
      <c r="D4888" s="5" t="s">
        <v>20</v>
      </c>
      <c r="E4888" s="5" t="s">
        <v>25</v>
      </c>
      <c r="F4888" s="5" t="s">
        <v>240</v>
      </c>
      <c r="G4888" s="7">
        <v>167.0</v>
      </c>
      <c r="H4888" s="7" t="s">
        <v>17</v>
      </c>
      <c r="I4888" s="7">
        <v>151.0</v>
      </c>
      <c r="J4888" s="7">
        <f t="shared" si="1"/>
        <v>159</v>
      </c>
    </row>
    <row r="4889" ht="15.75" hidden="1" customHeight="1">
      <c r="A4889" s="5" t="s">
        <v>7135</v>
      </c>
      <c r="B4889" s="6" t="s">
        <v>12</v>
      </c>
      <c r="C4889" s="5" t="s">
        <v>23</v>
      </c>
      <c r="D4889" s="5" t="s">
        <v>24</v>
      </c>
      <c r="E4889" s="5" t="s">
        <v>25</v>
      </c>
      <c r="F4889" s="5" t="s">
        <v>310</v>
      </c>
      <c r="G4889" s="7">
        <v>165.0</v>
      </c>
      <c r="H4889" s="7">
        <v>165.0</v>
      </c>
      <c r="I4889" s="7" t="s">
        <v>17</v>
      </c>
      <c r="J4889" s="7">
        <f t="shared" si="1"/>
        <v>165</v>
      </c>
    </row>
    <row r="4890" ht="15.75" hidden="1" customHeight="1">
      <c r="A4890" s="5" t="s">
        <v>7136</v>
      </c>
      <c r="B4890" s="6" t="s">
        <v>12</v>
      </c>
      <c r="C4890" s="5" t="s">
        <v>23</v>
      </c>
      <c r="D4890" s="5" t="s">
        <v>30</v>
      </c>
      <c r="E4890" s="5" t="s">
        <v>15</v>
      </c>
      <c r="F4890" s="5" t="s">
        <v>183</v>
      </c>
      <c r="G4890" s="7">
        <v>184.0</v>
      </c>
      <c r="H4890" s="7" t="s">
        <v>17</v>
      </c>
      <c r="I4890" s="7">
        <v>163.0</v>
      </c>
      <c r="J4890" s="7">
        <f t="shared" si="1"/>
        <v>173.5</v>
      </c>
    </row>
    <row r="4891" ht="15.75" hidden="1" customHeight="1">
      <c r="A4891" s="5" t="s">
        <v>7137</v>
      </c>
      <c r="B4891" s="6" t="s">
        <v>12</v>
      </c>
      <c r="C4891" s="5" t="s">
        <v>13</v>
      </c>
      <c r="D4891" s="5" t="s">
        <v>109</v>
      </c>
      <c r="E4891" s="5" t="s">
        <v>15</v>
      </c>
      <c r="F4891" s="5" t="s">
        <v>172</v>
      </c>
      <c r="G4891" s="7">
        <v>141.0</v>
      </c>
      <c r="H4891" s="7">
        <v>127.0</v>
      </c>
      <c r="I4891" s="7">
        <v>104.0</v>
      </c>
      <c r="J4891" s="7">
        <f t="shared" si="1"/>
        <v>124</v>
      </c>
    </row>
    <row r="4892" ht="15.75" hidden="1" customHeight="1">
      <c r="A4892" s="5" t="s">
        <v>7138</v>
      </c>
      <c r="B4892" s="6" t="s">
        <v>12</v>
      </c>
      <c r="C4892" s="5" t="s">
        <v>13</v>
      </c>
      <c r="D4892" s="5" t="s">
        <v>24</v>
      </c>
      <c r="E4892" s="5" t="s">
        <v>15</v>
      </c>
      <c r="F4892" s="5" t="s">
        <v>1143</v>
      </c>
      <c r="G4892" s="7">
        <v>132.0</v>
      </c>
      <c r="H4892" s="7">
        <v>118.0</v>
      </c>
      <c r="I4892" s="7" t="s">
        <v>17</v>
      </c>
      <c r="J4892" s="7">
        <f t="shared" si="1"/>
        <v>125</v>
      </c>
    </row>
    <row r="4893" ht="15.75" hidden="1" customHeight="1">
      <c r="A4893" s="5" t="s">
        <v>7139</v>
      </c>
      <c r="B4893" s="6" t="s">
        <v>12</v>
      </c>
      <c r="C4893" s="5" t="s">
        <v>13</v>
      </c>
      <c r="D4893" s="5" t="s">
        <v>20</v>
      </c>
      <c r="E4893" s="5" t="s">
        <v>25</v>
      </c>
      <c r="F4893" s="5" t="s">
        <v>28</v>
      </c>
      <c r="G4893" s="7">
        <v>140.0</v>
      </c>
      <c r="H4893" s="7" t="s">
        <v>17</v>
      </c>
      <c r="I4893" s="7">
        <v>122.0</v>
      </c>
      <c r="J4893" s="7">
        <f t="shared" si="1"/>
        <v>131</v>
      </c>
    </row>
    <row r="4894" ht="15.75" hidden="1" customHeight="1">
      <c r="A4894" s="5" t="s">
        <v>7140</v>
      </c>
      <c r="B4894" s="6" t="s">
        <v>12</v>
      </c>
      <c r="C4894" s="5" t="s">
        <v>13</v>
      </c>
      <c r="D4894" s="5" t="s">
        <v>37</v>
      </c>
      <c r="E4894" s="5" t="s">
        <v>25</v>
      </c>
      <c r="F4894" s="5" t="s">
        <v>454</v>
      </c>
      <c r="G4894" s="7">
        <v>132.0</v>
      </c>
      <c r="H4894" s="7" t="s">
        <v>17</v>
      </c>
      <c r="I4894" s="7">
        <v>151.0</v>
      </c>
      <c r="J4894" s="7">
        <f t="shared" si="1"/>
        <v>141.5</v>
      </c>
    </row>
    <row r="4895" ht="15.75" hidden="1" customHeight="1">
      <c r="A4895" s="5" t="s">
        <v>7141</v>
      </c>
      <c r="B4895" s="6" t="s">
        <v>12</v>
      </c>
      <c r="C4895" s="5" t="s">
        <v>23</v>
      </c>
      <c r="D4895" s="5" t="s">
        <v>20</v>
      </c>
      <c r="E4895" s="5" t="s">
        <v>25</v>
      </c>
      <c r="F4895" s="5" t="s">
        <v>1343</v>
      </c>
      <c r="G4895" s="7">
        <v>150.0</v>
      </c>
      <c r="H4895" s="7">
        <v>140.0</v>
      </c>
      <c r="I4895" s="7" t="s">
        <v>17</v>
      </c>
      <c r="J4895" s="7">
        <f t="shared" si="1"/>
        <v>145</v>
      </c>
    </row>
    <row r="4896" ht="15.75" hidden="1" customHeight="1">
      <c r="A4896" s="5" t="s">
        <v>7142</v>
      </c>
      <c r="B4896" s="6" t="s">
        <v>19</v>
      </c>
      <c r="C4896" s="5" t="s">
        <v>23</v>
      </c>
      <c r="D4896" s="5" t="s">
        <v>37</v>
      </c>
      <c r="E4896" s="5" t="s">
        <v>25</v>
      </c>
      <c r="F4896" s="5" t="s">
        <v>240</v>
      </c>
      <c r="G4896" s="7">
        <v>197.5</v>
      </c>
      <c r="H4896" s="7" t="s">
        <v>17</v>
      </c>
      <c r="I4896" s="7">
        <v>184.0</v>
      </c>
      <c r="J4896" s="7">
        <f t="shared" si="1"/>
        <v>190.75</v>
      </c>
    </row>
    <row r="4897" ht="15.75" hidden="1" customHeight="1">
      <c r="A4897" s="5" t="s">
        <v>7143</v>
      </c>
      <c r="B4897" s="6" t="s">
        <v>12</v>
      </c>
      <c r="C4897" s="5" t="s">
        <v>23</v>
      </c>
      <c r="D4897" s="5" t="s">
        <v>37</v>
      </c>
      <c r="E4897" s="5" t="s">
        <v>15</v>
      </c>
      <c r="F4897" s="5" t="s">
        <v>326</v>
      </c>
      <c r="G4897" s="7">
        <v>148.0</v>
      </c>
      <c r="H4897" s="7">
        <v>151.0</v>
      </c>
      <c r="I4897" s="7">
        <v>135.0</v>
      </c>
      <c r="J4897" s="7">
        <f t="shared" si="1"/>
        <v>144.6666667</v>
      </c>
    </row>
    <row r="4898" ht="15.75" hidden="1" customHeight="1">
      <c r="A4898" s="5" t="s">
        <v>7144</v>
      </c>
      <c r="B4898" s="6" t="s">
        <v>12</v>
      </c>
      <c r="C4898" s="5" t="s">
        <v>13</v>
      </c>
      <c r="D4898" s="5" t="s">
        <v>24</v>
      </c>
      <c r="E4898" s="5" t="s">
        <v>25</v>
      </c>
      <c r="F4898" s="5" t="s">
        <v>125</v>
      </c>
      <c r="G4898" s="7">
        <v>107.0</v>
      </c>
      <c r="H4898" s="7" t="s">
        <v>67</v>
      </c>
      <c r="I4898" s="7" t="s">
        <v>17</v>
      </c>
      <c r="J4898" s="7">
        <f t="shared" si="1"/>
        <v>107</v>
      </c>
    </row>
    <row r="4899" ht="15.75" hidden="1" customHeight="1">
      <c r="A4899" s="5" t="s">
        <v>7145</v>
      </c>
      <c r="B4899" s="6" t="s">
        <v>12</v>
      </c>
      <c r="C4899" s="5" t="s">
        <v>23</v>
      </c>
      <c r="D4899" s="5" t="s">
        <v>30</v>
      </c>
      <c r="E4899" s="5" t="s">
        <v>25</v>
      </c>
      <c r="F4899" s="5" t="s">
        <v>188</v>
      </c>
      <c r="G4899" s="7">
        <v>172.0</v>
      </c>
      <c r="H4899" s="7">
        <v>158.0</v>
      </c>
      <c r="I4899" s="7" t="s">
        <v>17</v>
      </c>
      <c r="J4899" s="7">
        <f t="shared" si="1"/>
        <v>165</v>
      </c>
    </row>
    <row r="4900" ht="15.75" hidden="1" customHeight="1">
      <c r="A4900" s="5" t="s">
        <v>7146</v>
      </c>
      <c r="B4900" s="6" t="s">
        <v>19</v>
      </c>
      <c r="C4900" s="5" t="s">
        <v>13</v>
      </c>
      <c r="D4900" s="5" t="s">
        <v>20</v>
      </c>
      <c r="E4900" s="5" t="s">
        <v>15</v>
      </c>
      <c r="F4900" s="5" t="s">
        <v>383</v>
      </c>
      <c r="G4900" s="7">
        <v>111.0</v>
      </c>
      <c r="H4900" s="7" t="s">
        <v>17</v>
      </c>
      <c r="I4900" s="7">
        <v>130.0</v>
      </c>
      <c r="J4900" s="7">
        <f t="shared" si="1"/>
        <v>120.5</v>
      </c>
    </row>
    <row r="4901" ht="15.75" hidden="1" customHeight="1">
      <c r="A4901" s="5" t="s">
        <v>7147</v>
      </c>
      <c r="B4901" s="6" t="s">
        <v>12</v>
      </c>
      <c r="C4901" s="5" t="s">
        <v>13</v>
      </c>
      <c r="D4901" s="5" t="s">
        <v>60</v>
      </c>
      <c r="E4901" s="5" t="s">
        <v>25</v>
      </c>
      <c r="F4901" s="5" t="s">
        <v>61</v>
      </c>
      <c r="G4901" s="7">
        <v>180.0</v>
      </c>
      <c r="H4901" s="7" t="s">
        <v>17</v>
      </c>
      <c r="I4901" s="7">
        <v>191.0</v>
      </c>
      <c r="J4901" s="7">
        <f t="shared" si="1"/>
        <v>185.5</v>
      </c>
    </row>
    <row r="4902" ht="15.75" hidden="1" customHeight="1">
      <c r="A4902" s="5" t="s">
        <v>7148</v>
      </c>
      <c r="B4902" s="6" t="s">
        <v>19</v>
      </c>
      <c r="C4902" s="5" t="s">
        <v>23</v>
      </c>
      <c r="D4902" s="5" t="s">
        <v>20</v>
      </c>
      <c r="E4902" s="5" t="s">
        <v>15</v>
      </c>
      <c r="F4902" s="5" t="s">
        <v>161</v>
      </c>
      <c r="G4902" s="7">
        <v>191.0</v>
      </c>
      <c r="H4902" s="7" t="s">
        <v>17</v>
      </c>
      <c r="I4902" s="7">
        <v>157.0</v>
      </c>
      <c r="J4902" s="7">
        <f t="shared" si="1"/>
        <v>174</v>
      </c>
    </row>
    <row r="4903" ht="15.75" hidden="1" customHeight="1">
      <c r="A4903" s="5" t="s">
        <v>7149</v>
      </c>
      <c r="B4903" s="6" t="s">
        <v>12</v>
      </c>
      <c r="C4903" s="5" t="s">
        <v>13</v>
      </c>
      <c r="D4903" s="5" t="s">
        <v>14</v>
      </c>
      <c r="E4903" s="5" t="s">
        <v>25</v>
      </c>
      <c r="F4903" s="5" t="s">
        <v>489</v>
      </c>
      <c r="G4903" s="7">
        <v>159.0</v>
      </c>
      <c r="H4903" s="7" t="s">
        <v>17</v>
      </c>
      <c r="I4903" s="7">
        <v>144.0</v>
      </c>
      <c r="J4903" s="7">
        <f t="shared" si="1"/>
        <v>151.5</v>
      </c>
    </row>
    <row r="4904" ht="15.75" hidden="1" customHeight="1">
      <c r="A4904" s="5" t="s">
        <v>7150</v>
      </c>
      <c r="B4904" s="6" t="s">
        <v>19</v>
      </c>
      <c r="C4904" s="5" t="s">
        <v>13</v>
      </c>
      <c r="D4904" s="5" t="s">
        <v>14</v>
      </c>
      <c r="E4904" s="5" t="s">
        <v>25</v>
      </c>
      <c r="F4904" s="5" t="s">
        <v>56</v>
      </c>
      <c r="G4904" s="7">
        <v>186.0</v>
      </c>
      <c r="H4904" s="7" t="s">
        <v>17</v>
      </c>
      <c r="I4904" s="7">
        <v>184.0</v>
      </c>
      <c r="J4904" s="7">
        <f t="shared" si="1"/>
        <v>185</v>
      </c>
    </row>
    <row r="4905" ht="15.75" hidden="1" customHeight="1">
      <c r="A4905" s="5" t="s">
        <v>7151</v>
      </c>
      <c r="B4905" s="6" t="s">
        <v>12</v>
      </c>
      <c r="C4905" s="5" t="s">
        <v>23</v>
      </c>
      <c r="D4905" s="5" t="s">
        <v>43</v>
      </c>
      <c r="E4905" s="5" t="s">
        <v>25</v>
      </c>
      <c r="F4905" s="5" t="s">
        <v>363</v>
      </c>
      <c r="G4905" s="7">
        <v>149.0</v>
      </c>
      <c r="H4905" s="7">
        <v>186.0</v>
      </c>
      <c r="I4905" s="7" t="s">
        <v>17</v>
      </c>
      <c r="J4905" s="7">
        <f t="shared" si="1"/>
        <v>167.5</v>
      </c>
    </row>
    <row r="4906" ht="15.75" hidden="1" customHeight="1">
      <c r="A4906" s="5" t="s">
        <v>7152</v>
      </c>
      <c r="B4906" s="6" t="s">
        <v>12</v>
      </c>
      <c r="C4906" s="5" t="s">
        <v>23</v>
      </c>
      <c r="D4906" s="5" t="s">
        <v>43</v>
      </c>
      <c r="E4906" s="5" t="s">
        <v>15</v>
      </c>
      <c r="F4906" s="5" t="s">
        <v>398</v>
      </c>
      <c r="G4906" s="7">
        <v>160.0</v>
      </c>
      <c r="H4906" s="7" t="s">
        <v>17</v>
      </c>
      <c r="I4906" s="7">
        <v>153.0</v>
      </c>
      <c r="J4906" s="7">
        <f t="shared" si="1"/>
        <v>156.5</v>
      </c>
    </row>
    <row r="4907" ht="15.75" hidden="1" customHeight="1">
      <c r="A4907" s="5" t="s">
        <v>7153</v>
      </c>
      <c r="B4907" s="6" t="s">
        <v>12</v>
      </c>
      <c r="C4907" s="5" t="s">
        <v>23</v>
      </c>
      <c r="D4907" s="5" t="s">
        <v>20</v>
      </c>
      <c r="E4907" s="5" t="s">
        <v>25</v>
      </c>
      <c r="F4907" s="5" t="s">
        <v>71</v>
      </c>
      <c r="G4907" s="7">
        <v>145.0</v>
      </c>
      <c r="H4907" s="7" t="s">
        <v>17</v>
      </c>
      <c r="I4907" s="7">
        <v>142.0</v>
      </c>
      <c r="J4907" s="7">
        <f t="shared" si="1"/>
        <v>143.5</v>
      </c>
    </row>
    <row r="4908" ht="15.75" hidden="1" customHeight="1">
      <c r="A4908" s="5" t="s">
        <v>7154</v>
      </c>
      <c r="B4908" s="6" t="s">
        <v>19</v>
      </c>
      <c r="C4908" s="5" t="s">
        <v>13</v>
      </c>
      <c r="D4908" s="5" t="s">
        <v>43</v>
      </c>
      <c r="E4908" s="5" t="s">
        <v>15</v>
      </c>
      <c r="F4908" s="5" t="s">
        <v>550</v>
      </c>
      <c r="G4908" s="7">
        <v>138.0</v>
      </c>
      <c r="H4908" s="7" t="s">
        <v>17</v>
      </c>
      <c r="I4908" s="7">
        <v>144.0</v>
      </c>
      <c r="J4908" s="7">
        <f t="shared" si="1"/>
        <v>141</v>
      </c>
    </row>
    <row r="4909" ht="15.75" hidden="1" customHeight="1">
      <c r="A4909" s="5" t="s">
        <v>7155</v>
      </c>
      <c r="B4909" s="6" t="s">
        <v>12</v>
      </c>
      <c r="C4909" s="5" t="s">
        <v>13</v>
      </c>
      <c r="D4909" s="5" t="s">
        <v>30</v>
      </c>
      <c r="E4909" s="5" t="s">
        <v>25</v>
      </c>
      <c r="F4909" s="5" t="s">
        <v>177</v>
      </c>
      <c r="G4909" s="7" t="s">
        <v>67</v>
      </c>
      <c r="H4909" s="7" t="s">
        <v>17</v>
      </c>
      <c r="I4909" s="7">
        <v>100.0</v>
      </c>
      <c r="J4909" s="7">
        <f t="shared" si="1"/>
        <v>100</v>
      </c>
    </row>
    <row r="4910" ht="15.75" hidden="1" customHeight="1">
      <c r="A4910" s="5" t="s">
        <v>7156</v>
      </c>
      <c r="B4910" s="6" t="s">
        <v>19</v>
      </c>
      <c r="C4910" s="5" t="s">
        <v>13</v>
      </c>
      <c r="D4910" s="5" t="s">
        <v>20</v>
      </c>
      <c r="E4910" s="5" t="s">
        <v>25</v>
      </c>
      <c r="F4910" s="5" t="s">
        <v>440</v>
      </c>
      <c r="G4910" s="7">
        <v>160.0</v>
      </c>
      <c r="H4910" s="7" t="s">
        <v>17</v>
      </c>
      <c r="I4910" s="7">
        <v>190.0</v>
      </c>
      <c r="J4910" s="7">
        <f t="shared" si="1"/>
        <v>175</v>
      </c>
    </row>
    <row r="4911" ht="15.75" hidden="1" customHeight="1">
      <c r="A4911" s="5" t="s">
        <v>7157</v>
      </c>
      <c r="B4911" s="6" t="s">
        <v>12</v>
      </c>
      <c r="C4911" s="5" t="s">
        <v>23</v>
      </c>
      <c r="D4911" s="5" t="s">
        <v>20</v>
      </c>
      <c r="E4911" s="5" t="s">
        <v>15</v>
      </c>
      <c r="F4911" s="5" t="s">
        <v>107</v>
      </c>
      <c r="G4911" s="7">
        <v>184.0</v>
      </c>
      <c r="H4911" s="7" t="s">
        <v>17</v>
      </c>
      <c r="I4911" s="7">
        <v>144.0</v>
      </c>
      <c r="J4911" s="7">
        <f t="shared" si="1"/>
        <v>164</v>
      </c>
    </row>
    <row r="4912" ht="15.75" hidden="1" customHeight="1">
      <c r="A4912" s="5" t="s">
        <v>7158</v>
      </c>
      <c r="B4912" s="6" t="s">
        <v>12</v>
      </c>
      <c r="C4912" s="5" t="s">
        <v>23</v>
      </c>
      <c r="D4912" s="5" t="s">
        <v>149</v>
      </c>
      <c r="E4912" s="5" t="s">
        <v>15</v>
      </c>
      <c r="F4912" s="5" t="s">
        <v>150</v>
      </c>
      <c r="G4912" s="7">
        <v>143.0</v>
      </c>
      <c r="H4912" s="7">
        <v>135.0</v>
      </c>
      <c r="I4912" s="7">
        <v>117.0</v>
      </c>
      <c r="J4912" s="7">
        <f t="shared" si="1"/>
        <v>131.6666667</v>
      </c>
    </row>
    <row r="4913" ht="15.75" hidden="1" customHeight="1">
      <c r="A4913" s="5" t="s">
        <v>7159</v>
      </c>
      <c r="B4913" s="6" t="s">
        <v>12</v>
      </c>
      <c r="C4913" s="5" t="s">
        <v>23</v>
      </c>
      <c r="D4913" s="5" t="s">
        <v>20</v>
      </c>
      <c r="E4913" s="5" t="s">
        <v>15</v>
      </c>
      <c r="F4913" s="5" t="s">
        <v>185</v>
      </c>
      <c r="G4913" s="7">
        <v>195.0</v>
      </c>
      <c r="H4913" s="7">
        <v>189.0</v>
      </c>
      <c r="I4913" s="7" t="s">
        <v>17</v>
      </c>
      <c r="J4913" s="7">
        <f t="shared" si="1"/>
        <v>192</v>
      </c>
    </row>
    <row r="4914" ht="15.75" hidden="1" customHeight="1">
      <c r="A4914" s="5" t="s">
        <v>7160</v>
      </c>
      <c r="B4914" s="6" t="s">
        <v>12</v>
      </c>
      <c r="C4914" s="5" t="s">
        <v>13</v>
      </c>
      <c r="D4914" s="5" t="s">
        <v>37</v>
      </c>
      <c r="E4914" s="5" t="s">
        <v>15</v>
      </c>
      <c r="F4914" s="5" t="s">
        <v>1225</v>
      </c>
      <c r="G4914" s="7">
        <v>137.0</v>
      </c>
      <c r="H4914" s="7" t="s">
        <v>17</v>
      </c>
      <c r="I4914" s="7">
        <v>183.0</v>
      </c>
      <c r="J4914" s="7">
        <f t="shared" si="1"/>
        <v>160</v>
      </c>
    </row>
    <row r="4915" ht="15.75" hidden="1" customHeight="1">
      <c r="A4915" s="5" t="s">
        <v>7161</v>
      </c>
      <c r="B4915" s="6" t="s">
        <v>12</v>
      </c>
      <c r="C4915" s="5" t="s">
        <v>13</v>
      </c>
      <c r="D4915" s="5" t="s">
        <v>24</v>
      </c>
      <c r="E4915" s="5" t="s">
        <v>25</v>
      </c>
      <c r="F4915" s="5" t="s">
        <v>125</v>
      </c>
      <c r="G4915" s="7">
        <v>135.0</v>
      </c>
      <c r="H4915" s="7" t="s">
        <v>17</v>
      </c>
      <c r="I4915" s="7">
        <v>122.0</v>
      </c>
      <c r="J4915" s="7">
        <f t="shared" si="1"/>
        <v>128.5</v>
      </c>
    </row>
    <row r="4916" ht="15.75" hidden="1" customHeight="1">
      <c r="A4916" s="5" t="s">
        <v>7162</v>
      </c>
      <c r="B4916" s="6" t="s">
        <v>19</v>
      </c>
      <c r="C4916" s="5" t="s">
        <v>13</v>
      </c>
      <c r="D4916" s="5" t="s">
        <v>37</v>
      </c>
      <c r="E4916" s="5" t="s">
        <v>25</v>
      </c>
      <c r="F4916" s="5" t="s">
        <v>300</v>
      </c>
      <c r="G4916" s="7">
        <v>145.0</v>
      </c>
      <c r="H4916" s="7" t="s">
        <v>17</v>
      </c>
      <c r="I4916" s="7">
        <v>173.0</v>
      </c>
      <c r="J4916" s="7">
        <f t="shared" si="1"/>
        <v>159</v>
      </c>
    </row>
    <row r="4917" ht="15.75" hidden="1" customHeight="1">
      <c r="A4917" s="5" t="s">
        <v>7163</v>
      </c>
      <c r="B4917" s="6" t="s">
        <v>12</v>
      </c>
      <c r="C4917" s="5" t="s">
        <v>13</v>
      </c>
      <c r="D4917" s="5" t="s">
        <v>43</v>
      </c>
      <c r="E4917" s="5" t="s">
        <v>15</v>
      </c>
      <c r="F4917" s="5" t="s">
        <v>174</v>
      </c>
      <c r="G4917" s="7">
        <v>132.0</v>
      </c>
      <c r="H4917" s="7" t="s">
        <v>17</v>
      </c>
      <c r="I4917" s="7">
        <v>153.0</v>
      </c>
      <c r="J4917" s="7">
        <f t="shared" si="1"/>
        <v>142.5</v>
      </c>
    </row>
    <row r="4918" ht="15.75" hidden="1" customHeight="1">
      <c r="A4918" s="5" t="s">
        <v>7164</v>
      </c>
      <c r="B4918" s="6" t="s">
        <v>19</v>
      </c>
      <c r="C4918" s="5" t="s">
        <v>13</v>
      </c>
      <c r="D4918" s="5" t="s">
        <v>20</v>
      </c>
      <c r="E4918" s="5" t="s">
        <v>25</v>
      </c>
      <c r="F4918" s="5" t="s">
        <v>71</v>
      </c>
      <c r="G4918" s="7">
        <v>150.0</v>
      </c>
      <c r="H4918" s="7" t="s">
        <v>17</v>
      </c>
      <c r="I4918" s="7">
        <v>128.0</v>
      </c>
      <c r="J4918" s="7">
        <f t="shared" si="1"/>
        <v>139</v>
      </c>
    </row>
    <row r="4919" ht="15.75" hidden="1" customHeight="1">
      <c r="A4919" s="5" t="s">
        <v>7165</v>
      </c>
      <c r="B4919" s="6" t="s">
        <v>12</v>
      </c>
      <c r="C4919" s="5" t="s">
        <v>13</v>
      </c>
      <c r="D4919" s="5" t="s">
        <v>43</v>
      </c>
      <c r="E4919" s="5" t="s">
        <v>15</v>
      </c>
      <c r="F4919" s="5" t="s">
        <v>224</v>
      </c>
      <c r="G4919" s="7">
        <v>148.0</v>
      </c>
      <c r="H4919" s="7" t="s">
        <v>17</v>
      </c>
      <c r="I4919" s="7">
        <v>165.0</v>
      </c>
      <c r="J4919" s="7">
        <f t="shared" si="1"/>
        <v>156.5</v>
      </c>
    </row>
    <row r="4920" ht="15.75" hidden="1" customHeight="1">
      <c r="A4920" s="5" t="s">
        <v>7166</v>
      </c>
      <c r="B4920" s="6" t="s">
        <v>12</v>
      </c>
      <c r="C4920" s="5" t="s">
        <v>23</v>
      </c>
      <c r="D4920" s="5" t="s">
        <v>20</v>
      </c>
      <c r="E4920" s="5" t="s">
        <v>15</v>
      </c>
      <c r="F4920" s="5" t="s">
        <v>312</v>
      </c>
      <c r="G4920" s="7">
        <v>164.0</v>
      </c>
      <c r="H4920" s="7" t="s">
        <v>17</v>
      </c>
      <c r="I4920" s="7">
        <v>157.0</v>
      </c>
      <c r="J4920" s="7">
        <f t="shared" si="1"/>
        <v>160.5</v>
      </c>
    </row>
    <row r="4921" ht="15.75" hidden="1" customHeight="1">
      <c r="A4921" s="5" t="s">
        <v>7167</v>
      </c>
      <c r="B4921" s="6" t="s">
        <v>12</v>
      </c>
      <c r="C4921" s="5" t="s">
        <v>13</v>
      </c>
      <c r="D4921" s="5" t="s">
        <v>37</v>
      </c>
      <c r="E4921" s="5" t="s">
        <v>25</v>
      </c>
      <c r="F4921" s="5" t="s">
        <v>454</v>
      </c>
      <c r="G4921" s="7">
        <v>115.0</v>
      </c>
      <c r="H4921" s="7" t="s">
        <v>17</v>
      </c>
      <c r="I4921" s="7">
        <v>130.0</v>
      </c>
      <c r="J4921" s="7">
        <f t="shared" si="1"/>
        <v>122.5</v>
      </c>
    </row>
    <row r="4922" ht="15.75" hidden="1" customHeight="1">
      <c r="A4922" s="5" t="s">
        <v>7168</v>
      </c>
      <c r="B4922" s="6" t="s">
        <v>12</v>
      </c>
      <c r="C4922" s="5" t="s">
        <v>23</v>
      </c>
      <c r="D4922" s="5" t="s">
        <v>43</v>
      </c>
      <c r="E4922" s="5" t="s">
        <v>25</v>
      </c>
      <c r="F4922" s="5" t="s">
        <v>170</v>
      </c>
      <c r="G4922" s="7">
        <v>179.0</v>
      </c>
      <c r="H4922" s="7">
        <v>177.0</v>
      </c>
      <c r="I4922" s="7" t="s">
        <v>17</v>
      </c>
      <c r="J4922" s="7">
        <f t="shared" si="1"/>
        <v>178</v>
      </c>
    </row>
    <row r="4923" ht="15.75" hidden="1" customHeight="1">
      <c r="A4923" s="5" t="s">
        <v>7169</v>
      </c>
      <c r="B4923" s="6" t="s">
        <v>12</v>
      </c>
      <c r="C4923" s="5" t="s">
        <v>13</v>
      </c>
      <c r="D4923" s="5" t="s">
        <v>20</v>
      </c>
      <c r="E4923" s="5" t="s">
        <v>25</v>
      </c>
      <c r="F4923" s="5" t="s">
        <v>300</v>
      </c>
      <c r="G4923" s="7">
        <v>138.0</v>
      </c>
      <c r="H4923" s="7">
        <v>132.0</v>
      </c>
      <c r="I4923" s="7" t="s">
        <v>17</v>
      </c>
      <c r="J4923" s="7">
        <f t="shared" si="1"/>
        <v>135</v>
      </c>
    </row>
    <row r="4924" ht="15.75" hidden="1" customHeight="1">
      <c r="A4924" s="5" t="s">
        <v>7170</v>
      </c>
      <c r="B4924" s="6" t="s">
        <v>12</v>
      </c>
      <c r="C4924" s="5" t="s">
        <v>23</v>
      </c>
      <c r="D4924" s="5" t="s">
        <v>24</v>
      </c>
      <c r="E4924" s="5" t="s">
        <v>25</v>
      </c>
      <c r="F4924" s="5" t="s">
        <v>125</v>
      </c>
      <c r="G4924" s="7">
        <v>156.0</v>
      </c>
      <c r="H4924" s="7" t="s">
        <v>17</v>
      </c>
      <c r="I4924" s="7">
        <v>122.0</v>
      </c>
      <c r="J4924" s="7">
        <f t="shared" si="1"/>
        <v>139</v>
      </c>
    </row>
    <row r="4925" ht="15.75" hidden="1" customHeight="1">
      <c r="A4925" s="5" t="s">
        <v>7171</v>
      </c>
      <c r="B4925" s="6" t="s">
        <v>12</v>
      </c>
      <c r="C4925" s="5" t="s">
        <v>23</v>
      </c>
      <c r="D4925" s="5" t="s">
        <v>30</v>
      </c>
      <c r="E4925" s="5" t="s">
        <v>25</v>
      </c>
      <c r="F4925" s="5" t="s">
        <v>188</v>
      </c>
      <c r="G4925" s="7">
        <v>102.0</v>
      </c>
      <c r="H4925" s="7" t="s">
        <v>67</v>
      </c>
      <c r="I4925" s="7" t="s">
        <v>17</v>
      </c>
      <c r="J4925" s="7">
        <f t="shared" si="1"/>
        <v>102</v>
      </c>
    </row>
    <row r="4926" ht="15.75" hidden="1" customHeight="1">
      <c r="A4926" s="5" t="s">
        <v>7172</v>
      </c>
      <c r="B4926" s="6" t="s">
        <v>19</v>
      </c>
      <c r="C4926" s="5" t="s">
        <v>23</v>
      </c>
      <c r="D4926" s="5" t="s">
        <v>30</v>
      </c>
      <c r="E4926" s="5" t="s">
        <v>15</v>
      </c>
      <c r="F4926" s="5" t="s">
        <v>183</v>
      </c>
      <c r="G4926" s="7">
        <v>161.0</v>
      </c>
      <c r="H4926" s="7">
        <v>167.0</v>
      </c>
      <c r="I4926" s="7" t="s">
        <v>17</v>
      </c>
      <c r="J4926" s="7">
        <f t="shared" si="1"/>
        <v>164</v>
      </c>
    </row>
    <row r="4927" ht="15.75" hidden="1" customHeight="1">
      <c r="A4927" s="5" t="s">
        <v>7173</v>
      </c>
      <c r="B4927" s="6" t="s">
        <v>19</v>
      </c>
      <c r="C4927" s="5" t="s">
        <v>13</v>
      </c>
      <c r="D4927" s="5" t="s">
        <v>20</v>
      </c>
      <c r="E4927" s="5" t="s">
        <v>25</v>
      </c>
      <c r="F4927" s="5" t="s">
        <v>300</v>
      </c>
      <c r="G4927" s="7">
        <v>104.0</v>
      </c>
      <c r="H4927" s="7" t="s">
        <v>17</v>
      </c>
      <c r="I4927" s="7">
        <v>128.0</v>
      </c>
      <c r="J4927" s="7">
        <f t="shared" si="1"/>
        <v>116</v>
      </c>
    </row>
    <row r="4928" ht="15.75" hidden="1" customHeight="1">
      <c r="A4928" s="5" t="s">
        <v>7174</v>
      </c>
      <c r="B4928" s="6" t="s">
        <v>19</v>
      </c>
      <c r="C4928" s="5" t="s">
        <v>23</v>
      </c>
      <c r="D4928" s="5" t="s">
        <v>30</v>
      </c>
      <c r="E4928" s="5" t="s">
        <v>15</v>
      </c>
      <c r="F4928" s="5" t="s">
        <v>214</v>
      </c>
      <c r="G4928" s="7">
        <v>157.0</v>
      </c>
      <c r="H4928" s="7">
        <v>127.0</v>
      </c>
      <c r="I4928" s="7">
        <v>119.0</v>
      </c>
      <c r="J4928" s="7">
        <f t="shared" si="1"/>
        <v>134.3333333</v>
      </c>
    </row>
    <row r="4929" ht="15.75" hidden="1" customHeight="1">
      <c r="A4929" s="5" t="s">
        <v>7175</v>
      </c>
      <c r="B4929" s="6" t="s">
        <v>12</v>
      </c>
      <c r="C4929" s="5" t="s">
        <v>23</v>
      </c>
      <c r="D4929" s="5" t="s">
        <v>20</v>
      </c>
      <c r="E4929" s="5" t="s">
        <v>15</v>
      </c>
      <c r="F4929" s="5" t="s">
        <v>28</v>
      </c>
      <c r="G4929" s="7">
        <v>177.0</v>
      </c>
      <c r="H4929" s="7">
        <v>185.5</v>
      </c>
      <c r="I4929" s="7" t="s">
        <v>17</v>
      </c>
      <c r="J4929" s="7">
        <f t="shared" si="1"/>
        <v>181.25</v>
      </c>
    </row>
    <row r="4930" ht="15.75" hidden="1" customHeight="1">
      <c r="A4930" s="5" t="s">
        <v>7176</v>
      </c>
      <c r="B4930" s="6" t="s">
        <v>12</v>
      </c>
      <c r="C4930" s="5" t="s">
        <v>13</v>
      </c>
      <c r="D4930" s="5" t="s">
        <v>30</v>
      </c>
      <c r="E4930" s="5" t="s">
        <v>15</v>
      </c>
      <c r="F4930" s="5" t="s">
        <v>214</v>
      </c>
      <c r="G4930" s="7">
        <v>126.0</v>
      </c>
      <c r="H4930" s="7">
        <v>124.0</v>
      </c>
      <c r="I4930" s="7" t="s">
        <v>17</v>
      </c>
      <c r="J4930" s="7">
        <f t="shared" si="1"/>
        <v>125</v>
      </c>
    </row>
    <row r="4931" ht="15.75" hidden="1" customHeight="1">
      <c r="A4931" s="5" t="s">
        <v>7177</v>
      </c>
      <c r="B4931" s="6" t="s">
        <v>12</v>
      </c>
      <c r="C4931" s="5" t="s">
        <v>13</v>
      </c>
      <c r="D4931" s="5" t="s">
        <v>20</v>
      </c>
      <c r="E4931" s="5" t="s">
        <v>15</v>
      </c>
      <c r="F4931" s="5" t="s">
        <v>137</v>
      </c>
      <c r="G4931" s="7">
        <v>109.0</v>
      </c>
      <c r="H4931" s="7" t="s">
        <v>17</v>
      </c>
      <c r="I4931" s="7">
        <v>135.0</v>
      </c>
      <c r="J4931" s="7">
        <f t="shared" si="1"/>
        <v>122</v>
      </c>
    </row>
    <row r="4932" ht="15.75" hidden="1" customHeight="1">
      <c r="A4932" s="5" t="s">
        <v>7178</v>
      </c>
      <c r="B4932" s="6" t="s">
        <v>12</v>
      </c>
      <c r="C4932" s="5" t="s">
        <v>13</v>
      </c>
      <c r="D4932" s="5" t="s">
        <v>24</v>
      </c>
      <c r="E4932" s="5" t="s">
        <v>15</v>
      </c>
      <c r="F4932" s="5" t="s">
        <v>332</v>
      </c>
      <c r="G4932" s="7">
        <v>165.0</v>
      </c>
      <c r="H4932" s="7" t="s">
        <v>17</v>
      </c>
      <c r="I4932" s="7">
        <v>184.0</v>
      </c>
      <c r="J4932" s="7">
        <f t="shared" si="1"/>
        <v>174.5</v>
      </c>
    </row>
    <row r="4933" ht="15.75" hidden="1" customHeight="1">
      <c r="A4933" s="5" t="s">
        <v>7179</v>
      </c>
      <c r="B4933" s="6" t="s">
        <v>12</v>
      </c>
      <c r="C4933" s="5" t="s">
        <v>23</v>
      </c>
      <c r="D4933" s="5" t="s">
        <v>77</v>
      </c>
      <c r="E4933" s="5" t="s">
        <v>15</v>
      </c>
      <c r="F4933" s="5" t="s">
        <v>78</v>
      </c>
      <c r="G4933" s="7">
        <v>150.0</v>
      </c>
      <c r="H4933" s="7">
        <v>155.0</v>
      </c>
      <c r="I4933" s="7" t="s">
        <v>17</v>
      </c>
      <c r="J4933" s="7">
        <f t="shared" si="1"/>
        <v>152.5</v>
      </c>
    </row>
    <row r="4934" ht="15.75" hidden="1" customHeight="1">
      <c r="A4934" s="5" t="s">
        <v>7180</v>
      </c>
      <c r="B4934" s="6" t="s">
        <v>19</v>
      </c>
      <c r="C4934" s="5" t="s">
        <v>13</v>
      </c>
      <c r="D4934" s="5" t="s">
        <v>14</v>
      </c>
      <c r="E4934" s="5" t="s">
        <v>25</v>
      </c>
      <c r="F4934" s="5" t="s">
        <v>259</v>
      </c>
      <c r="G4934" s="7">
        <v>163.0</v>
      </c>
      <c r="H4934" s="7" t="s">
        <v>17</v>
      </c>
      <c r="I4934" s="7">
        <v>170.0</v>
      </c>
      <c r="J4934" s="7">
        <f t="shared" si="1"/>
        <v>166.5</v>
      </c>
    </row>
    <row r="4935" ht="15.75" hidden="1" customHeight="1">
      <c r="A4935" s="5" t="s">
        <v>7181</v>
      </c>
      <c r="B4935" s="6" t="s">
        <v>19</v>
      </c>
      <c r="C4935" s="5" t="s">
        <v>23</v>
      </c>
      <c r="D4935" s="5" t="s">
        <v>43</v>
      </c>
      <c r="E4935" s="5" t="s">
        <v>25</v>
      </c>
      <c r="F4935" s="5" t="s">
        <v>170</v>
      </c>
      <c r="G4935" s="7">
        <v>181.0</v>
      </c>
      <c r="H4935" s="7">
        <v>188.0</v>
      </c>
      <c r="I4935" s="7" t="s">
        <v>17</v>
      </c>
      <c r="J4935" s="7">
        <f t="shared" si="1"/>
        <v>184.5</v>
      </c>
    </row>
    <row r="4936" ht="15.75" hidden="1" customHeight="1">
      <c r="A4936" s="5" t="s">
        <v>7182</v>
      </c>
      <c r="B4936" s="6" t="s">
        <v>12</v>
      </c>
      <c r="C4936" s="5" t="s">
        <v>23</v>
      </c>
      <c r="D4936" s="5" t="s">
        <v>20</v>
      </c>
      <c r="E4936" s="5" t="s">
        <v>25</v>
      </c>
      <c r="F4936" s="5" t="s">
        <v>824</v>
      </c>
      <c r="G4936" s="7">
        <v>119.0</v>
      </c>
      <c r="H4936" s="7">
        <v>107.0</v>
      </c>
      <c r="I4936" s="7" t="s">
        <v>17</v>
      </c>
      <c r="J4936" s="7">
        <f t="shared" si="1"/>
        <v>113</v>
      </c>
    </row>
    <row r="4937" ht="15.75" hidden="1" customHeight="1">
      <c r="A4937" s="5" t="s">
        <v>7183</v>
      </c>
      <c r="B4937" s="6" t="s">
        <v>12</v>
      </c>
      <c r="C4937" s="5" t="s">
        <v>13</v>
      </c>
      <c r="D4937" s="5" t="s">
        <v>60</v>
      </c>
      <c r="E4937" s="5" t="s">
        <v>15</v>
      </c>
      <c r="F4937" s="5" t="s">
        <v>164</v>
      </c>
      <c r="G4937" s="7">
        <v>174.0</v>
      </c>
      <c r="H4937" s="7" t="s">
        <v>17</v>
      </c>
      <c r="I4937" s="7">
        <v>178.0</v>
      </c>
      <c r="J4937" s="7">
        <f t="shared" si="1"/>
        <v>176</v>
      </c>
    </row>
    <row r="4938" ht="15.75" hidden="1" customHeight="1">
      <c r="A4938" s="5" t="s">
        <v>7184</v>
      </c>
      <c r="B4938" s="6" t="s">
        <v>12</v>
      </c>
      <c r="C4938" s="5" t="s">
        <v>23</v>
      </c>
      <c r="D4938" s="5" t="s">
        <v>37</v>
      </c>
      <c r="E4938" s="5" t="s">
        <v>15</v>
      </c>
      <c r="F4938" s="5" t="s">
        <v>38</v>
      </c>
      <c r="G4938" s="7">
        <v>184.0</v>
      </c>
      <c r="H4938" s="7" t="s">
        <v>17</v>
      </c>
      <c r="I4938" s="7">
        <v>182.0</v>
      </c>
      <c r="J4938" s="7">
        <f t="shared" si="1"/>
        <v>183</v>
      </c>
    </row>
    <row r="4939" ht="15.75" hidden="1" customHeight="1">
      <c r="A4939" s="5" t="s">
        <v>7185</v>
      </c>
      <c r="B4939" s="6" t="s">
        <v>12</v>
      </c>
      <c r="C4939" s="5" t="s">
        <v>23</v>
      </c>
      <c r="D4939" s="5" t="s">
        <v>20</v>
      </c>
      <c r="E4939" s="5" t="s">
        <v>15</v>
      </c>
      <c r="F4939" s="5" t="s">
        <v>457</v>
      </c>
      <c r="G4939" s="7">
        <v>147.0</v>
      </c>
      <c r="H4939" s="7">
        <v>124.0</v>
      </c>
      <c r="I4939" s="7" t="s">
        <v>17</v>
      </c>
      <c r="J4939" s="7">
        <f t="shared" si="1"/>
        <v>135.5</v>
      </c>
    </row>
    <row r="4940" ht="15.75" hidden="1" customHeight="1">
      <c r="A4940" s="5" t="s">
        <v>7186</v>
      </c>
      <c r="B4940" s="6" t="s">
        <v>12</v>
      </c>
      <c r="C4940" s="5" t="s">
        <v>23</v>
      </c>
      <c r="D4940" s="5" t="s">
        <v>20</v>
      </c>
      <c r="E4940" s="5" t="s">
        <v>25</v>
      </c>
      <c r="F4940" s="5" t="s">
        <v>71</v>
      </c>
      <c r="G4940" s="7">
        <v>171.0</v>
      </c>
      <c r="H4940" s="7">
        <v>160.0</v>
      </c>
      <c r="I4940" s="7" t="s">
        <v>17</v>
      </c>
      <c r="J4940" s="7">
        <f t="shared" si="1"/>
        <v>165.5</v>
      </c>
    </row>
    <row r="4941" ht="15.75" hidden="1" customHeight="1">
      <c r="A4941" s="5" t="s">
        <v>7187</v>
      </c>
      <c r="B4941" s="6" t="s">
        <v>19</v>
      </c>
      <c r="C4941" s="5" t="s">
        <v>23</v>
      </c>
      <c r="D4941" s="5" t="s">
        <v>24</v>
      </c>
      <c r="E4941" s="5" t="s">
        <v>15</v>
      </c>
      <c r="F4941" s="5" t="s">
        <v>92</v>
      </c>
      <c r="G4941" s="7">
        <v>176.0</v>
      </c>
      <c r="H4941" s="7">
        <v>170.0</v>
      </c>
      <c r="I4941" s="7" t="s">
        <v>17</v>
      </c>
      <c r="J4941" s="7">
        <f t="shared" si="1"/>
        <v>173</v>
      </c>
    </row>
    <row r="4942" ht="15.75" hidden="1" customHeight="1">
      <c r="A4942" s="5" t="s">
        <v>7188</v>
      </c>
      <c r="B4942" s="6" t="s">
        <v>12</v>
      </c>
      <c r="C4942" s="5" t="s">
        <v>23</v>
      </c>
      <c r="D4942" s="5" t="s">
        <v>46</v>
      </c>
      <c r="E4942" s="5" t="s">
        <v>15</v>
      </c>
      <c r="F4942" s="5" t="s">
        <v>90</v>
      </c>
      <c r="G4942" s="7">
        <v>170.0</v>
      </c>
      <c r="H4942" s="7">
        <v>157.0</v>
      </c>
      <c r="I4942" s="7" t="s">
        <v>17</v>
      </c>
      <c r="J4942" s="7">
        <f t="shared" si="1"/>
        <v>163.5</v>
      </c>
    </row>
    <row r="4943" ht="15.75" hidden="1" customHeight="1">
      <c r="A4943" s="5" t="s">
        <v>7189</v>
      </c>
      <c r="B4943" s="6" t="s">
        <v>19</v>
      </c>
      <c r="C4943" s="5" t="s">
        <v>13</v>
      </c>
      <c r="D4943" s="5" t="s">
        <v>43</v>
      </c>
      <c r="E4943" s="5" t="s">
        <v>25</v>
      </c>
      <c r="F4943" s="5" t="s">
        <v>44</v>
      </c>
      <c r="G4943" s="7">
        <v>183.0</v>
      </c>
      <c r="H4943" s="7" t="s">
        <v>17</v>
      </c>
      <c r="I4943" s="7">
        <v>183.0</v>
      </c>
      <c r="J4943" s="7">
        <f t="shared" si="1"/>
        <v>183</v>
      </c>
    </row>
    <row r="4944" ht="15.75" hidden="1" customHeight="1">
      <c r="A4944" s="5" t="s">
        <v>7190</v>
      </c>
      <c r="B4944" s="6" t="s">
        <v>19</v>
      </c>
      <c r="C4944" s="5" t="s">
        <v>23</v>
      </c>
      <c r="D4944" s="5" t="s">
        <v>51</v>
      </c>
      <c r="E4944" s="5" t="s">
        <v>15</v>
      </c>
      <c r="F4944" s="5" t="s">
        <v>336</v>
      </c>
      <c r="G4944" s="7">
        <v>152.0</v>
      </c>
      <c r="H4944" s="7" t="s">
        <v>17</v>
      </c>
      <c r="I4944" s="7">
        <v>151.0</v>
      </c>
      <c r="J4944" s="7">
        <f t="shared" si="1"/>
        <v>151.5</v>
      </c>
    </row>
    <row r="4945" ht="15.75" hidden="1" customHeight="1">
      <c r="A4945" s="5" t="s">
        <v>7191</v>
      </c>
      <c r="B4945" s="6" t="s">
        <v>19</v>
      </c>
      <c r="C4945" s="5" t="s">
        <v>13</v>
      </c>
      <c r="D4945" s="5" t="s">
        <v>43</v>
      </c>
      <c r="E4945" s="5" t="s">
        <v>15</v>
      </c>
      <c r="F4945" s="5" t="s">
        <v>224</v>
      </c>
      <c r="G4945" s="7">
        <v>129.0</v>
      </c>
      <c r="H4945" s="7" t="s">
        <v>17</v>
      </c>
      <c r="I4945" s="7">
        <v>153.0</v>
      </c>
      <c r="J4945" s="7">
        <f t="shared" si="1"/>
        <v>141</v>
      </c>
    </row>
    <row r="4946" ht="15.75" hidden="1" customHeight="1">
      <c r="A4946" s="5" t="s">
        <v>7192</v>
      </c>
      <c r="B4946" s="6" t="s">
        <v>19</v>
      </c>
      <c r="C4946" s="5" t="s">
        <v>23</v>
      </c>
      <c r="D4946" s="5" t="s">
        <v>60</v>
      </c>
      <c r="E4946" s="5" t="s">
        <v>15</v>
      </c>
      <c r="F4946" s="5" t="s">
        <v>31</v>
      </c>
      <c r="G4946" s="7">
        <v>159.0</v>
      </c>
      <c r="H4946" s="7">
        <v>147.0</v>
      </c>
      <c r="I4946" s="7" t="s">
        <v>17</v>
      </c>
      <c r="J4946" s="7">
        <f t="shared" si="1"/>
        <v>153</v>
      </c>
    </row>
    <row r="4947" ht="15.75" hidden="1" customHeight="1">
      <c r="A4947" s="5" t="s">
        <v>7193</v>
      </c>
      <c r="B4947" s="6" t="s">
        <v>19</v>
      </c>
      <c r="C4947" s="5" t="s">
        <v>13</v>
      </c>
      <c r="D4947" s="5" t="s">
        <v>30</v>
      </c>
      <c r="E4947" s="5" t="s">
        <v>15</v>
      </c>
      <c r="F4947" s="5" t="s">
        <v>702</v>
      </c>
      <c r="G4947" s="7">
        <v>178.0</v>
      </c>
      <c r="H4947" s="7">
        <v>171.0</v>
      </c>
      <c r="I4947" s="7" t="s">
        <v>17</v>
      </c>
      <c r="J4947" s="7">
        <f t="shared" si="1"/>
        <v>174.5</v>
      </c>
    </row>
    <row r="4948" ht="15.75" hidden="1" customHeight="1">
      <c r="A4948" s="5" t="s">
        <v>7194</v>
      </c>
      <c r="B4948" s="6" t="s">
        <v>19</v>
      </c>
      <c r="C4948" s="5" t="s">
        <v>23</v>
      </c>
      <c r="D4948" s="5" t="s">
        <v>24</v>
      </c>
      <c r="E4948" s="5" t="s">
        <v>15</v>
      </c>
      <c r="F4948" s="5" t="s">
        <v>554</v>
      </c>
      <c r="G4948" s="7">
        <v>144.0</v>
      </c>
      <c r="H4948" s="7">
        <v>138.0</v>
      </c>
      <c r="I4948" s="7" t="s">
        <v>17</v>
      </c>
      <c r="J4948" s="7">
        <f t="shared" si="1"/>
        <v>141</v>
      </c>
    </row>
    <row r="4949" ht="15.75" hidden="1" customHeight="1">
      <c r="A4949" s="5" t="s">
        <v>7195</v>
      </c>
      <c r="B4949" s="6" t="s">
        <v>12</v>
      </c>
      <c r="C4949" s="5" t="s">
        <v>23</v>
      </c>
      <c r="D4949" s="5" t="s">
        <v>30</v>
      </c>
      <c r="E4949" s="5" t="s">
        <v>15</v>
      </c>
      <c r="F4949" s="5" t="s">
        <v>697</v>
      </c>
      <c r="G4949" s="7">
        <v>177.0</v>
      </c>
      <c r="H4949" s="7">
        <v>155.0</v>
      </c>
      <c r="I4949" s="7">
        <v>149.0</v>
      </c>
      <c r="J4949" s="7">
        <f t="shared" si="1"/>
        <v>160.3333333</v>
      </c>
    </row>
    <row r="4950" ht="15.75" hidden="1" customHeight="1">
      <c r="A4950" s="5" t="s">
        <v>7196</v>
      </c>
      <c r="B4950" s="6" t="s">
        <v>12</v>
      </c>
      <c r="C4950" s="5" t="s">
        <v>13</v>
      </c>
      <c r="D4950" s="5" t="s">
        <v>561</v>
      </c>
      <c r="E4950" s="5" t="s">
        <v>15</v>
      </c>
      <c r="F4950" s="5" t="s">
        <v>600</v>
      </c>
      <c r="G4950" s="7">
        <v>144.0</v>
      </c>
      <c r="H4950" s="7" t="s">
        <v>17</v>
      </c>
      <c r="I4950" s="7">
        <v>166.0</v>
      </c>
      <c r="J4950" s="7">
        <f t="shared" si="1"/>
        <v>155</v>
      </c>
    </row>
    <row r="4951" ht="15.75" hidden="1" customHeight="1">
      <c r="A4951" s="5" t="s">
        <v>7197</v>
      </c>
      <c r="B4951" s="6" t="s">
        <v>19</v>
      </c>
      <c r="C4951" s="5" t="s">
        <v>13</v>
      </c>
      <c r="D4951" s="5" t="s">
        <v>43</v>
      </c>
      <c r="E4951" s="5" t="s">
        <v>25</v>
      </c>
      <c r="F4951" s="5" t="s">
        <v>363</v>
      </c>
      <c r="G4951" s="7">
        <v>148.0</v>
      </c>
      <c r="H4951" s="7">
        <v>157.0</v>
      </c>
      <c r="I4951" s="7">
        <v>114.0</v>
      </c>
      <c r="J4951" s="7">
        <f t="shared" si="1"/>
        <v>139.6666667</v>
      </c>
    </row>
    <row r="4952" ht="15.75" hidden="1" customHeight="1">
      <c r="A4952" s="5" t="s">
        <v>7198</v>
      </c>
      <c r="B4952" s="6" t="s">
        <v>19</v>
      </c>
      <c r="C4952" s="5" t="s">
        <v>13</v>
      </c>
      <c r="D4952" s="5" t="s">
        <v>30</v>
      </c>
      <c r="E4952" s="5" t="s">
        <v>15</v>
      </c>
      <c r="F4952" s="5" t="s">
        <v>702</v>
      </c>
      <c r="G4952" s="7">
        <v>185.0</v>
      </c>
      <c r="H4952" s="7" t="s">
        <v>17</v>
      </c>
      <c r="I4952" s="7">
        <v>170.0</v>
      </c>
      <c r="J4952" s="7">
        <f t="shared" si="1"/>
        <v>177.5</v>
      </c>
    </row>
    <row r="4953" ht="15.75" hidden="1" customHeight="1">
      <c r="A4953" s="5" t="s">
        <v>7199</v>
      </c>
      <c r="B4953" s="6" t="s">
        <v>12</v>
      </c>
      <c r="C4953" s="5" t="s">
        <v>13</v>
      </c>
      <c r="D4953" s="5" t="s">
        <v>60</v>
      </c>
      <c r="E4953" s="5" t="s">
        <v>25</v>
      </c>
      <c r="F4953" s="5" t="s">
        <v>61</v>
      </c>
      <c r="G4953" s="7">
        <v>176.0</v>
      </c>
      <c r="H4953" s="7" t="s">
        <v>17</v>
      </c>
      <c r="I4953" s="7">
        <v>183.0</v>
      </c>
      <c r="J4953" s="7">
        <f t="shared" si="1"/>
        <v>179.5</v>
      </c>
    </row>
    <row r="4954" ht="15.75" hidden="1" customHeight="1">
      <c r="A4954" s="5" t="s">
        <v>7200</v>
      </c>
      <c r="B4954" s="6" t="s">
        <v>19</v>
      </c>
      <c r="C4954" s="5" t="s">
        <v>13</v>
      </c>
      <c r="D4954" s="5" t="s">
        <v>561</v>
      </c>
      <c r="E4954" s="5" t="s">
        <v>25</v>
      </c>
      <c r="F4954" s="5" t="s">
        <v>1414</v>
      </c>
      <c r="G4954" s="7">
        <v>131.0</v>
      </c>
      <c r="H4954" s="7">
        <v>167.0</v>
      </c>
      <c r="I4954" s="7" t="s">
        <v>17</v>
      </c>
      <c r="J4954" s="7">
        <f t="shared" si="1"/>
        <v>149</v>
      </c>
    </row>
    <row r="4955" ht="15.75" hidden="1" customHeight="1">
      <c r="A4955" s="5" t="s">
        <v>7201</v>
      </c>
      <c r="B4955" s="6" t="s">
        <v>12</v>
      </c>
      <c r="C4955" s="5" t="s">
        <v>13</v>
      </c>
      <c r="D4955" s="5" t="s">
        <v>24</v>
      </c>
      <c r="E4955" s="5" t="s">
        <v>15</v>
      </c>
      <c r="F4955" s="5" t="s">
        <v>554</v>
      </c>
      <c r="G4955" s="7">
        <v>131.0</v>
      </c>
      <c r="H4955" s="7">
        <v>105.0</v>
      </c>
      <c r="I4955" s="7" t="s">
        <v>17</v>
      </c>
      <c r="J4955" s="7">
        <f t="shared" si="1"/>
        <v>118</v>
      </c>
    </row>
    <row r="4956" ht="15.75" hidden="1" customHeight="1">
      <c r="A4956" s="5" t="s">
        <v>7202</v>
      </c>
      <c r="B4956" s="6" t="s">
        <v>19</v>
      </c>
      <c r="C4956" s="5" t="s">
        <v>13</v>
      </c>
      <c r="D4956" s="5" t="s">
        <v>46</v>
      </c>
      <c r="E4956" s="5" t="s">
        <v>15</v>
      </c>
      <c r="F4956" s="5" t="s">
        <v>90</v>
      </c>
      <c r="G4956" s="7">
        <v>174.0</v>
      </c>
      <c r="H4956" s="7" t="s">
        <v>17</v>
      </c>
      <c r="I4956" s="7">
        <v>175.0</v>
      </c>
      <c r="J4956" s="7">
        <f t="shared" si="1"/>
        <v>174.5</v>
      </c>
    </row>
    <row r="4957" ht="15.75" hidden="1" customHeight="1">
      <c r="A4957" s="5" t="s">
        <v>7203</v>
      </c>
      <c r="B4957" s="6" t="s">
        <v>19</v>
      </c>
      <c r="C4957" s="5" t="s">
        <v>23</v>
      </c>
      <c r="D4957" s="5" t="s">
        <v>473</v>
      </c>
      <c r="E4957" s="5" t="s">
        <v>25</v>
      </c>
      <c r="F4957" s="5" t="s">
        <v>474</v>
      </c>
      <c r="G4957" s="7">
        <v>164.0</v>
      </c>
      <c r="H4957" s="7">
        <v>155.0</v>
      </c>
      <c r="I4957" s="7" t="s">
        <v>17</v>
      </c>
      <c r="J4957" s="7">
        <f t="shared" si="1"/>
        <v>159.5</v>
      </c>
    </row>
    <row r="4958" ht="15.75" hidden="1" customHeight="1">
      <c r="A4958" s="5" t="s">
        <v>7204</v>
      </c>
      <c r="B4958" s="6" t="s">
        <v>1353</v>
      </c>
      <c r="C4958" s="5" t="s">
        <v>23</v>
      </c>
      <c r="D4958" s="5" t="s">
        <v>30</v>
      </c>
      <c r="E4958" s="5" t="s">
        <v>25</v>
      </c>
      <c r="F4958" s="5" t="s">
        <v>373</v>
      </c>
      <c r="G4958" s="7">
        <v>174.0</v>
      </c>
      <c r="H4958" s="7">
        <v>158.0</v>
      </c>
      <c r="I4958" s="7" t="s">
        <v>17</v>
      </c>
      <c r="J4958" s="7">
        <f t="shared" si="1"/>
        <v>166</v>
      </c>
    </row>
    <row r="4959" ht="15.75" hidden="1" customHeight="1">
      <c r="A4959" s="5" t="s">
        <v>7205</v>
      </c>
      <c r="B4959" s="6" t="s">
        <v>12</v>
      </c>
      <c r="C4959" s="5" t="s">
        <v>23</v>
      </c>
      <c r="D4959" s="5" t="s">
        <v>30</v>
      </c>
      <c r="E4959" s="5" t="s">
        <v>15</v>
      </c>
      <c r="F4959" s="5" t="s">
        <v>394</v>
      </c>
      <c r="G4959" s="7">
        <v>163.0</v>
      </c>
      <c r="H4959" s="7">
        <v>124.0</v>
      </c>
      <c r="I4959" s="7" t="s">
        <v>17</v>
      </c>
      <c r="J4959" s="7">
        <f t="shared" si="1"/>
        <v>143.5</v>
      </c>
    </row>
    <row r="4960" ht="15.75" hidden="1" customHeight="1">
      <c r="A4960" s="5" t="s">
        <v>7206</v>
      </c>
      <c r="B4960" s="6" t="s">
        <v>12</v>
      </c>
      <c r="C4960" s="5" t="s">
        <v>23</v>
      </c>
      <c r="D4960" s="5" t="s">
        <v>30</v>
      </c>
      <c r="E4960" s="5" t="s">
        <v>15</v>
      </c>
      <c r="F4960" s="5" t="s">
        <v>201</v>
      </c>
      <c r="G4960" s="7">
        <v>189.0</v>
      </c>
      <c r="H4960" s="7">
        <v>171.0</v>
      </c>
      <c r="I4960" s="7">
        <v>165.0</v>
      </c>
      <c r="J4960" s="7">
        <f t="shared" si="1"/>
        <v>175</v>
      </c>
    </row>
    <row r="4961" ht="15.75" hidden="1" customHeight="1">
      <c r="A4961" s="5" t="s">
        <v>7207</v>
      </c>
      <c r="B4961" s="6" t="s">
        <v>12</v>
      </c>
      <c r="C4961" s="5" t="s">
        <v>23</v>
      </c>
      <c r="D4961" s="5" t="s">
        <v>43</v>
      </c>
      <c r="E4961" s="5" t="s">
        <v>15</v>
      </c>
      <c r="F4961" s="5" t="s">
        <v>224</v>
      </c>
      <c r="G4961" s="7">
        <v>157.0</v>
      </c>
      <c r="H4961" s="7">
        <v>105.0</v>
      </c>
      <c r="I4961" s="7" t="s">
        <v>17</v>
      </c>
      <c r="J4961" s="7">
        <f t="shared" si="1"/>
        <v>131</v>
      </c>
    </row>
    <row r="4962" ht="15.75" hidden="1" customHeight="1">
      <c r="A4962" s="5" t="s">
        <v>7208</v>
      </c>
      <c r="B4962" s="6" t="s">
        <v>12</v>
      </c>
      <c r="C4962" s="5" t="s">
        <v>13</v>
      </c>
      <c r="D4962" s="5" t="s">
        <v>561</v>
      </c>
      <c r="E4962" s="5" t="s">
        <v>15</v>
      </c>
      <c r="F4962" s="5" t="s">
        <v>562</v>
      </c>
      <c r="G4962" s="7">
        <v>109.0</v>
      </c>
      <c r="H4962" s="7" t="s">
        <v>67</v>
      </c>
      <c r="I4962" s="7" t="s">
        <v>17</v>
      </c>
      <c r="J4962" s="7">
        <f t="shared" si="1"/>
        <v>109</v>
      </c>
    </row>
    <row r="4963" ht="15.75" hidden="1" customHeight="1">
      <c r="A4963" s="5" t="s">
        <v>7209</v>
      </c>
      <c r="B4963" s="6" t="s">
        <v>12</v>
      </c>
      <c r="C4963" s="5" t="s">
        <v>23</v>
      </c>
      <c r="D4963" s="5" t="s">
        <v>20</v>
      </c>
      <c r="E4963" s="5" t="s">
        <v>15</v>
      </c>
      <c r="F4963" s="5" t="s">
        <v>450</v>
      </c>
      <c r="G4963" s="7">
        <v>183.0</v>
      </c>
      <c r="H4963" s="7">
        <v>172.0</v>
      </c>
      <c r="I4963" s="7" t="s">
        <v>17</v>
      </c>
      <c r="J4963" s="7">
        <f t="shared" si="1"/>
        <v>177.5</v>
      </c>
    </row>
    <row r="4964" ht="15.75" hidden="1" customHeight="1">
      <c r="A4964" s="5" t="s">
        <v>7210</v>
      </c>
      <c r="B4964" s="6" t="s">
        <v>12</v>
      </c>
      <c r="C4964" s="5" t="s">
        <v>23</v>
      </c>
      <c r="D4964" s="5" t="s">
        <v>51</v>
      </c>
      <c r="E4964" s="5" t="s">
        <v>15</v>
      </c>
      <c r="F4964" s="5" t="s">
        <v>112</v>
      </c>
      <c r="G4964" s="7">
        <v>159.0</v>
      </c>
      <c r="H4964" s="7">
        <v>115.0</v>
      </c>
      <c r="I4964" s="7">
        <v>128.0</v>
      </c>
      <c r="J4964" s="7">
        <f t="shared" si="1"/>
        <v>134</v>
      </c>
    </row>
    <row r="4965" ht="15.75" hidden="1" customHeight="1">
      <c r="A4965" s="5" t="s">
        <v>7211</v>
      </c>
      <c r="B4965" s="6" t="s">
        <v>19</v>
      </c>
      <c r="C4965" s="5" t="s">
        <v>13</v>
      </c>
      <c r="D4965" s="5" t="s">
        <v>24</v>
      </c>
      <c r="E4965" s="5" t="s">
        <v>15</v>
      </c>
      <c r="F4965" s="5" t="s">
        <v>732</v>
      </c>
      <c r="G4965" s="7">
        <v>140.0</v>
      </c>
      <c r="H4965" s="7">
        <v>121.0</v>
      </c>
      <c r="I4965" s="7" t="s">
        <v>17</v>
      </c>
      <c r="J4965" s="7">
        <f t="shared" si="1"/>
        <v>130.5</v>
      </c>
    </row>
    <row r="4966" ht="15.75" hidden="1" customHeight="1">
      <c r="A4966" s="5" t="s">
        <v>7212</v>
      </c>
      <c r="B4966" s="6" t="s">
        <v>19</v>
      </c>
      <c r="C4966" s="5" t="s">
        <v>13</v>
      </c>
      <c r="D4966" s="5" t="s">
        <v>24</v>
      </c>
      <c r="E4966" s="5" t="s">
        <v>25</v>
      </c>
      <c r="F4966" s="5" t="s">
        <v>105</v>
      </c>
      <c r="G4966" s="7">
        <v>160.0</v>
      </c>
      <c r="H4966" s="7">
        <v>170.0</v>
      </c>
      <c r="I4966" s="7" t="s">
        <v>17</v>
      </c>
      <c r="J4966" s="7">
        <f t="shared" si="1"/>
        <v>165</v>
      </c>
    </row>
    <row r="4967" ht="15.75" hidden="1" customHeight="1">
      <c r="A4967" s="5" t="s">
        <v>7213</v>
      </c>
      <c r="B4967" s="6" t="s">
        <v>12</v>
      </c>
      <c r="C4967" s="5" t="s">
        <v>13</v>
      </c>
      <c r="D4967" s="5" t="s">
        <v>109</v>
      </c>
      <c r="E4967" s="5" t="s">
        <v>25</v>
      </c>
      <c r="F4967" s="5" t="s">
        <v>679</v>
      </c>
      <c r="G4967" s="7">
        <v>100.0</v>
      </c>
      <c r="H4967" s="7">
        <v>102.0</v>
      </c>
      <c r="I4967" s="7" t="s">
        <v>17</v>
      </c>
      <c r="J4967" s="7">
        <f t="shared" si="1"/>
        <v>101</v>
      </c>
    </row>
    <row r="4968" ht="15.75" hidden="1" customHeight="1">
      <c r="A4968" s="5" t="s">
        <v>7214</v>
      </c>
      <c r="B4968" s="6" t="s">
        <v>19</v>
      </c>
      <c r="C4968" s="5" t="s">
        <v>23</v>
      </c>
      <c r="D4968" s="5" t="s">
        <v>30</v>
      </c>
      <c r="E4968" s="5" t="s">
        <v>25</v>
      </c>
      <c r="F4968" s="5" t="s">
        <v>1209</v>
      </c>
      <c r="G4968" s="7">
        <v>184.0</v>
      </c>
      <c r="H4968" s="7">
        <v>147.0</v>
      </c>
      <c r="I4968" s="7" t="s">
        <v>17</v>
      </c>
      <c r="J4968" s="7">
        <f t="shared" si="1"/>
        <v>165.5</v>
      </c>
    </row>
    <row r="4969" ht="15.75" hidden="1" customHeight="1">
      <c r="A4969" s="5" t="s">
        <v>7215</v>
      </c>
      <c r="B4969" s="6" t="s">
        <v>12</v>
      </c>
      <c r="C4969" s="5" t="s">
        <v>23</v>
      </c>
      <c r="D4969" s="5" t="s">
        <v>37</v>
      </c>
      <c r="E4969" s="5" t="s">
        <v>25</v>
      </c>
      <c r="F4969" s="5" t="s">
        <v>117</v>
      </c>
      <c r="G4969" s="7">
        <v>165.0</v>
      </c>
      <c r="H4969" s="7" t="s">
        <v>17</v>
      </c>
      <c r="I4969" s="7">
        <v>180.0</v>
      </c>
      <c r="J4969" s="7">
        <f t="shared" si="1"/>
        <v>172.5</v>
      </c>
    </row>
    <row r="4970" ht="15.75" hidden="1" customHeight="1">
      <c r="A4970" s="5" t="s">
        <v>7216</v>
      </c>
      <c r="B4970" s="6" t="s">
        <v>19</v>
      </c>
      <c r="C4970" s="5" t="s">
        <v>13</v>
      </c>
      <c r="D4970" s="5" t="s">
        <v>37</v>
      </c>
      <c r="E4970" s="5" t="s">
        <v>25</v>
      </c>
      <c r="F4970" s="5" t="s">
        <v>240</v>
      </c>
      <c r="G4970" s="7">
        <v>153.0</v>
      </c>
      <c r="H4970" s="7">
        <v>185.5</v>
      </c>
      <c r="I4970" s="7">
        <v>165.0</v>
      </c>
      <c r="J4970" s="7">
        <f t="shared" si="1"/>
        <v>167.8333333</v>
      </c>
    </row>
    <row r="4971" ht="15.75" hidden="1" customHeight="1">
      <c r="A4971" s="5" t="s">
        <v>7217</v>
      </c>
      <c r="B4971" s="6" t="s">
        <v>12</v>
      </c>
      <c r="C4971" s="5" t="s">
        <v>13</v>
      </c>
      <c r="D4971" s="5" t="s">
        <v>20</v>
      </c>
      <c r="E4971" s="5" t="s">
        <v>25</v>
      </c>
      <c r="F4971" s="5" t="s">
        <v>1343</v>
      </c>
      <c r="G4971" s="7" t="s">
        <v>67</v>
      </c>
      <c r="H4971" s="7">
        <v>118.0</v>
      </c>
      <c r="I4971" s="7" t="s">
        <v>17</v>
      </c>
      <c r="J4971" s="7">
        <f t="shared" si="1"/>
        <v>118</v>
      </c>
    </row>
    <row r="4972" ht="15.75" hidden="1" customHeight="1">
      <c r="A4972" s="5" t="s">
        <v>7218</v>
      </c>
      <c r="B4972" s="6" t="s">
        <v>19</v>
      </c>
      <c r="C4972" s="5" t="s">
        <v>13</v>
      </c>
      <c r="D4972" s="5" t="s">
        <v>37</v>
      </c>
      <c r="E4972" s="5" t="s">
        <v>15</v>
      </c>
      <c r="F4972" s="5" t="s">
        <v>190</v>
      </c>
      <c r="G4972" s="7">
        <v>161.0</v>
      </c>
      <c r="H4972" s="7" t="s">
        <v>17</v>
      </c>
      <c r="I4972" s="7">
        <v>170.0</v>
      </c>
      <c r="J4972" s="7">
        <f t="shared" si="1"/>
        <v>165.5</v>
      </c>
    </row>
    <row r="4973" ht="15.75" hidden="1" customHeight="1">
      <c r="A4973" s="5" t="s">
        <v>7219</v>
      </c>
      <c r="B4973" s="6" t="s">
        <v>12</v>
      </c>
      <c r="C4973" s="5" t="s">
        <v>23</v>
      </c>
      <c r="D4973" s="5" t="s">
        <v>20</v>
      </c>
      <c r="E4973" s="5" t="s">
        <v>25</v>
      </c>
      <c r="F4973" s="5" t="s">
        <v>71</v>
      </c>
      <c r="G4973" s="7">
        <v>154.0</v>
      </c>
      <c r="H4973" s="7">
        <v>157.0</v>
      </c>
      <c r="I4973" s="7" t="s">
        <v>17</v>
      </c>
      <c r="J4973" s="7">
        <f t="shared" si="1"/>
        <v>155.5</v>
      </c>
    </row>
    <row r="4974" ht="15.75" hidden="1" customHeight="1">
      <c r="A4974" s="5" t="s">
        <v>7220</v>
      </c>
      <c r="B4974" s="6" t="s">
        <v>12</v>
      </c>
      <c r="C4974" s="5" t="s">
        <v>23</v>
      </c>
      <c r="D4974" s="5" t="s">
        <v>37</v>
      </c>
      <c r="E4974" s="5" t="s">
        <v>25</v>
      </c>
      <c r="F4974" s="5" t="s">
        <v>300</v>
      </c>
      <c r="G4974" s="7">
        <v>184.0</v>
      </c>
      <c r="H4974" s="7" t="s">
        <v>17</v>
      </c>
      <c r="I4974" s="7">
        <v>180.0</v>
      </c>
      <c r="J4974" s="7">
        <f t="shared" si="1"/>
        <v>182</v>
      </c>
    </row>
    <row r="4975" ht="15.75" hidden="1" customHeight="1">
      <c r="A4975" s="5" t="s">
        <v>7221</v>
      </c>
      <c r="B4975" s="6" t="s">
        <v>19</v>
      </c>
      <c r="C4975" s="5" t="s">
        <v>13</v>
      </c>
      <c r="D4975" s="5" t="s">
        <v>37</v>
      </c>
      <c r="E4975" s="5" t="s">
        <v>25</v>
      </c>
      <c r="F4975" s="5" t="s">
        <v>174</v>
      </c>
      <c r="G4975" s="7">
        <v>164.0</v>
      </c>
      <c r="H4975" s="7" t="s">
        <v>17</v>
      </c>
      <c r="I4975" s="7">
        <v>183.0</v>
      </c>
      <c r="J4975" s="7">
        <f t="shared" si="1"/>
        <v>173.5</v>
      </c>
    </row>
    <row r="4976" ht="15.75" hidden="1" customHeight="1">
      <c r="A4976" s="5" t="s">
        <v>7222</v>
      </c>
      <c r="B4976" s="6" t="s">
        <v>12</v>
      </c>
      <c r="C4976" s="5" t="s">
        <v>23</v>
      </c>
      <c r="D4976" s="5" t="s">
        <v>30</v>
      </c>
      <c r="E4976" s="5" t="s">
        <v>15</v>
      </c>
      <c r="F4976" s="5" t="s">
        <v>88</v>
      </c>
      <c r="G4976" s="7">
        <v>144.0</v>
      </c>
      <c r="H4976" s="7">
        <v>165.0</v>
      </c>
      <c r="I4976" s="7">
        <v>125.0</v>
      </c>
      <c r="J4976" s="7">
        <f t="shared" si="1"/>
        <v>144.6666667</v>
      </c>
    </row>
    <row r="4977" ht="15.75" hidden="1" customHeight="1">
      <c r="A4977" s="5" t="s">
        <v>7223</v>
      </c>
      <c r="B4977" s="6" t="s">
        <v>19</v>
      </c>
      <c r="C4977" s="5" t="s">
        <v>13</v>
      </c>
      <c r="D4977" s="5" t="s">
        <v>30</v>
      </c>
      <c r="E4977" s="5" t="s">
        <v>25</v>
      </c>
      <c r="F4977" s="5" t="s">
        <v>83</v>
      </c>
      <c r="G4977" s="7">
        <v>102.0</v>
      </c>
      <c r="H4977" s="7">
        <v>127.0</v>
      </c>
      <c r="I4977" s="7" t="s">
        <v>67</v>
      </c>
      <c r="J4977" s="7">
        <f t="shared" si="1"/>
        <v>114.5</v>
      </c>
    </row>
    <row r="4978" ht="15.75" hidden="1" customHeight="1">
      <c r="A4978" s="5" t="s">
        <v>7224</v>
      </c>
      <c r="B4978" s="6" t="s">
        <v>12</v>
      </c>
      <c r="C4978" s="5" t="s">
        <v>23</v>
      </c>
      <c r="D4978" s="5" t="s">
        <v>20</v>
      </c>
      <c r="E4978" s="5" t="s">
        <v>15</v>
      </c>
      <c r="F4978" s="5" t="s">
        <v>143</v>
      </c>
      <c r="G4978" s="7">
        <v>173.0</v>
      </c>
      <c r="H4978" s="7">
        <v>161.0</v>
      </c>
      <c r="I4978" s="7" t="s">
        <v>17</v>
      </c>
      <c r="J4978" s="7">
        <f t="shared" si="1"/>
        <v>167</v>
      </c>
    </row>
    <row r="4979" ht="15.75" hidden="1" customHeight="1">
      <c r="A4979" s="5" t="s">
        <v>7225</v>
      </c>
      <c r="B4979" s="6" t="s">
        <v>12</v>
      </c>
      <c r="C4979" s="5" t="s">
        <v>23</v>
      </c>
      <c r="D4979" s="5" t="s">
        <v>60</v>
      </c>
      <c r="E4979" s="5" t="s">
        <v>15</v>
      </c>
      <c r="F4979" s="5" t="s">
        <v>112</v>
      </c>
      <c r="G4979" s="7">
        <v>197.0</v>
      </c>
      <c r="H4979" s="7" t="s">
        <v>17</v>
      </c>
      <c r="I4979" s="7">
        <v>191.0</v>
      </c>
      <c r="J4979" s="7">
        <f t="shared" si="1"/>
        <v>194</v>
      </c>
    </row>
    <row r="4980" ht="15.75" hidden="1" customHeight="1">
      <c r="A4980" s="5" t="s">
        <v>7226</v>
      </c>
      <c r="B4980" s="6" t="s">
        <v>12</v>
      </c>
      <c r="C4980" s="5" t="s">
        <v>23</v>
      </c>
      <c r="D4980" s="5" t="s">
        <v>43</v>
      </c>
      <c r="E4980" s="5" t="s">
        <v>15</v>
      </c>
      <c r="F4980" s="5" t="s">
        <v>166</v>
      </c>
      <c r="G4980" s="7">
        <v>189.0</v>
      </c>
      <c r="H4980" s="7">
        <v>192.0</v>
      </c>
      <c r="I4980" s="7" t="s">
        <v>17</v>
      </c>
      <c r="J4980" s="7">
        <f t="shared" si="1"/>
        <v>190.5</v>
      </c>
    </row>
    <row r="4981" ht="15.75" hidden="1" customHeight="1">
      <c r="A4981" s="5" t="s">
        <v>7227</v>
      </c>
      <c r="B4981" s="6" t="s">
        <v>12</v>
      </c>
      <c r="C4981" s="5" t="s">
        <v>13</v>
      </c>
      <c r="D4981" s="5" t="s">
        <v>30</v>
      </c>
      <c r="E4981" s="5" t="s">
        <v>25</v>
      </c>
      <c r="F4981" s="5" t="s">
        <v>83</v>
      </c>
      <c r="G4981" s="7">
        <v>109.0</v>
      </c>
      <c r="H4981" s="7" t="s">
        <v>67</v>
      </c>
      <c r="I4981" s="7" t="s">
        <v>17</v>
      </c>
      <c r="J4981" s="7">
        <f t="shared" si="1"/>
        <v>109</v>
      </c>
    </row>
    <row r="4982" ht="15.75" hidden="1" customHeight="1">
      <c r="A4982" s="5" t="s">
        <v>7228</v>
      </c>
      <c r="B4982" s="6" t="s">
        <v>19</v>
      </c>
      <c r="C4982" s="5" t="s">
        <v>23</v>
      </c>
      <c r="D4982" s="5" t="s">
        <v>37</v>
      </c>
      <c r="E4982" s="5" t="s">
        <v>15</v>
      </c>
      <c r="F4982" s="5" t="s">
        <v>1577</v>
      </c>
      <c r="G4982" s="7">
        <v>127.0</v>
      </c>
      <c r="H4982" s="7">
        <v>135.0</v>
      </c>
      <c r="I4982" s="7" t="s">
        <v>17</v>
      </c>
      <c r="J4982" s="7">
        <f t="shared" si="1"/>
        <v>131</v>
      </c>
    </row>
    <row r="4983" ht="15.75" hidden="1" customHeight="1">
      <c r="A4983" s="5" t="s">
        <v>7229</v>
      </c>
      <c r="B4983" s="6" t="s">
        <v>19</v>
      </c>
      <c r="C4983" s="5" t="s">
        <v>13</v>
      </c>
      <c r="D4983" s="5" t="s">
        <v>37</v>
      </c>
      <c r="E4983" s="5" t="s">
        <v>15</v>
      </c>
      <c r="F4983" s="5" t="s">
        <v>312</v>
      </c>
      <c r="G4983" s="7">
        <v>166.0</v>
      </c>
      <c r="H4983" s="7" t="s">
        <v>17</v>
      </c>
      <c r="I4983" s="7">
        <v>168.0</v>
      </c>
      <c r="J4983" s="7">
        <f t="shared" si="1"/>
        <v>167</v>
      </c>
    </row>
    <row r="4984" ht="15.75" hidden="1" customHeight="1">
      <c r="A4984" s="5" t="s">
        <v>7230</v>
      </c>
      <c r="B4984" s="6" t="s">
        <v>12</v>
      </c>
      <c r="C4984" s="5" t="s">
        <v>23</v>
      </c>
      <c r="D4984" s="5" t="s">
        <v>43</v>
      </c>
      <c r="E4984" s="5" t="s">
        <v>25</v>
      </c>
      <c r="F4984" s="5" t="s">
        <v>454</v>
      </c>
      <c r="G4984" s="7">
        <v>175.0</v>
      </c>
      <c r="H4984" s="7">
        <v>155.0</v>
      </c>
      <c r="I4984" s="7">
        <v>166.0</v>
      </c>
      <c r="J4984" s="7">
        <f t="shared" si="1"/>
        <v>165.3333333</v>
      </c>
    </row>
    <row r="4985" ht="15.75" hidden="1" customHeight="1">
      <c r="A4985" s="5" t="s">
        <v>7231</v>
      </c>
      <c r="B4985" s="6" t="s">
        <v>12</v>
      </c>
      <c r="C4985" s="5" t="s">
        <v>13</v>
      </c>
      <c r="D4985" s="5" t="s">
        <v>40</v>
      </c>
      <c r="E4985" s="5" t="s">
        <v>15</v>
      </c>
      <c r="F4985" s="5" t="s">
        <v>41</v>
      </c>
      <c r="G4985" s="7">
        <v>149.0</v>
      </c>
      <c r="H4985" s="7">
        <v>158.0</v>
      </c>
      <c r="I4985" s="7">
        <v>168.0</v>
      </c>
      <c r="J4985" s="7">
        <f t="shared" si="1"/>
        <v>158.3333333</v>
      </c>
    </row>
    <row r="4986" ht="15.75" hidden="1" customHeight="1">
      <c r="A4986" s="5" t="s">
        <v>7232</v>
      </c>
      <c r="B4986" s="6" t="s">
        <v>19</v>
      </c>
      <c r="C4986" s="5" t="s">
        <v>23</v>
      </c>
      <c r="D4986" s="5" t="s">
        <v>20</v>
      </c>
      <c r="E4986" s="5" t="s">
        <v>25</v>
      </c>
      <c r="F4986" s="5" t="s">
        <v>71</v>
      </c>
      <c r="G4986" s="7">
        <v>196.0</v>
      </c>
      <c r="H4986" s="7">
        <v>165.0</v>
      </c>
      <c r="I4986" s="7" t="s">
        <v>17</v>
      </c>
      <c r="J4986" s="7">
        <f t="shared" si="1"/>
        <v>180.5</v>
      </c>
    </row>
    <row r="4987" ht="15.75" hidden="1" customHeight="1">
      <c r="A4987" s="5" t="s">
        <v>7233</v>
      </c>
      <c r="B4987" s="6" t="s">
        <v>12</v>
      </c>
      <c r="C4987" s="5" t="s">
        <v>23</v>
      </c>
      <c r="D4987" s="5" t="s">
        <v>20</v>
      </c>
      <c r="E4987" s="5" t="s">
        <v>15</v>
      </c>
      <c r="F4987" s="5" t="s">
        <v>354</v>
      </c>
      <c r="G4987" s="7">
        <v>193.5</v>
      </c>
      <c r="H4987" s="7" t="s">
        <v>17</v>
      </c>
      <c r="I4987" s="7">
        <v>189.0</v>
      </c>
      <c r="J4987" s="7">
        <f t="shared" si="1"/>
        <v>191.25</v>
      </c>
    </row>
    <row r="4988" ht="15.75" hidden="1" customHeight="1">
      <c r="A4988" s="5" t="s">
        <v>7234</v>
      </c>
      <c r="B4988" s="6" t="s">
        <v>12</v>
      </c>
      <c r="C4988" s="5" t="s">
        <v>23</v>
      </c>
      <c r="D4988" s="5" t="s">
        <v>14</v>
      </c>
      <c r="E4988" s="5" t="s">
        <v>25</v>
      </c>
      <c r="F4988" s="5" t="s">
        <v>782</v>
      </c>
      <c r="G4988" s="7">
        <v>176.0</v>
      </c>
      <c r="H4988" s="7">
        <v>157.0</v>
      </c>
      <c r="I4988" s="7" t="s">
        <v>17</v>
      </c>
      <c r="J4988" s="7">
        <f t="shared" si="1"/>
        <v>166.5</v>
      </c>
    </row>
    <row r="4989" ht="15.75" hidden="1" customHeight="1">
      <c r="A4989" s="5" t="s">
        <v>7235</v>
      </c>
      <c r="B4989" s="6" t="s">
        <v>12</v>
      </c>
      <c r="C4989" s="5" t="s">
        <v>23</v>
      </c>
      <c r="D4989" s="5" t="s">
        <v>51</v>
      </c>
      <c r="E4989" s="5" t="s">
        <v>15</v>
      </c>
      <c r="F4989" s="5" t="s">
        <v>112</v>
      </c>
      <c r="G4989" s="7">
        <v>135.0</v>
      </c>
      <c r="H4989" s="7" t="s">
        <v>17</v>
      </c>
      <c r="I4989" s="7">
        <v>107.0</v>
      </c>
      <c r="J4989" s="7">
        <f t="shared" si="1"/>
        <v>121</v>
      </c>
    </row>
    <row r="4990" ht="15.75" hidden="1" customHeight="1">
      <c r="A4990" s="5" t="s">
        <v>7236</v>
      </c>
      <c r="B4990" s="6" t="s">
        <v>12</v>
      </c>
      <c r="C4990" s="5" t="s">
        <v>23</v>
      </c>
      <c r="D4990" s="5" t="s">
        <v>60</v>
      </c>
      <c r="E4990" s="5" t="s">
        <v>15</v>
      </c>
      <c r="F4990" s="5" t="s">
        <v>112</v>
      </c>
      <c r="G4990" s="7">
        <v>163.0</v>
      </c>
      <c r="H4990" s="7" t="s">
        <v>17</v>
      </c>
      <c r="I4990" s="7">
        <v>144.0</v>
      </c>
      <c r="J4990" s="7">
        <f t="shared" si="1"/>
        <v>153.5</v>
      </c>
    </row>
    <row r="4991" ht="15.75" hidden="1" customHeight="1">
      <c r="A4991" s="5" t="s">
        <v>7237</v>
      </c>
      <c r="B4991" s="6" t="s">
        <v>12</v>
      </c>
      <c r="C4991" s="5" t="s">
        <v>23</v>
      </c>
      <c r="D4991" s="5" t="s">
        <v>24</v>
      </c>
      <c r="E4991" s="5" t="s">
        <v>15</v>
      </c>
      <c r="F4991" s="5" t="s">
        <v>1225</v>
      </c>
      <c r="G4991" s="7">
        <v>170.0</v>
      </c>
      <c r="H4991" s="7">
        <v>124.0</v>
      </c>
      <c r="I4991" s="7">
        <v>104.0</v>
      </c>
      <c r="J4991" s="7">
        <f t="shared" si="1"/>
        <v>132.6666667</v>
      </c>
    </row>
    <row r="4992" ht="15.75" hidden="1" customHeight="1">
      <c r="A4992" s="5" t="s">
        <v>7238</v>
      </c>
      <c r="B4992" s="6" t="s">
        <v>19</v>
      </c>
      <c r="C4992" s="5" t="s">
        <v>13</v>
      </c>
      <c r="D4992" s="5" t="s">
        <v>60</v>
      </c>
      <c r="E4992" s="5" t="s">
        <v>15</v>
      </c>
      <c r="F4992" s="5" t="s">
        <v>112</v>
      </c>
      <c r="G4992" s="7">
        <v>190.0</v>
      </c>
      <c r="H4992" s="7" t="s">
        <v>17</v>
      </c>
      <c r="I4992" s="7">
        <v>192.0</v>
      </c>
      <c r="J4992" s="7">
        <f t="shared" si="1"/>
        <v>191</v>
      </c>
    </row>
    <row r="4993" ht="15.75" hidden="1" customHeight="1">
      <c r="A4993" s="5" t="s">
        <v>7239</v>
      </c>
      <c r="B4993" s="6" t="s">
        <v>12</v>
      </c>
      <c r="C4993" s="5" t="s">
        <v>23</v>
      </c>
      <c r="D4993" s="5" t="s">
        <v>51</v>
      </c>
      <c r="E4993" s="5" t="s">
        <v>25</v>
      </c>
      <c r="F4993" s="5" t="s">
        <v>474</v>
      </c>
      <c r="G4993" s="7">
        <v>155.0</v>
      </c>
      <c r="H4993" s="7" t="s">
        <v>17</v>
      </c>
      <c r="I4993" s="7">
        <v>128.0</v>
      </c>
      <c r="J4993" s="7">
        <f t="shared" si="1"/>
        <v>141.5</v>
      </c>
    </row>
    <row r="4994" ht="15.75" hidden="1" customHeight="1">
      <c r="A4994" s="5" t="s">
        <v>7240</v>
      </c>
      <c r="B4994" s="6" t="s">
        <v>12</v>
      </c>
      <c r="C4994" s="5" t="s">
        <v>13</v>
      </c>
      <c r="D4994" s="5" t="s">
        <v>37</v>
      </c>
      <c r="E4994" s="5" t="s">
        <v>15</v>
      </c>
      <c r="F4994" s="5" t="s">
        <v>271</v>
      </c>
      <c r="G4994" s="7">
        <v>165.0</v>
      </c>
      <c r="H4994" s="7" t="s">
        <v>17</v>
      </c>
      <c r="I4994" s="7">
        <v>187.0</v>
      </c>
      <c r="J4994" s="7">
        <f t="shared" si="1"/>
        <v>176</v>
      </c>
    </row>
    <row r="4995" ht="15.75" hidden="1" customHeight="1">
      <c r="A4995" s="5" t="s">
        <v>7241</v>
      </c>
      <c r="B4995" s="6" t="s">
        <v>12</v>
      </c>
      <c r="C4995" s="5" t="s">
        <v>13</v>
      </c>
      <c r="D4995" s="5" t="s">
        <v>51</v>
      </c>
      <c r="E4995" s="5" t="s">
        <v>25</v>
      </c>
      <c r="F4995" s="5" t="s">
        <v>52</v>
      </c>
      <c r="G4995" s="7">
        <v>195.0</v>
      </c>
      <c r="H4995" s="7" t="s">
        <v>17</v>
      </c>
      <c r="I4995" s="7">
        <v>190.0</v>
      </c>
      <c r="J4995" s="7">
        <f t="shared" si="1"/>
        <v>192.5</v>
      </c>
    </row>
    <row r="4996" ht="15.75" hidden="1" customHeight="1">
      <c r="A4996" s="5" t="s">
        <v>7242</v>
      </c>
      <c r="B4996" s="6" t="s">
        <v>12</v>
      </c>
      <c r="C4996" s="5" t="s">
        <v>13</v>
      </c>
      <c r="D4996" s="5" t="s">
        <v>20</v>
      </c>
      <c r="E4996" s="5" t="s">
        <v>15</v>
      </c>
      <c r="F4996" s="5" t="s">
        <v>292</v>
      </c>
      <c r="G4996" s="7">
        <v>183.0</v>
      </c>
      <c r="H4996" s="7" t="s">
        <v>17</v>
      </c>
      <c r="I4996" s="7">
        <v>190.0</v>
      </c>
      <c r="J4996" s="7">
        <f t="shared" si="1"/>
        <v>186.5</v>
      </c>
    </row>
    <row r="4997" ht="15.75" hidden="1" customHeight="1">
      <c r="A4997" s="5" t="s">
        <v>7243</v>
      </c>
      <c r="B4997" s="6" t="s">
        <v>19</v>
      </c>
      <c r="C4997" s="5" t="s">
        <v>13</v>
      </c>
      <c r="D4997" s="5" t="s">
        <v>109</v>
      </c>
      <c r="E4997" s="5" t="s">
        <v>25</v>
      </c>
      <c r="F4997" s="5" t="s">
        <v>73</v>
      </c>
      <c r="G4997" s="7">
        <v>148.0</v>
      </c>
      <c r="H4997" s="7">
        <v>124.0</v>
      </c>
      <c r="I4997" s="7">
        <v>157.0</v>
      </c>
      <c r="J4997" s="7">
        <f t="shared" si="1"/>
        <v>143</v>
      </c>
    </row>
    <row r="4998" ht="15.75" hidden="1" customHeight="1">
      <c r="A4998" s="5" t="s">
        <v>7244</v>
      </c>
      <c r="B4998" s="6" t="s">
        <v>12</v>
      </c>
      <c r="C4998" s="5" t="s">
        <v>13</v>
      </c>
      <c r="D4998" s="5" t="s">
        <v>109</v>
      </c>
      <c r="E4998" s="5" t="s">
        <v>25</v>
      </c>
      <c r="F4998" s="5" t="s">
        <v>155</v>
      </c>
      <c r="G4998" s="7">
        <v>106.0</v>
      </c>
      <c r="H4998" s="7" t="s">
        <v>17</v>
      </c>
      <c r="I4998" s="7" t="s">
        <v>67</v>
      </c>
      <c r="J4998" s="7">
        <f t="shared" si="1"/>
        <v>106</v>
      </c>
    </row>
    <row r="4999" ht="15.75" hidden="1" customHeight="1">
      <c r="A4999" s="5" t="s">
        <v>7245</v>
      </c>
      <c r="B4999" s="6" t="s">
        <v>12</v>
      </c>
      <c r="C4999" s="5" t="s">
        <v>23</v>
      </c>
      <c r="D4999" s="5" t="s">
        <v>20</v>
      </c>
      <c r="E4999" s="5" t="s">
        <v>15</v>
      </c>
      <c r="F4999" s="5" t="s">
        <v>504</v>
      </c>
      <c r="G4999" s="7">
        <v>102.0</v>
      </c>
      <c r="H4999" s="7">
        <v>115.0</v>
      </c>
      <c r="I4999" s="7" t="s">
        <v>17</v>
      </c>
      <c r="J4999" s="7">
        <f t="shared" si="1"/>
        <v>108.5</v>
      </c>
    </row>
    <row r="5000" ht="15.75" hidden="1" customHeight="1">
      <c r="A5000" s="5" t="s">
        <v>7246</v>
      </c>
      <c r="B5000" s="6" t="s">
        <v>12</v>
      </c>
      <c r="C5000" s="5" t="s">
        <v>13</v>
      </c>
      <c r="D5000" s="5" t="s">
        <v>43</v>
      </c>
      <c r="E5000" s="5" t="s">
        <v>15</v>
      </c>
      <c r="F5000" s="5" t="s">
        <v>179</v>
      </c>
      <c r="G5000" s="7">
        <v>140.0</v>
      </c>
      <c r="H5000" s="7">
        <v>151.0</v>
      </c>
      <c r="I5000" s="7">
        <v>137.0</v>
      </c>
      <c r="J5000" s="7">
        <f t="shared" si="1"/>
        <v>142.6666667</v>
      </c>
    </row>
    <row r="5001" ht="15.75" hidden="1" customHeight="1">
      <c r="A5001" s="5" t="s">
        <v>7247</v>
      </c>
      <c r="B5001" s="6" t="s">
        <v>19</v>
      </c>
      <c r="C5001" s="5" t="s">
        <v>23</v>
      </c>
      <c r="D5001" s="5" t="s">
        <v>51</v>
      </c>
      <c r="E5001" s="5" t="s">
        <v>15</v>
      </c>
      <c r="F5001" s="5" t="s">
        <v>86</v>
      </c>
      <c r="G5001" s="7">
        <v>188.0</v>
      </c>
      <c r="H5001" s="7" t="s">
        <v>17</v>
      </c>
      <c r="I5001" s="7">
        <v>173.0</v>
      </c>
      <c r="J5001" s="7">
        <f t="shared" si="1"/>
        <v>180.5</v>
      </c>
    </row>
    <row r="5002" ht="15.75" hidden="1" customHeight="1">
      <c r="A5002" s="5" t="s">
        <v>7248</v>
      </c>
      <c r="B5002" s="6" t="s">
        <v>19</v>
      </c>
      <c r="C5002" s="5" t="s">
        <v>13</v>
      </c>
      <c r="D5002" s="5" t="s">
        <v>37</v>
      </c>
      <c r="E5002" s="5" t="s">
        <v>15</v>
      </c>
      <c r="F5002" s="5" t="s">
        <v>101</v>
      </c>
      <c r="G5002" s="7">
        <v>159.0</v>
      </c>
      <c r="H5002" s="7" t="s">
        <v>17</v>
      </c>
      <c r="I5002" s="7">
        <v>153.0</v>
      </c>
      <c r="J5002" s="7">
        <f t="shared" si="1"/>
        <v>156</v>
      </c>
    </row>
    <row r="5003" ht="15.75" hidden="1" customHeight="1">
      <c r="A5003" s="5" t="s">
        <v>7249</v>
      </c>
      <c r="B5003" s="6" t="s">
        <v>12</v>
      </c>
      <c r="C5003" s="5" t="s">
        <v>23</v>
      </c>
      <c r="D5003" s="5" t="s">
        <v>43</v>
      </c>
      <c r="E5003" s="5" t="s">
        <v>15</v>
      </c>
      <c r="F5003" s="5" t="s">
        <v>179</v>
      </c>
      <c r="G5003" s="7">
        <v>197.5</v>
      </c>
      <c r="H5003" s="7" t="s">
        <v>17</v>
      </c>
      <c r="I5003" s="7">
        <v>187.0</v>
      </c>
      <c r="J5003" s="7">
        <f t="shared" si="1"/>
        <v>192.25</v>
      </c>
    </row>
    <row r="5004" ht="15.75" hidden="1" customHeight="1">
      <c r="A5004" s="5" t="s">
        <v>7250</v>
      </c>
      <c r="B5004" s="6" t="s">
        <v>19</v>
      </c>
      <c r="C5004" s="5" t="s">
        <v>23</v>
      </c>
      <c r="D5004" s="5" t="s">
        <v>60</v>
      </c>
      <c r="E5004" s="5" t="s">
        <v>25</v>
      </c>
      <c r="F5004" s="5" t="s">
        <v>61</v>
      </c>
      <c r="G5004" s="7">
        <v>167.0</v>
      </c>
      <c r="H5004" s="7" t="s">
        <v>17</v>
      </c>
      <c r="I5004" s="7">
        <v>187.0</v>
      </c>
      <c r="J5004" s="7">
        <f t="shared" si="1"/>
        <v>177</v>
      </c>
    </row>
    <row r="5005" ht="15.75" hidden="1" customHeight="1">
      <c r="A5005" s="5" t="s">
        <v>7251</v>
      </c>
      <c r="B5005" s="6" t="s">
        <v>12</v>
      </c>
      <c r="C5005" s="5" t="s">
        <v>23</v>
      </c>
      <c r="D5005" s="5" t="s">
        <v>14</v>
      </c>
      <c r="E5005" s="5" t="s">
        <v>25</v>
      </c>
      <c r="F5005" s="5" t="s">
        <v>259</v>
      </c>
      <c r="G5005" s="7">
        <v>181.0</v>
      </c>
      <c r="H5005" s="7">
        <v>177.0</v>
      </c>
      <c r="I5005" s="7" t="s">
        <v>17</v>
      </c>
      <c r="J5005" s="7">
        <f t="shared" si="1"/>
        <v>179</v>
      </c>
    </row>
    <row r="5006" ht="15.75" customHeight="1">
      <c r="A5006" s="5" t="s">
        <v>7252</v>
      </c>
      <c r="B5006" s="6" t="s">
        <v>12</v>
      </c>
      <c r="C5006" s="5" t="s">
        <v>13</v>
      </c>
      <c r="D5006" s="5" t="s">
        <v>30</v>
      </c>
      <c r="E5006" s="5" t="s">
        <v>15</v>
      </c>
      <c r="F5006" s="5" t="s">
        <v>88</v>
      </c>
      <c r="G5006" s="7" t="s">
        <v>67</v>
      </c>
      <c r="H5006" s="7" t="s">
        <v>67</v>
      </c>
      <c r="I5006" s="7" t="s">
        <v>17</v>
      </c>
      <c r="J5006" s="7" t="str">
        <f t="shared" si="1"/>
        <v>#DIV/0!</v>
      </c>
    </row>
    <row r="5007" ht="15.75" hidden="1" customHeight="1">
      <c r="A5007" s="5" t="s">
        <v>7253</v>
      </c>
      <c r="B5007" s="6" t="s">
        <v>12</v>
      </c>
      <c r="C5007" s="5" t="s">
        <v>23</v>
      </c>
      <c r="D5007" s="5" t="s">
        <v>37</v>
      </c>
      <c r="E5007" s="5" t="s">
        <v>25</v>
      </c>
      <c r="F5007" s="5" t="s">
        <v>361</v>
      </c>
      <c r="G5007" s="7">
        <v>193.5</v>
      </c>
      <c r="H5007" s="7" t="s">
        <v>17</v>
      </c>
      <c r="I5007" s="7">
        <v>187.0</v>
      </c>
      <c r="J5007" s="7">
        <f t="shared" si="1"/>
        <v>190.25</v>
      </c>
    </row>
    <row r="5008" ht="15.75" hidden="1" customHeight="1">
      <c r="A5008" s="5" t="s">
        <v>7254</v>
      </c>
      <c r="B5008" s="6" t="s">
        <v>12</v>
      </c>
      <c r="C5008" s="5" t="s">
        <v>13</v>
      </c>
      <c r="D5008" s="5" t="s">
        <v>24</v>
      </c>
      <c r="E5008" s="5" t="s">
        <v>15</v>
      </c>
      <c r="F5008" s="5" t="s">
        <v>92</v>
      </c>
      <c r="G5008" s="7">
        <v>178.0</v>
      </c>
      <c r="H5008" s="7" t="s">
        <v>17</v>
      </c>
      <c r="I5008" s="7">
        <v>173.0</v>
      </c>
      <c r="J5008" s="7">
        <f t="shared" si="1"/>
        <v>175.5</v>
      </c>
    </row>
    <row r="5009" ht="15.75" hidden="1" customHeight="1">
      <c r="A5009" s="5" t="s">
        <v>7255</v>
      </c>
      <c r="B5009" s="6" t="s">
        <v>19</v>
      </c>
      <c r="C5009" s="5" t="s">
        <v>13</v>
      </c>
      <c r="D5009" s="5" t="s">
        <v>30</v>
      </c>
      <c r="E5009" s="5" t="s">
        <v>15</v>
      </c>
      <c r="F5009" s="5" t="s">
        <v>214</v>
      </c>
      <c r="G5009" s="7">
        <v>169.0</v>
      </c>
      <c r="H5009" s="7">
        <v>174.0</v>
      </c>
      <c r="I5009" s="7" t="s">
        <v>17</v>
      </c>
      <c r="J5009" s="7">
        <f t="shared" si="1"/>
        <v>171.5</v>
      </c>
    </row>
    <row r="5010" ht="15.75" hidden="1" customHeight="1">
      <c r="A5010" s="5" t="s">
        <v>7256</v>
      </c>
      <c r="B5010" s="6" t="s">
        <v>19</v>
      </c>
      <c r="C5010" s="5" t="s">
        <v>13</v>
      </c>
      <c r="D5010" s="5" t="s">
        <v>30</v>
      </c>
      <c r="E5010" s="5" t="s">
        <v>25</v>
      </c>
      <c r="F5010" s="5" t="s">
        <v>1350</v>
      </c>
      <c r="G5010" s="7">
        <v>119.0</v>
      </c>
      <c r="H5010" s="7">
        <v>115.0</v>
      </c>
      <c r="I5010" s="7">
        <v>117.0</v>
      </c>
      <c r="J5010" s="7">
        <f t="shared" si="1"/>
        <v>117</v>
      </c>
    </row>
    <row r="5011" ht="15.75" hidden="1" customHeight="1">
      <c r="A5011" s="5" t="s">
        <v>7257</v>
      </c>
      <c r="B5011" s="6" t="s">
        <v>19</v>
      </c>
      <c r="C5011" s="5" t="s">
        <v>23</v>
      </c>
      <c r="D5011" s="5" t="s">
        <v>20</v>
      </c>
      <c r="E5011" s="5" t="s">
        <v>15</v>
      </c>
      <c r="F5011" s="5" t="s">
        <v>387</v>
      </c>
      <c r="G5011" s="7">
        <v>183.0</v>
      </c>
      <c r="H5011" s="7" t="s">
        <v>17</v>
      </c>
      <c r="I5011" s="7">
        <v>163.0</v>
      </c>
      <c r="J5011" s="7">
        <f t="shared" si="1"/>
        <v>173</v>
      </c>
    </row>
    <row r="5012" ht="15.75" hidden="1" customHeight="1">
      <c r="A5012" s="5" t="s">
        <v>7258</v>
      </c>
      <c r="B5012" s="6" t="s">
        <v>12</v>
      </c>
      <c r="C5012" s="5" t="s">
        <v>13</v>
      </c>
      <c r="D5012" s="5" t="s">
        <v>30</v>
      </c>
      <c r="E5012" s="5" t="s">
        <v>25</v>
      </c>
      <c r="F5012" s="5" t="s">
        <v>446</v>
      </c>
      <c r="G5012" s="7">
        <v>171.0</v>
      </c>
      <c r="H5012" s="7">
        <v>183.0</v>
      </c>
      <c r="I5012" s="7">
        <v>172.0</v>
      </c>
      <c r="J5012" s="7">
        <f t="shared" si="1"/>
        <v>175.3333333</v>
      </c>
    </row>
    <row r="5013" ht="15.75" hidden="1" customHeight="1">
      <c r="A5013" s="5" t="s">
        <v>7259</v>
      </c>
      <c r="B5013" s="6" t="s">
        <v>12</v>
      </c>
      <c r="C5013" s="5" t="s">
        <v>23</v>
      </c>
      <c r="D5013" s="5" t="s">
        <v>14</v>
      </c>
      <c r="E5013" s="5" t="s">
        <v>15</v>
      </c>
      <c r="F5013" s="5" t="s">
        <v>127</v>
      </c>
      <c r="G5013" s="7">
        <v>170.0</v>
      </c>
      <c r="H5013" s="7">
        <v>177.0</v>
      </c>
      <c r="I5013" s="7" t="s">
        <v>17</v>
      </c>
      <c r="J5013" s="7">
        <f t="shared" si="1"/>
        <v>173.5</v>
      </c>
    </row>
    <row r="5014" ht="15.75" hidden="1" customHeight="1">
      <c r="A5014" s="5" t="s">
        <v>7260</v>
      </c>
      <c r="B5014" s="6" t="s">
        <v>19</v>
      </c>
      <c r="C5014" s="5" t="s">
        <v>13</v>
      </c>
      <c r="D5014" s="5" t="s">
        <v>30</v>
      </c>
      <c r="E5014" s="5" t="s">
        <v>15</v>
      </c>
      <c r="F5014" s="5" t="s">
        <v>702</v>
      </c>
      <c r="G5014" s="7">
        <v>195.0</v>
      </c>
      <c r="H5014" s="7">
        <v>192.0</v>
      </c>
      <c r="I5014" s="7" t="s">
        <v>17</v>
      </c>
      <c r="J5014" s="7">
        <f t="shared" si="1"/>
        <v>193.5</v>
      </c>
    </row>
    <row r="5015" ht="15.75" hidden="1" customHeight="1">
      <c r="A5015" s="5" t="s">
        <v>7261</v>
      </c>
      <c r="B5015" s="6" t="s">
        <v>12</v>
      </c>
      <c r="C5015" s="5" t="s">
        <v>13</v>
      </c>
      <c r="D5015" s="5" t="s">
        <v>20</v>
      </c>
      <c r="E5015" s="5" t="s">
        <v>25</v>
      </c>
      <c r="F5015" s="5" t="s">
        <v>71</v>
      </c>
      <c r="G5015" s="7">
        <v>172.0</v>
      </c>
      <c r="H5015" s="7" t="s">
        <v>64</v>
      </c>
      <c r="I5015" s="7">
        <v>128.0</v>
      </c>
      <c r="J5015" s="7">
        <f t="shared" si="1"/>
        <v>150</v>
      </c>
    </row>
    <row r="5016" ht="15.75" hidden="1" customHeight="1">
      <c r="A5016" s="5" t="s">
        <v>7262</v>
      </c>
      <c r="B5016" s="6" t="s">
        <v>12</v>
      </c>
      <c r="C5016" s="5" t="s">
        <v>13</v>
      </c>
      <c r="D5016" s="5" t="s">
        <v>14</v>
      </c>
      <c r="E5016" s="5" t="s">
        <v>25</v>
      </c>
      <c r="F5016" s="5" t="s">
        <v>421</v>
      </c>
      <c r="G5016" s="7" t="s">
        <v>67</v>
      </c>
      <c r="H5016" s="7">
        <v>115.0</v>
      </c>
      <c r="I5016" s="7">
        <v>104.0</v>
      </c>
      <c r="J5016" s="7">
        <f t="shared" si="1"/>
        <v>109.5</v>
      </c>
    </row>
    <row r="5017" ht="15.75" hidden="1" customHeight="1">
      <c r="A5017" s="5" t="s">
        <v>7263</v>
      </c>
      <c r="B5017" s="6" t="s">
        <v>12</v>
      </c>
      <c r="C5017" s="5" t="s">
        <v>13</v>
      </c>
      <c r="D5017" s="5" t="s">
        <v>37</v>
      </c>
      <c r="E5017" s="5" t="s">
        <v>25</v>
      </c>
      <c r="F5017" s="5" t="s">
        <v>454</v>
      </c>
      <c r="G5017" s="7">
        <v>119.0</v>
      </c>
      <c r="H5017" s="7" t="s">
        <v>17</v>
      </c>
      <c r="I5017" s="7">
        <v>142.0</v>
      </c>
      <c r="J5017" s="7">
        <f t="shared" si="1"/>
        <v>130.5</v>
      </c>
    </row>
    <row r="5018" ht="15.75" hidden="1" customHeight="1">
      <c r="A5018" s="5" t="s">
        <v>7264</v>
      </c>
      <c r="B5018" s="6" t="s">
        <v>19</v>
      </c>
      <c r="C5018" s="5" t="s">
        <v>13</v>
      </c>
      <c r="D5018" s="5" t="s">
        <v>43</v>
      </c>
      <c r="E5018" s="5" t="s">
        <v>15</v>
      </c>
      <c r="F5018" s="5" t="s">
        <v>398</v>
      </c>
      <c r="G5018" s="7">
        <v>109.0</v>
      </c>
      <c r="H5018" s="7">
        <v>162.0</v>
      </c>
      <c r="I5018" s="7">
        <v>125.0</v>
      </c>
      <c r="J5018" s="7">
        <f t="shared" si="1"/>
        <v>132</v>
      </c>
    </row>
    <row r="5019" ht="15.75" hidden="1" customHeight="1">
      <c r="A5019" s="5" t="s">
        <v>7265</v>
      </c>
      <c r="B5019" s="6" t="s">
        <v>12</v>
      </c>
      <c r="C5019" s="5" t="s">
        <v>23</v>
      </c>
      <c r="D5019" s="5" t="s">
        <v>20</v>
      </c>
      <c r="E5019" s="5" t="s">
        <v>15</v>
      </c>
      <c r="F5019" s="5" t="s">
        <v>742</v>
      </c>
      <c r="G5019" s="7">
        <v>193.0</v>
      </c>
      <c r="H5019" s="7" t="s">
        <v>17</v>
      </c>
      <c r="I5019" s="7">
        <v>178.0</v>
      </c>
      <c r="J5019" s="7">
        <f t="shared" si="1"/>
        <v>185.5</v>
      </c>
    </row>
    <row r="5020" ht="15.75" hidden="1" customHeight="1">
      <c r="A5020" s="5" t="s">
        <v>7266</v>
      </c>
      <c r="B5020" s="6" t="s">
        <v>12</v>
      </c>
      <c r="C5020" s="5" t="s">
        <v>23</v>
      </c>
      <c r="D5020" s="5" t="s">
        <v>24</v>
      </c>
      <c r="E5020" s="5" t="s">
        <v>15</v>
      </c>
      <c r="F5020" s="5" t="s">
        <v>92</v>
      </c>
      <c r="G5020" s="7">
        <v>171.0</v>
      </c>
      <c r="H5020" s="7">
        <v>169.0</v>
      </c>
      <c r="I5020" s="7">
        <v>153.0</v>
      </c>
      <c r="J5020" s="7">
        <f t="shared" si="1"/>
        <v>164.3333333</v>
      </c>
    </row>
    <row r="5021" ht="15.75" hidden="1" customHeight="1">
      <c r="A5021" s="5" t="s">
        <v>7267</v>
      </c>
      <c r="B5021" s="6" t="s">
        <v>12</v>
      </c>
      <c r="C5021" s="5" t="s">
        <v>23</v>
      </c>
      <c r="D5021" s="5" t="s">
        <v>24</v>
      </c>
      <c r="E5021" s="5" t="s">
        <v>15</v>
      </c>
      <c r="F5021" s="5" t="s">
        <v>1388</v>
      </c>
      <c r="G5021" s="7">
        <v>147.0</v>
      </c>
      <c r="H5021" s="7" t="s">
        <v>17</v>
      </c>
      <c r="I5021" s="7">
        <v>117.0</v>
      </c>
      <c r="J5021" s="7">
        <f t="shared" si="1"/>
        <v>132</v>
      </c>
    </row>
    <row r="5022" ht="15.75" hidden="1" customHeight="1">
      <c r="A5022" s="5" t="s">
        <v>7268</v>
      </c>
      <c r="B5022" s="6" t="s">
        <v>19</v>
      </c>
      <c r="C5022" s="5" t="s">
        <v>23</v>
      </c>
      <c r="D5022" s="5" t="s">
        <v>561</v>
      </c>
      <c r="E5022" s="5" t="s">
        <v>15</v>
      </c>
      <c r="F5022" s="5" t="s">
        <v>594</v>
      </c>
      <c r="G5022" s="7">
        <v>160.0</v>
      </c>
      <c r="H5022" s="7">
        <v>153.0</v>
      </c>
      <c r="I5022" s="7" t="s">
        <v>17</v>
      </c>
      <c r="J5022" s="7">
        <f t="shared" si="1"/>
        <v>156.5</v>
      </c>
    </row>
    <row r="5023" ht="15.75" hidden="1" customHeight="1">
      <c r="A5023" s="5" t="s">
        <v>7269</v>
      </c>
      <c r="B5023" s="6" t="s">
        <v>19</v>
      </c>
      <c r="C5023" s="5" t="s">
        <v>13</v>
      </c>
      <c r="D5023" s="5" t="s">
        <v>24</v>
      </c>
      <c r="E5023" s="5" t="s">
        <v>15</v>
      </c>
      <c r="F5023" s="5" t="s">
        <v>336</v>
      </c>
      <c r="G5023" s="7">
        <v>155.0</v>
      </c>
      <c r="H5023" s="7">
        <v>151.0</v>
      </c>
      <c r="I5023" s="7" t="s">
        <v>17</v>
      </c>
      <c r="J5023" s="7">
        <f t="shared" si="1"/>
        <v>153</v>
      </c>
    </row>
    <row r="5024" ht="15.75" hidden="1" customHeight="1">
      <c r="A5024" s="5" t="s">
        <v>7270</v>
      </c>
      <c r="B5024" s="6" t="s">
        <v>12</v>
      </c>
      <c r="C5024" s="5" t="s">
        <v>13</v>
      </c>
      <c r="D5024" s="5" t="s">
        <v>46</v>
      </c>
      <c r="E5024" s="5" t="s">
        <v>15</v>
      </c>
      <c r="F5024" s="5" t="s">
        <v>90</v>
      </c>
      <c r="G5024" s="7">
        <v>132.0</v>
      </c>
      <c r="H5024" s="7">
        <v>140.0</v>
      </c>
      <c r="I5024" s="7" t="s">
        <v>17</v>
      </c>
      <c r="J5024" s="7">
        <f t="shared" si="1"/>
        <v>136</v>
      </c>
    </row>
    <row r="5025" ht="15.75" hidden="1" customHeight="1">
      <c r="A5025" s="5" t="s">
        <v>7271</v>
      </c>
      <c r="B5025" s="6" t="s">
        <v>12</v>
      </c>
      <c r="C5025" s="5" t="s">
        <v>23</v>
      </c>
      <c r="D5025" s="5" t="s">
        <v>14</v>
      </c>
      <c r="E5025" s="5" t="s">
        <v>15</v>
      </c>
      <c r="F5025" s="5" t="s">
        <v>16</v>
      </c>
      <c r="G5025" s="7">
        <v>166.0</v>
      </c>
      <c r="H5025" s="7">
        <v>105.0</v>
      </c>
      <c r="I5025" s="7">
        <v>142.0</v>
      </c>
      <c r="J5025" s="7">
        <f t="shared" si="1"/>
        <v>137.6666667</v>
      </c>
    </row>
    <row r="5026" ht="15.75" hidden="1" customHeight="1">
      <c r="A5026" s="5" t="s">
        <v>7272</v>
      </c>
      <c r="B5026" s="6" t="s">
        <v>19</v>
      </c>
      <c r="C5026" s="5" t="s">
        <v>23</v>
      </c>
      <c r="D5026" s="5" t="s">
        <v>20</v>
      </c>
      <c r="E5026" s="5" t="s">
        <v>15</v>
      </c>
      <c r="F5026" s="5" t="s">
        <v>292</v>
      </c>
      <c r="G5026" s="7">
        <v>187.0</v>
      </c>
      <c r="H5026" s="7">
        <v>181.0</v>
      </c>
      <c r="I5026" s="7" t="s">
        <v>17</v>
      </c>
      <c r="J5026" s="7">
        <f t="shared" si="1"/>
        <v>184</v>
      </c>
    </row>
    <row r="5027" ht="15.75" hidden="1" customHeight="1">
      <c r="A5027" s="5" t="s">
        <v>7273</v>
      </c>
      <c r="B5027" s="6" t="s">
        <v>12</v>
      </c>
      <c r="C5027" s="5" t="s">
        <v>23</v>
      </c>
      <c r="D5027" s="5" t="s">
        <v>20</v>
      </c>
      <c r="E5027" s="5" t="s">
        <v>15</v>
      </c>
      <c r="F5027" s="5" t="s">
        <v>457</v>
      </c>
      <c r="G5027" s="7">
        <v>188.0</v>
      </c>
      <c r="H5027" s="7">
        <v>183.0</v>
      </c>
      <c r="I5027" s="7" t="s">
        <v>17</v>
      </c>
      <c r="J5027" s="7">
        <f t="shared" si="1"/>
        <v>185.5</v>
      </c>
    </row>
    <row r="5028" ht="15.75" hidden="1" customHeight="1">
      <c r="A5028" s="5" t="s">
        <v>7274</v>
      </c>
      <c r="B5028" s="6" t="s">
        <v>19</v>
      </c>
      <c r="C5028" s="5" t="s">
        <v>13</v>
      </c>
      <c r="D5028" s="5" t="s">
        <v>109</v>
      </c>
      <c r="E5028" s="5" t="s">
        <v>25</v>
      </c>
      <c r="F5028" s="5" t="s">
        <v>1677</v>
      </c>
      <c r="G5028" s="7">
        <v>102.0</v>
      </c>
      <c r="H5028" s="7">
        <v>105.0</v>
      </c>
      <c r="I5028" s="7">
        <v>104.0</v>
      </c>
      <c r="J5028" s="7">
        <f t="shared" si="1"/>
        <v>103.6666667</v>
      </c>
    </row>
    <row r="5029" ht="15.75" hidden="1" customHeight="1">
      <c r="A5029" s="5" t="s">
        <v>7275</v>
      </c>
      <c r="B5029" s="6" t="s">
        <v>12</v>
      </c>
      <c r="C5029" s="5" t="s">
        <v>13</v>
      </c>
      <c r="D5029" s="5" t="s">
        <v>30</v>
      </c>
      <c r="E5029" s="5" t="s">
        <v>15</v>
      </c>
      <c r="F5029" s="5" t="s">
        <v>1101</v>
      </c>
      <c r="G5029" s="7">
        <v>144.0</v>
      </c>
      <c r="H5029" s="7">
        <v>145.0</v>
      </c>
      <c r="I5029" s="7" t="s">
        <v>17</v>
      </c>
      <c r="J5029" s="7">
        <f t="shared" si="1"/>
        <v>144.5</v>
      </c>
    </row>
    <row r="5030" ht="15.75" hidden="1" customHeight="1">
      <c r="A5030" s="5" t="s">
        <v>7276</v>
      </c>
      <c r="B5030" s="6" t="s">
        <v>12</v>
      </c>
      <c r="C5030" s="5" t="s">
        <v>13</v>
      </c>
      <c r="D5030" s="5" t="s">
        <v>109</v>
      </c>
      <c r="E5030" s="5" t="s">
        <v>25</v>
      </c>
      <c r="F5030" s="5" t="s">
        <v>192</v>
      </c>
      <c r="G5030" s="7">
        <v>124.0</v>
      </c>
      <c r="H5030" s="7" t="s">
        <v>17</v>
      </c>
      <c r="I5030" s="7">
        <v>125.0</v>
      </c>
      <c r="J5030" s="7">
        <f t="shared" si="1"/>
        <v>124.5</v>
      </c>
    </row>
    <row r="5031" ht="15.75" hidden="1" customHeight="1">
      <c r="A5031" s="5" t="s">
        <v>7277</v>
      </c>
      <c r="B5031" s="6" t="s">
        <v>19</v>
      </c>
      <c r="C5031" s="5" t="s">
        <v>23</v>
      </c>
      <c r="D5031" s="5" t="s">
        <v>20</v>
      </c>
      <c r="E5031" s="5" t="s">
        <v>25</v>
      </c>
      <c r="F5031" s="5" t="s">
        <v>71</v>
      </c>
      <c r="G5031" s="7">
        <v>182.0</v>
      </c>
      <c r="H5031" s="7" t="s">
        <v>17</v>
      </c>
      <c r="I5031" s="7">
        <v>172.0</v>
      </c>
      <c r="J5031" s="7">
        <f t="shared" si="1"/>
        <v>177</v>
      </c>
    </row>
    <row r="5032" ht="15.75" hidden="1" customHeight="1">
      <c r="A5032" s="5" t="s">
        <v>7278</v>
      </c>
      <c r="B5032" s="6" t="s">
        <v>12</v>
      </c>
      <c r="C5032" s="5" t="s">
        <v>23</v>
      </c>
      <c r="D5032" s="5" t="s">
        <v>24</v>
      </c>
      <c r="E5032" s="5" t="s">
        <v>15</v>
      </c>
      <c r="F5032" s="5" t="s">
        <v>1410</v>
      </c>
      <c r="G5032" s="7">
        <v>132.0</v>
      </c>
      <c r="H5032" s="7">
        <v>115.0</v>
      </c>
      <c r="I5032" s="7" t="s">
        <v>17</v>
      </c>
      <c r="J5032" s="7">
        <f t="shared" si="1"/>
        <v>123.5</v>
      </c>
    </row>
    <row r="5033" ht="15.75" hidden="1" customHeight="1">
      <c r="A5033" s="5" t="s">
        <v>7279</v>
      </c>
      <c r="B5033" s="6" t="s">
        <v>12</v>
      </c>
      <c r="C5033" s="5" t="s">
        <v>23</v>
      </c>
      <c r="D5033" s="5" t="s">
        <v>30</v>
      </c>
      <c r="E5033" s="5" t="s">
        <v>15</v>
      </c>
      <c r="F5033" s="5" t="s">
        <v>214</v>
      </c>
      <c r="G5033" s="7">
        <v>182.0</v>
      </c>
      <c r="H5033" s="7">
        <v>169.0</v>
      </c>
      <c r="I5033" s="7" t="s">
        <v>17</v>
      </c>
      <c r="J5033" s="7">
        <f t="shared" si="1"/>
        <v>175.5</v>
      </c>
    </row>
    <row r="5034" ht="15.75" hidden="1" customHeight="1">
      <c r="A5034" s="5" t="s">
        <v>7280</v>
      </c>
      <c r="B5034" s="6" t="s">
        <v>12</v>
      </c>
      <c r="C5034" s="5" t="s">
        <v>13</v>
      </c>
      <c r="D5034" s="5" t="s">
        <v>14</v>
      </c>
      <c r="E5034" s="5" t="s">
        <v>25</v>
      </c>
      <c r="F5034" s="5" t="s">
        <v>194</v>
      </c>
      <c r="G5034" s="7">
        <v>154.0</v>
      </c>
      <c r="H5034" s="7" t="s">
        <v>17</v>
      </c>
      <c r="I5034" s="7">
        <v>175.0</v>
      </c>
      <c r="J5034" s="7">
        <f t="shared" si="1"/>
        <v>164.5</v>
      </c>
    </row>
    <row r="5035" ht="15.75" hidden="1" customHeight="1">
      <c r="A5035" s="5" t="s">
        <v>7281</v>
      </c>
      <c r="B5035" s="6" t="s">
        <v>1069</v>
      </c>
      <c r="C5035" s="5" t="s">
        <v>13</v>
      </c>
      <c r="D5035" s="5" t="s">
        <v>30</v>
      </c>
      <c r="E5035" s="5" t="s">
        <v>25</v>
      </c>
      <c r="F5035" s="5" t="s">
        <v>373</v>
      </c>
      <c r="G5035" s="7">
        <v>195.0</v>
      </c>
      <c r="H5035" s="7" t="s">
        <v>17</v>
      </c>
      <c r="I5035" s="7">
        <v>189.0</v>
      </c>
      <c r="J5035" s="7">
        <f t="shared" si="1"/>
        <v>192</v>
      </c>
    </row>
    <row r="5036" ht="15.75" hidden="1" customHeight="1">
      <c r="A5036" s="5" t="s">
        <v>7282</v>
      </c>
      <c r="B5036" s="6" t="s">
        <v>12</v>
      </c>
      <c r="C5036" s="5" t="s">
        <v>13</v>
      </c>
      <c r="D5036" s="5" t="s">
        <v>37</v>
      </c>
      <c r="E5036" s="5" t="s">
        <v>25</v>
      </c>
      <c r="F5036" s="5" t="s">
        <v>454</v>
      </c>
      <c r="G5036" s="7">
        <v>120.0</v>
      </c>
      <c r="H5036" s="7">
        <v>112.0</v>
      </c>
      <c r="I5036" s="7">
        <v>125.0</v>
      </c>
      <c r="J5036" s="7">
        <f t="shared" si="1"/>
        <v>119</v>
      </c>
    </row>
    <row r="5037" ht="15.75" hidden="1" customHeight="1">
      <c r="A5037" s="5" t="s">
        <v>7283</v>
      </c>
      <c r="B5037" s="6" t="s">
        <v>12</v>
      </c>
      <c r="C5037" s="5" t="s">
        <v>13</v>
      </c>
      <c r="D5037" s="5" t="s">
        <v>30</v>
      </c>
      <c r="E5037" s="5" t="s">
        <v>15</v>
      </c>
      <c r="F5037" s="5" t="s">
        <v>66</v>
      </c>
      <c r="G5037" s="7">
        <v>160.0</v>
      </c>
      <c r="H5037" s="7">
        <v>147.0</v>
      </c>
      <c r="I5037" s="7" t="s">
        <v>17</v>
      </c>
      <c r="J5037" s="7">
        <f t="shared" si="1"/>
        <v>153.5</v>
      </c>
    </row>
    <row r="5038" ht="15.75" hidden="1" customHeight="1">
      <c r="A5038" s="5" t="s">
        <v>7284</v>
      </c>
      <c r="B5038" s="6" t="s">
        <v>12</v>
      </c>
      <c r="C5038" s="5" t="s">
        <v>13</v>
      </c>
      <c r="D5038" s="5" t="s">
        <v>40</v>
      </c>
      <c r="E5038" s="5" t="s">
        <v>15</v>
      </c>
      <c r="F5038" s="5" t="s">
        <v>41</v>
      </c>
      <c r="G5038" s="7">
        <v>135.0</v>
      </c>
      <c r="H5038" s="7">
        <v>151.0</v>
      </c>
      <c r="I5038" s="7">
        <v>130.0</v>
      </c>
      <c r="J5038" s="7">
        <f t="shared" si="1"/>
        <v>138.6666667</v>
      </c>
    </row>
    <row r="5039" ht="15.75" hidden="1" customHeight="1">
      <c r="A5039" s="5" t="s">
        <v>7285</v>
      </c>
      <c r="B5039" s="6" t="s">
        <v>12</v>
      </c>
      <c r="C5039" s="5" t="s">
        <v>13</v>
      </c>
      <c r="D5039" s="5" t="s">
        <v>14</v>
      </c>
      <c r="E5039" s="5" t="s">
        <v>25</v>
      </c>
      <c r="F5039" s="5" t="s">
        <v>56</v>
      </c>
      <c r="G5039" s="7">
        <v>129.0</v>
      </c>
      <c r="H5039" s="7">
        <v>135.0</v>
      </c>
      <c r="I5039" s="7" t="s">
        <v>17</v>
      </c>
      <c r="J5039" s="7">
        <f t="shared" si="1"/>
        <v>132</v>
      </c>
    </row>
    <row r="5040" ht="15.75" hidden="1" customHeight="1">
      <c r="A5040" s="5" t="s">
        <v>7286</v>
      </c>
      <c r="B5040" s="6" t="s">
        <v>12</v>
      </c>
      <c r="C5040" s="5" t="s">
        <v>23</v>
      </c>
      <c r="D5040" s="5" t="s">
        <v>20</v>
      </c>
      <c r="E5040" s="5" t="s">
        <v>15</v>
      </c>
      <c r="F5040" s="5" t="s">
        <v>181</v>
      </c>
      <c r="G5040" s="7">
        <v>182.0</v>
      </c>
      <c r="H5040" s="7">
        <v>161.0</v>
      </c>
      <c r="I5040" s="7" t="s">
        <v>17</v>
      </c>
      <c r="J5040" s="7">
        <f t="shared" si="1"/>
        <v>171.5</v>
      </c>
    </row>
    <row r="5041" ht="15.75" hidden="1" customHeight="1">
      <c r="A5041" s="5" t="s">
        <v>7287</v>
      </c>
      <c r="B5041" s="6" t="s">
        <v>12</v>
      </c>
      <c r="C5041" s="5" t="s">
        <v>23</v>
      </c>
      <c r="D5041" s="5" t="s">
        <v>20</v>
      </c>
      <c r="E5041" s="5" t="s">
        <v>25</v>
      </c>
      <c r="F5041" s="5" t="s">
        <v>440</v>
      </c>
      <c r="G5041" s="7">
        <v>191.0</v>
      </c>
      <c r="H5041" s="7">
        <v>181.0</v>
      </c>
      <c r="I5041" s="7">
        <v>191.0</v>
      </c>
      <c r="J5041" s="7">
        <f t="shared" si="1"/>
        <v>187.6666667</v>
      </c>
    </row>
    <row r="5042" ht="15.75" hidden="1" customHeight="1">
      <c r="A5042" s="5" t="s">
        <v>7288</v>
      </c>
      <c r="B5042" s="6" t="s">
        <v>12</v>
      </c>
      <c r="C5042" s="5" t="s">
        <v>13</v>
      </c>
      <c r="D5042" s="5" t="s">
        <v>37</v>
      </c>
      <c r="E5042" s="5" t="s">
        <v>25</v>
      </c>
      <c r="F5042" s="5" t="s">
        <v>97</v>
      </c>
      <c r="G5042" s="7">
        <v>173.0</v>
      </c>
      <c r="H5042" s="7" t="s">
        <v>17</v>
      </c>
      <c r="I5042" s="7">
        <v>182.0</v>
      </c>
      <c r="J5042" s="7">
        <f t="shared" si="1"/>
        <v>177.5</v>
      </c>
    </row>
    <row r="5043" ht="15.75" hidden="1" customHeight="1">
      <c r="A5043" s="5" t="s">
        <v>7289</v>
      </c>
      <c r="B5043" s="6" t="s">
        <v>12</v>
      </c>
      <c r="C5043" s="5" t="s">
        <v>13</v>
      </c>
      <c r="D5043" s="5" t="s">
        <v>20</v>
      </c>
      <c r="E5043" s="5" t="s">
        <v>25</v>
      </c>
      <c r="F5043" s="5" t="s">
        <v>71</v>
      </c>
      <c r="G5043" s="7">
        <v>170.0</v>
      </c>
      <c r="H5043" s="7">
        <v>157.0</v>
      </c>
      <c r="I5043" s="7" t="s">
        <v>17</v>
      </c>
      <c r="J5043" s="7">
        <f t="shared" si="1"/>
        <v>163.5</v>
      </c>
    </row>
    <row r="5044" ht="15.75" hidden="1" customHeight="1">
      <c r="A5044" s="5" t="s">
        <v>7290</v>
      </c>
      <c r="B5044" s="6" t="s">
        <v>19</v>
      </c>
      <c r="C5044" s="5" t="s">
        <v>13</v>
      </c>
      <c r="D5044" s="5" t="s">
        <v>37</v>
      </c>
      <c r="E5044" s="5" t="s">
        <v>15</v>
      </c>
      <c r="F5044" s="5" t="s">
        <v>326</v>
      </c>
      <c r="G5044" s="7">
        <v>182.0</v>
      </c>
      <c r="H5044" s="7" t="s">
        <v>17</v>
      </c>
      <c r="I5044" s="7">
        <v>180.0</v>
      </c>
      <c r="J5044" s="7">
        <f t="shared" si="1"/>
        <v>181</v>
      </c>
    </row>
    <row r="5045" ht="15.75" hidden="1" customHeight="1">
      <c r="A5045" s="5" t="s">
        <v>7291</v>
      </c>
      <c r="B5045" s="6" t="s">
        <v>19</v>
      </c>
      <c r="C5045" s="5" t="s">
        <v>13</v>
      </c>
      <c r="D5045" s="5" t="s">
        <v>60</v>
      </c>
      <c r="E5045" s="5" t="s">
        <v>25</v>
      </c>
      <c r="F5045" s="5" t="s">
        <v>73</v>
      </c>
      <c r="G5045" s="7">
        <v>164.0</v>
      </c>
      <c r="H5045" s="7" t="s">
        <v>17</v>
      </c>
      <c r="I5045" s="7">
        <v>165.0</v>
      </c>
      <c r="J5045" s="7">
        <f t="shared" si="1"/>
        <v>164.5</v>
      </c>
    </row>
    <row r="5046" ht="15.75" hidden="1" customHeight="1">
      <c r="A5046" s="5" t="s">
        <v>7292</v>
      </c>
      <c r="B5046" s="6" t="s">
        <v>12</v>
      </c>
      <c r="C5046" s="5" t="s">
        <v>13</v>
      </c>
      <c r="D5046" s="5" t="s">
        <v>149</v>
      </c>
      <c r="E5046" s="5" t="s">
        <v>15</v>
      </c>
      <c r="F5046" s="5" t="s">
        <v>150</v>
      </c>
      <c r="G5046" s="7">
        <v>137.0</v>
      </c>
      <c r="H5046" s="7">
        <v>127.0</v>
      </c>
      <c r="I5046" s="7" t="s">
        <v>17</v>
      </c>
      <c r="J5046" s="7">
        <f t="shared" si="1"/>
        <v>132</v>
      </c>
    </row>
    <row r="5047" ht="15.75" hidden="1" customHeight="1">
      <c r="A5047" s="5" t="s">
        <v>7293</v>
      </c>
      <c r="B5047" s="6" t="s">
        <v>1069</v>
      </c>
      <c r="C5047" s="5" t="s">
        <v>23</v>
      </c>
      <c r="D5047" s="5" t="s">
        <v>30</v>
      </c>
      <c r="E5047" s="5" t="s">
        <v>25</v>
      </c>
      <c r="F5047" s="5" t="s">
        <v>275</v>
      </c>
      <c r="G5047" s="7">
        <v>119.0</v>
      </c>
      <c r="H5047" s="7">
        <v>132.0</v>
      </c>
      <c r="I5047" s="7" t="s">
        <v>17</v>
      </c>
      <c r="J5047" s="7">
        <f t="shared" si="1"/>
        <v>125.5</v>
      </c>
    </row>
    <row r="5048" ht="15.75" hidden="1" customHeight="1">
      <c r="A5048" s="5" t="s">
        <v>7294</v>
      </c>
      <c r="B5048" s="6" t="s">
        <v>12</v>
      </c>
      <c r="C5048" s="5" t="s">
        <v>23</v>
      </c>
      <c r="D5048" s="5" t="s">
        <v>14</v>
      </c>
      <c r="E5048" s="5" t="s">
        <v>15</v>
      </c>
      <c r="F5048" s="5" t="s">
        <v>205</v>
      </c>
      <c r="G5048" s="7">
        <v>169.0</v>
      </c>
      <c r="H5048" s="7">
        <v>155.0</v>
      </c>
      <c r="I5048" s="7" t="s">
        <v>17</v>
      </c>
      <c r="J5048" s="7">
        <f t="shared" si="1"/>
        <v>162</v>
      </c>
    </row>
    <row r="5049" ht="15.75" hidden="1" customHeight="1">
      <c r="A5049" s="5" t="s">
        <v>7295</v>
      </c>
      <c r="B5049" s="6" t="s">
        <v>12</v>
      </c>
      <c r="C5049" s="5" t="s">
        <v>23</v>
      </c>
      <c r="D5049" s="5" t="s">
        <v>37</v>
      </c>
      <c r="E5049" s="5" t="s">
        <v>15</v>
      </c>
      <c r="F5049" s="5" t="s">
        <v>326</v>
      </c>
      <c r="G5049" s="7">
        <v>150.0</v>
      </c>
      <c r="H5049" s="7" t="s">
        <v>17</v>
      </c>
      <c r="I5049" s="7">
        <v>137.0</v>
      </c>
      <c r="J5049" s="7">
        <f t="shared" si="1"/>
        <v>143.5</v>
      </c>
    </row>
    <row r="5050" ht="15.75" hidden="1" customHeight="1">
      <c r="A5050" s="5" t="s">
        <v>7296</v>
      </c>
      <c r="B5050" s="6" t="s">
        <v>19</v>
      </c>
      <c r="C5050" s="5" t="s">
        <v>13</v>
      </c>
      <c r="D5050" s="5" t="s">
        <v>14</v>
      </c>
      <c r="E5050" s="5" t="s">
        <v>25</v>
      </c>
      <c r="F5050" s="5" t="s">
        <v>56</v>
      </c>
      <c r="G5050" s="7">
        <v>150.0</v>
      </c>
      <c r="H5050" s="7" t="s">
        <v>17</v>
      </c>
      <c r="I5050" s="7">
        <v>149.0</v>
      </c>
      <c r="J5050" s="7">
        <f t="shared" si="1"/>
        <v>149.5</v>
      </c>
    </row>
    <row r="5051" ht="15.75" hidden="1" customHeight="1">
      <c r="A5051" s="5" t="s">
        <v>7297</v>
      </c>
      <c r="B5051" s="6" t="s">
        <v>12</v>
      </c>
      <c r="C5051" s="5" t="s">
        <v>13</v>
      </c>
      <c r="D5051" s="5" t="s">
        <v>14</v>
      </c>
      <c r="E5051" s="5" t="s">
        <v>15</v>
      </c>
      <c r="F5051" s="5" t="s">
        <v>127</v>
      </c>
      <c r="G5051" s="7">
        <v>161.0</v>
      </c>
      <c r="H5051" s="7" t="s">
        <v>17</v>
      </c>
      <c r="I5051" s="7">
        <v>165.0</v>
      </c>
      <c r="J5051" s="7">
        <f t="shared" si="1"/>
        <v>163</v>
      </c>
    </row>
    <row r="5052" ht="15.75" hidden="1" customHeight="1">
      <c r="A5052" s="5" t="s">
        <v>7298</v>
      </c>
      <c r="B5052" s="6" t="s">
        <v>12</v>
      </c>
      <c r="C5052" s="5" t="s">
        <v>23</v>
      </c>
      <c r="D5052" s="5" t="s">
        <v>20</v>
      </c>
      <c r="E5052" s="5" t="s">
        <v>15</v>
      </c>
      <c r="F5052" s="5" t="s">
        <v>153</v>
      </c>
      <c r="G5052" s="7">
        <v>167.0</v>
      </c>
      <c r="H5052" s="7">
        <v>157.0</v>
      </c>
      <c r="I5052" s="7" t="s">
        <v>17</v>
      </c>
      <c r="J5052" s="7">
        <f t="shared" si="1"/>
        <v>162</v>
      </c>
    </row>
    <row r="5053" ht="15.75" hidden="1" customHeight="1">
      <c r="A5053" s="5" t="s">
        <v>7299</v>
      </c>
      <c r="B5053" s="6" t="s">
        <v>19</v>
      </c>
      <c r="C5053" s="5" t="s">
        <v>23</v>
      </c>
      <c r="D5053" s="5" t="s">
        <v>43</v>
      </c>
      <c r="E5053" s="5" t="s">
        <v>25</v>
      </c>
      <c r="F5053" s="5" t="s">
        <v>103</v>
      </c>
      <c r="G5053" s="7">
        <v>149.0</v>
      </c>
      <c r="H5053" s="7">
        <v>153.0</v>
      </c>
      <c r="I5053" s="7">
        <v>137.0</v>
      </c>
      <c r="J5053" s="7">
        <f t="shared" si="1"/>
        <v>146.3333333</v>
      </c>
    </row>
    <row r="5054" ht="15.75" hidden="1" customHeight="1">
      <c r="A5054" s="5" t="s">
        <v>7300</v>
      </c>
      <c r="B5054" s="6" t="s">
        <v>12</v>
      </c>
      <c r="C5054" s="5" t="s">
        <v>13</v>
      </c>
      <c r="D5054" s="5" t="s">
        <v>30</v>
      </c>
      <c r="E5054" s="5" t="s">
        <v>15</v>
      </c>
      <c r="F5054" s="5" t="s">
        <v>319</v>
      </c>
      <c r="G5054" s="7">
        <v>150.0</v>
      </c>
      <c r="H5054" s="7" t="s">
        <v>67</v>
      </c>
      <c r="I5054" s="7" t="s">
        <v>17</v>
      </c>
      <c r="J5054" s="7">
        <f t="shared" si="1"/>
        <v>150</v>
      </c>
    </row>
    <row r="5055" ht="15.75" hidden="1" customHeight="1">
      <c r="A5055" s="5" t="s">
        <v>7301</v>
      </c>
      <c r="B5055" s="6" t="s">
        <v>12</v>
      </c>
      <c r="C5055" s="5" t="s">
        <v>13</v>
      </c>
      <c r="D5055" s="5" t="s">
        <v>14</v>
      </c>
      <c r="E5055" s="5" t="s">
        <v>25</v>
      </c>
      <c r="F5055" s="5" t="s">
        <v>421</v>
      </c>
      <c r="G5055" s="7">
        <v>171.0</v>
      </c>
      <c r="H5055" s="7" t="s">
        <v>17</v>
      </c>
      <c r="I5055" s="7">
        <v>170.0</v>
      </c>
      <c r="J5055" s="7">
        <f t="shared" si="1"/>
        <v>170.5</v>
      </c>
    </row>
    <row r="5056" ht="15.75" hidden="1" customHeight="1">
      <c r="A5056" s="5" t="s">
        <v>7302</v>
      </c>
      <c r="B5056" s="6" t="s">
        <v>12</v>
      </c>
      <c r="C5056" s="5" t="s">
        <v>23</v>
      </c>
      <c r="D5056" s="5" t="s">
        <v>37</v>
      </c>
      <c r="E5056" s="5" t="s">
        <v>15</v>
      </c>
      <c r="F5056" s="5" t="s">
        <v>271</v>
      </c>
      <c r="G5056" s="7">
        <v>193.5</v>
      </c>
      <c r="H5056" s="7" t="s">
        <v>17</v>
      </c>
      <c r="I5056" s="7">
        <v>189.0</v>
      </c>
      <c r="J5056" s="7">
        <f t="shared" si="1"/>
        <v>191.25</v>
      </c>
    </row>
    <row r="5057" ht="15.75" hidden="1" customHeight="1">
      <c r="A5057" s="5" t="s">
        <v>7303</v>
      </c>
      <c r="B5057" s="6" t="s">
        <v>12</v>
      </c>
      <c r="C5057" s="5" t="s">
        <v>13</v>
      </c>
      <c r="D5057" s="5" t="s">
        <v>20</v>
      </c>
      <c r="E5057" s="5" t="s">
        <v>15</v>
      </c>
      <c r="F5057" s="5" t="s">
        <v>21</v>
      </c>
      <c r="G5057" s="7">
        <v>111.0</v>
      </c>
      <c r="H5057" s="7">
        <v>121.0</v>
      </c>
      <c r="I5057" s="7" t="s">
        <v>17</v>
      </c>
      <c r="J5057" s="7">
        <f t="shared" si="1"/>
        <v>116</v>
      </c>
    </row>
    <row r="5058" ht="15.75" hidden="1" customHeight="1">
      <c r="A5058" s="5" t="s">
        <v>7304</v>
      </c>
      <c r="B5058" s="6" t="s">
        <v>12</v>
      </c>
      <c r="C5058" s="5" t="s">
        <v>13</v>
      </c>
      <c r="D5058" s="5" t="s">
        <v>14</v>
      </c>
      <c r="E5058" s="5" t="s">
        <v>15</v>
      </c>
      <c r="F5058" s="5" t="s">
        <v>127</v>
      </c>
      <c r="G5058" s="7">
        <v>138.0</v>
      </c>
      <c r="H5058" s="7">
        <v>158.0</v>
      </c>
      <c r="I5058" s="7" t="s">
        <v>17</v>
      </c>
      <c r="J5058" s="7">
        <f t="shared" si="1"/>
        <v>148</v>
      </c>
    </row>
    <row r="5059" ht="15.75" hidden="1" customHeight="1">
      <c r="A5059" s="5" t="s">
        <v>7305</v>
      </c>
      <c r="B5059" s="6" t="s">
        <v>12</v>
      </c>
      <c r="C5059" s="5" t="s">
        <v>13</v>
      </c>
      <c r="D5059" s="5" t="s">
        <v>30</v>
      </c>
      <c r="E5059" s="5" t="s">
        <v>15</v>
      </c>
      <c r="F5059" s="5" t="s">
        <v>49</v>
      </c>
      <c r="G5059" s="7">
        <v>107.0</v>
      </c>
      <c r="H5059" s="7">
        <v>115.0</v>
      </c>
      <c r="I5059" s="7" t="s">
        <v>17</v>
      </c>
      <c r="J5059" s="7">
        <f t="shared" si="1"/>
        <v>111</v>
      </c>
    </row>
    <row r="5060" ht="15.75" hidden="1" customHeight="1">
      <c r="A5060" s="5" t="s">
        <v>7306</v>
      </c>
      <c r="B5060" s="6" t="s">
        <v>12</v>
      </c>
      <c r="C5060" s="5" t="s">
        <v>23</v>
      </c>
      <c r="D5060" s="5" t="s">
        <v>14</v>
      </c>
      <c r="E5060" s="5" t="s">
        <v>25</v>
      </c>
      <c r="F5060" s="5" t="s">
        <v>56</v>
      </c>
      <c r="G5060" s="7">
        <v>164.0</v>
      </c>
      <c r="H5060" s="7">
        <v>172.0</v>
      </c>
      <c r="I5060" s="7" t="s">
        <v>17</v>
      </c>
      <c r="J5060" s="7">
        <f t="shared" si="1"/>
        <v>168</v>
      </c>
    </row>
    <row r="5061" ht="15.75" hidden="1" customHeight="1">
      <c r="A5061" s="5" t="s">
        <v>7307</v>
      </c>
      <c r="B5061" s="6" t="s">
        <v>19</v>
      </c>
      <c r="C5061" s="5" t="s">
        <v>13</v>
      </c>
      <c r="D5061" s="5" t="s">
        <v>30</v>
      </c>
      <c r="E5061" s="5" t="s">
        <v>15</v>
      </c>
      <c r="F5061" s="5" t="s">
        <v>134</v>
      </c>
      <c r="G5061" s="7">
        <v>154.0</v>
      </c>
      <c r="H5061" s="7" t="s">
        <v>17</v>
      </c>
      <c r="I5061" s="7">
        <v>144.0</v>
      </c>
      <c r="J5061" s="7">
        <f t="shared" si="1"/>
        <v>149</v>
      </c>
    </row>
    <row r="5062" ht="15.75" hidden="1" customHeight="1">
      <c r="A5062" s="5" t="s">
        <v>7308</v>
      </c>
      <c r="B5062" s="6" t="s">
        <v>12</v>
      </c>
      <c r="C5062" s="5" t="s">
        <v>13</v>
      </c>
      <c r="D5062" s="5" t="s">
        <v>24</v>
      </c>
      <c r="E5062" s="5" t="s">
        <v>15</v>
      </c>
      <c r="F5062" s="5" t="s">
        <v>1410</v>
      </c>
      <c r="G5062" s="7">
        <v>166.0</v>
      </c>
      <c r="H5062" s="7" t="s">
        <v>17</v>
      </c>
      <c r="I5062" s="7">
        <v>168.0</v>
      </c>
      <c r="J5062" s="7">
        <f t="shared" si="1"/>
        <v>167</v>
      </c>
    </row>
    <row r="5063" ht="15.75" hidden="1" customHeight="1">
      <c r="A5063" s="5" t="s">
        <v>7309</v>
      </c>
      <c r="B5063" s="6" t="s">
        <v>12</v>
      </c>
      <c r="C5063" s="5" t="s">
        <v>23</v>
      </c>
      <c r="D5063" s="5" t="s">
        <v>20</v>
      </c>
      <c r="E5063" s="5" t="s">
        <v>25</v>
      </c>
      <c r="F5063" s="5" t="s">
        <v>71</v>
      </c>
      <c r="G5063" s="7">
        <v>180.0</v>
      </c>
      <c r="H5063" s="7">
        <v>158.0</v>
      </c>
      <c r="I5063" s="7" t="s">
        <v>17</v>
      </c>
      <c r="J5063" s="7">
        <f t="shared" si="1"/>
        <v>169</v>
      </c>
    </row>
    <row r="5064" ht="15.75" hidden="1" customHeight="1">
      <c r="A5064" s="5" t="s">
        <v>7310</v>
      </c>
      <c r="B5064" s="6" t="s">
        <v>19</v>
      </c>
      <c r="C5064" s="5" t="s">
        <v>23</v>
      </c>
      <c r="D5064" s="5" t="s">
        <v>14</v>
      </c>
      <c r="E5064" s="5" t="s">
        <v>25</v>
      </c>
      <c r="F5064" s="5" t="s">
        <v>94</v>
      </c>
      <c r="G5064" s="7">
        <v>135.0</v>
      </c>
      <c r="H5064" s="7">
        <v>140.0</v>
      </c>
      <c r="I5064" s="7" t="s">
        <v>17</v>
      </c>
      <c r="J5064" s="7">
        <f t="shared" si="1"/>
        <v>137.5</v>
      </c>
    </row>
    <row r="5065" ht="15.75" hidden="1" customHeight="1">
      <c r="A5065" s="5" t="s">
        <v>7311</v>
      </c>
      <c r="B5065" s="6" t="s">
        <v>12</v>
      </c>
      <c r="C5065" s="5" t="s">
        <v>23</v>
      </c>
      <c r="D5065" s="5" t="s">
        <v>30</v>
      </c>
      <c r="E5065" s="5" t="s">
        <v>15</v>
      </c>
      <c r="F5065" s="5" t="s">
        <v>49</v>
      </c>
      <c r="G5065" s="7">
        <v>152.0</v>
      </c>
      <c r="H5065" s="7">
        <v>160.0</v>
      </c>
      <c r="I5065" s="7" t="s">
        <v>17</v>
      </c>
      <c r="J5065" s="7">
        <f t="shared" si="1"/>
        <v>156</v>
      </c>
    </row>
    <row r="5066" ht="15.75" hidden="1" customHeight="1">
      <c r="A5066" s="5" t="s">
        <v>7312</v>
      </c>
      <c r="B5066" s="6" t="s">
        <v>12</v>
      </c>
      <c r="C5066" s="5" t="s">
        <v>23</v>
      </c>
      <c r="D5066" s="5" t="s">
        <v>24</v>
      </c>
      <c r="E5066" s="5" t="s">
        <v>25</v>
      </c>
      <c r="F5066" s="5" t="s">
        <v>341</v>
      </c>
      <c r="G5066" s="7">
        <v>160.0</v>
      </c>
      <c r="H5066" s="7" t="s">
        <v>17</v>
      </c>
      <c r="I5066" s="7">
        <v>163.0</v>
      </c>
      <c r="J5066" s="7">
        <f t="shared" si="1"/>
        <v>161.5</v>
      </c>
    </row>
    <row r="5067" ht="15.75" hidden="1" customHeight="1">
      <c r="A5067" s="5" t="s">
        <v>7313</v>
      </c>
      <c r="B5067" s="6" t="s">
        <v>19</v>
      </c>
      <c r="C5067" s="5" t="s">
        <v>23</v>
      </c>
      <c r="D5067" s="5" t="s">
        <v>37</v>
      </c>
      <c r="E5067" s="5" t="s">
        <v>25</v>
      </c>
      <c r="F5067" s="5" t="s">
        <v>454</v>
      </c>
      <c r="G5067" s="7">
        <v>165.0</v>
      </c>
      <c r="H5067" s="7">
        <v>177.0</v>
      </c>
      <c r="I5067" s="7" t="s">
        <v>17</v>
      </c>
      <c r="J5067" s="7">
        <f t="shared" si="1"/>
        <v>171</v>
      </c>
    </row>
    <row r="5068" ht="15.75" hidden="1" customHeight="1">
      <c r="A5068" s="5" t="s">
        <v>7314</v>
      </c>
      <c r="B5068" s="6" t="s">
        <v>19</v>
      </c>
      <c r="C5068" s="5" t="s">
        <v>13</v>
      </c>
      <c r="D5068" s="5" t="s">
        <v>24</v>
      </c>
      <c r="E5068" s="5" t="s">
        <v>15</v>
      </c>
      <c r="F5068" s="5" t="s">
        <v>722</v>
      </c>
      <c r="G5068" s="7">
        <v>172.0</v>
      </c>
      <c r="H5068" s="7" t="s">
        <v>17</v>
      </c>
      <c r="I5068" s="7">
        <v>182.0</v>
      </c>
      <c r="J5068" s="7">
        <f t="shared" si="1"/>
        <v>177</v>
      </c>
    </row>
    <row r="5069" ht="15.75" hidden="1" customHeight="1">
      <c r="A5069" s="5" t="s">
        <v>7315</v>
      </c>
      <c r="B5069" s="6" t="s">
        <v>12</v>
      </c>
      <c r="C5069" s="5" t="s">
        <v>13</v>
      </c>
      <c r="D5069" s="5" t="s">
        <v>14</v>
      </c>
      <c r="E5069" s="5" t="s">
        <v>25</v>
      </c>
      <c r="F5069" s="5" t="s">
        <v>269</v>
      </c>
      <c r="G5069" s="7">
        <v>126.0</v>
      </c>
      <c r="H5069" s="7">
        <v>140.0</v>
      </c>
      <c r="I5069" s="7" t="s">
        <v>17</v>
      </c>
      <c r="J5069" s="7">
        <f t="shared" si="1"/>
        <v>133</v>
      </c>
    </row>
    <row r="5070" ht="15.75" hidden="1" customHeight="1">
      <c r="A5070" s="5" t="s">
        <v>7316</v>
      </c>
      <c r="B5070" s="6" t="s">
        <v>19</v>
      </c>
      <c r="C5070" s="5" t="s">
        <v>23</v>
      </c>
      <c r="D5070" s="5" t="s">
        <v>30</v>
      </c>
      <c r="E5070" s="5" t="s">
        <v>15</v>
      </c>
      <c r="F5070" s="5" t="s">
        <v>2691</v>
      </c>
      <c r="G5070" s="7">
        <v>152.0</v>
      </c>
      <c r="H5070" s="7">
        <v>145.0</v>
      </c>
      <c r="I5070" s="7">
        <v>130.0</v>
      </c>
      <c r="J5070" s="7">
        <f t="shared" si="1"/>
        <v>142.3333333</v>
      </c>
    </row>
    <row r="5071" ht="15.75" hidden="1" customHeight="1">
      <c r="A5071" s="5" t="s">
        <v>7317</v>
      </c>
      <c r="B5071" s="6" t="s">
        <v>19</v>
      </c>
      <c r="C5071" s="5" t="s">
        <v>13</v>
      </c>
      <c r="D5071" s="5" t="s">
        <v>20</v>
      </c>
      <c r="E5071" s="5" t="s">
        <v>15</v>
      </c>
      <c r="F5071" s="5" t="s">
        <v>81</v>
      </c>
      <c r="G5071" s="7">
        <v>174.0</v>
      </c>
      <c r="H5071" s="7">
        <v>175.0</v>
      </c>
      <c r="I5071" s="7">
        <v>172.0</v>
      </c>
      <c r="J5071" s="7">
        <f t="shared" si="1"/>
        <v>173.6666667</v>
      </c>
    </row>
    <row r="5072" ht="15.75" hidden="1" customHeight="1">
      <c r="A5072" s="5" t="s">
        <v>7318</v>
      </c>
      <c r="B5072" s="6" t="s">
        <v>19</v>
      </c>
      <c r="C5072" s="5" t="s">
        <v>23</v>
      </c>
      <c r="D5072" s="5" t="s">
        <v>20</v>
      </c>
      <c r="E5072" s="5" t="s">
        <v>25</v>
      </c>
      <c r="F5072" s="5" t="s">
        <v>440</v>
      </c>
      <c r="G5072" s="7">
        <v>173.0</v>
      </c>
      <c r="H5072" s="7" t="s">
        <v>17</v>
      </c>
      <c r="I5072" s="7">
        <v>165.0</v>
      </c>
      <c r="J5072" s="7">
        <f t="shared" si="1"/>
        <v>169</v>
      </c>
    </row>
    <row r="5073" ht="15.75" hidden="1" customHeight="1">
      <c r="A5073" s="5" t="s">
        <v>7319</v>
      </c>
      <c r="B5073" s="6" t="s">
        <v>19</v>
      </c>
      <c r="C5073" s="5" t="s">
        <v>23</v>
      </c>
      <c r="D5073" s="5" t="s">
        <v>30</v>
      </c>
      <c r="E5073" s="5" t="s">
        <v>25</v>
      </c>
      <c r="F5073" s="5" t="s">
        <v>1766</v>
      </c>
      <c r="G5073" s="7">
        <v>117.0</v>
      </c>
      <c r="H5073" s="7">
        <v>112.0</v>
      </c>
      <c r="I5073" s="7" t="s">
        <v>17</v>
      </c>
      <c r="J5073" s="7">
        <f t="shared" si="1"/>
        <v>114.5</v>
      </c>
    </row>
    <row r="5074" ht="15.75" hidden="1" customHeight="1">
      <c r="A5074" s="5" t="s">
        <v>7320</v>
      </c>
      <c r="B5074" s="6" t="s">
        <v>12</v>
      </c>
      <c r="C5074" s="5" t="s">
        <v>23</v>
      </c>
      <c r="D5074" s="5" t="s">
        <v>37</v>
      </c>
      <c r="E5074" s="5" t="s">
        <v>25</v>
      </c>
      <c r="F5074" s="5" t="s">
        <v>58</v>
      </c>
      <c r="G5074" s="7">
        <v>127.0</v>
      </c>
      <c r="H5074" s="7">
        <v>140.0</v>
      </c>
      <c r="I5074" s="7">
        <v>110.0</v>
      </c>
      <c r="J5074" s="7">
        <f t="shared" si="1"/>
        <v>125.6666667</v>
      </c>
    </row>
    <row r="5075" ht="15.75" hidden="1" customHeight="1">
      <c r="A5075" s="5" t="s">
        <v>7321</v>
      </c>
      <c r="B5075" s="6" t="s">
        <v>12</v>
      </c>
      <c r="C5075" s="5" t="s">
        <v>13</v>
      </c>
      <c r="D5075" s="5" t="s">
        <v>24</v>
      </c>
      <c r="E5075" s="5" t="s">
        <v>15</v>
      </c>
      <c r="F5075" s="5" t="s">
        <v>170</v>
      </c>
      <c r="G5075" s="7">
        <v>134.0</v>
      </c>
      <c r="H5075" s="7">
        <v>135.0</v>
      </c>
      <c r="I5075" s="7">
        <v>130.0</v>
      </c>
      <c r="J5075" s="7">
        <f t="shared" si="1"/>
        <v>133</v>
      </c>
    </row>
    <row r="5076" ht="15.75" hidden="1" customHeight="1">
      <c r="A5076" s="5" t="s">
        <v>7322</v>
      </c>
      <c r="B5076" s="6" t="s">
        <v>19</v>
      </c>
      <c r="C5076" s="5" t="s">
        <v>13</v>
      </c>
      <c r="D5076" s="5" t="s">
        <v>109</v>
      </c>
      <c r="E5076" s="5" t="s">
        <v>15</v>
      </c>
      <c r="F5076" s="5" t="s">
        <v>172</v>
      </c>
      <c r="G5076" s="7">
        <v>137.0</v>
      </c>
      <c r="H5076" s="7">
        <v>124.0</v>
      </c>
      <c r="I5076" s="7" t="s">
        <v>17</v>
      </c>
      <c r="J5076" s="7">
        <f t="shared" si="1"/>
        <v>130.5</v>
      </c>
    </row>
    <row r="5077" ht="15.75" hidden="1" customHeight="1">
      <c r="A5077" s="5" t="s">
        <v>7323</v>
      </c>
      <c r="B5077" s="6" t="s">
        <v>12</v>
      </c>
      <c r="C5077" s="5" t="s">
        <v>23</v>
      </c>
      <c r="D5077" s="5" t="s">
        <v>20</v>
      </c>
      <c r="E5077" s="5" t="s">
        <v>15</v>
      </c>
      <c r="F5077" s="5" t="s">
        <v>107</v>
      </c>
      <c r="G5077" s="7">
        <v>150.0</v>
      </c>
      <c r="H5077" s="7">
        <v>157.0</v>
      </c>
      <c r="I5077" s="7" t="s">
        <v>17</v>
      </c>
      <c r="J5077" s="7">
        <f t="shared" si="1"/>
        <v>153.5</v>
      </c>
    </row>
    <row r="5078" ht="15.75" hidden="1" customHeight="1">
      <c r="A5078" s="5" t="s">
        <v>7324</v>
      </c>
      <c r="B5078" s="6" t="s">
        <v>12</v>
      </c>
      <c r="C5078" s="5" t="s">
        <v>23</v>
      </c>
      <c r="D5078" s="5" t="s">
        <v>37</v>
      </c>
      <c r="E5078" s="5" t="s">
        <v>25</v>
      </c>
      <c r="F5078" s="5" t="s">
        <v>454</v>
      </c>
      <c r="G5078" s="7">
        <v>171.0</v>
      </c>
      <c r="H5078" s="7" t="s">
        <v>17</v>
      </c>
      <c r="I5078" s="7">
        <v>165.0</v>
      </c>
      <c r="J5078" s="7">
        <f t="shared" si="1"/>
        <v>168</v>
      </c>
    </row>
    <row r="5079" ht="15.75" hidden="1" customHeight="1">
      <c r="A5079" s="5" t="s">
        <v>7325</v>
      </c>
      <c r="B5079" s="6" t="s">
        <v>19</v>
      </c>
      <c r="C5079" s="5" t="s">
        <v>13</v>
      </c>
      <c r="D5079" s="5" t="s">
        <v>20</v>
      </c>
      <c r="E5079" s="5" t="s">
        <v>25</v>
      </c>
      <c r="F5079" s="5" t="s">
        <v>71</v>
      </c>
      <c r="G5079" s="7">
        <v>141.0</v>
      </c>
      <c r="H5079" s="7">
        <v>149.0</v>
      </c>
      <c r="I5079" s="7" t="s">
        <v>17</v>
      </c>
      <c r="J5079" s="7">
        <f t="shared" si="1"/>
        <v>145</v>
      </c>
    </row>
    <row r="5080" ht="15.75" hidden="1" customHeight="1">
      <c r="A5080" s="5" t="s">
        <v>7326</v>
      </c>
      <c r="B5080" s="6" t="s">
        <v>12</v>
      </c>
      <c r="C5080" s="5" t="s">
        <v>13</v>
      </c>
      <c r="D5080" s="5" t="s">
        <v>109</v>
      </c>
      <c r="E5080" s="5" t="s">
        <v>15</v>
      </c>
      <c r="F5080" s="5" t="s">
        <v>172</v>
      </c>
      <c r="G5080" s="7">
        <v>160.0</v>
      </c>
      <c r="H5080" s="7">
        <v>132.0</v>
      </c>
      <c r="I5080" s="7">
        <v>110.0</v>
      </c>
      <c r="J5080" s="7">
        <f t="shared" si="1"/>
        <v>134</v>
      </c>
    </row>
    <row r="5081" ht="15.75" hidden="1" customHeight="1">
      <c r="A5081" s="5" t="s">
        <v>7327</v>
      </c>
      <c r="B5081" s="6" t="s">
        <v>19</v>
      </c>
      <c r="C5081" s="5" t="s">
        <v>13</v>
      </c>
      <c r="D5081" s="5" t="s">
        <v>43</v>
      </c>
      <c r="E5081" s="5" t="s">
        <v>25</v>
      </c>
      <c r="F5081" s="5" t="s">
        <v>363</v>
      </c>
      <c r="G5081" s="7">
        <v>177.0</v>
      </c>
      <c r="H5081" s="7" t="s">
        <v>17</v>
      </c>
      <c r="I5081" s="7">
        <v>184.0</v>
      </c>
      <c r="J5081" s="7">
        <f t="shared" si="1"/>
        <v>180.5</v>
      </c>
    </row>
    <row r="5082" ht="15.75" hidden="1" customHeight="1">
      <c r="A5082" s="5" t="s">
        <v>7328</v>
      </c>
      <c r="B5082" s="6" t="s">
        <v>19</v>
      </c>
      <c r="C5082" s="5" t="s">
        <v>13</v>
      </c>
      <c r="D5082" s="5" t="s">
        <v>30</v>
      </c>
      <c r="E5082" s="5" t="s">
        <v>15</v>
      </c>
      <c r="F5082" s="5" t="s">
        <v>275</v>
      </c>
      <c r="G5082" s="7">
        <v>127.0</v>
      </c>
      <c r="H5082" s="7">
        <v>167.0</v>
      </c>
      <c r="I5082" s="7" t="s">
        <v>17</v>
      </c>
      <c r="J5082" s="7">
        <f t="shared" si="1"/>
        <v>147</v>
      </c>
    </row>
    <row r="5083" ht="15.75" hidden="1" customHeight="1">
      <c r="A5083" s="5" t="s">
        <v>7329</v>
      </c>
      <c r="B5083" s="6" t="s">
        <v>19</v>
      </c>
      <c r="C5083" s="5" t="s">
        <v>13</v>
      </c>
      <c r="D5083" s="5" t="s">
        <v>51</v>
      </c>
      <c r="E5083" s="5" t="s">
        <v>15</v>
      </c>
      <c r="F5083" s="5" t="s">
        <v>336</v>
      </c>
      <c r="G5083" s="7">
        <v>131.0</v>
      </c>
      <c r="H5083" s="7">
        <v>143.0</v>
      </c>
      <c r="I5083" s="7">
        <v>130.0</v>
      </c>
      <c r="J5083" s="7">
        <f t="shared" si="1"/>
        <v>134.6666667</v>
      </c>
    </row>
    <row r="5084" ht="15.75" hidden="1" customHeight="1">
      <c r="A5084" s="5" t="s">
        <v>7330</v>
      </c>
      <c r="B5084" s="6" t="s">
        <v>12</v>
      </c>
      <c r="C5084" s="5" t="s">
        <v>13</v>
      </c>
      <c r="D5084" s="5" t="s">
        <v>130</v>
      </c>
      <c r="E5084" s="5" t="s">
        <v>25</v>
      </c>
      <c r="F5084" s="5" t="s">
        <v>616</v>
      </c>
      <c r="G5084" s="7">
        <v>122.0</v>
      </c>
      <c r="H5084" s="7">
        <v>124.0</v>
      </c>
      <c r="I5084" s="7" t="s">
        <v>17</v>
      </c>
      <c r="J5084" s="7">
        <f t="shared" si="1"/>
        <v>123</v>
      </c>
    </row>
    <row r="5085" ht="15.75" hidden="1" customHeight="1">
      <c r="A5085" s="5" t="s">
        <v>7331</v>
      </c>
      <c r="B5085" s="6" t="s">
        <v>12</v>
      </c>
      <c r="C5085" s="5" t="s">
        <v>13</v>
      </c>
      <c r="D5085" s="5" t="s">
        <v>40</v>
      </c>
      <c r="E5085" s="5" t="s">
        <v>15</v>
      </c>
      <c r="F5085" s="5" t="s">
        <v>41</v>
      </c>
      <c r="G5085" s="7">
        <v>126.0</v>
      </c>
      <c r="H5085" s="7">
        <v>132.0</v>
      </c>
      <c r="I5085" s="7">
        <v>122.0</v>
      </c>
      <c r="J5085" s="7">
        <f t="shared" si="1"/>
        <v>126.6666667</v>
      </c>
    </row>
    <row r="5086" ht="15.75" hidden="1" customHeight="1">
      <c r="A5086" s="5" t="s">
        <v>7332</v>
      </c>
      <c r="B5086" s="6" t="s">
        <v>12</v>
      </c>
      <c r="C5086" s="5" t="s">
        <v>13</v>
      </c>
      <c r="D5086" s="5" t="s">
        <v>51</v>
      </c>
      <c r="E5086" s="5" t="s">
        <v>15</v>
      </c>
      <c r="F5086" s="5" t="s">
        <v>752</v>
      </c>
      <c r="G5086" s="7">
        <v>126.0</v>
      </c>
      <c r="H5086" s="7" t="s">
        <v>17</v>
      </c>
      <c r="I5086" s="7">
        <v>130.0</v>
      </c>
      <c r="J5086" s="7">
        <f t="shared" si="1"/>
        <v>128</v>
      </c>
    </row>
    <row r="5087" ht="15.75" hidden="1" customHeight="1">
      <c r="A5087" s="5" t="s">
        <v>7333</v>
      </c>
      <c r="B5087" s="6" t="s">
        <v>12</v>
      </c>
      <c r="C5087" s="5" t="s">
        <v>23</v>
      </c>
      <c r="D5087" s="5" t="s">
        <v>43</v>
      </c>
      <c r="E5087" s="5" t="s">
        <v>25</v>
      </c>
      <c r="F5087" s="5" t="s">
        <v>363</v>
      </c>
      <c r="G5087" s="7">
        <v>165.0</v>
      </c>
      <c r="H5087" s="7" t="s">
        <v>17</v>
      </c>
      <c r="I5087" s="7">
        <v>146.0</v>
      </c>
      <c r="J5087" s="7">
        <f t="shared" si="1"/>
        <v>155.5</v>
      </c>
    </row>
    <row r="5088" ht="15.75" hidden="1" customHeight="1">
      <c r="A5088" s="5" t="s">
        <v>7334</v>
      </c>
      <c r="B5088" s="6" t="s">
        <v>19</v>
      </c>
      <c r="C5088" s="5" t="s">
        <v>13</v>
      </c>
      <c r="D5088" s="5" t="s">
        <v>30</v>
      </c>
      <c r="E5088" s="5" t="s">
        <v>15</v>
      </c>
      <c r="F5088" s="5" t="s">
        <v>2691</v>
      </c>
      <c r="G5088" s="7">
        <v>104.0</v>
      </c>
      <c r="H5088" s="7" t="s">
        <v>17</v>
      </c>
      <c r="I5088" s="7">
        <v>117.0</v>
      </c>
      <c r="J5088" s="7">
        <f t="shared" si="1"/>
        <v>110.5</v>
      </c>
    </row>
    <row r="5089" ht="15.75" hidden="1" customHeight="1">
      <c r="A5089" s="5" t="s">
        <v>7335</v>
      </c>
      <c r="B5089" s="6" t="s">
        <v>19</v>
      </c>
      <c r="C5089" s="5" t="s">
        <v>13</v>
      </c>
      <c r="D5089" s="5" t="s">
        <v>40</v>
      </c>
      <c r="E5089" s="5" t="s">
        <v>15</v>
      </c>
      <c r="F5089" s="5" t="s">
        <v>41</v>
      </c>
      <c r="G5089" s="7">
        <v>175.0</v>
      </c>
      <c r="H5089" s="7">
        <v>157.0</v>
      </c>
      <c r="I5089" s="7">
        <v>137.0</v>
      </c>
      <c r="J5089" s="7">
        <f t="shared" si="1"/>
        <v>156.3333333</v>
      </c>
    </row>
    <row r="5090" ht="15.75" hidden="1" customHeight="1">
      <c r="A5090" s="5" t="s">
        <v>7336</v>
      </c>
      <c r="B5090" s="6" t="s">
        <v>19</v>
      </c>
      <c r="C5090" s="5" t="s">
        <v>23</v>
      </c>
      <c r="D5090" s="5" t="s">
        <v>30</v>
      </c>
      <c r="E5090" s="5" t="s">
        <v>15</v>
      </c>
      <c r="F5090" s="5" t="s">
        <v>465</v>
      </c>
      <c r="G5090" s="7">
        <v>159.0</v>
      </c>
      <c r="H5090" s="7">
        <v>162.0</v>
      </c>
      <c r="I5090" s="7" t="s">
        <v>17</v>
      </c>
      <c r="J5090" s="7">
        <f t="shared" si="1"/>
        <v>160.5</v>
      </c>
    </row>
    <row r="5091" ht="15.75" hidden="1" customHeight="1">
      <c r="A5091" s="5" t="s">
        <v>7337</v>
      </c>
      <c r="B5091" s="6" t="s">
        <v>12</v>
      </c>
      <c r="C5091" s="5" t="s">
        <v>23</v>
      </c>
      <c r="D5091" s="5" t="s">
        <v>37</v>
      </c>
      <c r="E5091" s="5" t="s">
        <v>15</v>
      </c>
      <c r="F5091" s="5" t="s">
        <v>101</v>
      </c>
      <c r="G5091" s="7">
        <v>157.0</v>
      </c>
      <c r="H5091" s="7">
        <v>173.0</v>
      </c>
      <c r="I5091" s="7" t="s">
        <v>17</v>
      </c>
      <c r="J5091" s="7">
        <f t="shared" si="1"/>
        <v>165</v>
      </c>
    </row>
    <row r="5092" ht="15.75" hidden="1" customHeight="1">
      <c r="A5092" s="5" t="s">
        <v>7338</v>
      </c>
      <c r="B5092" s="6" t="s">
        <v>12</v>
      </c>
      <c r="C5092" s="5" t="s">
        <v>13</v>
      </c>
      <c r="D5092" s="5" t="s">
        <v>20</v>
      </c>
      <c r="E5092" s="5" t="s">
        <v>15</v>
      </c>
      <c r="F5092" s="5" t="s">
        <v>143</v>
      </c>
      <c r="G5092" s="7">
        <v>126.0</v>
      </c>
      <c r="H5092" s="7">
        <v>162.0</v>
      </c>
      <c r="I5092" s="7">
        <v>107.0</v>
      </c>
      <c r="J5092" s="7">
        <f t="shared" si="1"/>
        <v>131.6666667</v>
      </c>
    </row>
    <row r="5093" ht="15.75" hidden="1" customHeight="1">
      <c r="A5093" s="5" t="s">
        <v>7339</v>
      </c>
      <c r="B5093" s="6" t="s">
        <v>12</v>
      </c>
      <c r="C5093" s="5" t="s">
        <v>23</v>
      </c>
      <c r="D5093" s="5" t="s">
        <v>20</v>
      </c>
      <c r="E5093" s="5" t="s">
        <v>15</v>
      </c>
      <c r="F5093" s="5" t="s">
        <v>354</v>
      </c>
      <c r="G5093" s="7">
        <v>185.0</v>
      </c>
      <c r="H5093" s="7" t="s">
        <v>17</v>
      </c>
      <c r="I5093" s="7">
        <v>172.0</v>
      </c>
      <c r="J5093" s="7">
        <f t="shared" si="1"/>
        <v>178.5</v>
      </c>
    </row>
    <row r="5094" ht="15.75" hidden="1" customHeight="1">
      <c r="A5094" s="5" t="s">
        <v>7340</v>
      </c>
      <c r="B5094" s="6" t="s">
        <v>12</v>
      </c>
      <c r="C5094" s="5" t="s">
        <v>23</v>
      </c>
      <c r="D5094" s="5" t="s">
        <v>43</v>
      </c>
      <c r="E5094" s="5" t="s">
        <v>15</v>
      </c>
      <c r="F5094" s="5" t="s">
        <v>550</v>
      </c>
      <c r="G5094" s="7">
        <v>149.0</v>
      </c>
      <c r="H5094" s="7">
        <v>127.0</v>
      </c>
      <c r="I5094" s="7">
        <v>104.0</v>
      </c>
      <c r="J5094" s="7">
        <f t="shared" si="1"/>
        <v>126.6666667</v>
      </c>
    </row>
    <row r="5095" ht="15.75" hidden="1" customHeight="1">
      <c r="A5095" s="5" t="s">
        <v>7341</v>
      </c>
      <c r="B5095" s="6" t="s">
        <v>12</v>
      </c>
      <c r="C5095" s="5" t="s">
        <v>13</v>
      </c>
      <c r="D5095" s="5" t="s">
        <v>20</v>
      </c>
      <c r="E5095" s="5" t="s">
        <v>25</v>
      </c>
      <c r="F5095" s="5" t="s">
        <v>534</v>
      </c>
      <c r="G5095" s="7">
        <v>149.0</v>
      </c>
      <c r="H5095" s="7" t="s">
        <v>17</v>
      </c>
      <c r="I5095" s="7">
        <v>137.0</v>
      </c>
      <c r="J5095" s="7">
        <f t="shared" si="1"/>
        <v>143</v>
      </c>
    </row>
    <row r="5096" ht="15.75" hidden="1" customHeight="1">
      <c r="A5096" s="5" t="s">
        <v>7342</v>
      </c>
      <c r="B5096" s="6" t="s">
        <v>19</v>
      </c>
      <c r="C5096" s="5" t="s">
        <v>13</v>
      </c>
      <c r="D5096" s="5" t="s">
        <v>20</v>
      </c>
      <c r="E5096" s="5" t="s">
        <v>15</v>
      </c>
      <c r="F5096" s="5" t="s">
        <v>181</v>
      </c>
      <c r="G5096" s="7">
        <v>160.0</v>
      </c>
      <c r="H5096" s="7" t="s">
        <v>17</v>
      </c>
      <c r="I5096" s="7">
        <v>133.0</v>
      </c>
      <c r="J5096" s="7">
        <f t="shared" si="1"/>
        <v>146.5</v>
      </c>
    </row>
    <row r="5097" ht="15.75" hidden="1" customHeight="1">
      <c r="A5097" s="5" t="s">
        <v>7343</v>
      </c>
      <c r="B5097" s="6" t="s">
        <v>12</v>
      </c>
      <c r="C5097" s="5" t="s">
        <v>23</v>
      </c>
      <c r="D5097" s="5" t="s">
        <v>109</v>
      </c>
      <c r="E5097" s="5" t="s">
        <v>25</v>
      </c>
      <c r="F5097" s="5" t="s">
        <v>1118</v>
      </c>
      <c r="G5097" s="7">
        <v>161.0</v>
      </c>
      <c r="H5097" s="7" t="s">
        <v>17</v>
      </c>
      <c r="I5097" s="7">
        <v>117.0</v>
      </c>
      <c r="J5097" s="7">
        <f t="shared" si="1"/>
        <v>139</v>
      </c>
    </row>
    <row r="5098" ht="15.75" hidden="1" customHeight="1">
      <c r="A5098" s="5" t="s">
        <v>7344</v>
      </c>
      <c r="B5098" s="6" t="s">
        <v>19</v>
      </c>
      <c r="C5098" s="5" t="s">
        <v>23</v>
      </c>
      <c r="D5098" s="5" t="s">
        <v>109</v>
      </c>
      <c r="E5098" s="5" t="s">
        <v>25</v>
      </c>
      <c r="F5098" s="5" t="s">
        <v>110</v>
      </c>
      <c r="G5098" s="7">
        <v>100.0</v>
      </c>
      <c r="H5098" s="7" t="s">
        <v>17</v>
      </c>
      <c r="I5098" s="7">
        <v>125.0</v>
      </c>
      <c r="J5098" s="7">
        <f t="shared" si="1"/>
        <v>112.5</v>
      </c>
    </row>
    <row r="5099" ht="15.75" hidden="1" customHeight="1">
      <c r="A5099" s="5" t="s">
        <v>7345</v>
      </c>
      <c r="B5099" s="6" t="s">
        <v>12</v>
      </c>
      <c r="C5099" s="5" t="s">
        <v>23</v>
      </c>
      <c r="D5099" s="5" t="s">
        <v>30</v>
      </c>
      <c r="E5099" s="5" t="s">
        <v>25</v>
      </c>
      <c r="F5099" s="5" t="s">
        <v>965</v>
      </c>
      <c r="G5099" s="7">
        <v>104.0</v>
      </c>
      <c r="H5099" s="7">
        <v>112.0</v>
      </c>
      <c r="I5099" s="7" t="s">
        <v>17</v>
      </c>
      <c r="J5099" s="7">
        <f t="shared" si="1"/>
        <v>108</v>
      </c>
    </row>
    <row r="5100" ht="15.75" hidden="1" customHeight="1">
      <c r="A5100" s="5" t="s">
        <v>7346</v>
      </c>
      <c r="B5100" s="6" t="s">
        <v>12</v>
      </c>
      <c r="C5100" s="5" t="s">
        <v>13</v>
      </c>
      <c r="D5100" s="5" t="s">
        <v>20</v>
      </c>
      <c r="E5100" s="5" t="s">
        <v>25</v>
      </c>
      <c r="F5100" s="5" t="s">
        <v>498</v>
      </c>
      <c r="G5100" s="7">
        <v>140.0</v>
      </c>
      <c r="H5100" s="7" t="s">
        <v>17</v>
      </c>
      <c r="I5100" s="7">
        <v>110.0</v>
      </c>
      <c r="J5100" s="7">
        <f t="shared" si="1"/>
        <v>125</v>
      </c>
    </row>
    <row r="5101" ht="15.75" hidden="1" customHeight="1">
      <c r="A5101" s="5" t="s">
        <v>7347</v>
      </c>
      <c r="B5101" s="6" t="s">
        <v>12</v>
      </c>
      <c r="C5101" s="5" t="s">
        <v>23</v>
      </c>
      <c r="D5101" s="5" t="s">
        <v>60</v>
      </c>
      <c r="E5101" s="5" t="s">
        <v>15</v>
      </c>
      <c r="F5101" s="5" t="s">
        <v>73</v>
      </c>
      <c r="G5101" s="7">
        <v>175.0</v>
      </c>
      <c r="H5101" s="7" t="s">
        <v>17</v>
      </c>
      <c r="I5101" s="7">
        <v>168.0</v>
      </c>
      <c r="J5101" s="7">
        <f t="shared" si="1"/>
        <v>171.5</v>
      </c>
    </row>
    <row r="5102" ht="15.75" hidden="1" customHeight="1">
      <c r="A5102" s="5" t="s">
        <v>7348</v>
      </c>
      <c r="B5102" s="6" t="s">
        <v>12</v>
      </c>
      <c r="C5102" s="5" t="s">
        <v>23</v>
      </c>
      <c r="D5102" s="5" t="s">
        <v>24</v>
      </c>
      <c r="E5102" s="5" t="s">
        <v>15</v>
      </c>
      <c r="F5102" s="5" t="s">
        <v>146</v>
      </c>
      <c r="G5102" s="7">
        <v>176.0</v>
      </c>
      <c r="H5102" s="7">
        <v>164.0</v>
      </c>
      <c r="I5102" s="7" t="s">
        <v>17</v>
      </c>
      <c r="J5102" s="7">
        <f t="shared" si="1"/>
        <v>170</v>
      </c>
    </row>
    <row r="5103" ht="15.75" hidden="1" customHeight="1">
      <c r="A5103" s="5" t="s">
        <v>7349</v>
      </c>
      <c r="B5103" s="6" t="s">
        <v>19</v>
      </c>
      <c r="C5103" s="5" t="s">
        <v>23</v>
      </c>
      <c r="D5103" s="5" t="s">
        <v>20</v>
      </c>
      <c r="E5103" s="5" t="s">
        <v>25</v>
      </c>
      <c r="F5103" s="5" t="s">
        <v>534</v>
      </c>
      <c r="G5103" s="7">
        <v>192.0</v>
      </c>
      <c r="H5103" s="7">
        <v>181.0</v>
      </c>
      <c r="I5103" s="7" t="s">
        <v>17</v>
      </c>
      <c r="J5103" s="7">
        <f t="shared" si="1"/>
        <v>186.5</v>
      </c>
    </row>
    <row r="5104" ht="15.75" hidden="1" customHeight="1">
      <c r="A5104" s="5" t="s">
        <v>7350</v>
      </c>
      <c r="B5104" s="6" t="s">
        <v>12</v>
      </c>
      <c r="C5104" s="5" t="s">
        <v>23</v>
      </c>
      <c r="D5104" s="5" t="s">
        <v>30</v>
      </c>
      <c r="E5104" s="5" t="s">
        <v>15</v>
      </c>
      <c r="F5104" s="5" t="s">
        <v>289</v>
      </c>
      <c r="G5104" s="7">
        <v>155.0</v>
      </c>
      <c r="H5104" s="7">
        <v>162.0</v>
      </c>
      <c r="I5104" s="7">
        <v>135.0</v>
      </c>
      <c r="J5104" s="7">
        <f t="shared" si="1"/>
        <v>150.6666667</v>
      </c>
    </row>
    <row r="5105" ht="15.75" hidden="1" customHeight="1">
      <c r="A5105" s="5" t="s">
        <v>7351</v>
      </c>
      <c r="B5105" s="6" t="s">
        <v>19</v>
      </c>
      <c r="C5105" s="5" t="s">
        <v>23</v>
      </c>
      <c r="D5105" s="5" t="s">
        <v>24</v>
      </c>
      <c r="E5105" s="5" t="s">
        <v>15</v>
      </c>
      <c r="F5105" s="5" t="s">
        <v>467</v>
      </c>
      <c r="G5105" s="7">
        <v>195.0</v>
      </c>
      <c r="H5105" s="7" t="s">
        <v>17</v>
      </c>
      <c r="I5105" s="7">
        <v>172.0</v>
      </c>
      <c r="J5105" s="7">
        <f t="shared" si="1"/>
        <v>183.5</v>
      </c>
    </row>
    <row r="5106" ht="15.75" hidden="1" customHeight="1">
      <c r="A5106" s="5" t="s">
        <v>7352</v>
      </c>
      <c r="B5106" s="6" t="s">
        <v>19</v>
      </c>
      <c r="C5106" s="5" t="s">
        <v>23</v>
      </c>
      <c r="D5106" s="5" t="s">
        <v>43</v>
      </c>
      <c r="E5106" s="5" t="s">
        <v>15</v>
      </c>
      <c r="F5106" s="5" t="s">
        <v>179</v>
      </c>
      <c r="G5106" s="7" t="s">
        <v>67</v>
      </c>
      <c r="H5106" s="7" t="s">
        <v>17</v>
      </c>
      <c r="I5106" s="7">
        <v>100.0</v>
      </c>
      <c r="J5106" s="7">
        <f t="shared" si="1"/>
        <v>100</v>
      </c>
    </row>
    <row r="5107" ht="15.75" hidden="1" customHeight="1">
      <c r="A5107" s="5" t="s">
        <v>7353</v>
      </c>
      <c r="B5107" s="6" t="s">
        <v>19</v>
      </c>
      <c r="C5107" s="5" t="s">
        <v>13</v>
      </c>
      <c r="D5107" s="5" t="s">
        <v>20</v>
      </c>
      <c r="E5107" s="5" t="s">
        <v>15</v>
      </c>
      <c r="F5107" s="5" t="s">
        <v>1946</v>
      </c>
      <c r="G5107" s="7">
        <v>144.0</v>
      </c>
      <c r="H5107" s="7" t="s">
        <v>17</v>
      </c>
      <c r="I5107" s="7">
        <v>153.0</v>
      </c>
      <c r="J5107" s="7">
        <f t="shared" si="1"/>
        <v>148.5</v>
      </c>
    </row>
    <row r="5108" ht="15.75" hidden="1" customHeight="1">
      <c r="A5108" s="5" t="s">
        <v>7354</v>
      </c>
      <c r="B5108" s="6" t="s">
        <v>12</v>
      </c>
      <c r="C5108" s="5" t="s">
        <v>23</v>
      </c>
      <c r="D5108" s="5" t="s">
        <v>14</v>
      </c>
      <c r="E5108" s="5" t="s">
        <v>25</v>
      </c>
      <c r="F5108" s="5" t="s">
        <v>194</v>
      </c>
      <c r="G5108" s="7">
        <v>159.0</v>
      </c>
      <c r="H5108" s="7" t="s">
        <v>17</v>
      </c>
      <c r="I5108" s="7">
        <v>153.0</v>
      </c>
      <c r="J5108" s="7">
        <f t="shared" si="1"/>
        <v>156</v>
      </c>
    </row>
    <row r="5109" ht="15.75" hidden="1" customHeight="1">
      <c r="A5109" s="5" t="s">
        <v>7355</v>
      </c>
      <c r="B5109" s="6" t="s">
        <v>12</v>
      </c>
      <c r="C5109" s="5" t="s">
        <v>23</v>
      </c>
      <c r="D5109" s="5" t="s">
        <v>20</v>
      </c>
      <c r="E5109" s="5" t="s">
        <v>25</v>
      </c>
      <c r="F5109" s="5" t="s">
        <v>534</v>
      </c>
      <c r="G5109" s="7">
        <v>184.0</v>
      </c>
      <c r="H5109" s="7">
        <v>182.0</v>
      </c>
      <c r="I5109" s="7">
        <v>172.0</v>
      </c>
      <c r="J5109" s="7">
        <f t="shared" si="1"/>
        <v>179.3333333</v>
      </c>
    </row>
    <row r="5110" ht="15.75" hidden="1" customHeight="1">
      <c r="A5110" s="5" t="s">
        <v>7356</v>
      </c>
      <c r="B5110" s="6" t="s">
        <v>12</v>
      </c>
      <c r="C5110" s="5" t="s">
        <v>23</v>
      </c>
      <c r="D5110" s="5" t="s">
        <v>30</v>
      </c>
      <c r="E5110" s="5" t="s">
        <v>15</v>
      </c>
      <c r="F5110" s="5" t="s">
        <v>465</v>
      </c>
      <c r="G5110" s="7">
        <v>135.0</v>
      </c>
      <c r="H5110" s="7">
        <v>153.0</v>
      </c>
      <c r="I5110" s="7" t="s">
        <v>17</v>
      </c>
      <c r="J5110" s="7">
        <f t="shared" si="1"/>
        <v>144</v>
      </c>
    </row>
    <row r="5111" ht="15.75" hidden="1" customHeight="1">
      <c r="A5111" s="5" t="s">
        <v>7357</v>
      </c>
      <c r="B5111" s="6" t="s">
        <v>12</v>
      </c>
      <c r="C5111" s="5" t="s">
        <v>23</v>
      </c>
      <c r="D5111" s="5" t="s">
        <v>24</v>
      </c>
      <c r="E5111" s="5" t="s">
        <v>15</v>
      </c>
      <c r="F5111" s="5" t="s">
        <v>732</v>
      </c>
      <c r="G5111" s="7">
        <v>184.0</v>
      </c>
      <c r="H5111" s="7">
        <v>178.0</v>
      </c>
      <c r="I5111" s="7" t="s">
        <v>17</v>
      </c>
      <c r="J5111" s="7">
        <f t="shared" si="1"/>
        <v>181</v>
      </c>
    </row>
    <row r="5112" ht="15.75" hidden="1" customHeight="1">
      <c r="A5112" s="5" t="s">
        <v>7358</v>
      </c>
      <c r="B5112" s="6" t="s">
        <v>12</v>
      </c>
      <c r="C5112" s="5" t="s">
        <v>23</v>
      </c>
      <c r="D5112" s="5" t="s">
        <v>20</v>
      </c>
      <c r="E5112" s="5" t="s">
        <v>15</v>
      </c>
      <c r="F5112" s="5" t="s">
        <v>161</v>
      </c>
      <c r="G5112" s="7">
        <v>192.0</v>
      </c>
      <c r="H5112" s="7">
        <v>185.5</v>
      </c>
      <c r="I5112" s="7" t="s">
        <v>17</v>
      </c>
      <c r="J5112" s="7">
        <f t="shared" si="1"/>
        <v>188.75</v>
      </c>
    </row>
    <row r="5113" ht="15.75" hidden="1" customHeight="1">
      <c r="A5113" s="5" t="s">
        <v>7359</v>
      </c>
      <c r="B5113" s="6" t="s">
        <v>19</v>
      </c>
      <c r="C5113" s="5" t="s">
        <v>13</v>
      </c>
      <c r="D5113" s="5" t="s">
        <v>30</v>
      </c>
      <c r="E5113" s="5" t="s">
        <v>15</v>
      </c>
      <c r="F5113" s="5" t="s">
        <v>88</v>
      </c>
      <c r="G5113" s="7">
        <v>149.0</v>
      </c>
      <c r="H5113" s="7">
        <v>157.0</v>
      </c>
      <c r="I5113" s="7" t="s">
        <v>17</v>
      </c>
      <c r="J5113" s="7">
        <f t="shared" si="1"/>
        <v>153</v>
      </c>
    </row>
    <row r="5114" ht="15.75" hidden="1" customHeight="1">
      <c r="A5114" s="5" t="s">
        <v>7360</v>
      </c>
      <c r="B5114" s="6" t="s">
        <v>12</v>
      </c>
      <c r="C5114" s="5" t="s">
        <v>13</v>
      </c>
      <c r="D5114" s="5" t="s">
        <v>30</v>
      </c>
      <c r="E5114" s="5" t="s">
        <v>15</v>
      </c>
      <c r="F5114" s="5" t="s">
        <v>971</v>
      </c>
      <c r="G5114" s="7">
        <v>159.0</v>
      </c>
      <c r="H5114" s="7" t="s">
        <v>17</v>
      </c>
      <c r="I5114" s="7">
        <v>159.0</v>
      </c>
      <c r="J5114" s="7">
        <f t="shared" si="1"/>
        <v>159</v>
      </c>
    </row>
    <row r="5115" ht="15.75" hidden="1" customHeight="1">
      <c r="A5115" s="5" t="s">
        <v>7361</v>
      </c>
      <c r="B5115" s="6" t="s">
        <v>12</v>
      </c>
      <c r="C5115" s="5" t="s">
        <v>13</v>
      </c>
      <c r="D5115" s="5" t="s">
        <v>14</v>
      </c>
      <c r="E5115" s="5" t="s">
        <v>15</v>
      </c>
      <c r="F5115" s="5" t="s">
        <v>205</v>
      </c>
      <c r="G5115" s="7">
        <v>140.0</v>
      </c>
      <c r="H5115" s="7" t="s">
        <v>17</v>
      </c>
      <c r="I5115" s="7">
        <v>153.0</v>
      </c>
      <c r="J5115" s="7">
        <f t="shared" si="1"/>
        <v>146.5</v>
      </c>
    </row>
    <row r="5116" ht="15.75" hidden="1" customHeight="1">
      <c r="A5116" s="5" t="s">
        <v>7362</v>
      </c>
      <c r="B5116" s="6" t="s">
        <v>12</v>
      </c>
      <c r="C5116" s="5" t="s">
        <v>23</v>
      </c>
      <c r="D5116" s="5" t="s">
        <v>20</v>
      </c>
      <c r="E5116" s="5" t="s">
        <v>15</v>
      </c>
      <c r="F5116" s="5" t="s">
        <v>143</v>
      </c>
      <c r="G5116" s="7">
        <v>185.0</v>
      </c>
      <c r="H5116" s="7" t="s">
        <v>17</v>
      </c>
      <c r="I5116" s="7">
        <v>165.0</v>
      </c>
      <c r="J5116" s="7">
        <f t="shared" si="1"/>
        <v>175</v>
      </c>
    </row>
    <row r="5117" ht="15.75" hidden="1" customHeight="1">
      <c r="A5117" s="5" t="s">
        <v>7363</v>
      </c>
      <c r="B5117" s="6" t="s">
        <v>12</v>
      </c>
      <c r="C5117" s="5" t="s">
        <v>23</v>
      </c>
      <c r="D5117" s="5" t="s">
        <v>30</v>
      </c>
      <c r="E5117" s="5" t="s">
        <v>15</v>
      </c>
      <c r="F5117" s="5" t="s">
        <v>275</v>
      </c>
      <c r="G5117" s="7">
        <v>120.0</v>
      </c>
      <c r="H5117" s="7">
        <v>107.0</v>
      </c>
      <c r="I5117" s="7">
        <v>114.0</v>
      </c>
      <c r="J5117" s="7">
        <f t="shared" si="1"/>
        <v>113.6666667</v>
      </c>
    </row>
    <row r="5118" ht="15.75" hidden="1" customHeight="1">
      <c r="A5118" s="5" t="s">
        <v>7364</v>
      </c>
      <c r="B5118" s="6" t="s">
        <v>19</v>
      </c>
      <c r="C5118" s="5" t="s">
        <v>23</v>
      </c>
      <c r="D5118" s="5" t="s">
        <v>43</v>
      </c>
      <c r="E5118" s="5" t="s">
        <v>25</v>
      </c>
      <c r="F5118" s="5" t="s">
        <v>63</v>
      </c>
      <c r="G5118" s="7">
        <v>115.0</v>
      </c>
      <c r="H5118" s="7">
        <v>112.0</v>
      </c>
      <c r="I5118" s="7" t="s">
        <v>17</v>
      </c>
      <c r="J5118" s="7">
        <f t="shared" si="1"/>
        <v>113.5</v>
      </c>
    </row>
    <row r="5119" ht="15.75" hidden="1" customHeight="1">
      <c r="A5119" s="5" t="s">
        <v>7365</v>
      </c>
      <c r="B5119" s="6" t="s">
        <v>12</v>
      </c>
      <c r="C5119" s="5" t="s">
        <v>23</v>
      </c>
      <c r="D5119" s="5" t="s">
        <v>51</v>
      </c>
      <c r="E5119" s="5" t="s">
        <v>25</v>
      </c>
      <c r="F5119" s="5" t="s">
        <v>52</v>
      </c>
      <c r="G5119" s="7">
        <v>131.0</v>
      </c>
      <c r="H5119" s="7">
        <v>127.0</v>
      </c>
      <c r="I5119" s="7" t="s">
        <v>17</v>
      </c>
      <c r="J5119" s="7">
        <f t="shared" si="1"/>
        <v>129</v>
      </c>
    </row>
    <row r="5120" ht="15.75" hidden="1" customHeight="1">
      <c r="A5120" s="5" t="s">
        <v>7366</v>
      </c>
      <c r="B5120" s="6" t="s">
        <v>12</v>
      </c>
      <c r="C5120" s="5" t="s">
        <v>13</v>
      </c>
      <c r="D5120" s="5" t="s">
        <v>30</v>
      </c>
      <c r="E5120" s="5" t="s">
        <v>15</v>
      </c>
      <c r="F5120" s="5" t="s">
        <v>1408</v>
      </c>
      <c r="G5120" s="7">
        <v>183.0</v>
      </c>
      <c r="H5120" s="7">
        <v>174.0</v>
      </c>
      <c r="I5120" s="7">
        <v>172.0</v>
      </c>
      <c r="J5120" s="7">
        <f t="shared" si="1"/>
        <v>176.3333333</v>
      </c>
    </row>
    <row r="5121" ht="15.75" hidden="1" customHeight="1">
      <c r="A5121" s="5" t="s">
        <v>7367</v>
      </c>
      <c r="B5121" s="6" t="s">
        <v>19</v>
      </c>
      <c r="C5121" s="5" t="s">
        <v>23</v>
      </c>
      <c r="D5121" s="5" t="s">
        <v>20</v>
      </c>
      <c r="E5121" s="5" t="s">
        <v>25</v>
      </c>
      <c r="F5121" s="5" t="s">
        <v>300</v>
      </c>
      <c r="G5121" s="7">
        <v>185.0</v>
      </c>
      <c r="H5121" s="7">
        <v>177.0</v>
      </c>
      <c r="I5121" s="7" t="s">
        <v>17</v>
      </c>
      <c r="J5121" s="7">
        <f t="shared" si="1"/>
        <v>181</v>
      </c>
    </row>
    <row r="5122" ht="15.75" hidden="1" customHeight="1">
      <c r="A5122" s="5" t="s">
        <v>7368</v>
      </c>
      <c r="B5122" s="6" t="s">
        <v>12</v>
      </c>
      <c r="C5122" s="5" t="s">
        <v>23</v>
      </c>
      <c r="D5122" s="5" t="s">
        <v>20</v>
      </c>
      <c r="E5122" s="5" t="s">
        <v>25</v>
      </c>
      <c r="F5122" s="5" t="s">
        <v>440</v>
      </c>
      <c r="G5122" s="7">
        <v>197.5</v>
      </c>
      <c r="H5122" s="7">
        <v>183.0</v>
      </c>
      <c r="I5122" s="7" t="s">
        <v>17</v>
      </c>
      <c r="J5122" s="7">
        <f t="shared" si="1"/>
        <v>190.25</v>
      </c>
    </row>
    <row r="5123" ht="15.75" hidden="1" customHeight="1">
      <c r="A5123" s="5" t="s">
        <v>7369</v>
      </c>
      <c r="B5123" s="6" t="s">
        <v>12</v>
      </c>
      <c r="C5123" s="5" t="s">
        <v>13</v>
      </c>
      <c r="D5123" s="5" t="s">
        <v>51</v>
      </c>
      <c r="E5123" s="5" t="s">
        <v>25</v>
      </c>
      <c r="F5123" s="5" t="s">
        <v>52</v>
      </c>
      <c r="G5123" s="7">
        <v>175.0</v>
      </c>
      <c r="H5123" s="7" t="s">
        <v>17</v>
      </c>
      <c r="I5123" s="7">
        <v>175.0</v>
      </c>
      <c r="J5123" s="7">
        <f t="shared" si="1"/>
        <v>175</v>
      </c>
    </row>
    <row r="5124" ht="15.75" hidden="1" customHeight="1">
      <c r="A5124" s="5" t="s">
        <v>7370</v>
      </c>
      <c r="B5124" s="6" t="s">
        <v>12</v>
      </c>
      <c r="C5124" s="5" t="s">
        <v>23</v>
      </c>
      <c r="D5124" s="5" t="s">
        <v>43</v>
      </c>
      <c r="E5124" s="5" t="s">
        <v>25</v>
      </c>
      <c r="F5124" s="5" t="s">
        <v>363</v>
      </c>
      <c r="G5124" s="7">
        <v>107.0</v>
      </c>
      <c r="H5124" s="7" t="s">
        <v>67</v>
      </c>
      <c r="I5124" s="7" t="s">
        <v>17</v>
      </c>
      <c r="J5124" s="7">
        <f t="shared" si="1"/>
        <v>107</v>
      </c>
    </row>
    <row r="5125" ht="15.75" hidden="1" customHeight="1">
      <c r="A5125" s="5" t="s">
        <v>7371</v>
      </c>
      <c r="B5125" s="6" t="s">
        <v>19</v>
      </c>
      <c r="C5125" s="5" t="s">
        <v>13</v>
      </c>
      <c r="D5125" s="5" t="s">
        <v>37</v>
      </c>
      <c r="E5125" s="5" t="s">
        <v>15</v>
      </c>
      <c r="F5125" s="5" t="s">
        <v>190</v>
      </c>
      <c r="G5125" s="7">
        <v>167.0</v>
      </c>
      <c r="H5125" s="7" t="s">
        <v>17</v>
      </c>
      <c r="I5125" s="7">
        <v>161.0</v>
      </c>
      <c r="J5125" s="7">
        <f t="shared" si="1"/>
        <v>164</v>
      </c>
    </row>
    <row r="5126" ht="15.75" hidden="1" customHeight="1">
      <c r="A5126" s="5" t="s">
        <v>7372</v>
      </c>
      <c r="B5126" s="6" t="s">
        <v>19</v>
      </c>
      <c r="C5126" s="5" t="s">
        <v>23</v>
      </c>
      <c r="D5126" s="5" t="s">
        <v>24</v>
      </c>
      <c r="E5126" s="5" t="s">
        <v>15</v>
      </c>
      <c r="F5126" s="5" t="s">
        <v>1388</v>
      </c>
      <c r="G5126" s="7" t="s">
        <v>67</v>
      </c>
      <c r="H5126" s="7">
        <v>115.0</v>
      </c>
      <c r="I5126" s="7" t="s">
        <v>67</v>
      </c>
      <c r="J5126" s="7">
        <f t="shared" si="1"/>
        <v>115</v>
      </c>
    </row>
    <row r="5127" ht="15.75" hidden="1" customHeight="1">
      <c r="A5127" s="5" t="s">
        <v>7373</v>
      </c>
      <c r="B5127" s="6" t="s">
        <v>12</v>
      </c>
      <c r="C5127" s="5" t="s">
        <v>23</v>
      </c>
      <c r="D5127" s="5" t="s">
        <v>24</v>
      </c>
      <c r="E5127" s="5" t="s">
        <v>15</v>
      </c>
      <c r="F5127" s="5" t="s">
        <v>170</v>
      </c>
      <c r="G5127" s="7">
        <v>181.0</v>
      </c>
      <c r="H5127" s="7">
        <v>173.0</v>
      </c>
      <c r="I5127" s="7" t="s">
        <v>17</v>
      </c>
      <c r="J5127" s="7">
        <f t="shared" si="1"/>
        <v>177</v>
      </c>
    </row>
    <row r="5128" ht="15.75" hidden="1" customHeight="1">
      <c r="A5128" s="5" t="s">
        <v>7374</v>
      </c>
      <c r="B5128" s="6" t="s">
        <v>19</v>
      </c>
      <c r="C5128" s="5" t="s">
        <v>13</v>
      </c>
      <c r="D5128" s="5" t="s">
        <v>51</v>
      </c>
      <c r="E5128" s="5" t="s">
        <v>15</v>
      </c>
      <c r="F5128" s="5" t="s">
        <v>358</v>
      </c>
      <c r="G5128" s="7">
        <v>111.0</v>
      </c>
      <c r="H5128" s="7">
        <v>130.0</v>
      </c>
      <c r="I5128" s="7">
        <v>107.0</v>
      </c>
      <c r="J5128" s="7">
        <f t="shared" si="1"/>
        <v>116</v>
      </c>
    </row>
    <row r="5129" ht="15.75" hidden="1" customHeight="1">
      <c r="A5129" s="5" t="s">
        <v>7375</v>
      </c>
      <c r="B5129" s="6" t="s">
        <v>12</v>
      </c>
      <c r="C5129" s="5" t="s">
        <v>13</v>
      </c>
      <c r="D5129" s="5" t="s">
        <v>30</v>
      </c>
      <c r="E5129" s="5" t="s">
        <v>25</v>
      </c>
      <c r="F5129" s="5" t="s">
        <v>526</v>
      </c>
      <c r="G5129" s="7">
        <v>129.0</v>
      </c>
      <c r="H5129" s="7" t="s">
        <v>17</v>
      </c>
      <c r="I5129" s="7">
        <v>153.0</v>
      </c>
      <c r="J5129" s="7">
        <f t="shared" si="1"/>
        <v>141</v>
      </c>
    </row>
    <row r="5130" ht="15.75" hidden="1" customHeight="1">
      <c r="A5130" s="5" t="s">
        <v>7376</v>
      </c>
      <c r="B5130" s="6" t="s">
        <v>19</v>
      </c>
      <c r="C5130" s="5" t="s">
        <v>13</v>
      </c>
      <c r="D5130" s="5" t="s">
        <v>60</v>
      </c>
      <c r="E5130" s="5" t="s">
        <v>25</v>
      </c>
      <c r="F5130" s="5" t="s">
        <v>61</v>
      </c>
      <c r="G5130" s="7">
        <v>192.0</v>
      </c>
      <c r="H5130" s="7" t="s">
        <v>17</v>
      </c>
      <c r="I5130" s="7">
        <v>195.0</v>
      </c>
      <c r="J5130" s="7">
        <f t="shared" si="1"/>
        <v>193.5</v>
      </c>
    </row>
    <row r="5131" ht="15.75" hidden="1" customHeight="1">
      <c r="A5131" s="5" t="s">
        <v>7377</v>
      </c>
      <c r="B5131" s="6" t="s">
        <v>19</v>
      </c>
      <c r="C5131" s="5" t="s">
        <v>23</v>
      </c>
      <c r="D5131" s="5" t="s">
        <v>130</v>
      </c>
      <c r="E5131" s="5" t="s">
        <v>25</v>
      </c>
      <c r="F5131" s="5" t="s">
        <v>58</v>
      </c>
      <c r="G5131" s="7">
        <v>113.0</v>
      </c>
      <c r="H5131" s="7" t="s">
        <v>17</v>
      </c>
      <c r="I5131" s="7">
        <v>119.0</v>
      </c>
      <c r="J5131" s="7">
        <f t="shared" si="1"/>
        <v>116</v>
      </c>
    </row>
    <row r="5132" ht="15.75" hidden="1" customHeight="1">
      <c r="A5132" s="5" t="s">
        <v>7378</v>
      </c>
      <c r="B5132" s="6" t="s">
        <v>19</v>
      </c>
      <c r="C5132" s="5" t="s">
        <v>13</v>
      </c>
      <c r="D5132" s="5" t="s">
        <v>40</v>
      </c>
      <c r="E5132" s="5" t="s">
        <v>15</v>
      </c>
      <c r="F5132" s="5" t="s">
        <v>41</v>
      </c>
      <c r="G5132" s="7">
        <v>165.0</v>
      </c>
      <c r="H5132" s="7" t="s">
        <v>17</v>
      </c>
      <c r="I5132" s="7">
        <v>163.0</v>
      </c>
      <c r="J5132" s="7">
        <f t="shared" si="1"/>
        <v>164</v>
      </c>
    </row>
    <row r="5133" ht="15.75" hidden="1" customHeight="1">
      <c r="A5133" s="5" t="s">
        <v>7379</v>
      </c>
      <c r="B5133" s="6" t="s">
        <v>12</v>
      </c>
      <c r="C5133" s="5" t="s">
        <v>13</v>
      </c>
      <c r="D5133" s="5" t="s">
        <v>30</v>
      </c>
      <c r="E5133" s="5" t="s">
        <v>15</v>
      </c>
      <c r="F5133" s="5" t="s">
        <v>183</v>
      </c>
      <c r="G5133" s="7">
        <v>102.0</v>
      </c>
      <c r="H5133" s="7">
        <v>124.0</v>
      </c>
      <c r="I5133" s="7">
        <v>125.0</v>
      </c>
      <c r="J5133" s="7">
        <f t="shared" si="1"/>
        <v>117</v>
      </c>
    </row>
    <row r="5134" ht="15.75" hidden="1" customHeight="1">
      <c r="A5134" s="5" t="s">
        <v>7380</v>
      </c>
      <c r="B5134" s="6" t="s">
        <v>12</v>
      </c>
      <c r="C5134" s="5" t="s">
        <v>13</v>
      </c>
      <c r="D5134" s="5" t="s">
        <v>109</v>
      </c>
      <c r="E5134" s="5" t="s">
        <v>25</v>
      </c>
      <c r="F5134" s="5" t="s">
        <v>155</v>
      </c>
      <c r="G5134" s="7">
        <v>173.0</v>
      </c>
      <c r="H5134" s="7" t="s">
        <v>17</v>
      </c>
      <c r="I5134" s="7">
        <v>180.0</v>
      </c>
      <c r="J5134" s="7">
        <f t="shared" si="1"/>
        <v>176.5</v>
      </c>
    </row>
    <row r="5135" ht="15.75" hidden="1" customHeight="1">
      <c r="A5135" s="5" t="s">
        <v>7381</v>
      </c>
      <c r="B5135" s="6" t="s">
        <v>19</v>
      </c>
      <c r="C5135" s="5" t="s">
        <v>13</v>
      </c>
      <c r="D5135" s="5" t="s">
        <v>109</v>
      </c>
      <c r="E5135" s="5" t="s">
        <v>15</v>
      </c>
      <c r="F5135" s="5" t="s">
        <v>172</v>
      </c>
      <c r="G5135" s="7">
        <v>131.0</v>
      </c>
      <c r="H5135" s="7">
        <v>135.0</v>
      </c>
      <c r="I5135" s="7" t="s">
        <v>17</v>
      </c>
      <c r="J5135" s="7">
        <f t="shared" si="1"/>
        <v>133</v>
      </c>
    </row>
    <row r="5136" ht="15.75" hidden="1" customHeight="1">
      <c r="A5136" s="5" t="s">
        <v>7382</v>
      </c>
      <c r="B5136" s="6" t="s">
        <v>19</v>
      </c>
      <c r="C5136" s="5" t="s">
        <v>23</v>
      </c>
      <c r="D5136" s="5" t="s">
        <v>30</v>
      </c>
      <c r="E5136" s="5" t="s">
        <v>15</v>
      </c>
      <c r="F5136" s="5" t="s">
        <v>214</v>
      </c>
      <c r="G5136" s="7">
        <v>135.0</v>
      </c>
      <c r="H5136" s="7">
        <v>130.0</v>
      </c>
      <c r="I5136" s="7" t="s">
        <v>17</v>
      </c>
      <c r="J5136" s="7">
        <f t="shared" si="1"/>
        <v>132.5</v>
      </c>
    </row>
    <row r="5137" ht="15.75" hidden="1" customHeight="1">
      <c r="A5137" s="5" t="s">
        <v>7383</v>
      </c>
      <c r="B5137" s="6" t="s">
        <v>19</v>
      </c>
      <c r="C5137" s="5" t="s">
        <v>23</v>
      </c>
      <c r="D5137" s="5" t="s">
        <v>30</v>
      </c>
      <c r="E5137" s="5" t="s">
        <v>15</v>
      </c>
      <c r="F5137" s="5" t="s">
        <v>275</v>
      </c>
      <c r="G5137" s="7">
        <v>120.0</v>
      </c>
      <c r="H5137" s="7" t="s">
        <v>67</v>
      </c>
      <c r="I5137" s="7">
        <v>119.0</v>
      </c>
      <c r="J5137" s="7">
        <f t="shared" si="1"/>
        <v>119.5</v>
      </c>
    </row>
    <row r="5138" ht="15.75" hidden="1" customHeight="1">
      <c r="A5138" s="5" t="s">
        <v>7384</v>
      </c>
      <c r="B5138" s="6" t="s">
        <v>12</v>
      </c>
      <c r="C5138" s="5" t="s">
        <v>13</v>
      </c>
      <c r="D5138" s="5" t="s">
        <v>561</v>
      </c>
      <c r="E5138" s="5" t="s">
        <v>25</v>
      </c>
      <c r="F5138" s="5" t="s">
        <v>1414</v>
      </c>
      <c r="G5138" s="7">
        <v>165.0</v>
      </c>
      <c r="H5138" s="7" t="s">
        <v>17</v>
      </c>
      <c r="I5138" s="7">
        <v>180.0</v>
      </c>
      <c r="J5138" s="7">
        <f t="shared" si="1"/>
        <v>172.5</v>
      </c>
    </row>
    <row r="5139" ht="15.75" hidden="1" customHeight="1">
      <c r="A5139" s="5" t="s">
        <v>7385</v>
      </c>
      <c r="B5139" s="6" t="s">
        <v>12</v>
      </c>
      <c r="C5139" s="5" t="s">
        <v>23</v>
      </c>
      <c r="D5139" s="5" t="s">
        <v>20</v>
      </c>
      <c r="E5139" s="5" t="s">
        <v>15</v>
      </c>
      <c r="F5139" s="5" t="s">
        <v>264</v>
      </c>
      <c r="G5139" s="7">
        <v>157.0</v>
      </c>
      <c r="H5139" s="7">
        <v>184.0</v>
      </c>
      <c r="I5139" s="7" t="s">
        <v>17</v>
      </c>
      <c r="J5139" s="7">
        <f t="shared" si="1"/>
        <v>170.5</v>
      </c>
    </row>
    <row r="5140" ht="15.75" hidden="1" customHeight="1">
      <c r="A5140" s="5" t="s">
        <v>7386</v>
      </c>
      <c r="B5140" s="6" t="s">
        <v>19</v>
      </c>
      <c r="C5140" s="5" t="s">
        <v>23</v>
      </c>
      <c r="D5140" s="5" t="s">
        <v>30</v>
      </c>
      <c r="E5140" s="5" t="s">
        <v>15</v>
      </c>
      <c r="F5140" s="5" t="s">
        <v>66</v>
      </c>
      <c r="G5140" s="7">
        <v>167.0</v>
      </c>
      <c r="H5140" s="7" t="s">
        <v>17</v>
      </c>
      <c r="I5140" s="7">
        <v>166.0</v>
      </c>
      <c r="J5140" s="7">
        <f t="shared" si="1"/>
        <v>166.5</v>
      </c>
    </row>
    <row r="5141" ht="15.75" hidden="1" customHeight="1">
      <c r="A5141" s="5" t="s">
        <v>7387</v>
      </c>
      <c r="B5141" s="6" t="s">
        <v>12</v>
      </c>
      <c r="C5141" s="5" t="s">
        <v>23</v>
      </c>
      <c r="D5141" s="5" t="s">
        <v>149</v>
      </c>
      <c r="E5141" s="5" t="s">
        <v>15</v>
      </c>
      <c r="F5141" s="5" t="s">
        <v>496</v>
      </c>
      <c r="G5141" s="7" t="s">
        <v>67</v>
      </c>
      <c r="H5141" s="7">
        <v>102.0</v>
      </c>
      <c r="I5141" s="7" t="s">
        <v>67</v>
      </c>
      <c r="J5141" s="7">
        <f t="shared" si="1"/>
        <v>102</v>
      </c>
    </row>
    <row r="5142" ht="15.75" hidden="1" customHeight="1">
      <c r="A5142" s="5" t="s">
        <v>7388</v>
      </c>
      <c r="B5142" s="6" t="s">
        <v>12</v>
      </c>
      <c r="C5142" s="5" t="s">
        <v>13</v>
      </c>
      <c r="D5142" s="5" t="s">
        <v>109</v>
      </c>
      <c r="E5142" s="5" t="s">
        <v>15</v>
      </c>
      <c r="F5142" s="5" t="s">
        <v>52</v>
      </c>
      <c r="G5142" s="7">
        <v>193.5</v>
      </c>
      <c r="H5142" s="7" t="s">
        <v>17</v>
      </c>
      <c r="I5142" s="7">
        <v>191.0</v>
      </c>
      <c r="J5142" s="7">
        <f t="shared" si="1"/>
        <v>192.25</v>
      </c>
    </row>
    <row r="5143" ht="15.75" hidden="1" customHeight="1">
      <c r="A5143" s="5" t="s">
        <v>7389</v>
      </c>
      <c r="B5143" s="6" t="s">
        <v>12</v>
      </c>
      <c r="C5143" s="5" t="s">
        <v>23</v>
      </c>
      <c r="D5143" s="5" t="s">
        <v>20</v>
      </c>
      <c r="E5143" s="5" t="s">
        <v>15</v>
      </c>
      <c r="F5143" s="5" t="s">
        <v>107</v>
      </c>
      <c r="G5143" s="7">
        <v>176.0</v>
      </c>
      <c r="H5143" s="7">
        <v>140.0</v>
      </c>
      <c r="I5143" s="7" t="s">
        <v>17</v>
      </c>
      <c r="J5143" s="7">
        <f t="shared" si="1"/>
        <v>158</v>
      </c>
    </row>
    <row r="5144" ht="15.75" hidden="1" customHeight="1">
      <c r="A5144" s="5" t="s">
        <v>7390</v>
      </c>
      <c r="B5144" s="6" t="s">
        <v>12</v>
      </c>
      <c r="C5144" s="5" t="s">
        <v>23</v>
      </c>
      <c r="D5144" s="5" t="s">
        <v>20</v>
      </c>
      <c r="E5144" s="5" t="s">
        <v>15</v>
      </c>
      <c r="F5144" s="5" t="s">
        <v>3542</v>
      </c>
      <c r="G5144" s="7">
        <v>177.0</v>
      </c>
      <c r="H5144" s="7">
        <v>138.0</v>
      </c>
      <c r="I5144" s="7" t="s">
        <v>17</v>
      </c>
      <c r="J5144" s="7">
        <f t="shared" si="1"/>
        <v>157.5</v>
      </c>
    </row>
    <row r="5145" ht="15.75" hidden="1" customHeight="1">
      <c r="A5145" s="5" t="s">
        <v>7391</v>
      </c>
      <c r="B5145" s="6" t="s">
        <v>19</v>
      </c>
      <c r="C5145" s="5" t="s">
        <v>13</v>
      </c>
      <c r="D5145" s="5" t="s">
        <v>20</v>
      </c>
      <c r="E5145" s="5" t="s">
        <v>15</v>
      </c>
      <c r="F5145" s="5" t="s">
        <v>603</v>
      </c>
      <c r="G5145" s="7" t="s">
        <v>67</v>
      </c>
      <c r="H5145" s="7">
        <v>130.0</v>
      </c>
      <c r="I5145" s="7" t="s">
        <v>17</v>
      </c>
      <c r="J5145" s="7">
        <f t="shared" si="1"/>
        <v>130</v>
      </c>
    </row>
    <row r="5146" ht="15.75" hidden="1" customHeight="1">
      <c r="A5146" s="5" t="s">
        <v>7392</v>
      </c>
      <c r="B5146" s="6" t="s">
        <v>19</v>
      </c>
      <c r="C5146" s="5" t="s">
        <v>23</v>
      </c>
      <c r="D5146" s="5" t="s">
        <v>30</v>
      </c>
      <c r="E5146" s="5" t="s">
        <v>15</v>
      </c>
      <c r="F5146" s="5" t="s">
        <v>183</v>
      </c>
      <c r="G5146" s="7">
        <v>122.0</v>
      </c>
      <c r="H5146" s="7">
        <v>118.0</v>
      </c>
      <c r="I5146" s="7" t="s">
        <v>17</v>
      </c>
      <c r="J5146" s="7">
        <f t="shared" si="1"/>
        <v>120</v>
      </c>
    </row>
    <row r="5147" ht="15.75" hidden="1" customHeight="1">
      <c r="A5147" s="5" t="s">
        <v>7393</v>
      </c>
      <c r="B5147" s="6" t="s">
        <v>12</v>
      </c>
      <c r="C5147" s="5" t="s">
        <v>13</v>
      </c>
      <c r="D5147" s="5" t="s">
        <v>51</v>
      </c>
      <c r="E5147" s="5" t="s">
        <v>15</v>
      </c>
      <c r="F5147" s="5" t="s">
        <v>752</v>
      </c>
      <c r="G5147" s="7">
        <v>154.0</v>
      </c>
      <c r="H5147" s="7">
        <v>161.0</v>
      </c>
      <c r="I5147" s="7" t="s">
        <v>17</v>
      </c>
      <c r="J5147" s="7">
        <f t="shared" si="1"/>
        <v>157.5</v>
      </c>
    </row>
    <row r="5148" ht="15.75" hidden="1" customHeight="1">
      <c r="A5148" s="5" t="s">
        <v>7394</v>
      </c>
      <c r="B5148" s="6" t="s">
        <v>12</v>
      </c>
      <c r="C5148" s="5" t="s">
        <v>23</v>
      </c>
      <c r="D5148" s="5" t="s">
        <v>109</v>
      </c>
      <c r="E5148" s="5" t="s">
        <v>25</v>
      </c>
      <c r="F5148" s="5" t="s">
        <v>1118</v>
      </c>
      <c r="G5148" s="7">
        <v>173.0</v>
      </c>
      <c r="H5148" s="7" t="s">
        <v>17</v>
      </c>
      <c r="I5148" s="7">
        <v>155.0</v>
      </c>
      <c r="J5148" s="7">
        <f t="shared" si="1"/>
        <v>164</v>
      </c>
    </row>
    <row r="5149" ht="15.75" hidden="1" customHeight="1">
      <c r="A5149" s="5" t="s">
        <v>7395</v>
      </c>
      <c r="B5149" s="6" t="s">
        <v>12</v>
      </c>
      <c r="C5149" s="5" t="s">
        <v>13</v>
      </c>
      <c r="D5149" s="5" t="s">
        <v>20</v>
      </c>
      <c r="E5149" s="5" t="s">
        <v>25</v>
      </c>
      <c r="F5149" s="5" t="s">
        <v>772</v>
      </c>
      <c r="G5149" s="7">
        <v>138.0</v>
      </c>
      <c r="H5149" s="7" t="s">
        <v>17</v>
      </c>
      <c r="I5149" s="7">
        <v>135.0</v>
      </c>
      <c r="J5149" s="7">
        <f t="shared" si="1"/>
        <v>136.5</v>
      </c>
    </row>
    <row r="5150" ht="15.75" hidden="1" customHeight="1">
      <c r="A5150" s="5" t="s">
        <v>7396</v>
      </c>
      <c r="B5150" s="6" t="s">
        <v>12</v>
      </c>
      <c r="C5150" s="5" t="s">
        <v>13</v>
      </c>
      <c r="D5150" s="5" t="s">
        <v>561</v>
      </c>
      <c r="E5150" s="5" t="s">
        <v>25</v>
      </c>
      <c r="F5150" s="5" t="s">
        <v>1414</v>
      </c>
      <c r="G5150" s="7" t="s">
        <v>67</v>
      </c>
      <c r="H5150" s="7" t="s">
        <v>17</v>
      </c>
      <c r="I5150" s="7">
        <v>128.0</v>
      </c>
      <c r="J5150" s="7">
        <f t="shared" si="1"/>
        <v>128</v>
      </c>
    </row>
    <row r="5151" ht="15.75" hidden="1" customHeight="1">
      <c r="A5151" s="5" t="s">
        <v>7397</v>
      </c>
      <c r="B5151" s="6" t="s">
        <v>12</v>
      </c>
      <c r="C5151" s="5" t="s">
        <v>23</v>
      </c>
      <c r="D5151" s="5" t="s">
        <v>43</v>
      </c>
      <c r="E5151" s="5" t="s">
        <v>15</v>
      </c>
      <c r="F5151" s="5" t="s">
        <v>92</v>
      </c>
      <c r="G5151" s="7">
        <v>192.0</v>
      </c>
      <c r="H5151" s="7" t="s">
        <v>17</v>
      </c>
      <c r="I5151" s="7">
        <v>182.0</v>
      </c>
      <c r="J5151" s="7">
        <f t="shared" si="1"/>
        <v>187</v>
      </c>
    </row>
    <row r="5152" ht="15.75" hidden="1" customHeight="1">
      <c r="A5152" s="5" t="s">
        <v>7398</v>
      </c>
      <c r="B5152" s="6" t="s">
        <v>12</v>
      </c>
      <c r="C5152" s="5" t="s">
        <v>23</v>
      </c>
      <c r="D5152" s="5" t="s">
        <v>20</v>
      </c>
      <c r="E5152" s="5" t="s">
        <v>15</v>
      </c>
      <c r="F5152" s="5" t="s">
        <v>33</v>
      </c>
      <c r="G5152" s="7">
        <v>164.0</v>
      </c>
      <c r="H5152" s="7">
        <v>164.0</v>
      </c>
      <c r="I5152" s="7" t="s">
        <v>17</v>
      </c>
      <c r="J5152" s="7">
        <f t="shared" si="1"/>
        <v>164</v>
      </c>
    </row>
    <row r="5153" ht="15.75" hidden="1" customHeight="1">
      <c r="A5153" s="5" t="s">
        <v>7399</v>
      </c>
      <c r="B5153" s="6" t="s">
        <v>12</v>
      </c>
      <c r="C5153" s="5" t="s">
        <v>23</v>
      </c>
      <c r="D5153" s="5" t="s">
        <v>30</v>
      </c>
      <c r="E5153" s="5" t="s">
        <v>15</v>
      </c>
      <c r="F5153" s="5" t="s">
        <v>702</v>
      </c>
      <c r="G5153" s="7">
        <v>152.0</v>
      </c>
      <c r="H5153" s="7">
        <v>143.0</v>
      </c>
      <c r="I5153" s="7" t="s">
        <v>17</v>
      </c>
      <c r="J5153" s="7">
        <f t="shared" si="1"/>
        <v>147.5</v>
      </c>
    </row>
    <row r="5154" ht="15.75" hidden="1" customHeight="1">
      <c r="A5154" s="5" t="s">
        <v>7400</v>
      </c>
      <c r="B5154" s="6" t="s">
        <v>12</v>
      </c>
      <c r="C5154" s="5" t="s">
        <v>23</v>
      </c>
      <c r="D5154" s="5" t="s">
        <v>24</v>
      </c>
      <c r="E5154" s="5" t="s">
        <v>15</v>
      </c>
      <c r="F5154" s="5" t="s">
        <v>170</v>
      </c>
      <c r="G5154" s="7">
        <v>174.0</v>
      </c>
      <c r="H5154" s="7" t="s">
        <v>17</v>
      </c>
      <c r="I5154" s="7">
        <v>133.0</v>
      </c>
      <c r="J5154" s="7">
        <f t="shared" si="1"/>
        <v>153.5</v>
      </c>
    </row>
    <row r="5155" ht="15.75" hidden="1" customHeight="1">
      <c r="A5155" s="5" t="s">
        <v>7401</v>
      </c>
      <c r="B5155" s="6" t="s">
        <v>19</v>
      </c>
      <c r="C5155" s="5" t="s">
        <v>23</v>
      </c>
      <c r="D5155" s="5" t="s">
        <v>51</v>
      </c>
      <c r="E5155" s="5" t="s">
        <v>15</v>
      </c>
      <c r="F5155" s="5" t="s">
        <v>112</v>
      </c>
      <c r="G5155" s="7">
        <v>175.0</v>
      </c>
      <c r="H5155" s="7">
        <v>151.0</v>
      </c>
      <c r="I5155" s="7" t="s">
        <v>17</v>
      </c>
      <c r="J5155" s="7">
        <f t="shared" si="1"/>
        <v>163</v>
      </c>
    </row>
    <row r="5156" ht="15.75" hidden="1" customHeight="1">
      <c r="A5156" s="5" t="s">
        <v>7402</v>
      </c>
      <c r="B5156" s="6" t="s">
        <v>19</v>
      </c>
      <c r="C5156" s="5" t="s">
        <v>23</v>
      </c>
      <c r="D5156" s="5" t="s">
        <v>37</v>
      </c>
      <c r="E5156" s="5" t="s">
        <v>15</v>
      </c>
      <c r="F5156" s="5" t="s">
        <v>114</v>
      </c>
      <c r="G5156" s="7">
        <v>132.0</v>
      </c>
      <c r="H5156" s="7">
        <v>112.0</v>
      </c>
      <c r="I5156" s="7" t="s">
        <v>17</v>
      </c>
      <c r="J5156" s="7">
        <f t="shared" si="1"/>
        <v>122</v>
      </c>
    </row>
    <row r="5157" ht="15.75" hidden="1" customHeight="1">
      <c r="A5157" s="5" t="s">
        <v>7403</v>
      </c>
      <c r="B5157" s="6" t="s">
        <v>19</v>
      </c>
      <c r="C5157" s="5" t="s">
        <v>13</v>
      </c>
      <c r="D5157" s="5" t="s">
        <v>43</v>
      </c>
      <c r="E5157" s="5" t="s">
        <v>15</v>
      </c>
      <c r="F5157" s="5" t="s">
        <v>550</v>
      </c>
      <c r="G5157" s="7">
        <v>137.0</v>
      </c>
      <c r="H5157" s="7">
        <v>135.0</v>
      </c>
      <c r="I5157" s="7" t="s">
        <v>17</v>
      </c>
      <c r="J5157" s="7">
        <f t="shared" si="1"/>
        <v>136</v>
      </c>
    </row>
    <row r="5158" ht="15.75" hidden="1" customHeight="1">
      <c r="A5158" s="5" t="s">
        <v>7404</v>
      </c>
      <c r="B5158" s="6" t="s">
        <v>1353</v>
      </c>
      <c r="C5158" s="5" t="s">
        <v>13</v>
      </c>
      <c r="D5158" s="5" t="s">
        <v>60</v>
      </c>
      <c r="E5158" s="5" t="s">
        <v>15</v>
      </c>
      <c r="F5158" s="5" t="s">
        <v>398</v>
      </c>
      <c r="G5158" s="7">
        <v>163.0</v>
      </c>
      <c r="H5158" s="7" t="s">
        <v>17</v>
      </c>
      <c r="I5158" s="7">
        <v>192.0</v>
      </c>
      <c r="J5158" s="7">
        <f t="shared" si="1"/>
        <v>177.5</v>
      </c>
    </row>
    <row r="5159" ht="15.75" hidden="1" customHeight="1">
      <c r="A5159" s="5" t="s">
        <v>7405</v>
      </c>
      <c r="B5159" s="6" t="s">
        <v>19</v>
      </c>
      <c r="C5159" s="5" t="s">
        <v>13</v>
      </c>
      <c r="D5159" s="5" t="s">
        <v>30</v>
      </c>
      <c r="E5159" s="5" t="s">
        <v>15</v>
      </c>
      <c r="F5159" s="5" t="s">
        <v>697</v>
      </c>
      <c r="G5159" s="7">
        <v>122.0</v>
      </c>
      <c r="H5159" s="7" t="s">
        <v>17</v>
      </c>
      <c r="I5159" s="7">
        <v>107.0</v>
      </c>
      <c r="J5159" s="7">
        <f t="shared" si="1"/>
        <v>114.5</v>
      </c>
    </row>
    <row r="5160" ht="15.75" hidden="1" customHeight="1">
      <c r="A5160" s="5" t="s">
        <v>7406</v>
      </c>
      <c r="B5160" s="6" t="s">
        <v>12</v>
      </c>
      <c r="C5160" s="5" t="s">
        <v>13</v>
      </c>
      <c r="D5160" s="5" t="s">
        <v>20</v>
      </c>
      <c r="E5160" s="5" t="s">
        <v>15</v>
      </c>
      <c r="F5160" s="5" t="s">
        <v>603</v>
      </c>
      <c r="G5160" s="7">
        <v>115.0</v>
      </c>
      <c r="H5160" s="7">
        <v>140.0</v>
      </c>
      <c r="I5160" s="7" t="s">
        <v>17</v>
      </c>
      <c r="J5160" s="7">
        <f t="shared" si="1"/>
        <v>127.5</v>
      </c>
    </row>
    <row r="5161" ht="15.75" hidden="1" customHeight="1">
      <c r="A5161" s="5" t="s">
        <v>7407</v>
      </c>
      <c r="B5161" s="6" t="s">
        <v>19</v>
      </c>
      <c r="C5161" s="5" t="s">
        <v>13</v>
      </c>
      <c r="D5161" s="5" t="s">
        <v>20</v>
      </c>
      <c r="E5161" s="5" t="s">
        <v>25</v>
      </c>
      <c r="F5161" s="5" t="s">
        <v>654</v>
      </c>
      <c r="G5161" s="7">
        <v>137.0</v>
      </c>
      <c r="H5161" s="7">
        <v>147.0</v>
      </c>
      <c r="I5161" s="7" t="s">
        <v>17</v>
      </c>
      <c r="J5161" s="7">
        <f t="shared" si="1"/>
        <v>142</v>
      </c>
    </row>
    <row r="5162" ht="15.75" hidden="1" customHeight="1">
      <c r="A5162" s="5" t="s">
        <v>7408</v>
      </c>
      <c r="B5162" s="6" t="s">
        <v>12</v>
      </c>
      <c r="C5162" s="5" t="s">
        <v>23</v>
      </c>
      <c r="D5162" s="5" t="s">
        <v>20</v>
      </c>
      <c r="E5162" s="5" t="s">
        <v>15</v>
      </c>
      <c r="F5162" s="5" t="s">
        <v>161</v>
      </c>
      <c r="G5162" s="7">
        <v>175.0</v>
      </c>
      <c r="H5162" s="7">
        <v>138.0</v>
      </c>
      <c r="I5162" s="7" t="s">
        <v>17</v>
      </c>
      <c r="J5162" s="7">
        <f t="shared" si="1"/>
        <v>156.5</v>
      </c>
    </row>
    <row r="5163" ht="15.75" hidden="1" customHeight="1">
      <c r="A5163" s="5" t="s">
        <v>7409</v>
      </c>
      <c r="B5163" s="6" t="s">
        <v>12</v>
      </c>
      <c r="C5163" s="5" t="s">
        <v>13</v>
      </c>
      <c r="D5163" s="5" t="s">
        <v>130</v>
      </c>
      <c r="E5163" s="5" t="s">
        <v>25</v>
      </c>
      <c r="F5163" s="5" t="s">
        <v>616</v>
      </c>
      <c r="G5163" s="7">
        <v>115.0</v>
      </c>
      <c r="H5163" s="7" t="s">
        <v>17</v>
      </c>
      <c r="I5163" s="7" t="s">
        <v>67</v>
      </c>
      <c r="J5163" s="7">
        <f t="shared" si="1"/>
        <v>115</v>
      </c>
    </row>
    <row r="5164" ht="15.75" hidden="1" customHeight="1">
      <c r="A5164" s="5" t="s">
        <v>7410</v>
      </c>
      <c r="B5164" s="6" t="s">
        <v>12</v>
      </c>
      <c r="C5164" s="5" t="s">
        <v>23</v>
      </c>
      <c r="D5164" s="5" t="s">
        <v>24</v>
      </c>
      <c r="E5164" s="5" t="s">
        <v>25</v>
      </c>
      <c r="F5164" s="5" t="s">
        <v>310</v>
      </c>
      <c r="G5164" s="7">
        <v>192.0</v>
      </c>
      <c r="H5164" s="7" t="s">
        <v>17</v>
      </c>
      <c r="I5164" s="7">
        <v>189.0</v>
      </c>
      <c r="J5164" s="7">
        <f t="shared" si="1"/>
        <v>190.5</v>
      </c>
    </row>
    <row r="5165" ht="15.75" hidden="1" customHeight="1">
      <c r="A5165" s="5" t="s">
        <v>7411</v>
      </c>
      <c r="B5165" s="6" t="s">
        <v>12</v>
      </c>
      <c r="C5165" s="5" t="s">
        <v>23</v>
      </c>
      <c r="D5165" s="5" t="s">
        <v>20</v>
      </c>
      <c r="E5165" s="5" t="s">
        <v>25</v>
      </c>
      <c r="F5165" s="5" t="s">
        <v>28</v>
      </c>
      <c r="G5165" s="7">
        <v>163.0</v>
      </c>
      <c r="H5165" s="7" t="s">
        <v>17</v>
      </c>
      <c r="I5165" s="7">
        <v>137.0</v>
      </c>
      <c r="J5165" s="7">
        <f t="shared" si="1"/>
        <v>150</v>
      </c>
    </row>
    <row r="5166" ht="15.75" hidden="1" customHeight="1">
      <c r="A5166" s="5" t="s">
        <v>7412</v>
      </c>
      <c r="B5166" s="6" t="s">
        <v>12</v>
      </c>
      <c r="C5166" s="5" t="s">
        <v>23</v>
      </c>
      <c r="D5166" s="5" t="s">
        <v>20</v>
      </c>
      <c r="E5166" s="5" t="s">
        <v>25</v>
      </c>
      <c r="F5166" s="5" t="s">
        <v>300</v>
      </c>
      <c r="G5166" s="7">
        <v>175.0</v>
      </c>
      <c r="H5166" s="7" t="s">
        <v>17</v>
      </c>
      <c r="I5166" s="7">
        <v>155.0</v>
      </c>
      <c r="J5166" s="7">
        <f t="shared" si="1"/>
        <v>165</v>
      </c>
    </row>
    <row r="5167" ht="15.75" hidden="1" customHeight="1">
      <c r="A5167" s="5" t="s">
        <v>7413</v>
      </c>
      <c r="B5167" s="6" t="s">
        <v>19</v>
      </c>
      <c r="C5167" s="5" t="s">
        <v>13</v>
      </c>
      <c r="D5167" s="5" t="s">
        <v>20</v>
      </c>
      <c r="E5167" s="5" t="s">
        <v>25</v>
      </c>
      <c r="F5167" s="5" t="s">
        <v>71</v>
      </c>
      <c r="G5167" s="7">
        <v>143.0</v>
      </c>
      <c r="H5167" s="7" t="s">
        <v>17</v>
      </c>
      <c r="I5167" s="7">
        <v>159.0</v>
      </c>
      <c r="J5167" s="7">
        <f t="shared" si="1"/>
        <v>151</v>
      </c>
    </row>
    <row r="5168" ht="15.75" hidden="1" customHeight="1">
      <c r="A5168" s="5" t="s">
        <v>7414</v>
      </c>
      <c r="B5168" s="6" t="s">
        <v>12</v>
      </c>
      <c r="C5168" s="5" t="s">
        <v>23</v>
      </c>
      <c r="D5168" s="5" t="s">
        <v>20</v>
      </c>
      <c r="E5168" s="5" t="s">
        <v>25</v>
      </c>
      <c r="F5168" s="5" t="s">
        <v>71</v>
      </c>
      <c r="G5168" s="7">
        <v>183.0</v>
      </c>
      <c r="H5168" s="7">
        <v>164.0</v>
      </c>
      <c r="I5168" s="7" t="s">
        <v>17</v>
      </c>
      <c r="J5168" s="7">
        <f t="shared" si="1"/>
        <v>173.5</v>
      </c>
    </row>
    <row r="5169" ht="15.75" hidden="1" customHeight="1">
      <c r="A5169" s="5" t="s">
        <v>7415</v>
      </c>
      <c r="B5169" s="6" t="s">
        <v>19</v>
      </c>
      <c r="C5169" s="5" t="s">
        <v>13</v>
      </c>
      <c r="D5169" s="5" t="s">
        <v>40</v>
      </c>
      <c r="E5169" s="5" t="s">
        <v>15</v>
      </c>
      <c r="F5169" s="5" t="s">
        <v>41</v>
      </c>
      <c r="G5169" s="7">
        <v>175.0</v>
      </c>
      <c r="H5169" s="7" t="s">
        <v>17</v>
      </c>
      <c r="I5169" s="7">
        <v>159.0</v>
      </c>
      <c r="J5169" s="7">
        <f t="shared" si="1"/>
        <v>167</v>
      </c>
    </row>
    <row r="5170" ht="15.75" hidden="1" customHeight="1">
      <c r="A5170" s="5" t="s">
        <v>7416</v>
      </c>
      <c r="B5170" s="6" t="s">
        <v>19</v>
      </c>
      <c r="C5170" s="5" t="s">
        <v>23</v>
      </c>
      <c r="D5170" s="5" t="s">
        <v>20</v>
      </c>
      <c r="E5170" s="5" t="s">
        <v>15</v>
      </c>
      <c r="F5170" s="5" t="s">
        <v>137</v>
      </c>
      <c r="G5170" s="7">
        <v>102.0</v>
      </c>
      <c r="H5170" s="7" t="s">
        <v>17</v>
      </c>
      <c r="I5170" s="7">
        <v>125.0</v>
      </c>
      <c r="J5170" s="7">
        <f t="shared" si="1"/>
        <v>113.5</v>
      </c>
    </row>
    <row r="5171" ht="15.75" hidden="1" customHeight="1">
      <c r="A5171" s="5" t="s">
        <v>7417</v>
      </c>
      <c r="B5171" s="6" t="s">
        <v>12</v>
      </c>
      <c r="C5171" s="5" t="s">
        <v>23</v>
      </c>
      <c r="D5171" s="5" t="s">
        <v>43</v>
      </c>
      <c r="E5171" s="5" t="s">
        <v>15</v>
      </c>
      <c r="F5171" s="5" t="s">
        <v>398</v>
      </c>
      <c r="G5171" s="7">
        <v>140.0</v>
      </c>
      <c r="H5171" s="7">
        <v>130.0</v>
      </c>
      <c r="I5171" s="7" t="s">
        <v>17</v>
      </c>
      <c r="J5171" s="7">
        <f t="shared" si="1"/>
        <v>135</v>
      </c>
    </row>
    <row r="5172" ht="15.75" hidden="1" customHeight="1">
      <c r="A5172" s="5" t="s">
        <v>7418</v>
      </c>
      <c r="B5172" s="6" t="s">
        <v>12</v>
      </c>
      <c r="C5172" s="5" t="s">
        <v>23</v>
      </c>
      <c r="D5172" s="5" t="s">
        <v>51</v>
      </c>
      <c r="E5172" s="5" t="s">
        <v>15</v>
      </c>
      <c r="F5172" s="5" t="s">
        <v>86</v>
      </c>
      <c r="G5172" s="7">
        <v>140.0</v>
      </c>
      <c r="H5172" s="7">
        <v>102.0</v>
      </c>
      <c r="I5172" s="7" t="s">
        <v>17</v>
      </c>
      <c r="J5172" s="7">
        <f t="shared" si="1"/>
        <v>121</v>
      </c>
    </row>
    <row r="5173" ht="15.75" hidden="1" customHeight="1">
      <c r="A5173" s="5" t="s">
        <v>7419</v>
      </c>
      <c r="B5173" s="6" t="s">
        <v>19</v>
      </c>
      <c r="C5173" s="5" t="s">
        <v>23</v>
      </c>
      <c r="D5173" s="5" t="s">
        <v>473</v>
      </c>
      <c r="E5173" s="5" t="s">
        <v>25</v>
      </c>
      <c r="F5173" s="5" t="s">
        <v>474</v>
      </c>
      <c r="G5173" s="7">
        <v>178.0</v>
      </c>
      <c r="H5173" s="7" t="s">
        <v>17</v>
      </c>
      <c r="I5173" s="7">
        <v>157.0</v>
      </c>
      <c r="J5173" s="7">
        <f t="shared" si="1"/>
        <v>167.5</v>
      </c>
    </row>
    <row r="5174" ht="15.75" hidden="1" customHeight="1">
      <c r="A5174" s="5" t="s">
        <v>7420</v>
      </c>
      <c r="B5174" s="6" t="s">
        <v>12</v>
      </c>
      <c r="C5174" s="5" t="s">
        <v>13</v>
      </c>
      <c r="D5174" s="5" t="s">
        <v>37</v>
      </c>
      <c r="E5174" s="5" t="s">
        <v>25</v>
      </c>
      <c r="F5174" s="5" t="s">
        <v>300</v>
      </c>
      <c r="G5174" s="7">
        <v>134.0</v>
      </c>
      <c r="H5174" s="7" t="s">
        <v>17</v>
      </c>
      <c r="I5174" s="7">
        <v>163.0</v>
      </c>
      <c r="J5174" s="7">
        <f t="shared" si="1"/>
        <v>148.5</v>
      </c>
    </row>
    <row r="5175" ht="15.75" hidden="1" customHeight="1">
      <c r="A5175" s="5" t="s">
        <v>7421</v>
      </c>
      <c r="B5175" s="6" t="s">
        <v>12</v>
      </c>
      <c r="C5175" s="5" t="s">
        <v>23</v>
      </c>
      <c r="D5175" s="5" t="s">
        <v>20</v>
      </c>
      <c r="E5175" s="5" t="s">
        <v>15</v>
      </c>
      <c r="F5175" s="5" t="s">
        <v>210</v>
      </c>
      <c r="G5175" s="7">
        <v>199.0</v>
      </c>
      <c r="H5175" s="7">
        <v>173.0</v>
      </c>
      <c r="I5175" s="7">
        <v>191.0</v>
      </c>
      <c r="J5175" s="7">
        <f t="shared" si="1"/>
        <v>187.6666667</v>
      </c>
    </row>
    <row r="5176" ht="15.75" hidden="1" customHeight="1">
      <c r="A5176" s="5" t="s">
        <v>7422</v>
      </c>
      <c r="B5176" s="6" t="s">
        <v>12</v>
      </c>
      <c r="C5176" s="5" t="s">
        <v>13</v>
      </c>
      <c r="D5176" s="5" t="s">
        <v>20</v>
      </c>
      <c r="E5176" s="5" t="s">
        <v>15</v>
      </c>
      <c r="F5176" s="5" t="s">
        <v>38</v>
      </c>
      <c r="G5176" s="7">
        <v>129.0</v>
      </c>
      <c r="H5176" s="7">
        <v>145.0</v>
      </c>
      <c r="I5176" s="7" t="s">
        <v>17</v>
      </c>
      <c r="J5176" s="7">
        <f t="shared" si="1"/>
        <v>137</v>
      </c>
    </row>
    <row r="5177" ht="15.75" hidden="1" customHeight="1">
      <c r="A5177" s="5" t="s">
        <v>7423</v>
      </c>
      <c r="B5177" s="6" t="s">
        <v>19</v>
      </c>
      <c r="C5177" s="5" t="s">
        <v>23</v>
      </c>
      <c r="D5177" s="5" t="s">
        <v>30</v>
      </c>
      <c r="E5177" s="5" t="s">
        <v>25</v>
      </c>
      <c r="F5177" s="5" t="s">
        <v>526</v>
      </c>
      <c r="G5177" s="7">
        <v>177.0</v>
      </c>
      <c r="H5177" s="7" t="s">
        <v>17</v>
      </c>
      <c r="I5177" s="7">
        <v>165.0</v>
      </c>
      <c r="J5177" s="7">
        <f t="shared" si="1"/>
        <v>171</v>
      </c>
    </row>
    <row r="5178" ht="15.75" hidden="1" customHeight="1">
      <c r="A5178" s="5" t="s">
        <v>7424</v>
      </c>
      <c r="B5178" s="6" t="s">
        <v>12</v>
      </c>
      <c r="C5178" s="5" t="s">
        <v>23</v>
      </c>
      <c r="D5178" s="5" t="s">
        <v>37</v>
      </c>
      <c r="E5178" s="5" t="s">
        <v>15</v>
      </c>
      <c r="F5178" s="5" t="s">
        <v>117</v>
      </c>
      <c r="G5178" s="7">
        <v>150.0</v>
      </c>
      <c r="H5178" s="7">
        <v>149.0</v>
      </c>
      <c r="I5178" s="7" t="s">
        <v>17</v>
      </c>
      <c r="J5178" s="7">
        <f t="shared" si="1"/>
        <v>149.5</v>
      </c>
    </row>
    <row r="5179" ht="15.75" hidden="1" customHeight="1">
      <c r="A5179" s="5" t="s">
        <v>7425</v>
      </c>
      <c r="B5179" s="6" t="s">
        <v>19</v>
      </c>
      <c r="C5179" s="5" t="s">
        <v>13</v>
      </c>
      <c r="D5179" s="5" t="s">
        <v>30</v>
      </c>
      <c r="E5179" s="5" t="s">
        <v>25</v>
      </c>
      <c r="F5179" s="5" t="s">
        <v>177</v>
      </c>
      <c r="G5179" s="7">
        <v>182.0</v>
      </c>
      <c r="H5179" s="7">
        <v>182.0</v>
      </c>
      <c r="I5179" s="7" t="s">
        <v>17</v>
      </c>
      <c r="J5179" s="7">
        <f t="shared" si="1"/>
        <v>182</v>
      </c>
    </row>
    <row r="5180" ht="15.75" hidden="1" customHeight="1">
      <c r="A5180" s="5" t="s">
        <v>7426</v>
      </c>
      <c r="B5180" s="6" t="s">
        <v>12</v>
      </c>
      <c r="C5180" s="5" t="s">
        <v>23</v>
      </c>
      <c r="D5180" s="5" t="s">
        <v>30</v>
      </c>
      <c r="E5180" s="5" t="s">
        <v>15</v>
      </c>
      <c r="F5180" s="5" t="s">
        <v>302</v>
      </c>
      <c r="G5180" s="7">
        <v>174.0</v>
      </c>
      <c r="H5180" s="7">
        <v>153.0</v>
      </c>
      <c r="I5180" s="7">
        <v>172.0</v>
      </c>
      <c r="J5180" s="7">
        <f t="shared" si="1"/>
        <v>166.3333333</v>
      </c>
    </row>
    <row r="5181" ht="15.75" hidden="1" customHeight="1">
      <c r="A5181" s="5" t="s">
        <v>7427</v>
      </c>
      <c r="B5181" s="6" t="s">
        <v>12</v>
      </c>
      <c r="C5181" s="5" t="s">
        <v>13</v>
      </c>
      <c r="D5181" s="5" t="s">
        <v>60</v>
      </c>
      <c r="E5181" s="5" t="s">
        <v>15</v>
      </c>
      <c r="F5181" s="5" t="s">
        <v>73</v>
      </c>
      <c r="G5181" s="7">
        <v>137.0</v>
      </c>
      <c r="H5181" s="7" t="s">
        <v>17</v>
      </c>
      <c r="I5181" s="7">
        <v>119.0</v>
      </c>
      <c r="J5181" s="7">
        <f t="shared" si="1"/>
        <v>128</v>
      </c>
    </row>
    <row r="5182" ht="15.75" hidden="1" customHeight="1">
      <c r="A5182" s="5" t="s">
        <v>7428</v>
      </c>
      <c r="B5182" s="6" t="s">
        <v>12</v>
      </c>
      <c r="C5182" s="5" t="s">
        <v>23</v>
      </c>
      <c r="D5182" s="5" t="s">
        <v>24</v>
      </c>
      <c r="E5182" s="5" t="s">
        <v>15</v>
      </c>
      <c r="F5182" s="5" t="s">
        <v>1225</v>
      </c>
      <c r="G5182" s="7">
        <v>137.0</v>
      </c>
      <c r="H5182" s="7" t="s">
        <v>17</v>
      </c>
      <c r="I5182" s="7">
        <v>100.0</v>
      </c>
      <c r="J5182" s="7">
        <f t="shared" si="1"/>
        <v>118.5</v>
      </c>
    </row>
    <row r="5183" ht="15.75" hidden="1" customHeight="1">
      <c r="A5183" s="5" t="s">
        <v>7429</v>
      </c>
      <c r="B5183" s="6" t="s">
        <v>12</v>
      </c>
      <c r="C5183" s="5" t="s">
        <v>23</v>
      </c>
      <c r="D5183" s="5" t="s">
        <v>30</v>
      </c>
      <c r="E5183" s="5" t="s">
        <v>15</v>
      </c>
      <c r="F5183" s="5" t="s">
        <v>289</v>
      </c>
      <c r="G5183" s="7">
        <v>166.0</v>
      </c>
      <c r="H5183" s="7">
        <v>155.0</v>
      </c>
      <c r="I5183" s="7" t="s">
        <v>17</v>
      </c>
      <c r="J5183" s="7">
        <f t="shared" si="1"/>
        <v>160.5</v>
      </c>
    </row>
    <row r="5184" ht="15.75" hidden="1" customHeight="1">
      <c r="A5184" s="5" t="s">
        <v>7430</v>
      </c>
      <c r="B5184" s="6" t="s">
        <v>12</v>
      </c>
      <c r="C5184" s="5" t="s">
        <v>23</v>
      </c>
      <c r="D5184" s="5" t="s">
        <v>43</v>
      </c>
      <c r="E5184" s="5" t="s">
        <v>25</v>
      </c>
      <c r="F5184" s="5" t="s">
        <v>363</v>
      </c>
      <c r="G5184" s="7">
        <v>157.0</v>
      </c>
      <c r="H5184" s="7">
        <v>135.0</v>
      </c>
      <c r="I5184" s="7" t="s">
        <v>17</v>
      </c>
      <c r="J5184" s="7">
        <f t="shared" si="1"/>
        <v>146</v>
      </c>
    </row>
    <row r="5185" ht="15.75" hidden="1" customHeight="1">
      <c r="A5185" s="5" t="s">
        <v>7431</v>
      </c>
      <c r="B5185" s="6" t="s">
        <v>19</v>
      </c>
      <c r="C5185" s="5" t="s">
        <v>23</v>
      </c>
      <c r="D5185" s="5" t="s">
        <v>43</v>
      </c>
      <c r="E5185" s="5" t="s">
        <v>25</v>
      </c>
      <c r="F5185" s="5" t="s">
        <v>224</v>
      </c>
      <c r="G5185" s="7">
        <v>165.0</v>
      </c>
      <c r="H5185" s="7">
        <v>143.0</v>
      </c>
      <c r="I5185" s="7" t="s">
        <v>17</v>
      </c>
      <c r="J5185" s="7">
        <f t="shared" si="1"/>
        <v>154</v>
      </c>
    </row>
    <row r="5186" ht="15.75" hidden="1" customHeight="1">
      <c r="A5186" s="5" t="s">
        <v>7432</v>
      </c>
      <c r="B5186" s="6" t="s">
        <v>19</v>
      </c>
      <c r="C5186" s="5" t="s">
        <v>13</v>
      </c>
      <c r="D5186" s="5" t="s">
        <v>37</v>
      </c>
      <c r="E5186" s="5" t="s">
        <v>25</v>
      </c>
      <c r="F5186" s="5" t="s">
        <v>454</v>
      </c>
      <c r="G5186" s="7">
        <v>132.0</v>
      </c>
      <c r="H5186" s="7" t="s">
        <v>17</v>
      </c>
      <c r="I5186" s="7">
        <v>140.0</v>
      </c>
      <c r="J5186" s="7">
        <f t="shared" si="1"/>
        <v>136</v>
      </c>
    </row>
    <row r="5187" ht="15.75" hidden="1" customHeight="1">
      <c r="A5187" s="5" t="s">
        <v>7433</v>
      </c>
      <c r="B5187" s="6" t="s">
        <v>12</v>
      </c>
      <c r="C5187" s="5" t="s">
        <v>23</v>
      </c>
      <c r="D5187" s="5" t="s">
        <v>46</v>
      </c>
      <c r="E5187" s="5" t="s">
        <v>15</v>
      </c>
      <c r="F5187" s="5" t="s">
        <v>492</v>
      </c>
      <c r="G5187" s="7">
        <v>185.0</v>
      </c>
      <c r="H5187" s="7">
        <v>175.0</v>
      </c>
      <c r="I5187" s="7">
        <v>149.0</v>
      </c>
      <c r="J5187" s="7">
        <f t="shared" si="1"/>
        <v>169.6666667</v>
      </c>
    </row>
    <row r="5188" ht="15.75" customHeight="1">
      <c r="A5188" s="5" t="s">
        <v>7434</v>
      </c>
      <c r="B5188" s="6" t="s">
        <v>12</v>
      </c>
      <c r="C5188" s="5" t="s">
        <v>23</v>
      </c>
      <c r="D5188" s="5" t="s">
        <v>30</v>
      </c>
      <c r="E5188" s="5" t="s">
        <v>25</v>
      </c>
      <c r="F5188" s="5" t="s">
        <v>760</v>
      </c>
      <c r="G5188" s="7" t="s">
        <v>64</v>
      </c>
      <c r="H5188" s="7" t="s">
        <v>64</v>
      </c>
      <c r="I5188" s="7" t="s">
        <v>17</v>
      </c>
      <c r="J5188" s="7" t="str">
        <f t="shared" si="1"/>
        <v>#DIV/0!</v>
      </c>
    </row>
    <row r="5189" ht="15.75" hidden="1" customHeight="1">
      <c r="A5189" s="5" t="s">
        <v>7435</v>
      </c>
      <c r="B5189" s="6" t="s">
        <v>19</v>
      </c>
      <c r="C5189" s="5" t="s">
        <v>23</v>
      </c>
      <c r="D5189" s="5" t="s">
        <v>20</v>
      </c>
      <c r="E5189" s="5" t="s">
        <v>15</v>
      </c>
      <c r="F5189" s="5" t="s">
        <v>504</v>
      </c>
      <c r="G5189" s="7">
        <v>194.0</v>
      </c>
      <c r="H5189" s="7" t="s">
        <v>17</v>
      </c>
      <c r="I5189" s="7">
        <v>178.0</v>
      </c>
      <c r="J5189" s="7">
        <f t="shared" si="1"/>
        <v>186</v>
      </c>
    </row>
    <row r="5190" ht="15.75" hidden="1" customHeight="1">
      <c r="A5190" s="5" t="s">
        <v>7436</v>
      </c>
      <c r="B5190" s="6" t="s">
        <v>12</v>
      </c>
      <c r="C5190" s="5" t="s">
        <v>13</v>
      </c>
      <c r="D5190" s="5" t="s">
        <v>109</v>
      </c>
      <c r="E5190" s="5" t="s">
        <v>25</v>
      </c>
      <c r="F5190" s="5" t="s">
        <v>94</v>
      </c>
      <c r="G5190" s="7">
        <v>129.0</v>
      </c>
      <c r="H5190" s="7" t="s">
        <v>17</v>
      </c>
      <c r="I5190" s="7">
        <v>144.0</v>
      </c>
      <c r="J5190" s="7">
        <f t="shared" si="1"/>
        <v>136.5</v>
      </c>
    </row>
    <row r="5191" ht="15.75" hidden="1" customHeight="1">
      <c r="A5191" s="5" t="s">
        <v>7437</v>
      </c>
      <c r="B5191" s="6" t="s">
        <v>12</v>
      </c>
      <c r="C5191" s="5" t="s">
        <v>13</v>
      </c>
      <c r="D5191" s="5" t="s">
        <v>60</v>
      </c>
      <c r="E5191" s="5" t="s">
        <v>15</v>
      </c>
      <c r="F5191" s="5" t="s">
        <v>73</v>
      </c>
      <c r="G5191" s="7">
        <v>155.0</v>
      </c>
      <c r="H5191" s="7" t="s">
        <v>17</v>
      </c>
      <c r="I5191" s="7">
        <v>142.0</v>
      </c>
      <c r="J5191" s="7">
        <f t="shared" si="1"/>
        <v>148.5</v>
      </c>
    </row>
    <row r="5192" ht="15.75" hidden="1" customHeight="1">
      <c r="A5192" s="5" t="s">
        <v>7438</v>
      </c>
      <c r="B5192" s="6" t="s">
        <v>12</v>
      </c>
      <c r="C5192" s="5" t="s">
        <v>23</v>
      </c>
      <c r="D5192" s="5" t="s">
        <v>20</v>
      </c>
      <c r="E5192" s="5" t="s">
        <v>25</v>
      </c>
      <c r="F5192" s="5" t="s">
        <v>71</v>
      </c>
      <c r="G5192" s="7">
        <v>161.0</v>
      </c>
      <c r="H5192" s="7">
        <v>145.0</v>
      </c>
      <c r="I5192" s="7" t="s">
        <v>17</v>
      </c>
      <c r="J5192" s="7">
        <f t="shared" si="1"/>
        <v>153</v>
      </c>
    </row>
    <row r="5193" ht="15.75" hidden="1" customHeight="1">
      <c r="A5193" s="5" t="s">
        <v>7439</v>
      </c>
      <c r="B5193" s="6" t="s">
        <v>19</v>
      </c>
      <c r="C5193" s="5" t="s">
        <v>13</v>
      </c>
      <c r="D5193" s="5" t="s">
        <v>24</v>
      </c>
      <c r="E5193" s="5" t="s">
        <v>15</v>
      </c>
      <c r="F5193" s="5" t="s">
        <v>732</v>
      </c>
      <c r="G5193" s="7">
        <v>156.0</v>
      </c>
      <c r="H5193" s="7" t="s">
        <v>17</v>
      </c>
      <c r="I5193" s="7">
        <v>128.0</v>
      </c>
      <c r="J5193" s="7">
        <f t="shared" si="1"/>
        <v>142</v>
      </c>
    </row>
    <row r="5194" ht="15.75" hidden="1" customHeight="1">
      <c r="A5194" s="5" t="s">
        <v>7440</v>
      </c>
      <c r="B5194" s="6" t="s">
        <v>12</v>
      </c>
      <c r="C5194" s="5" t="s">
        <v>23</v>
      </c>
      <c r="D5194" s="5" t="s">
        <v>20</v>
      </c>
      <c r="E5194" s="5" t="s">
        <v>25</v>
      </c>
      <c r="F5194" s="5" t="s">
        <v>240</v>
      </c>
      <c r="G5194" s="7">
        <v>192.0</v>
      </c>
      <c r="H5194" s="7">
        <v>189.0</v>
      </c>
      <c r="I5194" s="7">
        <v>186.0</v>
      </c>
      <c r="J5194" s="7">
        <f t="shared" si="1"/>
        <v>189</v>
      </c>
    </row>
    <row r="5195" ht="15.75" hidden="1" customHeight="1">
      <c r="A5195" s="5" t="s">
        <v>7441</v>
      </c>
      <c r="B5195" s="6" t="s">
        <v>19</v>
      </c>
      <c r="C5195" s="5" t="s">
        <v>13</v>
      </c>
      <c r="D5195" s="5" t="s">
        <v>561</v>
      </c>
      <c r="E5195" s="5" t="s">
        <v>25</v>
      </c>
      <c r="F5195" s="5" t="s">
        <v>1414</v>
      </c>
      <c r="G5195" s="7">
        <v>137.0</v>
      </c>
      <c r="H5195" s="7" t="s">
        <v>17</v>
      </c>
      <c r="I5195" s="7">
        <v>175.0</v>
      </c>
      <c r="J5195" s="7">
        <f t="shared" si="1"/>
        <v>156</v>
      </c>
    </row>
    <row r="5196" ht="15.75" hidden="1" customHeight="1">
      <c r="A5196" s="5" t="s">
        <v>7442</v>
      </c>
      <c r="B5196" s="6" t="s">
        <v>12</v>
      </c>
      <c r="C5196" s="5" t="s">
        <v>23</v>
      </c>
      <c r="D5196" s="5" t="s">
        <v>24</v>
      </c>
      <c r="E5196" s="5" t="s">
        <v>15</v>
      </c>
      <c r="F5196" s="5" t="s">
        <v>1388</v>
      </c>
      <c r="G5196" s="7">
        <v>145.0</v>
      </c>
      <c r="H5196" s="7">
        <v>161.0</v>
      </c>
      <c r="I5196" s="7" t="s">
        <v>17</v>
      </c>
      <c r="J5196" s="7">
        <f t="shared" si="1"/>
        <v>153</v>
      </c>
    </row>
    <row r="5197" ht="15.75" hidden="1" customHeight="1">
      <c r="A5197" s="5" t="s">
        <v>7443</v>
      </c>
      <c r="B5197" s="6" t="s">
        <v>12</v>
      </c>
      <c r="C5197" s="5" t="s">
        <v>23</v>
      </c>
      <c r="D5197" s="5" t="s">
        <v>51</v>
      </c>
      <c r="E5197" s="5" t="s">
        <v>15</v>
      </c>
      <c r="F5197" s="5" t="s">
        <v>112</v>
      </c>
      <c r="G5197" s="7">
        <v>180.0</v>
      </c>
      <c r="H5197" s="7">
        <v>167.0</v>
      </c>
      <c r="I5197" s="7" t="s">
        <v>17</v>
      </c>
      <c r="J5197" s="7">
        <f t="shared" si="1"/>
        <v>173.5</v>
      </c>
    </row>
    <row r="5198" ht="15.75" hidden="1" customHeight="1">
      <c r="A5198" s="5" t="s">
        <v>7444</v>
      </c>
      <c r="B5198" s="6" t="s">
        <v>12</v>
      </c>
      <c r="C5198" s="5" t="s">
        <v>23</v>
      </c>
      <c r="D5198" s="5" t="s">
        <v>51</v>
      </c>
      <c r="E5198" s="5" t="s">
        <v>15</v>
      </c>
      <c r="F5198" s="5" t="s">
        <v>112</v>
      </c>
      <c r="G5198" s="7">
        <v>175.0</v>
      </c>
      <c r="H5198" s="7" t="s">
        <v>17</v>
      </c>
      <c r="I5198" s="7">
        <v>153.0</v>
      </c>
      <c r="J5198" s="7">
        <f t="shared" si="1"/>
        <v>164</v>
      </c>
    </row>
    <row r="5199" ht="15.75" hidden="1" customHeight="1">
      <c r="A5199" s="5" t="s">
        <v>7445</v>
      </c>
      <c r="B5199" s="6" t="s">
        <v>12</v>
      </c>
      <c r="C5199" s="5" t="s">
        <v>23</v>
      </c>
      <c r="D5199" s="5" t="s">
        <v>30</v>
      </c>
      <c r="E5199" s="5" t="s">
        <v>25</v>
      </c>
      <c r="F5199" s="5" t="s">
        <v>188</v>
      </c>
      <c r="G5199" s="7">
        <v>192.0</v>
      </c>
      <c r="H5199" s="7">
        <v>151.0</v>
      </c>
      <c r="I5199" s="7" t="s">
        <v>17</v>
      </c>
      <c r="J5199" s="7">
        <f t="shared" si="1"/>
        <v>171.5</v>
      </c>
    </row>
    <row r="5200" ht="15.75" hidden="1" customHeight="1">
      <c r="A5200" s="5" t="s">
        <v>7446</v>
      </c>
      <c r="B5200" s="6" t="s">
        <v>12</v>
      </c>
      <c r="C5200" s="5" t="s">
        <v>23</v>
      </c>
      <c r="D5200" s="5" t="s">
        <v>20</v>
      </c>
      <c r="E5200" s="5" t="s">
        <v>15</v>
      </c>
      <c r="F5200" s="5" t="s">
        <v>504</v>
      </c>
      <c r="G5200" s="7">
        <v>194.0</v>
      </c>
      <c r="H5200" s="7">
        <v>195.5</v>
      </c>
      <c r="I5200" s="7" t="s">
        <v>17</v>
      </c>
      <c r="J5200" s="7">
        <f t="shared" si="1"/>
        <v>194.75</v>
      </c>
    </row>
    <row r="5201" ht="15.75" hidden="1" customHeight="1">
      <c r="A5201" s="5" t="s">
        <v>7447</v>
      </c>
      <c r="B5201" s="6" t="s">
        <v>12</v>
      </c>
      <c r="C5201" s="5" t="s">
        <v>13</v>
      </c>
      <c r="D5201" s="5" t="s">
        <v>46</v>
      </c>
      <c r="E5201" s="5" t="s">
        <v>15</v>
      </c>
      <c r="F5201" s="5" t="s">
        <v>90</v>
      </c>
      <c r="G5201" s="7">
        <v>126.0</v>
      </c>
      <c r="H5201" s="7">
        <v>147.0</v>
      </c>
      <c r="I5201" s="7">
        <v>114.0</v>
      </c>
      <c r="J5201" s="7">
        <f t="shared" si="1"/>
        <v>129</v>
      </c>
    </row>
    <row r="5202" ht="15.75" hidden="1" customHeight="1">
      <c r="A5202" s="5" t="s">
        <v>7448</v>
      </c>
      <c r="B5202" s="6" t="s">
        <v>19</v>
      </c>
      <c r="C5202" s="5" t="s">
        <v>13</v>
      </c>
      <c r="D5202" s="5" t="s">
        <v>109</v>
      </c>
      <c r="E5202" s="5" t="s">
        <v>15</v>
      </c>
      <c r="F5202" s="5" t="s">
        <v>172</v>
      </c>
      <c r="G5202" s="7" t="s">
        <v>67</v>
      </c>
      <c r="H5202" s="7">
        <v>110.0</v>
      </c>
      <c r="I5202" s="7">
        <v>119.0</v>
      </c>
      <c r="J5202" s="7">
        <f t="shared" si="1"/>
        <v>114.5</v>
      </c>
    </row>
    <row r="5203" ht="15.75" hidden="1" customHeight="1">
      <c r="A5203" s="5" t="s">
        <v>7449</v>
      </c>
      <c r="B5203" s="6" t="s">
        <v>12</v>
      </c>
      <c r="C5203" s="5" t="s">
        <v>23</v>
      </c>
      <c r="D5203" s="5" t="s">
        <v>51</v>
      </c>
      <c r="E5203" s="5" t="s">
        <v>15</v>
      </c>
      <c r="F5203" s="5" t="s">
        <v>112</v>
      </c>
      <c r="G5203" s="7">
        <v>176.0</v>
      </c>
      <c r="H5203" s="7" t="s">
        <v>17</v>
      </c>
      <c r="I5203" s="7">
        <v>165.0</v>
      </c>
      <c r="J5203" s="7">
        <f t="shared" si="1"/>
        <v>170.5</v>
      </c>
    </row>
    <row r="5204" ht="15.75" hidden="1" customHeight="1">
      <c r="A5204" s="5" t="s">
        <v>7450</v>
      </c>
      <c r="B5204" s="6" t="s">
        <v>19</v>
      </c>
      <c r="C5204" s="5" t="s">
        <v>13</v>
      </c>
      <c r="D5204" s="5" t="s">
        <v>40</v>
      </c>
      <c r="E5204" s="5" t="s">
        <v>15</v>
      </c>
      <c r="F5204" s="5" t="s">
        <v>41</v>
      </c>
      <c r="G5204" s="7">
        <v>140.0</v>
      </c>
      <c r="H5204" s="7" t="s">
        <v>17</v>
      </c>
      <c r="I5204" s="7">
        <v>149.0</v>
      </c>
      <c r="J5204" s="7">
        <f t="shared" si="1"/>
        <v>144.5</v>
      </c>
    </row>
    <row r="5205" ht="15.75" customHeight="1">
      <c r="A5205" s="5" t="s">
        <v>7451</v>
      </c>
      <c r="B5205" s="6" t="s">
        <v>19</v>
      </c>
      <c r="C5205" s="5" t="s">
        <v>23</v>
      </c>
      <c r="D5205" s="5" t="s">
        <v>30</v>
      </c>
      <c r="E5205" s="5" t="s">
        <v>15</v>
      </c>
      <c r="F5205" s="5" t="s">
        <v>66</v>
      </c>
      <c r="G5205" s="7" t="s">
        <v>67</v>
      </c>
      <c r="H5205" s="7" t="s">
        <v>67</v>
      </c>
      <c r="I5205" s="7" t="s">
        <v>17</v>
      </c>
      <c r="J5205" s="7" t="str">
        <f t="shared" si="1"/>
        <v>#DIV/0!</v>
      </c>
    </row>
    <row r="5206" ht="15.75" hidden="1" customHeight="1">
      <c r="A5206" s="5" t="s">
        <v>7452</v>
      </c>
      <c r="B5206" s="6" t="s">
        <v>12</v>
      </c>
      <c r="C5206" s="5" t="s">
        <v>23</v>
      </c>
      <c r="D5206" s="5" t="s">
        <v>561</v>
      </c>
      <c r="E5206" s="5" t="s">
        <v>15</v>
      </c>
      <c r="F5206" s="5" t="s">
        <v>600</v>
      </c>
      <c r="G5206" s="7">
        <v>170.0</v>
      </c>
      <c r="H5206" s="7">
        <v>127.0</v>
      </c>
      <c r="I5206" s="7" t="s">
        <v>17</v>
      </c>
      <c r="J5206" s="7">
        <f t="shared" si="1"/>
        <v>148.5</v>
      </c>
    </row>
    <row r="5207" ht="15.75" hidden="1" customHeight="1">
      <c r="A5207" s="5" t="s">
        <v>7453</v>
      </c>
      <c r="B5207" s="6" t="s">
        <v>19</v>
      </c>
      <c r="C5207" s="5" t="s">
        <v>13</v>
      </c>
      <c r="D5207" s="5" t="s">
        <v>30</v>
      </c>
      <c r="E5207" s="5" t="s">
        <v>15</v>
      </c>
      <c r="F5207" s="5" t="s">
        <v>1101</v>
      </c>
      <c r="G5207" s="7">
        <v>171.0</v>
      </c>
      <c r="H5207" s="7">
        <v>177.0</v>
      </c>
      <c r="I5207" s="7" t="s">
        <v>17</v>
      </c>
      <c r="J5207" s="7">
        <f t="shared" si="1"/>
        <v>174</v>
      </c>
    </row>
    <row r="5208" ht="15.75" hidden="1" customHeight="1">
      <c r="A5208" s="5" t="s">
        <v>7454</v>
      </c>
      <c r="B5208" s="6" t="s">
        <v>12</v>
      </c>
      <c r="C5208" s="5" t="s">
        <v>23</v>
      </c>
      <c r="D5208" s="5" t="s">
        <v>109</v>
      </c>
      <c r="E5208" s="5" t="s">
        <v>25</v>
      </c>
      <c r="F5208" s="5" t="s">
        <v>1677</v>
      </c>
      <c r="G5208" s="7">
        <v>134.0</v>
      </c>
      <c r="H5208" s="7">
        <v>127.0</v>
      </c>
      <c r="I5208" s="7" t="s">
        <v>17</v>
      </c>
      <c r="J5208" s="7">
        <f t="shared" si="1"/>
        <v>130.5</v>
      </c>
    </row>
    <row r="5209" ht="15.75" hidden="1" customHeight="1">
      <c r="A5209" s="5" t="s">
        <v>7455</v>
      </c>
      <c r="B5209" s="6" t="s">
        <v>12</v>
      </c>
      <c r="C5209" s="5" t="s">
        <v>23</v>
      </c>
      <c r="D5209" s="5" t="s">
        <v>20</v>
      </c>
      <c r="E5209" s="5" t="s">
        <v>15</v>
      </c>
      <c r="F5209" s="5" t="s">
        <v>676</v>
      </c>
      <c r="G5209" s="7">
        <v>145.0</v>
      </c>
      <c r="H5209" s="7">
        <v>172.0</v>
      </c>
      <c r="I5209" s="7" t="s">
        <v>17</v>
      </c>
      <c r="J5209" s="7">
        <f t="shared" si="1"/>
        <v>158.5</v>
      </c>
    </row>
    <row r="5210" ht="15.75" hidden="1" customHeight="1">
      <c r="A5210" s="5" t="s">
        <v>7456</v>
      </c>
      <c r="B5210" s="6" t="s">
        <v>12</v>
      </c>
      <c r="C5210" s="5" t="s">
        <v>23</v>
      </c>
      <c r="D5210" s="5" t="s">
        <v>14</v>
      </c>
      <c r="E5210" s="5" t="s">
        <v>15</v>
      </c>
      <c r="F5210" s="5" t="s">
        <v>127</v>
      </c>
      <c r="G5210" s="7">
        <v>181.0</v>
      </c>
      <c r="H5210" s="7" t="s">
        <v>17</v>
      </c>
      <c r="I5210" s="7">
        <v>151.0</v>
      </c>
      <c r="J5210" s="7">
        <f t="shared" si="1"/>
        <v>166</v>
      </c>
    </row>
    <row r="5211" ht="15.75" hidden="1" customHeight="1">
      <c r="A5211" s="5" t="s">
        <v>7457</v>
      </c>
      <c r="B5211" s="6" t="s">
        <v>12</v>
      </c>
      <c r="C5211" s="5" t="s">
        <v>13</v>
      </c>
      <c r="D5211" s="5" t="s">
        <v>20</v>
      </c>
      <c r="E5211" s="5" t="s">
        <v>15</v>
      </c>
      <c r="F5211" s="5" t="s">
        <v>354</v>
      </c>
      <c r="G5211" s="7">
        <v>174.0</v>
      </c>
      <c r="H5211" s="7">
        <v>170.0</v>
      </c>
      <c r="I5211" s="7" t="s">
        <v>17</v>
      </c>
      <c r="J5211" s="7">
        <f t="shared" si="1"/>
        <v>172</v>
      </c>
    </row>
    <row r="5212" ht="15.75" hidden="1" customHeight="1">
      <c r="A5212" s="5" t="s">
        <v>7458</v>
      </c>
      <c r="B5212" s="6" t="s">
        <v>12</v>
      </c>
      <c r="C5212" s="5" t="s">
        <v>13</v>
      </c>
      <c r="D5212" s="5" t="s">
        <v>149</v>
      </c>
      <c r="E5212" s="5" t="s">
        <v>15</v>
      </c>
      <c r="F5212" s="5" t="s">
        <v>183</v>
      </c>
      <c r="G5212" s="7">
        <v>122.0</v>
      </c>
      <c r="H5212" s="7">
        <v>130.0</v>
      </c>
      <c r="I5212" s="7">
        <v>119.0</v>
      </c>
      <c r="J5212" s="7">
        <f t="shared" si="1"/>
        <v>123.6666667</v>
      </c>
    </row>
    <row r="5213" ht="15.75" hidden="1" customHeight="1">
      <c r="A5213" s="5" t="s">
        <v>7459</v>
      </c>
      <c r="B5213" s="6" t="s">
        <v>12</v>
      </c>
      <c r="C5213" s="5" t="s">
        <v>23</v>
      </c>
      <c r="D5213" s="5" t="s">
        <v>43</v>
      </c>
      <c r="E5213" s="5" t="s">
        <v>25</v>
      </c>
      <c r="F5213" s="5" t="s">
        <v>259</v>
      </c>
      <c r="G5213" s="7">
        <v>180.0</v>
      </c>
      <c r="H5213" s="7">
        <v>160.0</v>
      </c>
      <c r="I5213" s="7" t="s">
        <v>17</v>
      </c>
      <c r="J5213" s="7">
        <f t="shared" si="1"/>
        <v>170</v>
      </c>
    </row>
    <row r="5214" ht="15.75" hidden="1" customHeight="1">
      <c r="A5214" s="5" t="s">
        <v>7460</v>
      </c>
      <c r="B5214" s="6" t="s">
        <v>12</v>
      </c>
      <c r="C5214" s="5" t="s">
        <v>23</v>
      </c>
      <c r="D5214" s="5" t="s">
        <v>37</v>
      </c>
      <c r="E5214" s="5" t="s">
        <v>15</v>
      </c>
      <c r="F5214" s="5" t="s">
        <v>1577</v>
      </c>
      <c r="G5214" s="7">
        <v>176.0</v>
      </c>
      <c r="H5214" s="7">
        <v>153.0</v>
      </c>
      <c r="I5214" s="7" t="s">
        <v>17</v>
      </c>
      <c r="J5214" s="7">
        <f t="shared" si="1"/>
        <v>164.5</v>
      </c>
    </row>
    <row r="5215" ht="15.75" hidden="1" customHeight="1">
      <c r="A5215" s="5" t="s">
        <v>7461</v>
      </c>
      <c r="B5215" s="6" t="s">
        <v>19</v>
      </c>
      <c r="C5215" s="5" t="s">
        <v>23</v>
      </c>
      <c r="D5215" s="5" t="s">
        <v>46</v>
      </c>
      <c r="E5215" s="5" t="s">
        <v>25</v>
      </c>
      <c r="F5215" s="5" t="s">
        <v>47</v>
      </c>
      <c r="G5215" s="7">
        <v>126.0</v>
      </c>
      <c r="H5215" s="7">
        <v>127.0</v>
      </c>
      <c r="I5215" s="7" t="s">
        <v>17</v>
      </c>
      <c r="J5215" s="7">
        <f t="shared" si="1"/>
        <v>126.5</v>
      </c>
    </row>
    <row r="5216" ht="15.75" hidden="1" customHeight="1">
      <c r="A5216" s="5" t="s">
        <v>7462</v>
      </c>
      <c r="B5216" s="6" t="s">
        <v>12</v>
      </c>
      <c r="C5216" s="5" t="s">
        <v>23</v>
      </c>
      <c r="D5216" s="5" t="s">
        <v>30</v>
      </c>
      <c r="E5216" s="5" t="s">
        <v>25</v>
      </c>
      <c r="F5216" s="5" t="s">
        <v>269</v>
      </c>
      <c r="G5216" s="7">
        <v>173.0</v>
      </c>
      <c r="H5216" s="7">
        <v>175.0</v>
      </c>
      <c r="I5216" s="7" t="s">
        <v>17</v>
      </c>
      <c r="J5216" s="7">
        <f t="shared" si="1"/>
        <v>174</v>
      </c>
    </row>
    <row r="5217" ht="15.75" hidden="1" customHeight="1">
      <c r="A5217" s="5" t="s">
        <v>7463</v>
      </c>
      <c r="B5217" s="6" t="s">
        <v>12</v>
      </c>
      <c r="C5217" s="5" t="s">
        <v>23</v>
      </c>
      <c r="D5217" s="5" t="s">
        <v>51</v>
      </c>
      <c r="E5217" s="5" t="s">
        <v>25</v>
      </c>
      <c r="F5217" s="5" t="s">
        <v>52</v>
      </c>
      <c r="G5217" s="7">
        <v>156.0</v>
      </c>
      <c r="H5217" s="7" t="s">
        <v>17</v>
      </c>
      <c r="I5217" s="7">
        <v>172.0</v>
      </c>
      <c r="J5217" s="7">
        <f t="shared" si="1"/>
        <v>164</v>
      </c>
    </row>
    <row r="5218" ht="15.75" hidden="1" customHeight="1">
      <c r="A5218" s="5" t="s">
        <v>7464</v>
      </c>
      <c r="B5218" s="6" t="s">
        <v>12</v>
      </c>
      <c r="C5218" s="5" t="s">
        <v>13</v>
      </c>
      <c r="D5218" s="5" t="s">
        <v>20</v>
      </c>
      <c r="E5218" s="5" t="s">
        <v>15</v>
      </c>
      <c r="F5218" s="5" t="s">
        <v>450</v>
      </c>
      <c r="G5218" s="7">
        <v>126.0</v>
      </c>
      <c r="H5218" s="7">
        <v>147.0</v>
      </c>
      <c r="I5218" s="7">
        <v>130.0</v>
      </c>
      <c r="J5218" s="7">
        <f t="shared" si="1"/>
        <v>134.3333333</v>
      </c>
    </row>
    <row r="5219" ht="15.75" hidden="1" customHeight="1">
      <c r="A5219" s="5" t="s">
        <v>7465</v>
      </c>
      <c r="B5219" s="6" t="s">
        <v>12</v>
      </c>
      <c r="C5219" s="5" t="s">
        <v>23</v>
      </c>
      <c r="D5219" s="5" t="s">
        <v>46</v>
      </c>
      <c r="E5219" s="5" t="s">
        <v>25</v>
      </c>
      <c r="F5219" s="5" t="s">
        <v>47</v>
      </c>
      <c r="G5219" s="7">
        <v>129.0</v>
      </c>
      <c r="H5219" s="7">
        <v>124.0</v>
      </c>
      <c r="I5219" s="7" t="s">
        <v>17</v>
      </c>
      <c r="J5219" s="7">
        <f t="shared" si="1"/>
        <v>126.5</v>
      </c>
    </row>
    <row r="5220" ht="15.75" hidden="1" customHeight="1">
      <c r="A5220" s="5" t="s">
        <v>7466</v>
      </c>
      <c r="B5220" s="6" t="s">
        <v>12</v>
      </c>
      <c r="C5220" s="5" t="s">
        <v>13</v>
      </c>
      <c r="D5220" s="5" t="s">
        <v>60</v>
      </c>
      <c r="E5220" s="5" t="s">
        <v>25</v>
      </c>
      <c r="F5220" s="5" t="s">
        <v>534</v>
      </c>
      <c r="G5220" s="7">
        <v>188.0</v>
      </c>
      <c r="H5220" s="7" t="s">
        <v>17</v>
      </c>
      <c r="I5220" s="7">
        <v>198.0</v>
      </c>
      <c r="J5220" s="7">
        <f t="shared" si="1"/>
        <v>193</v>
      </c>
    </row>
    <row r="5221" ht="15.75" hidden="1" customHeight="1">
      <c r="A5221" s="5" t="s">
        <v>7467</v>
      </c>
      <c r="B5221" s="6" t="s">
        <v>12</v>
      </c>
      <c r="C5221" s="5" t="s">
        <v>13</v>
      </c>
      <c r="D5221" s="5" t="s">
        <v>20</v>
      </c>
      <c r="E5221" s="5" t="s">
        <v>15</v>
      </c>
      <c r="F5221" s="5" t="s">
        <v>312</v>
      </c>
      <c r="G5221" s="7">
        <v>154.0</v>
      </c>
      <c r="H5221" s="7" t="s">
        <v>17</v>
      </c>
      <c r="I5221" s="7">
        <v>165.0</v>
      </c>
      <c r="J5221" s="7">
        <f t="shared" si="1"/>
        <v>159.5</v>
      </c>
    </row>
    <row r="5222" ht="15.75" hidden="1" customHeight="1">
      <c r="A5222" s="5" t="s">
        <v>7468</v>
      </c>
      <c r="B5222" s="6" t="s">
        <v>12</v>
      </c>
      <c r="C5222" s="5" t="s">
        <v>23</v>
      </c>
      <c r="D5222" s="5" t="s">
        <v>30</v>
      </c>
      <c r="E5222" s="5" t="s">
        <v>15</v>
      </c>
      <c r="F5222" s="5" t="s">
        <v>302</v>
      </c>
      <c r="G5222" s="7">
        <v>152.0</v>
      </c>
      <c r="H5222" s="7">
        <v>145.0</v>
      </c>
      <c r="I5222" s="7" t="s">
        <v>17</v>
      </c>
      <c r="J5222" s="7">
        <f t="shared" si="1"/>
        <v>148.5</v>
      </c>
    </row>
    <row r="5223" ht="15.75" hidden="1" customHeight="1">
      <c r="A5223" s="5" t="s">
        <v>7469</v>
      </c>
      <c r="B5223" s="6" t="s">
        <v>19</v>
      </c>
      <c r="C5223" s="5" t="s">
        <v>23</v>
      </c>
      <c r="D5223" s="5" t="s">
        <v>24</v>
      </c>
      <c r="E5223" s="5" t="s">
        <v>15</v>
      </c>
      <c r="F5223" s="5" t="s">
        <v>244</v>
      </c>
      <c r="G5223" s="7">
        <v>177.0</v>
      </c>
      <c r="H5223" s="7" t="s">
        <v>17</v>
      </c>
      <c r="I5223" s="7">
        <v>163.0</v>
      </c>
      <c r="J5223" s="7">
        <f t="shared" si="1"/>
        <v>170</v>
      </c>
    </row>
    <row r="5224" ht="15.75" hidden="1" customHeight="1">
      <c r="A5224" s="5" t="s">
        <v>7470</v>
      </c>
      <c r="B5224" s="6" t="s">
        <v>19</v>
      </c>
      <c r="C5224" s="5" t="s">
        <v>13</v>
      </c>
      <c r="D5224" s="5" t="s">
        <v>20</v>
      </c>
      <c r="E5224" s="5" t="s">
        <v>25</v>
      </c>
      <c r="F5224" s="5" t="s">
        <v>440</v>
      </c>
      <c r="G5224" s="7">
        <v>191.0</v>
      </c>
      <c r="H5224" s="7" t="s">
        <v>17</v>
      </c>
      <c r="I5224" s="7">
        <v>184.0</v>
      </c>
      <c r="J5224" s="7">
        <f t="shared" si="1"/>
        <v>187.5</v>
      </c>
    </row>
    <row r="5225" ht="15.75" hidden="1" customHeight="1">
      <c r="A5225" s="5" t="s">
        <v>7471</v>
      </c>
      <c r="B5225" s="6" t="s">
        <v>12</v>
      </c>
      <c r="C5225" s="5" t="s">
        <v>13</v>
      </c>
      <c r="D5225" s="5" t="s">
        <v>30</v>
      </c>
      <c r="E5225" s="5" t="s">
        <v>15</v>
      </c>
      <c r="F5225" s="5" t="s">
        <v>405</v>
      </c>
      <c r="G5225" s="7">
        <v>127.0</v>
      </c>
      <c r="H5225" s="7">
        <v>130.0</v>
      </c>
      <c r="I5225" s="7">
        <v>130.0</v>
      </c>
      <c r="J5225" s="7">
        <f t="shared" si="1"/>
        <v>129</v>
      </c>
    </row>
    <row r="5226" ht="15.75" hidden="1" customHeight="1">
      <c r="A5226" s="5" t="s">
        <v>7472</v>
      </c>
      <c r="B5226" s="6" t="s">
        <v>19</v>
      </c>
      <c r="C5226" s="5" t="s">
        <v>23</v>
      </c>
      <c r="D5226" s="5" t="s">
        <v>130</v>
      </c>
      <c r="E5226" s="5" t="s">
        <v>25</v>
      </c>
      <c r="F5226" s="5" t="s">
        <v>1036</v>
      </c>
      <c r="G5226" s="7">
        <v>148.0</v>
      </c>
      <c r="H5226" s="7" t="s">
        <v>17</v>
      </c>
      <c r="I5226" s="7">
        <v>140.0</v>
      </c>
      <c r="J5226" s="7">
        <f t="shared" si="1"/>
        <v>144</v>
      </c>
    </row>
    <row r="5227" ht="15.75" customHeight="1">
      <c r="A5227" s="5" t="s">
        <v>7473</v>
      </c>
      <c r="B5227" s="6" t="s">
        <v>12</v>
      </c>
      <c r="C5227" s="5" t="s">
        <v>13</v>
      </c>
      <c r="D5227" s="5" t="s">
        <v>149</v>
      </c>
      <c r="E5227" s="5" t="s">
        <v>15</v>
      </c>
      <c r="F5227" s="5" t="s">
        <v>496</v>
      </c>
      <c r="G5227" s="7" t="s">
        <v>67</v>
      </c>
      <c r="H5227" s="7" t="s">
        <v>67</v>
      </c>
      <c r="I5227" s="7" t="s">
        <v>17</v>
      </c>
      <c r="J5227" s="7" t="str">
        <f t="shared" si="1"/>
        <v>#DIV/0!</v>
      </c>
    </row>
    <row r="5228" ht="15.75" hidden="1" customHeight="1">
      <c r="A5228" s="5" t="s">
        <v>7474</v>
      </c>
      <c r="B5228" s="6" t="s">
        <v>12</v>
      </c>
      <c r="C5228" s="5" t="s">
        <v>13</v>
      </c>
      <c r="D5228" s="5" t="s">
        <v>109</v>
      </c>
      <c r="E5228" s="5" t="s">
        <v>15</v>
      </c>
      <c r="F5228" s="5" t="s">
        <v>123</v>
      </c>
      <c r="G5228" s="7">
        <v>171.0</v>
      </c>
      <c r="H5228" s="7" t="s">
        <v>17</v>
      </c>
      <c r="I5228" s="7">
        <v>173.0</v>
      </c>
      <c r="J5228" s="7">
        <f t="shared" si="1"/>
        <v>172</v>
      </c>
    </row>
    <row r="5229" ht="15.75" hidden="1" customHeight="1">
      <c r="A5229" s="5" t="s">
        <v>7475</v>
      </c>
      <c r="B5229" s="6" t="s">
        <v>12</v>
      </c>
      <c r="C5229" s="5" t="s">
        <v>23</v>
      </c>
      <c r="D5229" s="5" t="s">
        <v>37</v>
      </c>
      <c r="E5229" s="5" t="s">
        <v>25</v>
      </c>
      <c r="F5229" s="5" t="s">
        <v>58</v>
      </c>
      <c r="G5229" s="7">
        <v>159.0</v>
      </c>
      <c r="H5229" s="7" t="s">
        <v>17</v>
      </c>
      <c r="I5229" s="7">
        <v>153.0</v>
      </c>
      <c r="J5229" s="7">
        <f t="shared" si="1"/>
        <v>156</v>
      </c>
    </row>
    <row r="5230" ht="15.75" hidden="1" customHeight="1">
      <c r="A5230" s="5" t="s">
        <v>7476</v>
      </c>
      <c r="B5230" s="6" t="s">
        <v>1353</v>
      </c>
      <c r="C5230" s="5" t="s">
        <v>13</v>
      </c>
      <c r="D5230" s="5" t="s">
        <v>30</v>
      </c>
      <c r="E5230" s="5" t="s">
        <v>25</v>
      </c>
      <c r="F5230" s="5" t="s">
        <v>462</v>
      </c>
      <c r="G5230" s="7">
        <v>111.0</v>
      </c>
      <c r="H5230" s="7" t="s">
        <v>17</v>
      </c>
      <c r="I5230" s="7">
        <v>104.0</v>
      </c>
      <c r="J5230" s="7">
        <f t="shared" si="1"/>
        <v>107.5</v>
      </c>
    </row>
    <row r="5231" ht="15.75" hidden="1" customHeight="1">
      <c r="A5231" s="5" t="s">
        <v>7477</v>
      </c>
      <c r="B5231" s="6" t="s">
        <v>12</v>
      </c>
      <c r="C5231" s="5" t="s">
        <v>23</v>
      </c>
      <c r="D5231" s="5" t="s">
        <v>46</v>
      </c>
      <c r="E5231" s="5" t="s">
        <v>15</v>
      </c>
      <c r="F5231" s="5" t="s">
        <v>492</v>
      </c>
      <c r="G5231" s="7">
        <v>129.0</v>
      </c>
      <c r="H5231" s="7">
        <v>121.0</v>
      </c>
      <c r="I5231" s="7" t="s">
        <v>17</v>
      </c>
      <c r="J5231" s="7">
        <f t="shared" si="1"/>
        <v>125</v>
      </c>
    </row>
    <row r="5232" ht="15.75" hidden="1" customHeight="1">
      <c r="A5232" s="5" t="s">
        <v>7478</v>
      </c>
      <c r="B5232" s="6" t="s">
        <v>12</v>
      </c>
      <c r="C5232" s="5" t="s">
        <v>23</v>
      </c>
      <c r="D5232" s="5" t="s">
        <v>24</v>
      </c>
      <c r="E5232" s="5" t="s">
        <v>25</v>
      </c>
      <c r="F5232" s="5" t="s">
        <v>26</v>
      </c>
      <c r="G5232" s="7">
        <v>177.0</v>
      </c>
      <c r="H5232" s="7">
        <v>172.0</v>
      </c>
      <c r="I5232" s="7" t="s">
        <v>17</v>
      </c>
      <c r="J5232" s="7">
        <f t="shared" si="1"/>
        <v>174.5</v>
      </c>
    </row>
    <row r="5233" ht="15.75" hidden="1" customHeight="1">
      <c r="A5233" s="5" t="s">
        <v>7479</v>
      </c>
      <c r="B5233" s="6" t="s">
        <v>12</v>
      </c>
      <c r="C5233" s="5" t="s">
        <v>13</v>
      </c>
      <c r="D5233" s="5" t="s">
        <v>20</v>
      </c>
      <c r="E5233" s="5" t="s">
        <v>25</v>
      </c>
      <c r="F5233" s="5" t="s">
        <v>440</v>
      </c>
      <c r="G5233" s="7">
        <v>177.0</v>
      </c>
      <c r="H5233" s="7">
        <v>175.0</v>
      </c>
      <c r="I5233" s="7" t="s">
        <v>17</v>
      </c>
      <c r="J5233" s="7">
        <f t="shared" si="1"/>
        <v>176</v>
      </c>
    </row>
    <row r="5234" ht="15.75" hidden="1" customHeight="1">
      <c r="A5234" s="5" t="s">
        <v>7480</v>
      </c>
      <c r="B5234" s="6" t="s">
        <v>12</v>
      </c>
      <c r="C5234" s="5" t="s">
        <v>23</v>
      </c>
      <c r="D5234" s="5" t="s">
        <v>149</v>
      </c>
      <c r="E5234" s="5" t="s">
        <v>15</v>
      </c>
      <c r="F5234" s="5" t="s">
        <v>496</v>
      </c>
      <c r="G5234" s="7">
        <v>141.0</v>
      </c>
      <c r="H5234" s="7" t="s">
        <v>17</v>
      </c>
      <c r="I5234" s="7">
        <v>151.0</v>
      </c>
      <c r="J5234" s="7">
        <f t="shared" si="1"/>
        <v>146</v>
      </c>
    </row>
    <row r="5235" ht="15.75" hidden="1" customHeight="1">
      <c r="A5235" s="5" t="s">
        <v>7481</v>
      </c>
      <c r="B5235" s="6" t="s">
        <v>12</v>
      </c>
      <c r="C5235" s="5" t="s">
        <v>23</v>
      </c>
      <c r="D5235" s="5" t="s">
        <v>20</v>
      </c>
      <c r="E5235" s="5" t="s">
        <v>15</v>
      </c>
      <c r="F5235" s="5" t="s">
        <v>742</v>
      </c>
      <c r="G5235" s="7">
        <v>182.0</v>
      </c>
      <c r="H5235" s="7">
        <v>183.0</v>
      </c>
      <c r="I5235" s="7">
        <v>119.0</v>
      </c>
      <c r="J5235" s="7">
        <f t="shared" si="1"/>
        <v>161.3333333</v>
      </c>
    </row>
    <row r="5236" ht="15.75" hidden="1" customHeight="1">
      <c r="A5236" s="5" t="s">
        <v>7482</v>
      </c>
      <c r="B5236" s="6" t="s">
        <v>12</v>
      </c>
      <c r="C5236" s="5" t="s">
        <v>23</v>
      </c>
      <c r="D5236" s="5" t="s">
        <v>130</v>
      </c>
      <c r="E5236" s="5" t="s">
        <v>15</v>
      </c>
      <c r="F5236" s="5" t="s">
        <v>131</v>
      </c>
      <c r="G5236" s="7" t="s">
        <v>783</v>
      </c>
      <c r="H5236" s="7">
        <v>121.0</v>
      </c>
      <c r="I5236" s="7">
        <v>125.0</v>
      </c>
      <c r="J5236" s="7">
        <f t="shared" si="1"/>
        <v>123</v>
      </c>
    </row>
    <row r="5237" ht="15.75" hidden="1" customHeight="1">
      <c r="A5237" s="5" t="s">
        <v>7483</v>
      </c>
      <c r="B5237" s="6" t="s">
        <v>12</v>
      </c>
      <c r="C5237" s="5" t="s">
        <v>13</v>
      </c>
      <c r="D5237" s="5" t="s">
        <v>20</v>
      </c>
      <c r="E5237" s="5" t="s">
        <v>15</v>
      </c>
      <c r="F5237" s="5" t="s">
        <v>107</v>
      </c>
      <c r="G5237" s="7">
        <v>147.0</v>
      </c>
      <c r="H5237" s="7" t="s">
        <v>17</v>
      </c>
      <c r="I5237" s="7">
        <v>130.0</v>
      </c>
      <c r="J5237" s="7">
        <f t="shared" si="1"/>
        <v>138.5</v>
      </c>
    </row>
    <row r="5238" ht="15.75" hidden="1" customHeight="1">
      <c r="A5238" s="5" t="s">
        <v>7484</v>
      </c>
      <c r="B5238" s="6" t="s">
        <v>12</v>
      </c>
      <c r="C5238" s="5" t="s">
        <v>23</v>
      </c>
      <c r="D5238" s="5" t="s">
        <v>14</v>
      </c>
      <c r="E5238" s="5" t="s">
        <v>15</v>
      </c>
      <c r="F5238" s="5" t="s">
        <v>127</v>
      </c>
      <c r="G5238" s="7">
        <v>175.0</v>
      </c>
      <c r="H5238" s="7">
        <v>173.0</v>
      </c>
      <c r="I5238" s="7" t="s">
        <v>17</v>
      </c>
      <c r="J5238" s="7">
        <f t="shared" si="1"/>
        <v>174</v>
      </c>
    </row>
    <row r="5239" ht="15.75" hidden="1" customHeight="1">
      <c r="A5239" s="5" t="s">
        <v>7485</v>
      </c>
      <c r="B5239" s="6" t="s">
        <v>19</v>
      </c>
      <c r="C5239" s="5" t="s">
        <v>13</v>
      </c>
      <c r="D5239" s="5" t="s">
        <v>109</v>
      </c>
      <c r="E5239" s="5" t="s">
        <v>25</v>
      </c>
      <c r="F5239" s="5" t="s">
        <v>94</v>
      </c>
      <c r="G5239" s="7">
        <v>117.0</v>
      </c>
      <c r="H5239" s="7" t="s">
        <v>17</v>
      </c>
      <c r="I5239" s="7">
        <v>114.0</v>
      </c>
      <c r="J5239" s="7">
        <f t="shared" si="1"/>
        <v>115.5</v>
      </c>
    </row>
    <row r="5240" ht="15.75" hidden="1" customHeight="1">
      <c r="A5240" s="5" t="s">
        <v>7486</v>
      </c>
      <c r="B5240" s="6" t="s">
        <v>19</v>
      </c>
      <c r="C5240" s="5" t="s">
        <v>23</v>
      </c>
      <c r="D5240" s="5" t="s">
        <v>37</v>
      </c>
      <c r="E5240" s="5" t="s">
        <v>25</v>
      </c>
      <c r="F5240" s="5" t="s">
        <v>300</v>
      </c>
      <c r="G5240" s="7">
        <v>156.0</v>
      </c>
      <c r="H5240" s="7" t="s">
        <v>17</v>
      </c>
      <c r="I5240" s="7">
        <v>144.0</v>
      </c>
      <c r="J5240" s="7">
        <f t="shared" si="1"/>
        <v>150</v>
      </c>
    </row>
    <row r="5241" ht="15.75" hidden="1" customHeight="1">
      <c r="A5241" s="5" t="s">
        <v>7487</v>
      </c>
      <c r="B5241" s="6" t="s">
        <v>19</v>
      </c>
      <c r="C5241" s="5" t="s">
        <v>23</v>
      </c>
      <c r="D5241" s="5" t="s">
        <v>20</v>
      </c>
      <c r="E5241" s="5" t="s">
        <v>25</v>
      </c>
      <c r="F5241" s="5" t="s">
        <v>410</v>
      </c>
      <c r="G5241" s="7">
        <v>183.0</v>
      </c>
      <c r="H5241" s="7">
        <v>145.0</v>
      </c>
      <c r="I5241" s="7">
        <v>153.0</v>
      </c>
      <c r="J5241" s="7">
        <f t="shared" si="1"/>
        <v>160.3333333</v>
      </c>
    </row>
    <row r="5242" ht="15.75" hidden="1" customHeight="1">
      <c r="A5242" s="5" t="s">
        <v>7488</v>
      </c>
      <c r="B5242" s="6" t="s">
        <v>12</v>
      </c>
      <c r="C5242" s="5" t="s">
        <v>23</v>
      </c>
      <c r="D5242" s="5" t="s">
        <v>37</v>
      </c>
      <c r="E5242" s="5" t="s">
        <v>15</v>
      </c>
      <c r="F5242" s="5" t="s">
        <v>1577</v>
      </c>
      <c r="G5242" s="7">
        <v>143.0</v>
      </c>
      <c r="H5242" s="7">
        <v>140.0</v>
      </c>
      <c r="I5242" s="7" t="s">
        <v>17</v>
      </c>
      <c r="J5242" s="7">
        <f t="shared" si="1"/>
        <v>141.5</v>
      </c>
    </row>
    <row r="5243" ht="15.75" hidden="1" customHeight="1">
      <c r="A5243" s="5" t="s">
        <v>7489</v>
      </c>
      <c r="B5243" s="6" t="s">
        <v>12</v>
      </c>
      <c r="C5243" s="5" t="s">
        <v>13</v>
      </c>
      <c r="D5243" s="5" t="s">
        <v>20</v>
      </c>
      <c r="E5243" s="5" t="s">
        <v>25</v>
      </c>
      <c r="F5243" s="5" t="s">
        <v>440</v>
      </c>
      <c r="G5243" s="7">
        <v>178.0</v>
      </c>
      <c r="H5243" s="7" t="s">
        <v>17</v>
      </c>
      <c r="I5243" s="7">
        <v>146.0</v>
      </c>
      <c r="J5243" s="7">
        <f t="shared" si="1"/>
        <v>162</v>
      </c>
    </row>
    <row r="5244" ht="15.75" hidden="1" customHeight="1">
      <c r="A5244" s="5" t="s">
        <v>7490</v>
      </c>
      <c r="B5244" s="6" t="s">
        <v>12</v>
      </c>
      <c r="C5244" s="5" t="s">
        <v>13</v>
      </c>
      <c r="D5244" s="5" t="s">
        <v>30</v>
      </c>
      <c r="E5244" s="5" t="s">
        <v>25</v>
      </c>
      <c r="F5244" s="5" t="s">
        <v>1311</v>
      </c>
      <c r="G5244" s="7">
        <v>149.0</v>
      </c>
      <c r="H5244" s="7">
        <v>149.0</v>
      </c>
      <c r="I5244" s="7" t="s">
        <v>17</v>
      </c>
      <c r="J5244" s="7">
        <f t="shared" si="1"/>
        <v>149</v>
      </c>
    </row>
    <row r="5245" ht="15.75" hidden="1" customHeight="1">
      <c r="A5245" s="5" t="s">
        <v>7491</v>
      </c>
      <c r="B5245" s="6" t="s">
        <v>12</v>
      </c>
      <c r="C5245" s="5" t="s">
        <v>23</v>
      </c>
      <c r="D5245" s="5" t="s">
        <v>37</v>
      </c>
      <c r="E5245" s="5" t="s">
        <v>25</v>
      </c>
      <c r="F5245" s="5" t="s">
        <v>174</v>
      </c>
      <c r="G5245" s="7">
        <v>192.0</v>
      </c>
      <c r="H5245" s="7" t="s">
        <v>17</v>
      </c>
      <c r="I5245" s="7">
        <v>187.0</v>
      </c>
      <c r="J5245" s="7">
        <f t="shared" si="1"/>
        <v>189.5</v>
      </c>
    </row>
    <row r="5246" ht="15.75" hidden="1" customHeight="1">
      <c r="A5246" s="5" t="s">
        <v>7492</v>
      </c>
      <c r="B5246" s="6" t="s">
        <v>12</v>
      </c>
      <c r="C5246" s="5" t="s">
        <v>23</v>
      </c>
      <c r="D5246" s="5" t="s">
        <v>14</v>
      </c>
      <c r="E5246" s="5" t="s">
        <v>25</v>
      </c>
      <c r="F5246" s="5" t="s">
        <v>269</v>
      </c>
      <c r="G5246" s="7">
        <v>126.0</v>
      </c>
      <c r="H5246" s="7">
        <v>124.0</v>
      </c>
      <c r="I5246" s="7" t="s">
        <v>17</v>
      </c>
      <c r="J5246" s="7">
        <f t="shared" si="1"/>
        <v>125</v>
      </c>
    </row>
    <row r="5247" ht="15.75" hidden="1" customHeight="1">
      <c r="A5247" s="5" t="s">
        <v>7493</v>
      </c>
      <c r="B5247" s="6" t="s">
        <v>12</v>
      </c>
      <c r="C5247" s="5" t="s">
        <v>23</v>
      </c>
      <c r="D5247" s="5" t="s">
        <v>20</v>
      </c>
      <c r="E5247" s="5" t="s">
        <v>15</v>
      </c>
      <c r="F5247" s="5" t="s">
        <v>33</v>
      </c>
      <c r="G5247" s="7">
        <v>152.0</v>
      </c>
      <c r="H5247" s="7">
        <v>127.0</v>
      </c>
      <c r="I5247" s="7">
        <v>110.0</v>
      </c>
      <c r="J5247" s="7">
        <f t="shared" si="1"/>
        <v>129.6666667</v>
      </c>
    </row>
    <row r="5248" ht="15.75" hidden="1" customHeight="1">
      <c r="A5248" s="5" t="s">
        <v>7494</v>
      </c>
      <c r="B5248" s="6" t="s">
        <v>12</v>
      </c>
      <c r="C5248" s="5" t="s">
        <v>13</v>
      </c>
      <c r="D5248" s="5" t="s">
        <v>43</v>
      </c>
      <c r="E5248" s="5" t="s">
        <v>25</v>
      </c>
      <c r="F5248" s="5" t="s">
        <v>170</v>
      </c>
      <c r="G5248" s="7">
        <v>166.0</v>
      </c>
      <c r="H5248" s="7">
        <v>149.0</v>
      </c>
      <c r="I5248" s="7">
        <v>117.0</v>
      </c>
      <c r="J5248" s="7">
        <f t="shared" si="1"/>
        <v>144</v>
      </c>
    </row>
    <row r="5249" ht="15.75" hidden="1" customHeight="1">
      <c r="A5249" s="5" t="s">
        <v>7495</v>
      </c>
      <c r="B5249" s="6" t="s">
        <v>12</v>
      </c>
      <c r="C5249" s="5" t="s">
        <v>23</v>
      </c>
      <c r="D5249" s="5" t="s">
        <v>43</v>
      </c>
      <c r="E5249" s="5" t="s">
        <v>15</v>
      </c>
      <c r="F5249" s="5" t="s">
        <v>398</v>
      </c>
      <c r="G5249" s="7">
        <v>148.0</v>
      </c>
      <c r="H5249" s="7" t="s">
        <v>17</v>
      </c>
      <c r="I5249" s="7">
        <v>175.0</v>
      </c>
      <c r="J5249" s="7">
        <f t="shared" si="1"/>
        <v>161.5</v>
      </c>
    </row>
    <row r="5250" ht="15.75" hidden="1" customHeight="1">
      <c r="A5250" s="5" t="s">
        <v>7496</v>
      </c>
      <c r="B5250" s="6" t="s">
        <v>12</v>
      </c>
      <c r="C5250" s="5" t="s">
        <v>23</v>
      </c>
      <c r="D5250" s="5" t="s">
        <v>37</v>
      </c>
      <c r="E5250" s="5" t="s">
        <v>15</v>
      </c>
      <c r="F5250" s="5" t="s">
        <v>326</v>
      </c>
      <c r="G5250" s="7">
        <v>191.0</v>
      </c>
      <c r="H5250" s="7" t="s">
        <v>17</v>
      </c>
      <c r="I5250" s="7">
        <v>175.0</v>
      </c>
      <c r="J5250" s="7">
        <f t="shared" si="1"/>
        <v>183</v>
      </c>
    </row>
    <row r="5251" ht="15.75" hidden="1" customHeight="1">
      <c r="A5251" s="5" t="s">
        <v>7497</v>
      </c>
      <c r="B5251" s="6" t="s">
        <v>12</v>
      </c>
      <c r="C5251" s="5" t="s">
        <v>13</v>
      </c>
      <c r="D5251" s="5" t="s">
        <v>30</v>
      </c>
      <c r="E5251" s="5" t="s">
        <v>15</v>
      </c>
      <c r="F5251" s="5" t="s">
        <v>183</v>
      </c>
      <c r="G5251" s="7">
        <v>166.0</v>
      </c>
      <c r="H5251" s="7">
        <v>164.0</v>
      </c>
      <c r="I5251" s="7">
        <v>135.0</v>
      </c>
      <c r="J5251" s="7">
        <f t="shared" si="1"/>
        <v>155</v>
      </c>
    </row>
    <row r="5252" ht="15.75" hidden="1" customHeight="1">
      <c r="A5252" s="5" t="s">
        <v>7498</v>
      </c>
      <c r="B5252" s="6" t="s">
        <v>12</v>
      </c>
      <c r="C5252" s="5" t="s">
        <v>13</v>
      </c>
      <c r="D5252" s="5" t="s">
        <v>30</v>
      </c>
      <c r="E5252" s="5" t="s">
        <v>25</v>
      </c>
      <c r="F5252" s="5" t="s">
        <v>965</v>
      </c>
      <c r="G5252" s="7">
        <v>175.0</v>
      </c>
      <c r="H5252" s="7" t="s">
        <v>17</v>
      </c>
      <c r="I5252" s="7">
        <v>161.0</v>
      </c>
      <c r="J5252" s="7">
        <f t="shared" si="1"/>
        <v>168</v>
      </c>
    </row>
    <row r="5253" ht="15.75" hidden="1" customHeight="1">
      <c r="A5253" s="5" t="s">
        <v>7499</v>
      </c>
      <c r="B5253" s="6" t="s">
        <v>12</v>
      </c>
      <c r="C5253" s="5" t="s">
        <v>23</v>
      </c>
      <c r="D5253" s="5" t="s">
        <v>109</v>
      </c>
      <c r="E5253" s="5" t="s">
        <v>25</v>
      </c>
      <c r="F5253" s="5" t="s">
        <v>1118</v>
      </c>
      <c r="G5253" s="7">
        <v>161.0</v>
      </c>
      <c r="H5253" s="7" t="s">
        <v>17</v>
      </c>
      <c r="I5253" s="7">
        <v>151.0</v>
      </c>
      <c r="J5253" s="7">
        <f t="shared" si="1"/>
        <v>156</v>
      </c>
    </row>
    <row r="5254" ht="15.75" hidden="1" customHeight="1">
      <c r="A5254" s="5" t="s">
        <v>7500</v>
      </c>
      <c r="B5254" s="6" t="s">
        <v>12</v>
      </c>
      <c r="C5254" s="5" t="s">
        <v>13</v>
      </c>
      <c r="D5254" s="5" t="s">
        <v>37</v>
      </c>
      <c r="E5254" s="5" t="s">
        <v>15</v>
      </c>
      <c r="F5254" s="5" t="s">
        <v>117</v>
      </c>
      <c r="G5254" s="7">
        <v>181.0</v>
      </c>
      <c r="H5254" s="7" t="s">
        <v>17</v>
      </c>
      <c r="I5254" s="7">
        <v>157.0</v>
      </c>
      <c r="J5254" s="7">
        <f t="shared" si="1"/>
        <v>169</v>
      </c>
    </row>
    <row r="5255" ht="15.75" hidden="1" customHeight="1">
      <c r="A5255" s="5" t="s">
        <v>7501</v>
      </c>
      <c r="B5255" s="6" t="s">
        <v>19</v>
      </c>
      <c r="C5255" s="5" t="s">
        <v>13</v>
      </c>
      <c r="D5255" s="5" t="s">
        <v>30</v>
      </c>
      <c r="E5255" s="5" t="s">
        <v>25</v>
      </c>
      <c r="F5255" s="5" t="s">
        <v>275</v>
      </c>
      <c r="G5255" s="7">
        <v>117.0</v>
      </c>
      <c r="H5255" s="7" t="s">
        <v>17</v>
      </c>
      <c r="I5255" s="7">
        <v>140.0</v>
      </c>
      <c r="J5255" s="7">
        <f t="shared" si="1"/>
        <v>128.5</v>
      </c>
    </row>
    <row r="5256" ht="15.75" hidden="1" customHeight="1">
      <c r="A5256" s="5" t="s">
        <v>7502</v>
      </c>
      <c r="B5256" s="6" t="s">
        <v>19</v>
      </c>
      <c r="C5256" s="5" t="s">
        <v>23</v>
      </c>
      <c r="D5256" s="5" t="s">
        <v>14</v>
      </c>
      <c r="E5256" s="5" t="s">
        <v>25</v>
      </c>
      <c r="F5256" s="5" t="s">
        <v>56</v>
      </c>
      <c r="G5256" s="7">
        <v>166.0</v>
      </c>
      <c r="H5256" s="7" t="s">
        <v>17</v>
      </c>
      <c r="I5256" s="7">
        <v>163.0</v>
      </c>
      <c r="J5256" s="7">
        <f t="shared" si="1"/>
        <v>164.5</v>
      </c>
    </row>
    <row r="5257" ht="15.75" hidden="1" customHeight="1">
      <c r="A5257" s="5" t="s">
        <v>7503</v>
      </c>
      <c r="B5257" s="6" t="s">
        <v>19</v>
      </c>
      <c r="C5257" s="5" t="s">
        <v>23</v>
      </c>
      <c r="D5257" s="5" t="s">
        <v>20</v>
      </c>
      <c r="E5257" s="5" t="s">
        <v>15</v>
      </c>
      <c r="F5257" s="5" t="s">
        <v>3542</v>
      </c>
      <c r="G5257" s="7">
        <v>145.0</v>
      </c>
      <c r="H5257" s="7">
        <v>155.0</v>
      </c>
      <c r="I5257" s="7" t="s">
        <v>17</v>
      </c>
      <c r="J5257" s="7">
        <f t="shared" si="1"/>
        <v>150</v>
      </c>
    </row>
    <row r="5258" ht="15.75" hidden="1" customHeight="1">
      <c r="A5258" s="5" t="s">
        <v>7504</v>
      </c>
      <c r="B5258" s="6" t="s">
        <v>12</v>
      </c>
      <c r="C5258" s="5" t="s">
        <v>13</v>
      </c>
      <c r="D5258" s="5" t="s">
        <v>14</v>
      </c>
      <c r="E5258" s="5" t="s">
        <v>25</v>
      </c>
      <c r="F5258" s="5" t="s">
        <v>259</v>
      </c>
      <c r="G5258" s="7">
        <v>189.0</v>
      </c>
      <c r="H5258" s="7" t="s">
        <v>17</v>
      </c>
      <c r="I5258" s="7">
        <v>195.0</v>
      </c>
      <c r="J5258" s="7">
        <f t="shared" si="1"/>
        <v>192</v>
      </c>
    </row>
    <row r="5259" ht="15.75" hidden="1" customHeight="1">
      <c r="A5259" s="5" t="s">
        <v>7505</v>
      </c>
      <c r="B5259" s="6" t="s">
        <v>19</v>
      </c>
      <c r="C5259" s="5" t="s">
        <v>13</v>
      </c>
      <c r="D5259" s="5" t="s">
        <v>14</v>
      </c>
      <c r="E5259" s="5" t="s">
        <v>15</v>
      </c>
      <c r="F5259" s="5" t="s">
        <v>127</v>
      </c>
      <c r="G5259" s="7">
        <v>166.0</v>
      </c>
      <c r="H5259" s="7">
        <v>170.0</v>
      </c>
      <c r="I5259" s="7" t="s">
        <v>17</v>
      </c>
      <c r="J5259" s="7">
        <f t="shared" si="1"/>
        <v>168</v>
      </c>
    </row>
    <row r="5260" ht="15.75" hidden="1" customHeight="1">
      <c r="A5260" s="5" t="s">
        <v>7506</v>
      </c>
      <c r="B5260" s="6" t="s">
        <v>12</v>
      </c>
      <c r="C5260" s="5" t="s">
        <v>23</v>
      </c>
      <c r="D5260" s="5" t="s">
        <v>37</v>
      </c>
      <c r="E5260" s="5" t="s">
        <v>15</v>
      </c>
      <c r="F5260" s="5" t="s">
        <v>271</v>
      </c>
      <c r="G5260" s="7">
        <v>181.0</v>
      </c>
      <c r="H5260" s="7">
        <v>177.0</v>
      </c>
      <c r="I5260" s="7" t="s">
        <v>17</v>
      </c>
      <c r="J5260" s="7">
        <f t="shared" si="1"/>
        <v>179</v>
      </c>
    </row>
    <row r="5261" ht="15.75" hidden="1" customHeight="1">
      <c r="A5261" s="5" t="s">
        <v>7507</v>
      </c>
      <c r="B5261" s="6" t="s">
        <v>12</v>
      </c>
      <c r="C5261" s="5" t="s">
        <v>13</v>
      </c>
      <c r="D5261" s="5" t="s">
        <v>43</v>
      </c>
      <c r="E5261" s="5" t="s">
        <v>15</v>
      </c>
      <c r="F5261" s="5" t="s">
        <v>174</v>
      </c>
      <c r="G5261" s="7">
        <v>180.0</v>
      </c>
      <c r="H5261" s="7" t="s">
        <v>17</v>
      </c>
      <c r="I5261" s="7">
        <v>168.0</v>
      </c>
      <c r="J5261" s="7">
        <f t="shared" si="1"/>
        <v>174</v>
      </c>
    </row>
    <row r="5262" ht="15.75" hidden="1" customHeight="1">
      <c r="A5262" s="5" t="s">
        <v>7508</v>
      </c>
      <c r="B5262" s="6" t="s">
        <v>12</v>
      </c>
      <c r="C5262" s="5" t="s">
        <v>23</v>
      </c>
      <c r="D5262" s="5" t="s">
        <v>24</v>
      </c>
      <c r="E5262" s="5" t="s">
        <v>25</v>
      </c>
      <c r="F5262" s="5" t="s">
        <v>959</v>
      </c>
      <c r="G5262" s="7">
        <v>171.0</v>
      </c>
      <c r="H5262" s="7">
        <v>158.0</v>
      </c>
      <c r="I5262" s="7" t="s">
        <v>17</v>
      </c>
      <c r="J5262" s="7">
        <f t="shared" si="1"/>
        <v>164.5</v>
      </c>
    </row>
    <row r="5263" ht="15.75" hidden="1" customHeight="1">
      <c r="A5263" s="5" t="s">
        <v>7509</v>
      </c>
      <c r="B5263" s="6" t="s">
        <v>19</v>
      </c>
      <c r="C5263" s="5" t="s">
        <v>13</v>
      </c>
      <c r="D5263" s="5" t="s">
        <v>37</v>
      </c>
      <c r="E5263" s="5" t="s">
        <v>15</v>
      </c>
      <c r="F5263" s="5" t="s">
        <v>38</v>
      </c>
      <c r="G5263" s="7">
        <v>154.0</v>
      </c>
      <c r="H5263" s="7" t="s">
        <v>17</v>
      </c>
      <c r="I5263" s="7">
        <v>177.0</v>
      </c>
      <c r="J5263" s="7">
        <f t="shared" si="1"/>
        <v>165.5</v>
      </c>
    </row>
    <row r="5264" ht="15.75" hidden="1" customHeight="1">
      <c r="A5264" s="5" t="s">
        <v>7510</v>
      </c>
      <c r="B5264" s="6" t="s">
        <v>12</v>
      </c>
      <c r="C5264" s="5" t="s">
        <v>23</v>
      </c>
      <c r="D5264" s="5" t="s">
        <v>20</v>
      </c>
      <c r="E5264" s="5" t="s">
        <v>15</v>
      </c>
      <c r="F5264" s="5" t="s">
        <v>137</v>
      </c>
      <c r="G5264" s="7">
        <v>157.0</v>
      </c>
      <c r="H5264" s="7">
        <v>161.0</v>
      </c>
      <c r="I5264" s="7" t="s">
        <v>17</v>
      </c>
      <c r="J5264" s="7">
        <f t="shared" si="1"/>
        <v>159</v>
      </c>
    </row>
    <row r="5265" ht="15.75" hidden="1" customHeight="1">
      <c r="A5265" s="5" t="s">
        <v>7511</v>
      </c>
      <c r="B5265" s="6" t="s">
        <v>19</v>
      </c>
      <c r="C5265" s="5" t="s">
        <v>13</v>
      </c>
      <c r="D5265" s="5" t="s">
        <v>30</v>
      </c>
      <c r="E5265" s="5" t="s">
        <v>25</v>
      </c>
      <c r="F5265" s="5" t="s">
        <v>844</v>
      </c>
      <c r="G5265" s="7">
        <v>111.0</v>
      </c>
      <c r="H5265" s="7" t="s">
        <v>67</v>
      </c>
      <c r="I5265" s="7">
        <v>110.0</v>
      </c>
      <c r="J5265" s="7">
        <f t="shared" si="1"/>
        <v>110.5</v>
      </c>
    </row>
    <row r="5266" ht="15.75" hidden="1" customHeight="1">
      <c r="A5266" s="5" t="s">
        <v>7512</v>
      </c>
      <c r="B5266" s="6" t="s">
        <v>12</v>
      </c>
      <c r="C5266" s="5" t="s">
        <v>13</v>
      </c>
      <c r="D5266" s="5" t="s">
        <v>24</v>
      </c>
      <c r="E5266" s="5" t="s">
        <v>25</v>
      </c>
      <c r="F5266" s="5" t="s">
        <v>54</v>
      </c>
      <c r="G5266" s="7">
        <v>111.0</v>
      </c>
      <c r="H5266" s="7">
        <v>135.0</v>
      </c>
      <c r="I5266" s="7" t="s">
        <v>17</v>
      </c>
      <c r="J5266" s="7">
        <f t="shared" si="1"/>
        <v>123</v>
      </c>
    </row>
    <row r="5267" ht="15.75" hidden="1" customHeight="1">
      <c r="A5267" s="5" t="s">
        <v>7513</v>
      </c>
      <c r="B5267" s="6" t="s">
        <v>12</v>
      </c>
      <c r="C5267" s="5" t="s">
        <v>23</v>
      </c>
      <c r="D5267" s="5" t="s">
        <v>37</v>
      </c>
      <c r="E5267" s="5" t="s">
        <v>15</v>
      </c>
      <c r="F5267" s="5" t="s">
        <v>271</v>
      </c>
      <c r="G5267" s="7">
        <v>185.0</v>
      </c>
      <c r="H5267" s="7" t="s">
        <v>17</v>
      </c>
      <c r="I5267" s="7">
        <v>190.0</v>
      </c>
      <c r="J5267" s="7">
        <f t="shared" si="1"/>
        <v>187.5</v>
      </c>
    </row>
    <row r="5268" ht="15.75" hidden="1" customHeight="1">
      <c r="A5268" s="5" t="s">
        <v>7514</v>
      </c>
      <c r="B5268" s="6" t="s">
        <v>12</v>
      </c>
      <c r="C5268" s="5" t="s">
        <v>23</v>
      </c>
      <c r="D5268" s="5" t="s">
        <v>30</v>
      </c>
      <c r="E5268" s="5" t="s">
        <v>25</v>
      </c>
      <c r="F5268" s="5" t="s">
        <v>526</v>
      </c>
      <c r="G5268" s="7">
        <v>113.0</v>
      </c>
      <c r="H5268" s="7">
        <v>115.0</v>
      </c>
      <c r="I5268" s="7" t="s">
        <v>17</v>
      </c>
      <c r="J5268" s="7">
        <f t="shared" si="1"/>
        <v>114</v>
      </c>
    </row>
    <row r="5269" ht="15.75" hidden="1" customHeight="1">
      <c r="A5269" s="5" t="s">
        <v>7515</v>
      </c>
      <c r="B5269" s="6" t="s">
        <v>12</v>
      </c>
      <c r="C5269" s="5" t="s">
        <v>13</v>
      </c>
      <c r="D5269" s="5" t="s">
        <v>109</v>
      </c>
      <c r="E5269" s="5" t="s">
        <v>15</v>
      </c>
      <c r="F5269" s="5" t="s">
        <v>172</v>
      </c>
      <c r="G5269" s="7">
        <v>152.0</v>
      </c>
      <c r="H5269" s="7">
        <v>166.0</v>
      </c>
      <c r="I5269" s="7" t="s">
        <v>17</v>
      </c>
      <c r="J5269" s="7">
        <f t="shared" si="1"/>
        <v>159</v>
      </c>
    </row>
    <row r="5270" ht="15.75" hidden="1" customHeight="1">
      <c r="A5270" s="5" t="s">
        <v>7516</v>
      </c>
      <c r="B5270" s="6" t="s">
        <v>12</v>
      </c>
      <c r="C5270" s="5" t="s">
        <v>23</v>
      </c>
      <c r="D5270" s="5" t="s">
        <v>14</v>
      </c>
      <c r="E5270" s="5" t="s">
        <v>25</v>
      </c>
      <c r="F5270" s="5" t="s">
        <v>56</v>
      </c>
      <c r="G5270" s="7">
        <v>177.0</v>
      </c>
      <c r="H5270" s="7" t="s">
        <v>17</v>
      </c>
      <c r="I5270" s="7">
        <v>161.0</v>
      </c>
      <c r="J5270" s="7">
        <f t="shared" si="1"/>
        <v>169</v>
      </c>
    </row>
    <row r="5271" ht="15.75" hidden="1" customHeight="1">
      <c r="A5271" s="5" t="s">
        <v>7517</v>
      </c>
      <c r="B5271" s="6" t="s">
        <v>19</v>
      </c>
      <c r="C5271" s="5" t="s">
        <v>23</v>
      </c>
      <c r="D5271" s="5" t="s">
        <v>24</v>
      </c>
      <c r="E5271" s="5" t="s">
        <v>15</v>
      </c>
      <c r="F5271" s="5" t="s">
        <v>413</v>
      </c>
      <c r="G5271" s="7">
        <v>165.0</v>
      </c>
      <c r="H5271" s="7">
        <v>112.0</v>
      </c>
      <c r="I5271" s="7" t="s">
        <v>17</v>
      </c>
      <c r="J5271" s="7">
        <f t="shared" si="1"/>
        <v>138.5</v>
      </c>
    </row>
    <row r="5272" ht="15.75" hidden="1" customHeight="1">
      <c r="A5272" s="5" t="s">
        <v>7518</v>
      </c>
      <c r="B5272" s="6" t="s">
        <v>1069</v>
      </c>
      <c r="C5272" s="5" t="s">
        <v>23</v>
      </c>
      <c r="D5272" s="5" t="s">
        <v>30</v>
      </c>
      <c r="E5272" s="5" t="s">
        <v>15</v>
      </c>
      <c r="F5272" s="5" t="s">
        <v>66</v>
      </c>
      <c r="G5272" s="7">
        <v>159.0</v>
      </c>
      <c r="H5272" s="7" t="s">
        <v>17</v>
      </c>
      <c r="I5272" s="7">
        <v>114.0</v>
      </c>
      <c r="J5272" s="7">
        <f t="shared" si="1"/>
        <v>136.5</v>
      </c>
    </row>
    <row r="5273" ht="15.75" hidden="1" customHeight="1">
      <c r="A5273" s="5" t="s">
        <v>7519</v>
      </c>
      <c r="B5273" s="6" t="s">
        <v>19</v>
      </c>
      <c r="C5273" s="5" t="s">
        <v>23</v>
      </c>
      <c r="D5273" s="5" t="s">
        <v>37</v>
      </c>
      <c r="E5273" s="5" t="s">
        <v>15</v>
      </c>
      <c r="F5273" s="5" t="s">
        <v>205</v>
      </c>
      <c r="G5273" s="7">
        <v>191.0</v>
      </c>
      <c r="H5273" s="7">
        <v>188.0</v>
      </c>
      <c r="I5273" s="7" t="s">
        <v>17</v>
      </c>
      <c r="J5273" s="7">
        <f t="shared" si="1"/>
        <v>189.5</v>
      </c>
    </row>
    <row r="5274" ht="15.75" hidden="1" customHeight="1">
      <c r="A5274" s="5" t="s">
        <v>7520</v>
      </c>
      <c r="B5274" s="6" t="s">
        <v>19</v>
      </c>
      <c r="C5274" s="5" t="s">
        <v>13</v>
      </c>
      <c r="D5274" s="5" t="s">
        <v>37</v>
      </c>
      <c r="E5274" s="5" t="s">
        <v>15</v>
      </c>
      <c r="F5274" s="5" t="s">
        <v>196</v>
      </c>
      <c r="G5274" s="7">
        <v>163.0</v>
      </c>
      <c r="H5274" s="7" t="s">
        <v>17</v>
      </c>
      <c r="I5274" s="7">
        <v>163.0</v>
      </c>
      <c r="J5274" s="7">
        <f t="shared" si="1"/>
        <v>163</v>
      </c>
    </row>
    <row r="5275" ht="15.75" hidden="1" customHeight="1">
      <c r="A5275" s="5" t="s">
        <v>7521</v>
      </c>
      <c r="B5275" s="6" t="s">
        <v>12</v>
      </c>
      <c r="C5275" s="5" t="s">
        <v>23</v>
      </c>
      <c r="D5275" s="5" t="s">
        <v>20</v>
      </c>
      <c r="E5275" s="5" t="s">
        <v>15</v>
      </c>
      <c r="F5275" s="5" t="s">
        <v>153</v>
      </c>
      <c r="G5275" s="7">
        <v>184.0</v>
      </c>
      <c r="H5275" s="7" t="s">
        <v>17</v>
      </c>
      <c r="I5275" s="7">
        <v>172.0</v>
      </c>
      <c r="J5275" s="7">
        <f t="shared" si="1"/>
        <v>178</v>
      </c>
    </row>
    <row r="5276" ht="15.75" hidden="1" customHeight="1">
      <c r="A5276" s="5" t="s">
        <v>7522</v>
      </c>
      <c r="B5276" s="6" t="s">
        <v>12</v>
      </c>
      <c r="C5276" s="5" t="s">
        <v>13</v>
      </c>
      <c r="D5276" s="5" t="s">
        <v>109</v>
      </c>
      <c r="E5276" s="5" t="s">
        <v>25</v>
      </c>
      <c r="F5276" s="5" t="s">
        <v>73</v>
      </c>
      <c r="G5276" s="7">
        <v>187.0</v>
      </c>
      <c r="H5276" s="7">
        <v>191.5</v>
      </c>
      <c r="I5276" s="7">
        <v>130.0</v>
      </c>
      <c r="J5276" s="7">
        <f t="shared" si="1"/>
        <v>169.5</v>
      </c>
    </row>
    <row r="5277" ht="15.75" hidden="1" customHeight="1">
      <c r="A5277" s="5" t="s">
        <v>7523</v>
      </c>
      <c r="B5277" s="6" t="s">
        <v>12</v>
      </c>
      <c r="C5277" s="5" t="s">
        <v>23</v>
      </c>
      <c r="D5277" s="5" t="s">
        <v>30</v>
      </c>
      <c r="E5277" s="5" t="s">
        <v>25</v>
      </c>
      <c r="F5277" s="5" t="s">
        <v>446</v>
      </c>
      <c r="G5277" s="7">
        <v>164.0</v>
      </c>
      <c r="H5277" s="7">
        <v>162.0</v>
      </c>
      <c r="I5277" s="7" t="s">
        <v>17</v>
      </c>
      <c r="J5277" s="7">
        <f t="shared" si="1"/>
        <v>163</v>
      </c>
    </row>
    <row r="5278" ht="15.75" hidden="1" customHeight="1">
      <c r="A5278" s="5" t="s">
        <v>7524</v>
      </c>
      <c r="B5278" s="6" t="s">
        <v>12</v>
      </c>
      <c r="C5278" s="5" t="s">
        <v>23</v>
      </c>
      <c r="D5278" s="5" t="s">
        <v>109</v>
      </c>
      <c r="E5278" s="5" t="s">
        <v>25</v>
      </c>
      <c r="F5278" s="5" t="s">
        <v>679</v>
      </c>
      <c r="G5278" s="7">
        <v>161.0</v>
      </c>
      <c r="H5278" s="7">
        <v>155.0</v>
      </c>
      <c r="I5278" s="7" t="s">
        <v>17</v>
      </c>
      <c r="J5278" s="7">
        <f t="shared" si="1"/>
        <v>158</v>
      </c>
    </row>
    <row r="5279" ht="15.75" hidden="1" customHeight="1">
      <c r="A5279" s="5" t="s">
        <v>7525</v>
      </c>
      <c r="B5279" s="6" t="s">
        <v>12</v>
      </c>
      <c r="C5279" s="5" t="s">
        <v>23</v>
      </c>
      <c r="D5279" s="5" t="s">
        <v>24</v>
      </c>
      <c r="E5279" s="5" t="s">
        <v>25</v>
      </c>
      <c r="F5279" s="5" t="s">
        <v>341</v>
      </c>
      <c r="G5279" s="7">
        <v>134.0</v>
      </c>
      <c r="H5279" s="7">
        <v>135.0</v>
      </c>
      <c r="I5279" s="7" t="s">
        <v>17</v>
      </c>
      <c r="J5279" s="7">
        <f t="shared" si="1"/>
        <v>134.5</v>
      </c>
    </row>
    <row r="5280" ht="15.75" hidden="1" customHeight="1">
      <c r="A5280" s="5" t="s">
        <v>7526</v>
      </c>
      <c r="B5280" s="6" t="s">
        <v>12</v>
      </c>
      <c r="C5280" s="5" t="s">
        <v>13</v>
      </c>
      <c r="D5280" s="5" t="s">
        <v>20</v>
      </c>
      <c r="E5280" s="5" t="s">
        <v>15</v>
      </c>
      <c r="F5280" s="5" t="s">
        <v>383</v>
      </c>
      <c r="G5280" s="7">
        <v>191.0</v>
      </c>
      <c r="H5280" s="7">
        <v>189.0</v>
      </c>
      <c r="I5280" s="7" t="s">
        <v>17</v>
      </c>
      <c r="J5280" s="7">
        <f t="shared" si="1"/>
        <v>190</v>
      </c>
    </row>
    <row r="5281" ht="15.75" hidden="1" customHeight="1">
      <c r="A5281" s="5" t="s">
        <v>7527</v>
      </c>
      <c r="B5281" s="6" t="s">
        <v>12</v>
      </c>
      <c r="C5281" s="5" t="s">
        <v>13</v>
      </c>
      <c r="D5281" s="5" t="s">
        <v>24</v>
      </c>
      <c r="E5281" s="5" t="s">
        <v>15</v>
      </c>
      <c r="F5281" s="5" t="s">
        <v>170</v>
      </c>
      <c r="G5281" s="7">
        <v>126.0</v>
      </c>
      <c r="H5281" s="7">
        <v>112.0</v>
      </c>
      <c r="I5281" s="7" t="s">
        <v>17</v>
      </c>
      <c r="J5281" s="7">
        <f t="shared" si="1"/>
        <v>119</v>
      </c>
    </row>
    <row r="5282" ht="15.75" hidden="1" customHeight="1">
      <c r="A5282" s="5" t="s">
        <v>7528</v>
      </c>
      <c r="B5282" s="6" t="s">
        <v>12</v>
      </c>
      <c r="C5282" s="5" t="s">
        <v>23</v>
      </c>
      <c r="D5282" s="5" t="s">
        <v>51</v>
      </c>
      <c r="E5282" s="5" t="s">
        <v>15</v>
      </c>
      <c r="F5282" s="5" t="s">
        <v>358</v>
      </c>
      <c r="G5282" s="7">
        <v>127.0</v>
      </c>
      <c r="H5282" s="7">
        <v>115.0</v>
      </c>
      <c r="I5282" s="7" t="s">
        <v>17</v>
      </c>
      <c r="J5282" s="7">
        <f t="shared" si="1"/>
        <v>121</v>
      </c>
    </row>
    <row r="5283" ht="15.75" hidden="1" customHeight="1">
      <c r="A5283" s="5" t="s">
        <v>7529</v>
      </c>
      <c r="B5283" s="6" t="s">
        <v>12</v>
      </c>
      <c r="C5283" s="5" t="s">
        <v>23</v>
      </c>
      <c r="D5283" s="5" t="s">
        <v>20</v>
      </c>
      <c r="E5283" s="5" t="s">
        <v>15</v>
      </c>
      <c r="F5283" s="5" t="s">
        <v>292</v>
      </c>
      <c r="G5283" s="7">
        <v>187.0</v>
      </c>
      <c r="H5283" s="7" t="s">
        <v>17</v>
      </c>
      <c r="I5283" s="7">
        <v>177.0</v>
      </c>
      <c r="J5283" s="7">
        <f t="shared" si="1"/>
        <v>182</v>
      </c>
    </row>
    <row r="5284" ht="15.75" hidden="1" customHeight="1">
      <c r="A5284" s="5" t="s">
        <v>7530</v>
      </c>
      <c r="B5284" s="6" t="s">
        <v>12</v>
      </c>
      <c r="C5284" s="5" t="s">
        <v>23</v>
      </c>
      <c r="D5284" s="5" t="s">
        <v>14</v>
      </c>
      <c r="E5284" s="5" t="s">
        <v>25</v>
      </c>
      <c r="F5284" s="5" t="s">
        <v>259</v>
      </c>
      <c r="G5284" s="7">
        <v>154.0</v>
      </c>
      <c r="H5284" s="7" t="s">
        <v>17</v>
      </c>
      <c r="I5284" s="7">
        <v>187.0</v>
      </c>
      <c r="J5284" s="7">
        <f t="shared" si="1"/>
        <v>170.5</v>
      </c>
    </row>
    <row r="5285" ht="15.75" hidden="1" customHeight="1">
      <c r="A5285" s="5" t="s">
        <v>7531</v>
      </c>
      <c r="B5285" s="6" t="s">
        <v>12</v>
      </c>
      <c r="C5285" s="5" t="s">
        <v>13</v>
      </c>
      <c r="D5285" s="5" t="s">
        <v>14</v>
      </c>
      <c r="E5285" s="5" t="s">
        <v>25</v>
      </c>
      <c r="F5285" s="5" t="s">
        <v>259</v>
      </c>
      <c r="G5285" s="7">
        <v>149.0</v>
      </c>
      <c r="H5285" s="7" t="s">
        <v>17</v>
      </c>
      <c r="I5285" s="7">
        <v>163.0</v>
      </c>
      <c r="J5285" s="7">
        <f t="shared" si="1"/>
        <v>156</v>
      </c>
    </row>
    <row r="5286" ht="15.75" hidden="1" customHeight="1">
      <c r="A5286" s="5" t="s">
        <v>7532</v>
      </c>
      <c r="B5286" s="6" t="s">
        <v>12</v>
      </c>
      <c r="C5286" s="5" t="s">
        <v>23</v>
      </c>
      <c r="D5286" s="5" t="s">
        <v>20</v>
      </c>
      <c r="E5286" s="5" t="s">
        <v>25</v>
      </c>
      <c r="F5286" s="5" t="s">
        <v>440</v>
      </c>
      <c r="G5286" s="7">
        <v>159.0</v>
      </c>
      <c r="H5286" s="7" t="s">
        <v>17</v>
      </c>
      <c r="I5286" s="7">
        <v>155.0</v>
      </c>
      <c r="J5286" s="7">
        <f t="shared" si="1"/>
        <v>157</v>
      </c>
    </row>
    <row r="5287" ht="15.75" hidden="1" customHeight="1">
      <c r="A5287" s="5" t="s">
        <v>7533</v>
      </c>
      <c r="B5287" s="6" t="s">
        <v>12</v>
      </c>
      <c r="C5287" s="5" t="s">
        <v>23</v>
      </c>
      <c r="D5287" s="5" t="s">
        <v>149</v>
      </c>
      <c r="E5287" s="5" t="s">
        <v>15</v>
      </c>
      <c r="F5287" s="5" t="s">
        <v>150</v>
      </c>
      <c r="G5287" s="7">
        <v>106.0</v>
      </c>
      <c r="H5287" s="7" t="s">
        <v>67</v>
      </c>
      <c r="I5287" s="7" t="s">
        <v>17</v>
      </c>
      <c r="J5287" s="7">
        <f t="shared" si="1"/>
        <v>106</v>
      </c>
    </row>
    <row r="5288" ht="15.75" hidden="1" customHeight="1">
      <c r="A5288" s="5" t="s">
        <v>7534</v>
      </c>
      <c r="B5288" s="6" t="s">
        <v>19</v>
      </c>
      <c r="C5288" s="5" t="s">
        <v>23</v>
      </c>
      <c r="D5288" s="5" t="s">
        <v>24</v>
      </c>
      <c r="E5288" s="5" t="s">
        <v>15</v>
      </c>
      <c r="F5288" s="5" t="s">
        <v>554</v>
      </c>
      <c r="G5288" s="7">
        <v>164.0</v>
      </c>
      <c r="H5288" s="7">
        <v>147.0</v>
      </c>
      <c r="I5288" s="7">
        <v>149.0</v>
      </c>
      <c r="J5288" s="7">
        <f t="shared" si="1"/>
        <v>153.3333333</v>
      </c>
    </row>
    <row r="5289" ht="15.75" hidden="1" customHeight="1">
      <c r="A5289" s="5" t="s">
        <v>7535</v>
      </c>
      <c r="B5289" s="6" t="s">
        <v>7041</v>
      </c>
      <c r="C5289" s="5" t="s">
        <v>23</v>
      </c>
      <c r="D5289" s="5" t="s">
        <v>43</v>
      </c>
      <c r="E5289" s="5" t="s">
        <v>25</v>
      </c>
      <c r="F5289" s="5" t="s">
        <v>63</v>
      </c>
      <c r="G5289" s="7">
        <v>115.0</v>
      </c>
      <c r="H5289" s="7">
        <v>115.0</v>
      </c>
      <c r="I5289" s="7" t="s">
        <v>17</v>
      </c>
      <c r="J5289" s="7">
        <f t="shared" si="1"/>
        <v>115</v>
      </c>
    </row>
    <row r="5290" ht="15.75" hidden="1" customHeight="1">
      <c r="A5290" s="5" t="s">
        <v>7536</v>
      </c>
      <c r="B5290" s="6" t="s">
        <v>19</v>
      </c>
      <c r="C5290" s="5" t="s">
        <v>23</v>
      </c>
      <c r="D5290" s="5" t="s">
        <v>46</v>
      </c>
      <c r="E5290" s="5" t="s">
        <v>15</v>
      </c>
      <c r="F5290" s="5" t="s">
        <v>90</v>
      </c>
      <c r="G5290" s="7">
        <v>141.0</v>
      </c>
      <c r="H5290" s="7">
        <v>121.0</v>
      </c>
      <c r="I5290" s="7" t="s">
        <v>17</v>
      </c>
      <c r="J5290" s="7">
        <f t="shared" si="1"/>
        <v>131</v>
      </c>
    </row>
    <row r="5291" ht="15.75" hidden="1" customHeight="1">
      <c r="A5291" s="5" t="s">
        <v>7537</v>
      </c>
      <c r="B5291" s="6" t="s">
        <v>19</v>
      </c>
      <c r="C5291" s="5" t="s">
        <v>23</v>
      </c>
      <c r="D5291" s="5" t="s">
        <v>109</v>
      </c>
      <c r="E5291" s="5" t="s">
        <v>25</v>
      </c>
      <c r="F5291" s="5" t="s">
        <v>155</v>
      </c>
      <c r="G5291" s="7">
        <v>173.0</v>
      </c>
      <c r="H5291" s="7">
        <v>165.0</v>
      </c>
      <c r="I5291" s="7" t="s">
        <v>17</v>
      </c>
      <c r="J5291" s="7">
        <f t="shared" si="1"/>
        <v>169</v>
      </c>
    </row>
    <row r="5292" ht="15.75" hidden="1" customHeight="1">
      <c r="A5292" s="5" t="s">
        <v>7538</v>
      </c>
      <c r="B5292" s="6" t="s">
        <v>12</v>
      </c>
      <c r="C5292" s="5" t="s">
        <v>13</v>
      </c>
      <c r="D5292" s="5" t="s">
        <v>37</v>
      </c>
      <c r="E5292" s="5" t="s">
        <v>25</v>
      </c>
      <c r="F5292" s="5" t="s">
        <v>1023</v>
      </c>
      <c r="G5292" s="7">
        <v>145.0</v>
      </c>
      <c r="H5292" s="7">
        <v>124.0</v>
      </c>
      <c r="I5292" s="7">
        <v>151.0</v>
      </c>
      <c r="J5292" s="7">
        <f t="shared" si="1"/>
        <v>140</v>
      </c>
    </row>
    <row r="5293" ht="15.75" hidden="1" customHeight="1">
      <c r="A5293" s="5" t="s">
        <v>7539</v>
      </c>
      <c r="B5293" s="6" t="s">
        <v>12</v>
      </c>
      <c r="C5293" s="5" t="s">
        <v>13</v>
      </c>
      <c r="D5293" s="5" t="s">
        <v>51</v>
      </c>
      <c r="E5293" s="5" t="s">
        <v>15</v>
      </c>
      <c r="F5293" s="5" t="s">
        <v>112</v>
      </c>
      <c r="G5293" s="7">
        <v>160.0</v>
      </c>
      <c r="H5293" s="7" t="s">
        <v>17</v>
      </c>
      <c r="I5293" s="7">
        <v>180.0</v>
      </c>
      <c r="J5293" s="7">
        <f t="shared" si="1"/>
        <v>170</v>
      </c>
    </row>
    <row r="5294" ht="15.75" hidden="1" customHeight="1">
      <c r="A5294" s="5" t="s">
        <v>7540</v>
      </c>
      <c r="B5294" s="6" t="s">
        <v>12</v>
      </c>
      <c r="C5294" s="5" t="s">
        <v>13</v>
      </c>
      <c r="D5294" s="5" t="s">
        <v>24</v>
      </c>
      <c r="E5294" s="5" t="s">
        <v>15</v>
      </c>
      <c r="F5294" s="5" t="s">
        <v>554</v>
      </c>
      <c r="G5294" s="7">
        <v>170.0</v>
      </c>
      <c r="H5294" s="7" t="s">
        <v>17</v>
      </c>
      <c r="I5294" s="7">
        <v>157.0</v>
      </c>
      <c r="J5294" s="7">
        <f t="shared" si="1"/>
        <v>163.5</v>
      </c>
    </row>
    <row r="5295" ht="15.75" hidden="1" customHeight="1">
      <c r="A5295" s="5" t="s">
        <v>7541</v>
      </c>
      <c r="B5295" s="6" t="s">
        <v>19</v>
      </c>
      <c r="C5295" s="5" t="s">
        <v>13</v>
      </c>
      <c r="D5295" s="5" t="s">
        <v>20</v>
      </c>
      <c r="E5295" s="5" t="s">
        <v>25</v>
      </c>
      <c r="F5295" s="5" t="s">
        <v>194</v>
      </c>
      <c r="G5295" s="7">
        <v>190.0</v>
      </c>
      <c r="H5295" s="7" t="s">
        <v>17</v>
      </c>
      <c r="I5295" s="7">
        <v>184.0</v>
      </c>
      <c r="J5295" s="7">
        <f t="shared" si="1"/>
        <v>187</v>
      </c>
    </row>
    <row r="5296" ht="15.75" hidden="1" customHeight="1">
      <c r="A5296" s="5" t="s">
        <v>7542</v>
      </c>
      <c r="B5296" s="6" t="s">
        <v>12</v>
      </c>
      <c r="C5296" s="5" t="s">
        <v>23</v>
      </c>
      <c r="D5296" s="5" t="s">
        <v>20</v>
      </c>
      <c r="E5296" s="5" t="s">
        <v>25</v>
      </c>
      <c r="F5296" s="5" t="s">
        <v>410</v>
      </c>
      <c r="G5296" s="7">
        <v>147.0</v>
      </c>
      <c r="H5296" s="7">
        <v>124.0</v>
      </c>
      <c r="I5296" s="7" t="s">
        <v>17</v>
      </c>
      <c r="J5296" s="7">
        <f t="shared" si="1"/>
        <v>135.5</v>
      </c>
    </row>
    <row r="5297" ht="15.75" hidden="1" customHeight="1">
      <c r="A5297" s="5" t="s">
        <v>7543</v>
      </c>
      <c r="B5297" s="6" t="s">
        <v>12</v>
      </c>
      <c r="C5297" s="5" t="s">
        <v>13</v>
      </c>
      <c r="D5297" s="5" t="s">
        <v>149</v>
      </c>
      <c r="E5297" s="5" t="s">
        <v>15</v>
      </c>
      <c r="F5297" s="5" t="s">
        <v>183</v>
      </c>
      <c r="G5297" s="7">
        <v>140.0</v>
      </c>
      <c r="H5297" s="7" t="s">
        <v>17</v>
      </c>
      <c r="I5297" s="7">
        <v>133.0</v>
      </c>
      <c r="J5297" s="7">
        <f t="shared" si="1"/>
        <v>136.5</v>
      </c>
    </row>
    <row r="5298" ht="15.75" hidden="1" customHeight="1">
      <c r="A5298" s="5" t="s">
        <v>7544</v>
      </c>
      <c r="B5298" s="6" t="s">
        <v>19</v>
      </c>
      <c r="C5298" s="5" t="s">
        <v>23</v>
      </c>
      <c r="D5298" s="5" t="s">
        <v>37</v>
      </c>
      <c r="E5298" s="5" t="s">
        <v>25</v>
      </c>
      <c r="F5298" s="5" t="s">
        <v>174</v>
      </c>
      <c r="G5298" s="7">
        <v>176.0</v>
      </c>
      <c r="H5298" s="7">
        <v>143.0</v>
      </c>
      <c r="I5298" s="7" t="s">
        <v>17</v>
      </c>
      <c r="J5298" s="7">
        <f t="shared" si="1"/>
        <v>159.5</v>
      </c>
    </row>
    <row r="5299" ht="15.75" hidden="1" customHeight="1">
      <c r="A5299" s="5" t="s">
        <v>7545</v>
      </c>
      <c r="B5299" s="6" t="s">
        <v>12</v>
      </c>
      <c r="C5299" s="5" t="s">
        <v>23</v>
      </c>
      <c r="D5299" s="5" t="s">
        <v>109</v>
      </c>
      <c r="E5299" s="5" t="s">
        <v>25</v>
      </c>
      <c r="F5299" s="5" t="s">
        <v>1118</v>
      </c>
      <c r="G5299" s="7">
        <v>152.0</v>
      </c>
      <c r="H5299" s="7" t="s">
        <v>17</v>
      </c>
      <c r="I5299" s="7">
        <v>140.0</v>
      </c>
      <c r="J5299" s="7">
        <f t="shared" si="1"/>
        <v>146</v>
      </c>
    </row>
    <row r="5300" ht="15.75" hidden="1" customHeight="1">
      <c r="A5300" s="5" t="s">
        <v>7546</v>
      </c>
      <c r="B5300" s="6" t="s">
        <v>12</v>
      </c>
      <c r="C5300" s="5" t="s">
        <v>23</v>
      </c>
      <c r="D5300" s="5" t="s">
        <v>14</v>
      </c>
      <c r="E5300" s="5" t="s">
        <v>25</v>
      </c>
      <c r="F5300" s="5" t="s">
        <v>489</v>
      </c>
      <c r="G5300" s="7">
        <v>185.0</v>
      </c>
      <c r="H5300" s="7" t="s">
        <v>17</v>
      </c>
      <c r="I5300" s="7">
        <v>180.0</v>
      </c>
      <c r="J5300" s="7">
        <f t="shared" si="1"/>
        <v>182.5</v>
      </c>
    </row>
    <row r="5301" ht="15.75" hidden="1" customHeight="1">
      <c r="A5301" s="5" t="s">
        <v>7547</v>
      </c>
      <c r="B5301" s="6" t="s">
        <v>12</v>
      </c>
      <c r="C5301" s="5" t="s">
        <v>23</v>
      </c>
      <c r="D5301" s="5" t="s">
        <v>20</v>
      </c>
      <c r="E5301" s="5" t="s">
        <v>15</v>
      </c>
      <c r="F5301" s="5" t="s">
        <v>3542</v>
      </c>
      <c r="G5301" s="7">
        <v>191.0</v>
      </c>
      <c r="H5301" s="7">
        <v>185.5</v>
      </c>
      <c r="I5301" s="7" t="s">
        <v>17</v>
      </c>
      <c r="J5301" s="7">
        <f t="shared" si="1"/>
        <v>188.25</v>
      </c>
    </row>
    <row r="5302" ht="15.75" hidden="1" customHeight="1">
      <c r="A5302" s="5" t="s">
        <v>7548</v>
      </c>
      <c r="B5302" s="6" t="s">
        <v>12</v>
      </c>
      <c r="C5302" s="5" t="s">
        <v>13</v>
      </c>
      <c r="D5302" s="5" t="s">
        <v>37</v>
      </c>
      <c r="E5302" s="5" t="s">
        <v>25</v>
      </c>
      <c r="F5302" s="5" t="s">
        <v>97</v>
      </c>
      <c r="G5302" s="7">
        <v>145.0</v>
      </c>
      <c r="H5302" s="7" t="s">
        <v>17</v>
      </c>
      <c r="I5302" s="7">
        <v>151.0</v>
      </c>
      <c r="J5302" s="7">
        <f t="shared" si="1"/>
        <v>148</v>
      </c>
    </row>
    <row r="5303" ht="15.75" hidden="1" customHeight="1">
      <c r="A5303" s="5" t="s">
        <v>7549</v>
      </c>
      <c r="B5303" s="6" t="s">
        <v>19</v>
      </c>
      <c r="C5303" s="5" t="s">
        <v>13</v>
      </c>
      <c r="D5303" s="5" t="s">
        <v>43</v>
      </c>
      <c r="E5303" s="5" t="s">
        <v>25</v>
      </c>
      <c r="F5303" s="5" t="s">
        <v>754</v>
      </c>
      <c r="G5303" s="7">
        <v>119.0</v>
      </c>
      <c r="H5303" s="7">
        <v>135.0</v>
      </c>
      <c r="I5303" s="7" t="s">
        <v>17</v>
      </c>
      <c r="J5303" s="7">
        <f t="shared" si="1"/>
        <v>127</v>
      </c>
    </row>
    <row r="5304" ht="15.75" hidden="1" customHeight="1">
      <c r="A5304" s="5" t="s">
        <v>7550</v>
      </c>
      <c r="B5304" s="6" t="s">
        <v>19</v>
      </c>
      <c r="C5304" s="5" t="s">
        <v>23</v>
      </c>
      <c r="D5304" s="5" t="s">
        <v>130</v>
      </c>
      <c r="E5304" s="5" t="s">
        <v>15</v>
      </c>
      <c r="F5304" s="5" t="s">
        <v>196</v>
      </c>
      <c r="G5304" s="7">
        <v>155.0</v>
      </c>
      <c r="H5304" s="7">
        <v>135.0</v>
      </c>
      <c r="I5304" s="7" t="s">
        <v>17</v>
      </c>
      <c r="J5304" s="7">
        <f t="shared" si="1"/>
        <v>145</v>
      </c>
    </row>
    <row r="5305" ht="15.75" hidden="1" customHeight="1">
      <c r="A5305" s="5" t="s">
        <v>7551</v>
      </c>
      <c r="B5305" s="6" t="s">
        <v>12</v>
      </c>
      <c r="C5305" s="5" t="s">
        <v>23</v>
      </c>
      <c r="D5305" s="5" t="s">
        <v>20</v>
      </c>
      <c r="E5305" s="5" t="s">
        <v>25</v>
      </c>
      <c r="F5305" s="5" t="s">
        <v>300</v>
      </c>
      <c r="G5305" s="7">
        <v>172.0</v>
      </c>
      <c r="H5305" s="7">
        <v>105.0</v>
      </c>
      <c r="I5305" s="7" t="s">
        <v>17</v>
      </c>
      <c r="J5305" s="7">
        <f t="shared" si="1"/>
        <v>138.5</v>
      </c>
    </row>
    <row r="5306" ht="15.75" hidden="1" customHeight="1">
      <c r="A5306" s="5" t="s">
        <v>7552</v>
      </c>
      <c r="B5306" s="6" t="s">
        <v>12</v>
      </c>
      <c r="C5306" s="5" t="s">
        <v>23</v>
      </c>
      <c r="D5306" s="5" t="s">
        <v>109</v>
      </c>
      <c r="E5306" s="5" t="s">
        <v>25</v>
      </c>
      <c r="F5306" s="5" t="s">
        <v>1118</v>
      </c>
      <c r="G5306" s="7">
        <v>144.0</v>
      </c>
      <c r="H5306" s="7">
        <v>115.0</v>
      </c>
      <c r="I5306" s="7" t="s">
        <v>17</v>
      </c>
      <c r="J5306" s="7">
        <f t="shared" si="1"/>
        <v>129.5</v>
      </c>
    </row>
    <row r="5307" ht="15.75" hidden="1" customHeight="1">
      <c r="A5307" s="5" t="s">
        <v>7553</v>
      </c>
      <c r="B5307" s="6" t="s">
        <v>12</v>
      </c>
      <c r="C5307" s="5" t="s">
        <v>23</v>
      </c>
      <c r="D5307" s="5" t="s">
        <v>24</v>
      </c>
      <c r="E5307" s="5" t="s">
        <v>15</v>
      </c>
      <c r="F5307" s="5" t="s">
        <v>732</v>
      </c>
      <c r="G5307" s="7">
        <v>137.0</v>
      </c>
      <c r="H5307" s="7" t="s">
        <v>17</v>
      </c>
      <c r="I5307" s="7">
        <v>110.0</v>
      </c>
      <c r="J5307" s="7">
        <f t="shared" si="1"/>
        <v>123.5</v>
      </c>
    </row>
    <row r="5308" ht="15.75" hidden="1" customHeight="1">
      <c r="A5308" s="5" t="s">
        <v>7554</v>
      </c>
      <c r="B5308" s="6" t="s">
        <v>19</v>
      </c>
      <c r="C5308" s="5" t="s">
        <v>13</v>
      </c>
      <c r="D5308" s="5" t="s">
        <v>24</v>
      </c>
      <c r="E5308" s="5" t="s">
        <v>15</v>
      </c>
      <c r="F5308" s="5" t="s">
        <v>1388</v>
      </c>
      <c r="G5308" s="7">
        <v>160.0</v>
      </c>
      <c r="H5308" s="7" t="s">
        <v>17</v>
      </c>
      <c r="I5308" s="7">
        <v>133.0</v>
      </c>
      <c r="J5308" s="7">
        <f t="shared" si="1"/>
        <v>146.5</v>
      </c>
    </row>
    <row r="5309" ht="15.75" hidden="1" customHeight="1">
      <c r="A5309" s="5" t="s">
        <v>7555</v>
      </c>
      <c r="B5309" s="6" t="s">
        <v>12</v>
      </c>
      <c r="C5309" s="5" t="s">
        <v>23</v>
      </c>
      <c r="D5309" s="5" t="s">
        <v>30</v>
      </c>
      <c r="E5309" s="5" t="s">
        <v>15</v>
      </c>
      <c r="F5309" s="5" t="s">
        <v>971</v>
      </c>
      <c r="G5309" s="7">
        <v>135.0</v>
      </c>
      <c r="H5309" s="7">
        <v>132.0</v>
      </c>
      <c r="I5309" s="7" t="s">
        <v>17</v>
      </c>
      <c r="J5309" s="7">
        <f t="shared" si="1"/>
        <v>133.5</v>
      </c>
    </row>
    <row r="5310" ht="15.75" hidden="1" customHeight="1">
      <c r="A5310" s="5" t="s">
        <v>7556</v>
      </c>
      <c r="B5310" s="6" t="s">
        <v>12</v>
      </c>
      <c r="C5310" s="5" t="s">
        <v>13</v>
      </c>
      <c r="D5310" s="5" t="s">
        <v>149</v>
      </c>
      <c r="E5310" s="5" t="s">
        <v>15</v>
      </c>
      <c r="F5310" s="5" t="s">
        <v>183</v>
      </c>
      <c r="G5310" s="7">
        <v>154.0</v>
      </c>
      <c r="H5310" s="7" t="s">
        <v>17</v>
      </c>
      <c r="I5310" s="7">
        <v>155.0</v>
      </c>
      <c r="J5310" s="7">
        <f t="shared" si="1"/>
        <v>154.5</v>
      </c>
    </row>
    <row r="5311" ht="15.75" hidden="1" customHeight="1">
      <c r="A5311" s="5" t="s">
        <v>7557</v>
      </c>
      <c r="B5311" s="6" t="s">
        <v>12</v>
      </c>
      <c r="C5311" s="5" t="s">
        <v>23</v>
      </c>
      <c r="D5311" s="5" t="s">
        <v>20</v>
      </c>
      <c r="E5311" s="5" t="s">
        <v>15</v>
      </c>
      <c r="F5311" s="5" t="s">
        <v>137</v>
      </c>
      <c r="G5311" s="7">
        <v>186.0</v>
      </c>
      <c r="H5311" s="7" t="s">
        <v>17</v>
      </c>
      <c r="I5311" s="7">
        <v>146.0</v>
      </c>
      <c r="J5311" s="7">
        <f t="shared" si="1"/>
        <v>166</v>
      </c>
    </row>
    <row r="5312" ht="15.75" hidden="1" customHeight="1">
      <c r="A5312" s="5" t="s">
        <v>7558</v>
      </c>
      <c r="B5312" s="6" t="s">
        <v>12</v>
      </c>
      <c r="C5312" s="5" t="s">
        <v>23</v>
      </c>
      <c r="D5312" s="5" t="s">
        <v>20</v>
      </c>
      <c r="E5312" s="5" t="s">
        <v>15</v>
      </c>
      <c r="F5312" s="5" t="s">
        <v>153</v>
      </c>
      <c r="G5312" s="7">
        <v>154.0</v>
      </c>
      <c r="H5312" s="7" t="s">
        <v>17</v>
      </c>
      <c r="I5312" s="7">
        <v>135.0</v>
      </c>
      <c r="J5312" s="7">
        <f t="shared" si="1"/>
        <v>144.5</v>
      </c>
    </row>
    <row r="5313" ht="15.75" hidden="1" customHeight="1">
      <c r="A5313" s="5" t="s">
        <v>7559</v>
      </c>
      <c r="B5313" s="6" t="s">
        <v>12</v>
      </c>
      <c r="C5313" s="5" t="s">
        <v>23</v>
      </c>
      <c r="D5313" s="5" t="s">
        <v>20</v>
      </c>
      <c r="E5313" s="5" t="s">
        <v>15</v>
      </c>
      <c r="F5313" s="5" t="s">
        <v>742</v>
      </c>
      <c r="G5313" s="7">
        <v>157.0</v>
      </c>
      <c r="H5313" s="7">
        <v>151.0</v>
      </c>
      <c r="I5313" s="7" t="s">
        <v>17</v>
      </c>
      <c r="J5313" s="7">
        <f t="shared" si="1"/>
        <v>154</v>
      </c>
    </row>
    <row r="5314" ht="15.75" hidden="1" customHeight="1">
      <c r="A5314" s="5" t="s">
        <v>7560</v>
      </c>
      <c r="B5314" s="6" t="s">
        <v>12</v>
      </c>
      <c r="C5314" s="5" t="s">
        <v>23</v>
      </c>
      <c r="D5314" s="5" t="s">
        <v>30</v>
      </c>
      <c r="E5314" s="5" t="s">
        <v>25</v>
      </c>
      <c r="F5314" s="5" t="s">
        <v>1307</v>
      </c>
      <c r="G5314" s="7">
        <v>104.0</v>
      </c>
      <c r="H5314" s="7">
        <v>121.0</v>
      </c>
      <c r="I5314" s="7" t="s">
        <v>17</v>
      </c>
      <c r="J5314" s="7">
        <f t="shared" si="1"/>
        <v>112.5</v>
      </c>
    </row>
    <row r="5315" ht="15.75" hidden="1" customHeight="1">
      <c r="A5315" s="5" t="s">
        <v>7561</v>
      </c>
      <c r="B5315" s="6" t="s">
        <v>12</v>
      </c>
      <c r="C5315" s="5" t="s">
        <v>23</v>
      </c>
      <c r="D5315" s="5" t="s">
        <v>20</v>
      </c>
      <c r="E5315" s="5" t="s">
        <v>25</v>
      </c>
      <c r="F5315" s="5" t="s">
        <v>71</v>
      </c>
      <c r="G5315" s="7">
        <v>192.0</v>
      </c>
      <c r="H5315" s="7" t="s">
        <v>17</v>
      </c>
      <c r="I5315" s="7">
        <v>149.0</v>
      </c>
      <c r="J5315" s="7">
        <f t="shared" si="1"/>
        <v>170.5</v>
      </c>
    </row>
    <row r="5316" ht="15.75" hidden="1" customHeight="1">
      <c r="A5316" s="5" t="s">
        <v>7562</v>
      </c>
      <c r="B5316" s="6" t="s">
        <v>19</v>
      </c>
      <c r="C5316" s="5" t="s">
        <v>13</v>
      </c>
      <c r="D5316" s="5" t="s">
        <v>109</v>
      </c>
      <c r="E5316" s="5" t="s">
        <v>15</v>
      </c>
      <c r="F5316" s="5" t="s">
        <v>172</v>
      </c>
      <c r="G5316" s="7">
        <v>150.0</v>
      </c>
      <c r="H5316" s="7">
        <v>158.0</v>
      </c>
      <c r="I5316" s="7" t="s">
        <v>17</v>
      </c>
      <c r="J5316" s="7">
        <f t="shared" si="1"/>
        <v>154</v>
      </c>
    </row>
    <row r="5317" ht="15.75" hidden="1" customHeight="1">
      <c r="A5317" s="5" t="s">
        <v>7563</v>
      </c>
      <c r="B5317" s="6" t="s">
        <v>12</v>
      </c>
      <c r="C5317" s="5" t="s">
        <v>23</v>
      </c>
      <c r="D5317" s="5" t="s">
        <v>43</v>
      </c>
      <c r="E5317" s="5" t="s">
        <v>25</v>
      </c>
      <c r="F5317" s="5" t="s">
        <v>754</v>
      </c>
      <c r="G5317" s="7">
        <v>157.0</v>
      </c>
      <c r="H5317" s="7">
        <v>145.0</v>
      </c>
      <c r="I5317" s="7">
        <v>117.0</v>
      </c>
      <c r="J5317" s="7">
        <f t="shared" si="1"/>
        <v>139.6666667</v>
      </c>
    </row>
    <row r="5318" ht="15.75" hidden="1" customHeight="1">
      <c r="A5318" s="5" t="s">
        <v>7564</v>
      </c>
      <c r="B5318" s="6" t="s">
        <v>12</v>
      </c>
      <c r="C5318" s="5" t="s">
        <v>13</v>
      </c>
      <c r="D5318" s="5" t="s">
        <v>24</v>
      </c>
      <c r="E5318" s="5" t="s">
        <v>15</v>
      </c>
      <c r="F5318" s="5" t="s">
        <v>170</v>
      </c>
      <c r="G5318" s="7">
        <v>104.0</v>
      </c>
      <c r="H5318" s="7">
        <v>118.0</v>
      </c>
      <c r="I5318" s="7" t="s">
        <v>17</v>
      </c>
      <c r="J5318" s="7">
        <f t="shared" si="1"/>
        <v>111</v>
      </c>
    </row>
    <row r="5319" ht="15.75" hidden="1" customHeight="1">
      <c r="A5319" s="5" t="s">
        <v>7565</v>
      </c>
      <c r="B5319" s="6" t="s">
        <v>12</v>
      </c>
      <c r="C5319" s="5" t="s">
        <v>23</v>
      </c>
      <c r="D5319" s="5" t="s">
        <v>24</v>
      </c>
      <c r="E5319" s="5" t="s">
        <v>15</v>
      </c>
      <c r="F5319" s="5" t="s">
        <v>35</v>
      </c>
      <c r="G5319" s="7">
        <v>187.0</v>
      </c>
      <c r="H5319" s="7" t="s">
        <v>17</v>
      </c>
      <c r="I5319" s="7">
        <v>182.0</v>
      </c>
      <c r="J5319" s="7">
        <f t="shared" si="1"/>
        <v>184.5</v>
      </c>
    </row>
    <row r="5320" ht="15.75" hidden="1" customHeight="1">
      <c r="A5320" s="5" t="s">
        <v>7566</v>
      </c>
      <c r="B5320" s="6" t="s">
        <v>12</v>
      </c>
      <c r="C5320" s="5" t="s">
        <v>23</v>
      </c>
      <c r="D5320" s="5" t="s">
        <v>24</v>
      </c>
      <c r="E5320" s="5" t="s">
        <v>15</v>
      </c>
      <c r="F5320" s="5" t="s">
        <v>467</v>
      </c>
      <c r="G5320" s="7">
        <v>182.0</v>
      </c>
      <c r="H5320" s="7">
        <v>174.0</v>
      </c>
      <c r="I5320" s="7">
        <v>149.0</v>
      </c>
      <c r="J5320" s="7">
        <f t="shared" si="1"/>
        <v>168.3333333</v>
      </c>
    </row>
    <row r="5321" ht="15.75" hidden="1" customHeight="1">
      <c r="A5321" s="5" t="s">
        <v>7567</v>
      </c>
      <c r="B5321" s="6" t="s">
        <v>19</v>
      </c>
      <c r="C5321" s="5" t="s">
        <v>23</v>
      </c>
      <c r="D5321" s="5" t="s">
        <v>20</v>
      </c>
      <c r="E5321" s="5" t="s">
        <v>25</v>
      </c>
      <c r="F5321" s="5" t="s">
        <v>1343</v>
      </c>
      <c r="G5321" s="7">
        <v>172.0</v>
      </c>
      <c r="H5321" s="7">
        <v>151.0</v>
      </c>
      <c r="I5321" s="7" t="s">
        <v>17</v>
      </c>
      <c r="J5321" s="7">
        <f t="shared" si="1"/>
        <v>161.5</v>
      </c>
    </row>
    <row r="5322" ht="15.75" hidden="1" customHeight="1">
      <c r="A5322" s="5" t="s">
        <v>7568</v>
      </c>
      <c r="B5322" s="6" t="s">
        <v>12</v>
      </c>
      <c r="C5322" s="5" t="s">
        <v>13</v>
      </c>
      <c r="D5322" s="5" t="s">
        <v>60</v>
      </c>
      <c r="E5322" s="5" t="s">
        <v>15</v>
      </c>
      <c r="F5322" s="5" t="s">
        <v>352</v>
      </c>
      <c r="G5322" s="7">
        <v>102.0</v>
      </c>
      <c r="H5322" s="7" t="s">
        <v>67</v>
      </c>
      <c r="I5322" s="7" t="s">
        <v>17</v>
      </c>
      <c r="J5322" s="7">
        <f t="shared" si="1"/>
        <v>102</v>
      </c>
    </row>
    <row r="5323" ht="15.75" hidden="1" customHeight="1">
      <c r="A5323" s="5" t="s">
        <v>7569</v>
      </c>
      <c r="B5323" s="6" t="s">
        <v>12</v>
      </c>
      <c r="C5323" s="5" t="s">
        <v>13</v>
      </c>
      <c r="D5323" s="5" t="s">
        <v>37</v>
      </c>
      <c r="E5323" s="5" t="s">
        <v>15</v>
      </c>
      <c r="F5323" s="5" t="s">
        <v>114</v>
      </c>
      <c r="G5323" s="7">
        <v>166.0</v>
      </c>
      <c r="H5323" s="7" t="s">
        <v>17</v>
      </c>
      <c r="I5323" s="7">
        <v>177.0</v>
      </c>
      <c r="J5323" s="7">
        <f t="shared" si="1"/>
        <v>171.5</v>
      </c>
    </row>
    <row r="5324" ht="15.75" hidden="1" customHeight="1">
      <c r="A5324" s="5" t="s">
        <v>7570</v>
      </c>
      <c r="B5324" s="6" t="s">
        <v>12</v>
      </c>
      <c r="C5324" s="5" t="s">
        <v>13</v>
      </c>
      <c r="D5324" s="5" t="s">
        <v>37</v>
      </c>
      <c r="E5324" s="5" t="s">
        <v>25</v>
      </c>
      <c r="F5324" s="5" t="s">
        <v>361</v>
      </c>
      <c r="G5324" s="7">
        <v>169.0</v>
      </c>
      <c r="H5324" s="7" t="s">
        <v>17</v>
      </c>
      <c r="I5324" s="7">
        <v>173.0</v>
      </c>
      <c r="J5324" s="7">
        <f t="shared" si="1"/>
        <v>171</v>
      </c>
    </row>
    <row r="5325" ht="15.75" hidden="1" customHeight="1">
      <c r="A5325" s="5" t="s">
        <v>7571</v>
      </c>
      <c r="B5325" s="6" t="s">
        <v>12</v>
      </c>
      <c r="C5325" s="5" t="s">
        <v>23</v>
      </c>
      <c r="D5325" s="5" t="s">
        <v>30</v>
      </c>
      <c r="E5325" s="5" t="s">
        <v>15</v>
      </c>
      <c r="F5325" s="5" t="s">
        <v>49</v>
      </c>
      <c r="G5325" s="7">
        <v>144.0</v>
      </c>
      <c r="H5325" s="7">
        <v>160.0</v>
      </c>
      <c r="I5325" s="7" t="s">
        <v>17</v>
      </c>
      <c r="J5325" s="7">
        <f t="shared" si="1"/>
        <v>152</v>
      </c>
    </row>
    <row r="5326" ht="15.75" hidden="1" customHeight="1">
      <c r="A5326" s="5" t="s">
        <v>7572</v>
      </c>
      <c r="B5326" s="6" t="s">
        <v>12</v>
      </c>
      <c r="C5326" s="5" t="s">
        <v>23</v>
      </c>
      <c r="D5326" s="5" t="s">
        <v>20</v>
      </c>
      <c r="E5326" s="5" t="s">
        <v>15</v>
      </c>
      <c r="F5326" s="5" t="s">
        <v>354</v>
      </c>
      <c r="G5326" s="7">
        <v>193.0</v>
      </c>
      <c r="H5326" s="7" t="s">
        <v>17</v>
      </c>
      <c r="I5326" s="7">
        <v>177.0</v>
      </c>
      <c r="J5326" s="7">
        <f t="shared" si="1"/>
        <v>185</v>
      </c>
    </row>
    <row r="5327" ht="15.75" hidden="1" customHeight="1">
      <c r="A5327" s="5" t="s">
        <v>7573</v>
      </c>
      <c r="B5327" s="6" t="s">
        <v>12</v>
      </c>
      <c r="C5327" s="5" t="s">
        <v>23</v>
      </c>
      <c r="D5327" s="5" t="s">
        <v>24</v>
      </c>
      <c r="E5327" s="5" t="s">
        <v>15</v>
      </c>
      <c r="F5327" s="5" t="s">
        <v>336</v>
      </c>
      <c r="G5327" s="7">
        <v>171.0</v>
      </c>
      <c r="H5327" s="7">
        <v>160.0</v>
      </c>
      <c r="I5327" s="7" t="s">
        <v>17</v>
      </c>
      <c r="J5327" s="7">
        <f t="shared" si="1"/>
        <v>165.5</v>
      </c>
    </row>
    <row r="5328" ht="15.75" hidden="1" customHeight="1">
      <c r="A5328" s="5" t="s">
        <v>7574</v>
      </c>
      <c r="B5328" s="6" t="s">
        <v>12</v>
      </c>
      <c r="C5328" s="5" t="s">
        <v>23</v>
      </c>
      <c r="D5328" s="5" t="s">
        <v>24</v>
      </c>
      <c r="E5328" s="5" t="s">
        <v>15</v>
      </c>
      <c r="F5328" s="5" t="s">
        <v>350</v>
      </c>
      <c r="G5328" s="7">
        <v>145.0</v>
      </c>
      <c r="H5328" s="7" t="s">
        <v>17</v>
      </c>
      <c r="I5328" s="7">
        <v>119.0</v>
      </c>
      <c r="J5328" s="7">
        <f t="shared" si="1"/>
        <v>132</v>
      </c>
    </row>
    <row r="5329" ht="15.75" hidden="1" customHeight="1">
      <c r="A5329" s="5" t="s">
        <v>7575</v>
      </c>
      <c r="B5329" s="6" t="s">
        <v>12</v>
      </c>
      <c r="C5329" s="5" t="s">
        <v>13</v>
      </c>
      <c r="D5329" s="5" t="s">
        <v>37</v>
      </c>
      <c r="E5329" s="5" t="s">
        <v>25</v>
      </c>
      <c r="F5329" s="5" t="s">
        <v>240</v>
      </c>
      <c r="G5329" s="7">
        <v>177.0</v>
      </c>
      <c r="H5329" s="7" t="s">
        <v>17</v>
      </c>
      <c r="I5329" s="7">
        <v>182.0</v>
      </c>
      <c r="J5329" s="7">
        <f t="shared" si="1"/>
        <v>179.5</v>
      </c>
    </row>
    <row r="5330" ht="15.75" hidden="1" customHeight="1">
      <c r="A5330" s="5" t="s">
        <v>7576</v>
      </c>
      <c r="B5330" s="6" t="s">
        <v>12</v>
      </c>
      <c r="C5330" s="5" t="s">
        <v>13</v>
      </c>
      <c r="D5330" s="5" t="s">
        <v>20</v>
      </c>
      <c r="E5330" s="5" t="s">
        <v>25</v>
      </c>
      <c r="F5330" s="5" t="s">
        <v>410</v>
      </c>
      <c r="G5330" s="7">
        <v>155.0</v>
      </c>
      <c r="H5330" s="7">
        <v>158.0</v>
      </c>
      <c r="I5330" s="7" t="s">
        <v>17</v>
      </c>
      <c r="J5330" s="7">
        <f t="shared" si="1"/>
        <v>156.5</v>
      </c>
    </row>
    <row r="5331" ht="15.75" hidden="1" customHeight="1">
      <c r="A5331" s="5" t="s">
        <v>7577</v>
      </c>
      <c r="B5331" s="6" t="s">
        <v>12</v>
      </c>
      <c r="C5331" s="5" t="s">
        <v>23</v>
      </c>
      <c r="D5331" s="5" t="s">
        <v>473</v>
      </c>
      <c r="E5331" s="5" t="s">
        <v>25</v>
      </c>
      <c r="F5331" s="5" t="s">
        <v>474</v>
      </c>
      <c r="G5331" s="7">
        <v>134.0</v>
      </c>
      <c r="H5331" s="7">
        <v>138.0</v>
      </c>
      <c r="I5331" s="7" t="s">
        <v>17</v>
      </c>
      <c r="J5331" s="7">
        <f t="shared" si="1"/>
        <v>136</v>
      </c>
    </row>
    <row r="5332" ht="15.75" hidden="1" customHeight="1">
      <c r="A5332" s="5" t="s">
        <v>7578</v>
      </c>
      <c r="B5332" s="6" t="s">
        <v>12</v>
      </c>
      <c r="C5332" s="5" t="s">
        <v>23</v>
      </c>
      <c r="D5332" s="5" t="s">
        <v>37</v>
      </c>
      <c r="E5332" s="5" t="s">
        <v>15</v>
      </c>
      <c r="F5332" s="5" t="s">
        <v>1225</v>
      </c>
      <c r="G5332" s="7">
        <v>166.0</v>
      </c>
      <c r="H5332" s="7">
        <v>165.0</v>
      </c>
      <c r="I5332" s="7">
        <v>155.0</v>
      </c>
      <c r="J5332" s="7">
        <f t="shared" si="1"/>
        <v>162</v>
      </c>
    </row>
    <row r="5333" ht="15.75" hidden="1" customHeight="1">
      <c r="A5333" s="5" t="s">
        <v>7579</v>
      </c>
      <c r="B5333" s="6" t="s">
        <v>12</v>
      </c>
      <c r="C5333" s="5" t="s">
        <v>13</v>
      </c>
      <c r="D5333" s="5" t="s">
        <v>109</v>
      </c>
      <c r="E5333" s="5" t="s">
        <v>15</v>
      </c>
      <c r="F5333" s="5" t="s">
        <v>172</v>
      </c>
      <c r="G5333" s="7">
        <v>144.0</v>
      </c>
      <c r="H5333" s="7">
        <v>135.0</v>
      </c>
      <c r="I5333" s="7" t="s">
        <v>67</v>
      </c>
      <c r="J5333" s="7">
        <f t="shared" si="1"/>
        <v>139.5</v>
      </c>
    </row>
    <row r="5334" ht="15.75" hidden="1" customHeight="1">
      <c r="A5334" s="5" t="s">
        <v>7580</v>
      </c>
      <c r="B5334" s="6" t="s">
        <v>19</v>
      </c>
      <c r="C5334" s="5" t="s">
        <v>23</v>
      </c>
      <c r="D5334" s="5" t="s">
        <v>24</v>
      </c>
      <c r="E5334" s="5" t="s">
        <v>15</v>
      </c>
      <c r="F5334" s="5" t="s">
        <v>336</v>
      </c>
      <c r="G5334" s="7">
        <v>180.0</v>
      </c>
      <c r="H5334" s="7" t="s">
        <v>17</v>
      </c>
      <c r="I5334" s="7">
        <v>128.0</v>
      </c>
      <c r="J5334" s="7">
        <f t="shared" si="1"/>
        <v>154</v>
      </c>
    </row>
    <row r="5335" ht="15.75" hidden="1" customHeight="1">
      <c r="A5335" s="5" t="s">
        <v>7581</v>
      </c>
      <c r="B5335" s="6" t="s">
        <v>19</v>
      </c>
      <c r="C5335" s="5" t="s">
        <v>23</v>
      </c>
      <c r="D5335" s="5" t="s">
        <v>51</v>
      </c>
      <c r="E5335" s="5" t="s">
        <v>25</v>
      </c>
      <c r="F5335" s="5" t="s">
        <v>474</v>
      </c>
      <c r="G5335" s="7">
        <v>120.0</v>
      </c>
      <c r="H5335" s="7">
        <v>130.0</v>
      </c>
      <c r="I5335" s="7" t="s">
        <v>17</v>
      </c>
      <c r="J5335" s="7">
        <f t="shared" si="1"/>
        <v>125</v>
      </c>
    </row>
    <row r="5336" ht="15.75" hidden="1" customHeight="1">
      <c r="A5336" s="5" t="s">
        <v>7582</v>
      </c>
      <c r="B5336" s="6" t="s">
        <v>12</v>
      </c>
      <c r="C5336" s="5" t="s">
        <v>23</v>
      </c>
      <c r="D5336" s="5" t="s">
        <v>37</v>
      </c>
      <c r="E5336" s="5" t="s">
        <v>25</v>
      </c>
      <c r="F5336" s="5" t="s">
        <v>1023</v>
      </c>
      <c r="G5336" s="7">
        <v>182.0</v>
      </c>
      <c r="H5336" s="7" t="s">
        <v>17</v>
      </c>
      <c r="I5336" s="7">
        <v>155.0</v>
      </c>
      <c r="J5336" s="7">
        <f t="shared" si="1"/>
        <v>168.5</v>
      </c>
    </row>
    <row r="5337" ht="15.75" hidden="1" customHeight="1">
      <c r="A5337" s="5" t="s">
        <v>7583</v>
      </c>
      <c r="B5337" s="6" t="s">
        <v>12</v>
      </c>
      <c r="C5337" s="5" t="s">
        <v>13</v>
      </c>
      <c r="D5337" s="5" t="s">
        <v>24</v>
      </c>
      <c r="E5337" s="5" t="s">
        <v>15</v>
      </c>
      <c r="F5337" s="5" t="s">
        <v>875</v>
      </c>
      <c r="G5337" s="7">
        <v>152.0</v>
      </c>
      <c r="H5337" s="7">
        <v>165.0</v>
      </c>
      <c r="I5337" s="7" t="s">
        <v>17</v>
      </c>
      <c r="J5337" s="7">
        <f t="shared" si="1"/>
        <v>158.5</v>
      </c>
    </row>
    <row r="5338" ht="15.75" hidden="1" customHeight="1">
      <c r="A5338" s="5" t="s">
        <v>7584</v>
      </c>
      <c r="B5338" s="6" t="s">
        <v>12</v>
      </c>
      <c r="C5338" s="5" t="s">
        <v>23</v>
      </c>
      <c r="D5338" s="5" t="s">
        <v>51</v>
      </c>
      <c r="E5338" s="5" t="s">
        <v>15</v>
      </c>
      <c r="F5338" s="5" t="s">
        <v>330</v>
      </c>
      <c r="G5338" s="7">
        <v>170.0</v>
      </c>
      <c r="H5338" s="7" t="s">
        <v>17</v>
      </c>
      <c r="I5338" s="7">
        <v>178.0</v>
      </c>
      <c r="J5338" s="7">
        <f t="shared" si="1"/>
        <v>174</v>
      </c>
    </row>
    <row r="5339" ht="15.75" hidden="1" customHeight="1">
      <c r="A5339" s="5" t="s">
        <v>7585</v>
      </c>
      <c r="B5339" s="6" t="s">
        <v>12</v>
      </c>
      <c r="C5339" s="5" t="s">
        <v>13</v>
      </c>
      <c r="D5339" s="5" t="s">
        <v>24</v>
      </c>
      <c r="E5339" s="5" t="s">
        <v>15</v>
      </c>
      <c r="F5339" s="5" t="s">
        <v>170</v>
      </c>
      <c r="G5339" s="7">
        <v>159.0</v>
      </c>
      <c r="H5339" s="7">
        <v>174.0</v>
      </c>
      <c r="I5339" s="7" t="s">
        <v>17</v>
      </c>
      <c r="J5339" s="7">
        <f t="shared" si="1"/>
        <v>166.5</v>
      </c>
    </row>
    <row r="5340" ht="15.75" hidden="1" customHeight="1">
      <c r="A5340" s="5" t="s">
        <v>7586</v>
      </c>
      <c r="B5340" s="6" t="s">
        <v>19</v>
      </c>
      <c r="C5340" s="5" t="s">
        <v>23</v>
      </c>
      <c r="D5340" s="5" t="s">
        <v>20</v>
      </c>
      <c r="E5340" s="5" t="s">
        <v>15</v>
      </c>
      <c r="F5340" s="5" t="s">
        <v>81</v>
      </c>
      <c r="G5340" s="7">
        <v>174.0</v>
      </c>
      <c r="H5340" s="7">
        <v>185.5</v>
      </c>
      <c r="I5340" s="7" t="s">
        <v>17</v>
      </c>
      <c r="J5340" s="7">
        <f t="shared" si="1"/>
        <v>179.75</v>
      </c>
    </row>
    <row r="5341" ht="15.75" hidden="1" customHeight="1">
      <c r="A5341" s="5" t="s">
        <v>7587</v>
      </c>
      <c r="B5341" s="6" t="s">
        <v>12</v>
      </c>
      <c r="C5341" s="5" t="s">
        <v>23</v>
      </c>
      <c r="D5341" s="5" t="s">
        <v>20</v>
      </c>
      <c r="E5341" s="5" t="s">
        <v>15</v>
      </c>
      <c r="F5341" s="5" t="s">
        <v>143</v>
      </c>
      <c r="G5341" s="7">
        <v>141.0</v>
      </c>
      <c r="H5341" s="7">
        <v>138.0</v>
      </c>
      <c r="I5341" s="7" t="s">
        <v>17</v>
      </c>
      <c r="J5341" s="7">
        <f t="shared" si="1"/>
        <v>139.5</v>
      </c>
    </row>
    <row r="5342" ht="15.75" hidden="1" customHeight="1">
      <c r="A5342" s="5" t="s">
        <v>7588</v>
      </c>
      <c r="B5342" s="6" t="s">
        <v>12</v>
      </c>
      <c r="C5342" s="5" t="s">
        <v>23</v>
      </c>
      <c r="D5342" s="5" t="s">
        <v>51</v>
      </c>
      <c r="E5342" s="5" t="s">
        <v>15</v>
      </c>
      <c r="F5342" s="5" t="s">
        <v>312</v>
      </c>
      <c r="G5342" s="7">
        <v>185.0</v>
      </c>
      <c r="H5342" s="7" t="s">
        <v>17</v>
      </c>
      <c r="I5342" s="7">
        <v>168.0</v>
      </c>
      <c r="J5342" s="7">
        <f t="shared" si="1"/>
        <v>176.5</v>
      </c>
    </row>
    <row r="5343" ht="15.75" hidden="1" customHeight="1">
      <c r="A5343" s="5" t="s">
        <v>7589</v>
      </c>
      <c r="B5343" s="6" t="s">
        <v>12</v>
      </c>
      <c r="C5343" s="5" t="s">
        <v>13</v>
      </c>
      <c r="D5343" s="5" t="s">
        <v>30</v>
      </c>
      <c r="E5343" s="5" t="s">
        <v>25</v>
      </c>
      <c r="F5343" s="5" t="s">
        <v>544</v>
      </c>
      <c r="G5343" s="7">
        <v>173.0</v>
      </c>
      <c r="H5343" s="7" t="s">
        <v>17</v>
      </c>
      <c r="I5343" s="7">
        <v>177.0</v>
      </c>
      <c r="J5343" s="7">
        <f t="shared" si="1"/>
        <v>175</v>
      </c>
    </row>
    <row r="5344" ht="15.75" hidden="1" customHeight="1">
      <c r="A5344" s="5" t="s">
        <v>7590</v>
      </c>
      <c r="B5344" s="6" t="s">
        <v>19</v>
      </c>
      <c r="C5344" s="5" t="s">
        <v>13</v>
      </c>
      <c r="D5344" s="5" t="s">
        <v>30</v>
      </c>
      <c r="E5344" s="5" t="s">
        <v>25</v>
      </c>
      <c r="F5344" s="5" t="s">
        <v>1311</v>
      </c>
      <c r="G5344" s="7">
        <v>124.0</v>
      </c>
      <c r="H5344" s="7" t="s">
        <v>17</v>
      </c>
      <c r="I5344" s="7" t="s">
        <v>67</v>
      </c>
      <c r="J5344" s="7">
        <f t="shared" si="1"/>
        <v>124</v>
      </c>
    </row>
    <row r="5345" ht="15.75" hidden="1" customHeight="1">
      <c r="A5345" s="5" t="s">
        <v>7591</v>
      </c>
      <c r="B5345" s="6" t="s">
        <v>12</v>
      </c>
      <c r="C5345" s="5" t="s">
        <v>13</v>
      </c>
      <c r="D5345" s="5" t="s">
        <v>20</v>
      </c>
      <c r="E5345" s="5" t="s">
        <v>15</v>
      </c>
      <c r="F5345" s="5" t="s">
        <v>21</v>
      </c>
      <c r="G5345" s="7">
        <v>143.0</v>
      </c>
      <c r="H5345" s="7">
        <v>138.0</v>
      </c>
      <c r="I5345" s="7" t="s">
        <v>17</v>
      </c>
      <c r="J5345" s="7">
        <f t="shared" si="1"/>
        <v>140.5</v>
      </c>
    </row>
    <row r="5346" ht="15.75" hidden="1" customHeight="1">
      <c r="A5346" s="5" t="s">
        <v>7592</v>
      </c>
      <c r="B5346" s="6" t="s">
        <v>12</v>
      </c>
      <c r="C5346" s="5" t="s">
        <v>13</v>
      </c>
      <c r="D5346" s="5" t="s">
        <v>130</v>
      </c>
      <c r="E5346" s="5" t="s">
        <v>15</v>
      </c>
      <c r="F5346" s="5" t="s">
        <v>483</v>
      </c>
      <c r="G5346" s="7">
        <v>102.0</v>
      </c>
      <c r="H5346" s="7">
        <v>127.0</v>
      </c>
      <c r="I5346" s="7" t="s">
        <v>17</v>
      </c>
      <c r="J5346" s="7">
        <f t="shared" si="1"/>
        <v>114.5</v>
      </c>
    </row>
    <row r="5347" ht="15.75" hidden="1" customHeight="1">
      <c r="A5347" s="5" t="s">
        <v>7593</v>
      </c>
      <c r="B5347" s="6" t="s">
        <v>12</v>
      </c>
      <c r="C5347" s="5" t="s">
        <v>13</v>
      </c>
      <c r="D5347" s="5" t="s">
        <v>30</v>
      </c>
      <c r="E5347" s="5" t="s">
        <v>25</v>
      </c>
      <c r="F5347" s="5" t="s">
        <v>737</v>
      </c>
      <c r="G5347" s="7">
        <v>117.0</v>
      </c>
      <c r="H5347" s="7">
        <v>149.0</v>
      </c>
      <c r="I5347" s="7" t="s">
        <v>17</v>
      </c>
      <c r="J5347" s="7">
        <f t="shared" si="1"/>
        <v>133</v>
      </c>
    </row>
    <row r="5348" ht="15.75" hidden="1" customHeight="1">
      <c r="A5348" s="5" t="s">
        <v>7594</v>
      </c>
      <c r="B5348" s="6" t="s">
        <v>12</v>
      </c>
      <c r="C5348" s="5" t="s">
        <v>23</v>
      </c>
      <c r="D5348" s="5" t="s">
        <v>20</v>
      </c>
      <c r="E5348" s="5" t="s">
        <v>25</v>
      </c>
      <c r="F5348" s="5" t="s">
        <v>410</v>
      </c>
      <c r="G5348" s="7">
        <v>159.0</v>
      </c>
      <c r="H5348" s="7" t="s">
        <v>17</v>
      </c>
      <c r="I5348" s="7">
        <v>146.0</v>
      </c>
      <c r="J5348" s="7">
        <f t="shared" si="1"/>
        <v>152.5</v>
      </c>
    </row>
    <row r="5349" ht="15.75" hidden="1" customHeight="1">
      <c r="A5349" s="5" t="s">
        <v>7595</v>
      </c>
      <c r="B5349" s="6" t="s">
        <v>19</v>
      </c>
      <c r="C5349" s="5" t="s">
        <v>13</v>
      </c>
      <c r="D5349" s="5" t="s">
        <v>130</v>
      </c>
      <c r="E5349" s="5" t="s">
        <v>15</v>
      </c>
      <c r="F5349" s="5" t="s">
        <v>481</v>
      </c>
      <c r="G5349" s="7">
        <v>156.0</v>
      </c>
      <c r="H5349" s="7">
        <v>158.0</v>
      </c>
      <c r="I5349" s="7" t="s">
        <v>17</v>
      </c>
      <c r="J5349" s="7">
        <f t="shared" si="1"/>
        <v>157</v>
      </c>
    </row>
    <row r="5350" ht="15.75" hidden="1" customHeight="1">
      <c r="A5350" s="5" t="s">
        <v>7596</v>
      </c>
      <c r="B5350" s="6" t="s">
        <v>19</v>
      </c>
      <c r="C5350" s="5" t="s">
        <v>13</v>
      </c>
      <c r="D5350" s="5" t="s">
        <v>24</v>
      </c>
      <c r="E5350" s="5" t="s">
        <v>15</v>
      </c>
      <c r="F5350" s="5" t="s">
        <v>481</v>
      </c>
      <c r="G5350" s="7">
        <v>115.0</v>
      </c>
      <c r="H5350" s="7">
        <v>105.0</v>
      </c>
      <c r="I5350" s="7" t="s">
        <v>17</v>
      </c>
      <c r="J5350" s="7">
        <f t="shared" si="1"/>
        <v>110</v>
      </c>
    </row>
    <row r="5351" ht="15.75" hidden="1" customHeight="1">
      <c r="A5351" s="5" t="s">
        <v>7597</v>
      </c>
      <c r="B5351" s="6" t="s">
        <v>19</v>
      </c>
      <c r="C5351" s="5" t="s">
        <v>13</v>
      </c>
      <c r="D5351" s="5" t="s">
        <v>473</v>
      </c>
      <c r="E5351" s="5" t="s">
        <v>25</v>
      </c>
      <c r="F5351" s="5" t="s">
        <v>474</v>
      </c>
      <c r="G5351" s="7">
        <v>134.0</v>
      </c>
      <c r="H5351" s="7" t="s">
        <v>17</v>
      </c>
      <c r="I5351" s="7">
        <v>133.0</v>
      </c>
      <c r="J5351" s="7">
        <f t="shared" si="1"/>
        <v>133.5</v>
      </c>
    </row>
    <row r="5352" ht="15.75" hidden="1" customHeight="1">
      <c r="A5352" s="5" t="s">
        <v>7598</v>
      </c>
      <c r="B5352" s="6" t="s">
        <v>12</v>
      </c>
      <c r="C5352" s="5" t="s">
        <v>23</v>
      </c>
      <c r="D5352" s="5" t="s">
        <v>20</v>
      </c>
      <c r="E5352" s="5" t="s">
        <v>25</v>
      </c>
      <c r="F5352" s="5" t="s">
        <v>44</v>
      </c>
      <c r="G5352" s="7">
        <v>192.0</v>
      </c>
      <c r="H5352" s="7">
        <v>180.0</v>
      </c>
      <c r="I5352" s="7" t="s">
        <v>17</v>
      </c>
      <c r="J5352" s="7">
        <f t="shared" si="1"/>
        <v>186</v>
      </c>
    </row>
    <row r="5353" ht="15.75" hidden="1" customHeight="1">
      <c r="A5353" s="5" t="s">
        <v>7599</v>
      </c>
      <c r="B5353" s="6" t="s">
        <v>12</v>
      </c>
      <c r="C5353" s="5" t="s">
        <v>13</v>
      </c>
      <c r="D5353" s="5" t="s">
        <v>20</v>
      </c>
      <c r="E5353" s="5" t="s">
        <v>15</v>
      </c>
      <c r="F5353" s="5" t="s">
        <v>81</v>
      </c>
      <c r="G5353" s="7">
        <v>193.5</v>
      </c>
      <c r="H5353" s="7" t="s">
        <v>17</v>
      </c>
      <c r="I5353" s="7">
        <v>191.0</v>
      </c>
      <c r="J5353" s="7">
        <f t="shared" si="1"/>
        <v>192.25</v>
      </c>
    </row>
    <row r="5354" ht="15.75" hidden="1" customHeight="1">
      <c r="A5354" s="5" t="s">
        <v>7600</v>
      </c>
      <c r="B5354" s="6" t="s">
        <v>12</v>
      </c>
      <c r="C5354" s="5" t="s">
        <v>13</v>
      </c>
      <c r="D5354" s="5" t="s">
        <v>51</v>
      </c>
      <c r="E5354" s="5" t="s">
        <v>15</v>
      </c>
      <c r="F5354" s="5" t="s">
        <v>112</v>
      </c>
      <c r="G5354" s="7">
        <v>145.0</v>
      </c>
      <c r="H5354" s="7" t="s">
        <v>17</v>
      </c>
      <c r="I5354" s="7">
        <v>155.0</v>
      </c>
      <c r="J5354" s="7">
        <f t="shared" si="1"/>
        <v>150</v>
      </c>
    </row>
    <row r="5355" ht="15.75" hidden="1" customHeight="1">
      <c r="A5355" s="5" t="s">
        <v>7601</v>
      </c>
      <c r="B5355" s="6" t="s">
        <v>12</v>
      </c>
      <c r="C5355" s="5" t="s">
        <v>13</v>
      </c>
      <c r="D5355" s="5" t="s">
        <v>37</v>
      </c>
      <c r="E5355" s="5" t="s">
        <v>15</v>
      </c>
      <c r="F5355" s="5" t="s">
        <v>196</v>
      </c>
      <c r="G5355" s="7">
        <v>166.0</v>
      </c>
      <c r="H5355" s="7" t="s">
        <v>17</v>
      </c>
      <c r="I5355" s="7">
        <v>183.0</v>
      </c>
      <c r="J5355" s="7">
        <f t="shared" si="1"/>
        <v>174.5</v>
      </c>
    </row>
    <row r="5356" ht="15.75" hidden="1" customHeight="1">
      <c r="A5356" s="5" t="s">
        <v>7602</v>
      </c>
      <c r="B5356" s="6" t="s">
        <v>12</v>
      </c>
      <c r="C5356" s="5" t="s">
        <v>13</v>
      </c>
      <c r="D5356" s="5" t="s">
        <v>130</v>
      </c>
      <c r="E5356" s="5" t="s">
        <v>25</v>
      </c>
      <c r="F5356" s="5" t="s">
        <v>58</v>
      </c>
      <c r="G5356" s="7">
        <v>129.0</v>
      </c>
      <c r="H5356" s="7">
        <v>112.0</v>
      </c>
      <c r="I5356" s="7" t="s">
        <v>17</v>
      </c>
      <c r="J5356" s="7">
        <f t="shared" si="1"/>
        <v>120.5</v>
      </c>
    </row>
    <row r="5357" ht="15.75" hidden="1" customHeight="1">
      <c r="A5357" s="5" t="s">
        <v>7603</v>
      </c>
      <c r="B5357" s="6" t="s">
        <v>12</v>
      </c>
      <c r="C5357" s="5" t="s">
        <v>23</v>
      </c>
      <c r="D5357" s="5" t="s">
        <v>20</v>
      </c>
      <c r="E5357" s="5" t="s">
        <v>15</v>
      </c>
      <c r="F5357" s="5" t="s">
        <v>387</v>
      </c>
      <c r="G5357" s="7">
        <v>182.0</v>
      </c>
      <c r="H5357" s="7">
        <v>157.0</v>
      </c>
      <c r="I5357" s="7" t="s">
        <v>17</v>
      </c>
      <c r="J5357" s="7">
        <f t="shared" si="1"/>
        <v>169.5</v>
      </c>
    </row>
    <row r="5358" ht="15.75" hidden="1" customHeight="1">
      <c r="A5358" s="5" t="s">
        <v>7604</v>
      </c>
      <c r="B5358" s="6" t="s">
        <v>12</v>
      </c>
      <c r="C5358" s="5" t="s">
        <v>23</v>
      </c>
      <c r="D5358" s="5" t="s">
        <v>30</v>
      </c>
      <c r="E5358" s="5" t="s">
        <v>25</v>
      </c>
      <c r="F5358" s="5" t="s">
        <v>188</v>
      </c>
      <c r="G5358" s="7">
        <v>174.0</v>
      </c>
      <c r="H5358" s="7" t="s">
        <v>17</v>
      </c>
      <c r="I5358" s="7">
        <v>119.0</v>
      </c>
      <c r="J5358" s="7">
        <f t="shared" si="1"/>
        <v>146.5</v>
      </c>
    </row>
    <row r="5359" ht="15.75" hidden="1" customHeight="1">
      <c r="A5359" s="5" t="s">
        <v>7605</v>
      </c>
      <c r="B5359" s="6" t="s">
        <v>12</v>
      </c>
      <c r="C5359" s="5" t="s">
        <v>23</v>
      </c>
      <c r="D5359" s="5" t="s">
        <v>51</v>
      </c>
      <c r="E5359" s="5" t="s">
        <v>15</v>
      </c>
      <c r="F5359" s="5" t="s">
        <v>330</v>
      </c>
      <c r="G5359" s="7">
        <v>192.0</v>
      </c>
      <c r="H5359" s="7">
        <v>186.0</v>
      </c>
      <c r="I5359" s="7" t="s">
        <v>17</v>
      </c>
      <c r="J5359" s="7">
        <f t="shared" si="1"/>
        <v>189</v>
      </c>
    </row>
    <row r="5360" ht="15.75" hidden="1" customHeight="1">
      <c r="A5360" s="5" t="s">
        <v>7606</v>
      </c>
      <c r="B5360" s="6" t="s">
        <v>12</v>
      </c>
      <c r="C5360" s="5" t="s">
        <v>13</v>
      </c>
      <c r="D5360" s="5" t="s">
        <v>30</v>
      </c>
      <c r="E5360" s="5" t="s">
        <v>15</v>
      </c>
      <c r="F5360" s="5" t="s">
        <v>465</v>
      </c>
      <c r="G5360" s="7">
        <v>144.0</v>
      </c>
      <c r="H5360" s="7" t="s">
        <v>17</v>
      </c>
      <c r="I5360" s="7">
        <v>161.0</v>
      </c>
      <c r="J5360" s="7">
        <f t="shared" si="1"/>
        <v>152.5</v>
      </c>
    </row>
    <row r="5361" ht="15.75" hidden="1" customHeight="1">
      <c r="A5361" s="5" t="s">
        <v>7607</v>
      </c>
      <c r="B5361" s="6" t="s">
        <v>19</v>
      </c>
      <c r="C5361" s="5" t="s">
        <v>23</v>
      </c>
      <c r="D5361" s="5" t="s">
        <v>43</v>
      </c>
      <c r="E5361" s="5" t="s">
        <v>25</v>
      </c>
      <c r="F5361" s="5" t="s">
        <v>454</v>
      </c>
      <c r="G5361" s="7">
        <v>169.0</v>
      </c>
      <c r="H5361" s="7">
        <v>155.0</v>
      </c>
      <c r="I5361" s="7" t="s">
        <v>17</v>
      </c>
      <c r="J5361" s="7">
        <f t="shared" si="1"/>
        <v>162</v>
      </c>
    </row>
    <row r="5362" ht="15.75" hidden="1" customHeight="1">
      <c r="A5362" s="5" t="s">
        <v>7608</v>
      </c>
      <c r="B5362" s="6" t="s">
        <v>12</v>
      </c>
      <c r="C5362" s="5" t="s">
        <v>23</v>
      </c>
      <c r="D5362" s="5" t="s">
        <v>24</v>
      </c>
      <c r="E5362" s="5" t="s">
        <v>15</v>
      </c>
      <c r="F5362" s="5" t="s">
        <v>146</v>
      </c>
      <c r="G5362" s="7">
        <v>134.0</v>
      </c>
      <c r="H5362" s="7" t="s">
        <v>17</v>
      </c>
      <c r="I5362" s="7">
        <v>128.0</v>
      </c>
      <c r="J5362" s="7">
        <f t="shared" si="1"/>
        <v>131</v>
      </c>
    </row>
    <row r="5363" ht="15.75" hidden="1" customHeight="1">
      <c r="A5363" s="5" t="s">
        <v>7609</v>
      </c>
      <c r="B5363" s="6" t="s">
        <v>19</v>
      </c>
      <c r="C5363" s="5" t="s">
        <v>13</v>
      </c>
      <c r="D5363" s="5" t="s">
        <v>37</v>
      </c>
      <c r="E5363" s="5" t="s">
        <v>15</v>
      </c>
      <c r="F5363" s="5" t="s">
        <v>190</v>
      </c>
      <c r="G5363" s="7">
        <v>186.0</v>
      </c>
      <c r="H5363" s="7" t="s">
        <v>17</v>
      </c>
      <c r="I5363" s="7">
        <v>190.0</v>
      </c>
      <c r="J5363" s="7">
        <f t="shared" si="1"/>
        <v>188</v>
      </c>
    </row>
    <row r="5364" ht="15.75" hidden="1" customHeight="1">
      <c r="A5364" s="5" t="s">
        <v>7610</v>
      </c>
      <c r="B5364" s="6" t="s">
        <v>12</v>
      </c>
      <c r="C5364" s="5" t="s">
        <v>13</v>
      </c>
      <c r="D5364" s="5" t="s">
        <v>20</v>
      </c>
      <c r="E5364" s="5" t="s">
        <v>15</v>
      </c>
      <c r="F5364" s="5" t="s">
        <v>504</v>
      </c>
      <c r="G5364" s="7">
        <v>141.0</v>
      </c>
      <c r="H5364" s="7">
        <v>155.0</v>
      </c>
      <c r="I5364" s="7" t="s">
        <v>67</v>
      </c>
      <c r="J5364" s="7">
        <f t="shared" si="1"/>
        <v>148</v>
      </c>
    </row>
    <row r="5365" ht="15.75" hidden="1" customHeight="1">
      <c r="A5365" s="5" t="s">
        <v>7611</v>
      </c>
      <c r="B5365" s="6" t="s">
        <v>19</v>
      </c>
      <c r="C5365" s="5" t="s">
        <v>13</v>
      </c>
      <c r="D5365" s="5" t="s">
        <v>30</v>
      </c>
      <c r="E5365" s="5" t="s">
        <v>25</v>
      </c>
      <c r="F5365" s="5" t="s">
        <v>446</v>
      </c>
      <c r="G5365" s="7">
        <v>134.0</v>
      </c>
      <c r="H5365" s="7">
        <v>149.0</v>
      </c>
      <c r="I5365" s="7" t="s">
        <v>17</v>
      </c>
      <c r="J5365" s="7">
        <f t="shared" si="1"/>
        <v>141.5</v>
      </c>
    </row>
    <row r="5366" ht="15.75" hidden="1" customHeight="1">
      <c r="A5366" s="5" t="s">
        <v>7612</v>
      </c>
      <c r="B5366" s="6" t="s">
        <v>12</v>
      </c>
      <c r="C5366" s="5" t="s">
        <v>13</v>
      </c>
      <c r="D5366" s="5" t="s">
        <v>60</v>
      </c>
      <c r="E5366" s="5" t="s">
        <v>25</v>
      </c>
      <c r="F5366" s="5" t="s">
        <v>278</v>
      </c>
      <c r="G5366" s="7">
        <v>167.0</v>
      </c>
      <c r="H5366" s="7" t="s">
        <v>17</v>
      </c>
      <c r="I5366" s="7">
        <v>168.0</v>
      </c>
      <c r="J5366" s="7">
        <f t="shared" si="1"/>
        <v>167.5</v>
      </c>
    </row>
    <row r="5367" ht="15.75" hidden="1" customHeight="1">
      <c r="A5367" s="5" t="s">
        <v>7613</v>
      </c>
      <c r="B5367" s="6" t="s">
        <v>12</v>
      </c>
      <c r="C5367" s="5" t="s">
        <v>23</v>
      </c>
      <c r="D5367" s="5" t="s">
        <v>30</v>
      </c>
      <c r="E5367" s="5" t="s">
        <v>15</v>
      </c>
      <c r="F5367" s="5" t="s">
        <v>465</v>
      </c>
      <c r="G5367" s="7">
        <v>129.0</v>
      </c>
      <c r="H5367" s="7" t="s">
        <v>17</v>
      </c>
      <c r="I5367" s="7">
        <v>125.0</v>
      </c>
      <c r="J5367" s="7">
        <f t="shared" si="1"/>
        <v>127</v>
      </c>
    </row>
    <row r="5368" ht="15.75" hidden="1" customHeight="1">
      <c r="A5368" s="5" t="s">
        <v>7614</v>
      </c>
      <c r="B5368" s="6" t="s">
        <v>12</v>
      </c>
      <c r="C5368" s="5" t="s">
        <v>13</v>
      </c>
      <c r="D5368" s="5" t="s">
        <v>37</v>
      </c>
      <c r="E5368" s="5" t="s">
        <v>15</v>
      </c>
      <c r="F5368" s="5" t="s">
        <v>38</v>
      </c>
      <c r="G5368" s="7">
        <v>131.0</v>
      </c>
      <c r="H5368" s="7" t="s">
        <v>17</v>
      </c>
      <c r="I5368" s="7">
        <v>114.0</v>
      </c>
      <c r="J5368" s="7">
        <f t="shared" si="1"/>
        <v>122.5</v>
      </c>
    </row>
    <row r="5369" ht="15.75" hidden="1" customHeight="1">
      <c r="A5369" s="5" t="s">
        <v>7615</v>
      </c>
      <c r="B5369" s="6" t="s">
        <v>19</v>
      </c>
      <c r="C5369" s="5" t="s">
        <v>23</v>
      </c>
      <c r="D5369" s="5" t="s">
        <v>20</v>
      </c>
      <c r="E5369" s="5" t="s">
        <v>15</v>
      </c>
      <c r="F5369" s="5" t="s">
        <v>137</v>
      </c>
      <c r="G5369" s="7">
        <v>155.0</v>
      </c>
      <c r="H5369" s="7" t="s">
        <v>17</v>
      </c>
      <c r="I5369" s="7">
        <v>146.0</v>
      </c>
      <c r="J5369" s="7">
        <f t="shared" si="1"/>
        <v>150.5</v>
      </c>
    </row>
    <row r="5370" ht="15.75" hidden="1" customHeight="1">
      <c r="A5370" s="5" t="s">
        <v>7616</v>
      </c>
      <c r="B5370" s="6" t="s">
        <v>12</v>
      </c>
      <c r="C5370" s="5" t="s">
        <v>13</v>
      </c>
      <c r="D5370" s="5" t="s">
        <v>20</v>
      </c>
      <c r="E5370" s="5" t="s">
        <v>25</v>
      </c>
      <c r="F5370" s="5" t="s">
        <v>410</v>
      </c>
      <c r="G5370" s="7">
        <v>149.0</v>
      </c>
      <c r="H5370" s="7" t="s">
        <v>17</v>
      </c>
      <c r="I5370" s="7">
        <v>153.0</v>
      </c>
      <c r="J5370" s="7">
        <f t="shared" si="1"/>
        <v>151</v>
      </c>
    </row>
    <row r="5371" ht="15.75" hidden="1" customHeight="1">
      <c r="A5371" s="5" t="s">
        <v>7617</v>
      </c>
      <c r="B5371" s="6" t="s">
        <v>12</v>
      </c>
      <c r="C5371" s="5" t="s">
        <v>23</v>
      </c>
      <c r="D5371" s="5" t="s">
        <v>43</v>
      </c>
      <c r="E5371" s="5" t="s">
        <v>15</v>
      </c>
      <c r="F5371" s="5" t="s">
        <v>174</v>
      </c>
      <c r="G5371" s="7">
        <v>173.0</v>
      </c>
      <c r="H5371" s="7" t="s">
        <v>17</v>
      </c>
      <c r="I5371" s="7">
        <v>153.0</v>
      </c>
      <c r="J5371" s="7">
        <f t="shared" si="1"/>
        <v>163</v>
      </c>
    </row>
    <row r="5372" ht="15.75" hidden="1" customHeight="1">
      <c r="A5372" s="5" t="s">
        <v>7618</v>
      </c>
      <c r="B5372" s="6" t="s">
        <v>12</v>
      </c>
      <c r="C5372" s="5" t="s">
        <v>23</v>
      </c>
      <c r="D5372" s="5" t="s">
        <v>20</v>
      </c>
      <c r="E5372" s="5" t="s">
        <v>15</v>
      </c>
      <c r="F5372" s="5" t="s">
        <v>264</v>
      </c>
      <c r="G5372" s="7">
        <v>172.0</v>
      </c>
      <c r="H5372" s="7">
        <v>165.0</v>
      </c>
      <c r="I5372" s="7" t="s">
        <v>17</v>
      </c>
      <c r="J5372" s="7">
        <f t="shared" si="1"/>
        <v>168.5</v>
      </c>
    </row>
    <row r="5373" ht="15.75" hidden="1" customHeight="1">
      <c r="A5373" s="5" t="s">
        <v>7619</v>
      </c>
      <c r="B5373" s="6" t="s">
        <v>19</v>
      </c>
      <c r="C5373" s="5" t="s">
        <v>23</v>
      </c>
      <c r="D5373" s="5" t="s">
        <v>109</v>
      </c>
      <c r="E5373" s="5" t="s">
        <v>25</v>
      </c>
      <c r="F5373" s="5" t="s">
        <v>679</v>
      </c>
      <c r="G5373" s="7">
        <v>117.0</v>
      </c>
      <c r="H5373" s="7">
        <v>143.0</v>
      </c>
      <c r="I5373" s="7" t="s">
        <v>17</v>
      </c>
      <c r="J5373" s="7">
        <f t="shared" si="1"/>
        <v>130</v>
      </c>
    </row>
    <row r="5374" ht="15.75" hidden="1" customHeight="1">
      <c r="A5374" s="5" t="s">
        <v>7620</v>
      </c>
      <c r="B5374" s="6" t="s">
        <v>12</v>
      </c>
      <c r="C5374" s="5" t="s">
        <v>23</v>
      </c>
      <c r="D5374" s="5" t="s">
        <v>30</v>
      </c>
      <c r="E5374" s="5" t="s">
        <v>25</v>
      </c>
      <c r="F5374" s="5" t="s">
        <v>448</v>
      </c>
      <c r="G5374" s="7">
        <v>174.0</v>
      </c>
      <c r="H5374" s="7" t="s">
        <v>17</v>
      </c>
      <c r="I5374" s="7">
        <v>168.0</v>
      </c>
      <c r="J5374" s="7">
        <f t="shared" si="1"/>
        <v>171</v>
      </c>
    </row>
    <row r="5375" ht="15.75" hidden="1" customHeight="1">
      <c r="A5375" s="5" t="s">
        <v>7621</v>
      </c>
      <c r="B5375" s="6" t="s">
        <v>12</v>
      </c>
      <c r="C5375" s="5" t="s">
        <v>23</v>
      </c>
      <c r="D5375" s="5" t="s">
        <v>24</v>
      </c>
      <c r="E5375" s="5" t="s">
        <v>15</v>
      </c>
      <c r="F5375" s="5" t="s">
        <v>332</v>
      </c>
      <c r="G5375" s="7">
        <v>165.0</v>
      </c>
      <c r="H5375" s="7">
        <v>138.0</v>
      </c>
      <c r="I5375" s="7" t="s">
        <v>17</v>
      </c>
      <c r="J5375" s="7">
        <f t="shared" si="1"/>
        <v>151.5</v>
      </c>
    </row>
    <row r="5376" ht="15.75" hidden="1" customHeight="1">
      <c r="A5376" s="5" t="s">
        <v>7622</v>
      </c>
      <c r="B5376" s="6" t="s">
        <v>12</v>
      </c>
      <c r="C5376" s="5" t="s">
        <v>13</v>
      </c>
      <c r="D5376" s="5" t="s">
        <v>149</v>
      </c>
      <c r="E5376" s="5" t="s">
        <v>15</v>
      </c>
      <c r="F5376" s="5" t="s">
        <v>1101</v>
      </c>
      <c r="G5376" s="7">
        <v>154.0</v>
      </c>
      <c r="H5376" s="7" t="s">
        <v>17</v>
      </c>
      <c r="I5376" s="7">
        <v>130.0</v>
      </c>
      <c r="J5376" s="7">
        <f t="shared" si="1"/>
        <v>142</v>
      </c>
    </row>
    <row r="5377" ht="15.75" hidden="1" customHeight="1">
      <c r="A5377" s="5" t="s">
        <v>7623</v>
      </c>
      <c r="B5377" s="6" t="s">
        <v>19</v>
      </c>
      <c r="C5377" s="5" t="s">
        <v>23</v>
      </c>
      <c r="D5377" s="5" t="s">
        <v>130</v>
      </c>
      <c r="E5377" s="5" t="s">
        <v>25</v>
      </c>
      <c r="F5377" s="5" t="s">
        <v>616</v>
      </c>
      <c r="G5377" s="7">
        <v>152.0</v>
      </c>
      <c r="H5377" s="7">
        <v>124.0</v>
      </c>
      <c r="I5377" s="7">
        <v>107.0</v>
      </c>
      <c r="J5377" s="7">
        <f t="shared" si="1"/>
        <v>127.6666667</v>
      </c>
    </row>
    <row r="5378" ht="15.75" hidden="1" customHeight="1">
      <c r="A5378" s="5" t="s">
        <v>7624</v>
      </c>
      <c r="B5378" s="6" t="s">
        <v>19</v>
      </c>
      <c r="C5378" s="5" t="s">
        <v>23</v>
      </c>
      <c r="D5378" s="5" t="s">
        <v>37</v>
      </c>
      <c r="E5378" s="5" t="s">
        <v>15</v>
      </c>
      <c r="F5378" s="5" t="s">
        <v>114</v>
      </c>
      <c r="G5378" s="7">
        <v>165.0</v>
      </c>
      <c r="H5378" s="7" t="s">
        <v>17</v>
      </c>
      <c r="I5378" s="7">
        <v>155.0</v>
      </c>
      <c r="J5378" s="7">
        <f t="shared" si="1"/>
        <v>160</v>
      </c>
    </row>
    <row r="5379" ht="15.75" hidden="1" customHeight="1">
      <c r="A5379" s="5" t="s">
        <v>7625</v>
      </c>
      <c r="B5379" s="6" t="s">
        <v>12</v>
      </c>
      <c r="C5379" s="5" t="s">
        <v>13</v>
      </c>
      <c r="D5379" s="5" t="s">
        <v>43</v>
      </c>
      <c r="E5379" s="5" t="s">
        <v>25</v>
      </c>
      <c r="F5379" s="5" t="s">
        <v>103</v>
      </c>
      <c r="G5379" s="7">
        <v>164.0</v>
      </c>
      <c r="H5379" s="7" t="s">
        <v>17</v>
      </c>
      <c r="I5379" s="7">
        <v>178.0</v>
      </c>
      <c r="J5379" s="7">
        <f t="shared" si="1"/>
        <v>171</v>
      </c>
    </row>
    <row r="5380" ht="15.75" hidden="1" customHeight="1">
      <c r="A5380" s="5" t="s">
        <v>7626</v>
      </c>
      <c r="B5380" s="6" t="s">
        <v>19</v>
      </c>
      <c r="C5380" s="5" t="s">
        <v>13</v>
      </c>
      <c r="D5380" s="5" t="s">
        <v>77</v>
      </c>
      <c r="E5380" s="5" t="s">
        <v>15</v>
      </c>
      <c r="F5380" s="5" t="s">
        <v>78</v>
      </c>
      <c r="G5380" s="7">
        <v>106.0</v>
      </c>
      <c r="H5380" s="7" t="s">
        <v>17</v>
      </c>
      <c r="I5380" s="7">
        <v>107.0</v>
      </c>
      <c r="J5380" s="7">
        <f t="shared" si="1"/>
        <v>106.5</v>
      </c>
    </row>
    <row r="5381" ht="15.75" hidden="1" customHeight="1">
      <c r="A5381" s="5" t="s">
        <v>7627</v>
      </c>
      <c r="B5381" s="6" t="s">
        <v>19</v>
      </c>
      <c r="C5381" s="5" t="s">
        <v>13</v>
      </c>
      <c r="D5381" s="5" t="s">
        <v>14</v>
      </c>
      <c r="E5381" s="5" t="s">
        <v>25</v>
      </c>
      <c r="F5381" s="5" t="s">
        <v>489</v>
      </c>
      <c r="G5381" s="7" t="s">
        <v>67</v>
      </c>
      <c r="H5381" s="7">
        <v>100.0</v>
      </c>
      <c r="I5381" s="7" t="s">
        <v>17</v>
      </c>
      <c r="J5381" s="7">
        <f t="shared" si="1"/>
        <v>100</v>
      </c>
    </row>
    <row r="5382" ht="15.75" hidden="1" customHeight="1">
      <c r="A5382" s="5" t="s">
        <v>7628</v>
      </c>
      <c r="B5382" s="6" t="s">
        <v>19</v>
      </c>
      <c r="C5382" s="5" t="s">
        <v>23</v>
      </c>
      <c r="D5382" s="5" t="s">
        <v>30</v>
      </c>
      <c r="E5382" s="5" t="s">
        <v>15</v>
      </c>
      <c r="F5382" s="5" t="s">
        <v>1177</v>
      </c>
      <c r="G5382" s="7">
        <v>135.0</v>
      </c>
      <c r="H5382" s="7">
        <v>121.0</v>
      </c>
      <c r="I5382" s="7" t="s">
        <v>17</v>
      </c>
      <c r="J5382" s="7">
        <f t="shared" si="1"/>
        <v>128</v>
      </c>
    </row>
    <row r="5383" ht="15.75" hidden="1" customHeight="1">
      <c r="A5383" s="5" t="s">
        <v>7629</v>
      </c>
      <c r="B5383" s="6" t="s">
        <v>12</v>
      </c>
      <c r="C5383" s="5" t="s">
        <v>13</v>
      </c>
      <c r="D5383" s="5" t="s">
        <v>51</v>
      </c>
      <c r="E5383" s="5" t="s">
        <v>15</v>
      </c>
      <c r="F5383" s="5" t="s">
        <v>358</v>
      </c>
      <c r="G5383" s="7">
        <v>127.0</v>
      </c>
      <c r="H5383" s="7">
        <v>135.0</v>
      </c>
      <c r="I5383" s="7" t="s">
        <v>17</v>
      </c>
      <c r="J5383" s="7">
        <f t="shared" si="1"/>
        <v>131</v>
      </c>
    </row>
    <row r="5384" ht="15.75" hidden="1" customHeight="1">
      <c r="A5384" s="5" t="s">
        <v>7630</v>
      </c>
      <c r="B5384" s="6" t="s">
        <v>19</v>
      </c>
      <c r="C5384" s="5" t="s">
        <v>23</v>
      </c>
      <c r="D5384" s="5" t="s">
        <v>30</v>
      </c>
      <c r="E5384" s="5" t="s">
        <v>15</v>
      </c>
      <c r="F5384" s="5" t="s">
        <v>275</v>
      </c>
      <c r="G5384" s="7">
        <v>157.0</v>
      </c>
      <c r="H5384" s="7">
        <v>132.0</v>
      </c>
      <c r="I5384" s="7" t="s">
        <v>17</v>
      </c>
      <c r="J5384" s="7">
        <f t="shared" si="1"/>
        <v>144.5</v>
      </c>
    </row>
    <row r="5385" ht="15.75" hidden="1" customHeight="1">
      <c r="A5385" s="5" t="s">
        <v>7631</v>
      </c>
      <c r="B5385" s="6" t="s">
        <v>19</v>
      </c>
      <c r="C5385" s="5" t="s">
        <v>23</v>
      </c>
      <c r="D5385" s="5" t="s">
        <v>24</v>
      </c>
      <c r="E5385" s="5" t="s">
        <v>15</v>
      </c>
      <c r="F5385" s="5" t="s">
        <v>35</v>
      </c>
      <c r="G5385" s="7">
        <v>189.0</v>
      </c>
      <c r="H5385" s="7">
        <v>178.0</v>
      </c>
      <c r="I5385" s="7" t="s">
        <v>17</v>
      </c>
      <c r="J5385" s="7">
        <f t="shared" si="1"/>
        <v>183.5</v>
      </c>
    </row>
    <row r="5386" ht="15.75" hidden="1" customHeight="1">
      <c r="A5386" s="5" t="s">
        <v>7632</v>
      </c>
      <c r="B5386" s="6" t="s">
        <v>12</v>
      </c>
      <c r="C5386" s="5" t="s">
        <v>13</v>
      </c>
      <c r="D5386" s="5" t="s">
        <v>20</v>
      </c>
      <c r="E5386" s="5" t="s">
        <v>15</v>
      </c>
      <c r="F5386" s="5" t="s">
        <v>383</v>
      </c>
      <c r="G5386" s="7">
        <v>134.0</v>
      </c>
      <c r="H5386" s="7" t="s">
        <v>17</v>
      </c>
      <c r="I5386" s="7">
        <v>149.0</v>
      </c>
      <c r="J5386" s="7">
        <f t="shared" si="1"/>
        <v>141.5</v>
      </c>
    </row>
    <row r="5387" ht="15.75" hidden="1" customHeight="1">
      <c r="A5387" s="5" t="s">
        <v>7633</v>
      </c>
      <c r="B5387" s="6" t="s">
        <v>12</v>
      </c>
      <c r="C5387" s="5" t="s">
        <v>23</v>
      </c>
      <c r="D5387" s="5" t="s">
        <v>20</v>
      </c>
      <c r="E5387" s="5" t="s">
        <v>15</v>
      </c>
      <c r="F5387" s="5" t="s">
        <v>387</v>
      </c>
      <c r="G5387" s="7">
        <v>193.0</v>
      </c>
      <c r="H5387" s="7">
        <v>188.0</v>
      </c>
      <c r="I5387" s="7" t="s">
        <v>17</v>
      </c>
      <c r="J5387" s="7">
        <f t="shared" si="1"/>
        <v>190.5</v>
      </c>
    </row>
    <row r="5388" ht="15.75" hidden="1" customHeight="1">
      <c r="A5388" s="5" t="s">
        <v>7634</v>
      </c>
      <c r="B5388" s="6" t="s">
        <v>12</v>
      </c>
      <c r="C5388" s="5" t="s">
        <v>13</v>
      </c>
      <c r="D5388" s="5" t="s">
        <v>40</v>
      </c>
      <c r="E5388" s="5" t="s">
        <v>15</v>
      </c>
      <c r="F5388" s="5" t="s">
        <v>41</v>
      </c>
      <c r="G5388" s="7">
        <v>166.0</v>
      </c>
      <c r="H5388" s="7">
        <v>149.0</v>
      </c>
      <c r="I5388" s="7">
        <v>165.0</v>
      </c>
      <c r="J5388" s="7">
        <f t="shared" si="1"/>
        <v>160</v>
      </c>
    </row>
    <row r="5389" ht="15.75" hidden="1" customHeight="1">
      <c r="A5389" s="5" t="s">
        <v>7635</v>
      </c>
      <c r="B5389" s="6" t="s">
        <v>12</v>
      </c>
      <c r="C5389" s="5" t="s">
        <v>13</v>
      </c>
      <c r="D5389" s="5" t="s">
        <v>60</v>
      </c>
      <c r="E5389" s="5" t="s">
        <v>15</v>
      </c>
      <c r="F5389" s="5" t="s">
        <v>112</v>
      </c>
      <c r="G5389" s="7">
        <v>156.0</v>
      </c>
      <c r="H5389" s="7" t="s">
        <v>17</v>
      </c>
      <c r="I5389" s="7">
        <v>178.0</v>
      </c>
      <c r="J5389" s="7">
        <f t="shared" si="1"/>
        <v>167</v>
      </c>
    </row>
    <row r="5390" ht="15.75" hidden="1" customHeight="1">
      <c r="A5390" s="5" t="s">
        <v>7636</v>
      </c>
      <c r="B5390" s="6" t="s">
        <v>12</v>
      </c>
      <c r="C5390" s="5" t="s">
        <v>13</v>
      </c>
      <c r="D5390" s="5" t="s">
        <v>51</v>
      </c>
      <c r="E5390" s="5" t="s">
        <v>15</v>
      </c>
      <c r="F5390" s="5" t="s">
        <v>86</v>
      </c>
      <c r="G5390" s="7">
        <v>174.0</v>
      </c>
      <c r="H5390" s="7">
        <v>158.0</v>
      </c>
      <c r="I5390" s="7" t="s">
        <v>17</v>
      </c>
      <c r="J5390" s="7">
        <f t="shared" si="1"/>
        <v>166</v>
      </c>
    </row>
    <row r="5391" ht="15.75" hidden="1" customHeight="1">
      <c r="A5391" s="5" t="s">
        <v>7637</v>
      </c>
      <c r="B5391" s="6" t="s">
        <v>19</v>
      </c>
      <c r="C5391" s="5" t="s">
        <v>23</v>
      </c>
      <c r="D5391" s="5" t="s">
        <v>14</v>
      </c>
      <c r="E5391" s="5" t="s">
        <v>25</v>
      </c>
      <c r="F5391" s="5" t="s">
        <v>489</v>
      </c>
      <c r="G5391" s="7">
        <v>127.0</v>
      </c>
      <c r="H5391" s="7">
        <v>140.0</v>
      </c>
      <c r="I5391" s="7" t="s">
        <v>17</v>
      </c>
      <c r="J5391" s="7">
        <f t="shared" si="1"/>
        <v>133.5</v>
      </c>
    </row>
    <row r="5392" ht="15.75" hidden="1" customHeight="1">
      <c r="A5392" s="5" t="s">
        <v>7638</v>
      </c>
      <c r="B5392" s="6" t="s">
        <v>12</v>
      </c>
      <c r="C5392" s="5" t="s">
        <v>23</v>
      </c>
      <c r="D5392" s="5" t="s">
        <v>30</v>
      </c>
      <c r="E5392" s="5" t="s">
        <v>15</v>
      </c>
      <c r="F5392" s="5" t="s">
        <v>275</v>
      </c>
      <c r="G5392" s="7">
        <v>163.0</v>
      </c>
      <c r="H5392" s="7">
        <v>158.0</v>
      </c>
      <c r="I5392" s="7" t="s">
        <v>17</v>
      </c>
      <c r="J5392" s="7">
        <f t="shared" si="1"/>
        <v>160.5</v>
      </c>
    </row>
    <row r="5393" ht="15.75" hidden="1" customHeight="1">
      <c r="A5393" s="5" t="s">
        <v>7639</v>
      </c>
      <c r="B5393" s="6" t="s">
        <v>12</v>
      </c>
      <c r="C5393" s="5" t="s">
        <v>23</v>
      </c>
      <c r="D5393" s="5" t="s">
        <v>20</v>
      </c>
      <c r="E5393" s="5" t="s">
        <v>15</v>
      </c>
      <c r="F5393" s="5" t="s">
        <v>107</v>
      </c>
      <c r="G5393" s="7">
        <v>180.0</v>
      </c>
      <c r="H5393" s="7">
        <v>161.0</v>
      </c>
      <c r="I5393" s="7" t="s">
        <v>17</v>
      </c>
      <c r="J5393" s="7">
        <f t="shared" si="1"/>
        <v>170.5</v>
      </c>
    </row>
    <row r="5394" ht="15.75" hidden="1" customHeight="1">
      <c r="A5394" s="5" t="s">
        <v>7640</v>
      </c>
      <c r="B5394" s="6" t="s">
        <v>19</v>
      </c>
      <c r="C5394" s="5" t="s">
        <v>13</v>
      </c>
      <c r="D5394" s="5" t="s">
        <v>20</v>
      </c>
      <c r="E5394" s="5" t="s">
        <v>15</v>
      </c>
      <c r="F5394" s="5" t="s">
        <v>3542</v>
      </c>
      <c r="G5394" s="7">
        <v>189.0</v>
      </c>
      <c r="H5394" s="7" t="s">
        <v>17</v>
      </c>
      <c r="I5394" s="7">
        <v>144.0</v>
      </c>
      <c r="J5394" s="7">
        <f t="shared" si="1"/>
        <v>166.5</v>
      </c>
    </row>
    <row r="5395" ht="15.75" hidden="1" customHeight="1">
      <c r="A5395" s="5" t="s">
        <v>7641</v>
      </c>
      <c r="B5395" s="6" t="s">
        <v>12</v>
      </c>
      <c r="C5395" s="5" t="s">
        <v>23</v>
      </c>
      <c r="D5395" s="5" t="s">
        <v>51</v>
      </c>
      <c r="E5395" s="5" t="s">
        <v>15</v>
      </c>
      <c r="F5395" s="5" t="s">
        <v>398</v>
      </c>
      <c r="G5395" s="7">
        <v>156.0</v>
      </c>
      <c r="H5395" s="7" t="s">
        <v>17</v>
      </c>
      <c r="I5395" s="7">
        <v>142.0</v>
      </c>
      <c r="J5395" s="7">
        <f t="shared" si="1"/>
        <v>149</v>
      </c>
    </row>
    <row r="5396" ht="15.75" hidden="1" customHeight="1">
      <c r="A5396" s="5" t="s">
        <v>7642</v>
      </c>
      <c r="B5396" s="6" t="s">
        <v>19</v>
      </c>
      <c r="C5396" s="5" t="s">
        <v>13</v>
      </c>
      <c r="D5396" s="5" t="s">
        <v>20</v>
      </c>
      <c r="E5396" s="5" t="s">
        <v>15</v>
      </c>
      <c r="F5396" s="5" t="s">
        <v>387</v>
      </c>
      <c r="G5396" s="7">
        <v>187.0</v>
      </c>
      <c r="H5396" s="7">
        <v>189.0</v>
      </c>
      <c r="I5396" s="7" t="s">
        <v>17</v>
      </c>
      <c r="J5396" s="7">
        <f t="shared" si="1"/>
        <v>188</v>
      </c>
    </row>
    <row r="5397" ht="15.75" hidden="1" customHeight="1">
      <c r="A5397" s="5" t="s">
        <v>7643</v>
      </c>
      <c r="B5397" s="6" t="s">
        <v>12</v>
      </c>
      <c r="C5397" s="5" t="s">
        <v>13</v>
      </c>
      <c r="D5397" s="5" t="s">
        <v>149</v>
      </c>
      <c r="E5397" s="5" t="s">
        <v>15</v>
      </c>
      <c r="F5397" s="5" t="s">
        <v>1101</v>
      </c>
      <c r="G5397" s="7">
        <v>156.0</v>
      </c>
      <c r="H5397" s="7" t="s">
        <v>17</v>
      </c>
      <c r="I5397" s="7">
        <v>149.0</v>
      </c>
      <c r="J5397" s="7">
        <f t="shared" si="1"/>
        <v>152.5</v>
      </c>
    </row>
    <row r="5398" ht="15.75" hidden="1" customHeight="1">
      <c r="A5398" s="5" t="s">
        <v>7644</v>
      </c>
      <c r="B5398" s="6" t="s">
        <v>12</v>
      </c>
      <c r="C5398" s="5" t="s">
        <v>23</v>
      </c>
      <c r="D5398" s="5" t="s">
        <v>14</v>
      </c>
      <c r="E5398" s="5" t="s">
        <v>25</v>
      </c>
      <c r="F5398" s="5" t="s">
        <v>259</v>
      </c>
      <c r="G5398" s="7">
        <v>129.0</v>
      </c>
      <c r="H5398" s="7">
        <v>160.0</v>
      </c>
      <c r="I5398" s="7">
        <v>137.0</v>
      </c>
      <c r="J5398" s="7">
        <f t="shared" si="1"/>
        <v>142</v>
      </c>
    </row>
    <row r="5399" ht="15.75" hidden="1" customHeight="1">
      <c r="A5399" s="5" t="s">
        <v>7645</v>
      </c>
      <c r="B5399" s="6" t="s">
        <v>19</v>
      </c>
      <c r="C5399" s="5" t="s">
        <v>13</v>
      </c>
      <c r="D5399" s="5" t="s">
        <v>20</v>
      </c>
      <c r="E5399" s="5" t="s">
        <v>25</v>
      </c>
      <c r="F5399" s="5" t="s">
        <v>1343</v>
      </c>
      <c r="G5399" s="7">
        <v>113.0</v>
      </c>
      <c r="H5399" s="7" t="s">
        <v>17</v>
      </c>
      <c r="I5399" s="7">
        <v>128.0</v>
      </c>
      <c r="J5399" s="7">
        <f t="shared" si="1"/>
        <v>120.5</v>
      </c>
    </row>
    <row r="5400" ht="15.75" hidden="1" customHeight="1">
      <c r="A5400" s="5" t="s">
        <v>7646</v>
      </c>
      <c r="B5400" s="6" t="s">
        <v>12</v>
      </c>
      <c r="C5400" s="5" t="s">
        <v>23</v>
      </c>
      <c r="D5400" s="5" t="s">
        <v>77</v>
      </c>
      <c r="E5400" s="5" t="s">
        <v>15</v>
      </c>
      <c r="F5400" s="5" t="s">
        <v>198</v>
      </c>
      <c r="G5400" s="7">
        <v>138.0</v>
      </c>
      <c r="H5400" s="7">
        <v>118.0</v>
      </c>
      <c r="I5400" s="7" t="s">
        <v>17</v>
      </c>
      <c r="J5400" s="7">
        <f t="shared" si="1"/>
        <v>128</v>
      </c>
    </row>
    <row r="5401" ht="15.75" hidden="1" customHeight="1">
      <c r="A5401" s="5" t="s">
        <v>7647</v>
      </c>
      <c r="B5401" s="6" t="s">
        <v>19</v>
      </c>
      <c r="C5401" s="5" t="s">
        <v>23</v>
      </c>
      <c r="D5401" s="5" t="s">
        <v>20</v>
      </c>
      <c r="E5401" s="5" t="s">
        <v>25</v>
      </c>
      <c r="F5401" s="5" t="s">
        <v>1343</v>
      </c>
      <c r="G5401" s="7">
        <v>156.0</v>
      </c>
      <c r="H5401" s="7" t="s">
        <v>17</v>
      </c>
      <c r="I5401" s="7">
        <v>128.0</v>
      </c>
      <c r="J5401" s="7">
        <f t="shared" si="1"/>
        <v>142</v>
      </c>
    </row>
    <row r="5402" ht="15.75" hidden="1" customHeight="1">
      <c r="A5402" s="5" t="s">
        <v>7648</v>
      </c>
      <c r="B5402" s="6" t="s">
        <v>12</v>
      </c>
      <c r="C5402" s="5" t="s">
        <v>23</v>
      </c>
      <c r="D5402" s="5" t="s">
        <v>46</v>
      </c>
      <c r="E5402" s="5" t="s">
        <v>15</v>
      </c>
      <c r="F5402" s="5" t="s">
        <v>90</v>
      </c>
      <c r="G5402" s="7">
        <v>156.0</v>
      </c>
      <c r="H5402" s="7" t="s">
        <v>17</v>
      </c>
      <c r="I5402" s="7">
        <v>140.0</v>
      </c>
      <c r="J5402" s="7">
        <f t="shared" si="1"/>
        <v>148</v>
      </c>
    </row>
    <row r="5403" ht="15.75" hidden="1" customHeight="1">
      <c r="A5403" s="5" t="s">
        <v>7649</v>
      </c>
      <c r="B5403" s="6" t="s">
        <v>19</v>
      </c>
      <c r="C5403" s="5" t="s">
        <v>13</v>
      </c>
      <c r="D5403" s="5" t="s">
        <v>43</v>
      </c>
      <c r="E5403" s="5" t="s">
        <v>25</v>
      </c>
      <c r="F5403" s="5" t="s">
        <v>363</v>
      </c>
      <c r="G5403" s="7">
        <v>119.0</v>
      </c>
      <c r="H5403" s="7" t="s">
        <v>17</v>
      </c>
      <c r="I5403" s="7">
        <v>151.0</v>
      </c>
      <c r="J5403" s="7">
        <f t="shared" si="1"/>
        <v>135</v>
      </c>
    </row>
    <row r="5404" ht="15.75" hidden="1" customHeight="1">
      <c r="A5404" s="5" t="s">
        <v>7650</v>
      </c>
      <c r="B5404" s="6" t="s">
        <v>12</v>
      </c>
      <c r="C5404" s="5" t="s">
        <v>23</v>
      </c>
      <c r="D5404" s="5" t="s">
        <v>130</v>
      </c>
      <c r="E5404" s="5" t="s">
        <v>15</v>
      </c>
      <c r="F5404" s="5" t="s">
        <v>196</v>
      </c>
      <c r="G5404" s="7">
        <v>149.0</v>
      </c>
      <c r="H5404" s="7" t="s">
        <v>17</v>
      </c>
      <c r="I5404" s="7">
        <v>144.0</v>
      </c>
      <c r="J5404" s="7">
        <f t="shared" si="1"/>
        <v>146.5</v>
      </c>
    </row>
    <row r="5405" ht="15.75" hidden="1" customHeight="1">
      <c r="A5405" s="5" t="s">
        <v>7651</v>
      </c>
      <c r="B5405" s="6" t="s">
        <v>1353</v>
      </c>
      <c r="C5405" s="5" t="s">
        <v>13</v>
      </c>
      <c r="D5405" s="5" t="s">
        <v>43</v>
      </c>
      <c r="E5405" s="5" t="s">
        <v>15</v>
      </c>
      <c r="F5405" s="5" t="s">
        <v>166</v>
      </c>
      <c r="G5405" s="7">
        <v>102.0</v>
      </c>
      <c r="H5405" s="7" t="s">
        <v>17</v>
      </c>
      <c r="I5405" s="7">
        <v>110.0</v>
      </c>
      <c r="J5405" s="7">
        <f t="shared" si="1"/>
        <v>106</v>
      </c>
    </row>
    <row r="5406" ht="15.75" hidden="1" customHeight="1">
      <c r="A5406" s="5" t="s">
        <v>7652</v>
      </c>
      <c r="B5406" s="6" t="s">
        <v>19</v>
      </c>
      <c r="C5406" s="5" t="s">
        <v>13</v>
      </c>
      <c r="D5406" s="5" t="s">
        <v>51</v>
      </c>
      <c r="E5406" s="5" t="s">
        <v>15</v>
      </c>
      <c r="F5406" s="5" t="s">
        <v>112</v>
      </c>
      <c r="G5406" s="7">
        <v>153.0</v>
      </c>
      <c r="H5406" s="7">
        <v>160.0</v>
      </c>
      <c r="I5406" s="7">
        <v>107.0</v>
      </c>
      <c r="J5406" s="7">
        <f t="shared" si="1"/>
        <v>140</v>
      </c>
    </row>
    <row r="5407" ht="15.75" hidden="1" customHeight="1">
      <c r="A5407" s="5" t="s">
        <v>7653</v>
      </c>
      <c r="B5407" s="6" t="s">
        <v>12</v>
      </c>
      <c r="C5407" s="5" t="s">
        <v>13</v>
      </c>
      <c r="D5407" s="5" t="s">
        <v>40</v>
      </c>
      <c r="E5407" s="5" t="s">
        <v>15</v>
      </c>
      <c r="F5407" s="5" t="s">
        <v>41</v>
      </c>
      <c r="G5407" s="7">
        <v>124.0</v>
      </c>
      <c r="H5407" s="7">
        <v>118.0</v>
      </c>
      <c r="I5407" s="7">
        <v>114.0</v>
      </c>
      <c r="J5407" s="7">
        <f t="shared" si="1"/>
        <v>118.6666667</v>
      </c>
    </row>
    <row r="5408" ht="15.75" hidden="1" customHeight="1">
      <c r="A5408" s="5" t="s">
        <v>7654</v>
      </c>
      <c r="B5408" s="6" t="s">
        <v>12</v>
      </c>
      <c r="C5408" s="5" t="s">
        <v>13</v>
      </c>
      <c r="D5408" s="5" t="s">
        <v>20</v>
      </c>
      <c r="E5408" s="5" t="s">
        <v>15</v>
      </c>
      <c r="F5408" s="5" t="s">
        <v>3542</v>
      </c>
      <c r="G5408" s="7">
        <v>180.0</v>
      </c>
      <c r="H5408" s="7" t="s">
        <v>17</v>
      </c>
      <c r="I5408" s="7">
        <v>163.0</v>
      </c>
      <c r="J5408" s="7">
        <f t="shared" si="1"/>
        <v>171.5</v>
      </c>
    </row>
    <row r="5409" ht="15.75" hidden="1" customHeight="1">
      <c r="A5409" s="5" t="s">
        <v>7655</v>
      </c>
      <c r="B5409" s="6" t="s">
        <v>12</v>
      </c>
      <c r="C5409" s="5" t="s">
        <v>23</v>
      </c>
      <c r="D5409" s="5" t="s">
        <v>20</v>
      </c>
      <c r="E5409" s="5" t="s">
        <v>15</v>
      </c>
      <c r="F5409" s="5" t="s">
        <v>210</v>
      </c>
      <c r="G5409" s="7">
        <v>194.0</v>
      </c>
      <c r="H5409" s="7" t="s">
        <v>17</v>
      </c>
      <c r="I5409" s="7">
        <v>165.0</v>
      </c>
      <c r="J5409" s="7">
        <f t="shared" si="1"/>
        <v>179.5</v>
      </c>
    </row>
    <row r="5410" ht="15.75" hidden="1" customHeight="1">
      <c r="A5410" s="5" t="s">
        <v>7656</v>
      </c>
      <c r="B5410" s="6" t="s">
        <v>19</v>
      </c>
      <c r="C5410" s="5" t="s">
        <v>23</v>
      </c>
      <c r="D5410" s="5" t="s">
        <v>14</v>
      </c>
      <c r="E5410" s="5" t="s">
        <v>25</v>
      </c>
      <c r="F5410" s="5" t="s">
        <v>259</v>
      </c>
      <c r="G5410" s="7">
        <v>176.0</v>
      </c>
      <c r="H5410" s="7">
        <v>162.0</v>
      </c>
      <c r="I5410" s="7" t="s">
        <v>17</v>
      </c>
      <c r="J5410" s="7">
        <f t="shared" si="1"/>
        <v>169</v>
      </c>
    </row>
    <row r="5411" ht="15.75" hidden="1" customHeight="1">
      <c r="A5411" s="5" t="s">
        <v>7657</v>
      </c>
      <c r="B5411" s="6" t="s">
        <v>12</v>
      </c>
      <c r="C5411" s="5" t="s">
        <v>13</v>
      </c>
      <c r="D5411" s="5" t="s">
        <v>30</v>
      </c>
      <c r="E5411" s="5" t="s">
        <v>25</v>
      </c>
      <c r="F5411" s="5" t="s">
        <v>1094</v>
      </c>
      <c r="G5411" s="7">
        <v>193.5</v>
      </c>
      <c r="H5411" s="7" t="s">
        <v>17</v>
      </c>
      <c r="I5411" s="7">
        <v>170.0</v>
      </c>
      <c r="J5411" s="7">
        <f t="shared" si="1"/>
        <v>181.75</v>
      </c>
    </row>
    <row r="5412" ht="15.75" hidden="1" customHeight="1">
      <c r="A5412" s="5" t="s">
        <v>7658</v>
      </c>
      <c r="B5412" s="6" t="s">
        <v>12</v>
      </c>
      <c r="C5412" s="5" t="s">
        <v>13</v>
      </c>
      <c r="D5412" s="5" t="s">
        <v>20</v>
      </c>
      <c r="E5412" s="5" t="s">
        <v>25</v>
      </c>
      <c r="F5412" s="5" t="s">
        <v>498</v>
      </c>
      <c r="G5412" s="7">
        <v>191.0</v>
      </c>
      <c r="H5412" s="7" t="s">
        <v>17</v>
      </c>
      <c r="I5412" s="7">
        <v>184.0</v>
      </c>
      <c r="J5412" s="7">
        <f t="shared" si="1"/>
        <v>187.5</v>
      </c>
    </row>
    <row r="5413" ht="15.75" hidden="1" customHeight="1">
      <c r="A5413" s="5" t="s">
        <v>7659</v>
      </c>
      <c r="B5413" s="6" t="s">
        <v>12</v>
      </c>
      <c r="C5413" s="5" t="s">
        <v>23</v>
      </c>
      <c r="D5413" s="5" t="s">
        <v>20</v>
      </c>
      <c r="E5413" s="5" t="s">
        <v>15</v>
      </c>
      <c r="F5413" s="5" t="s">
        <v>153</v>
      </c>
      <c r="G5413" s="7">
        <v>150.0</v>
      </c>
      <c r="H5413" s="7">
        <v>158.0</v>
      </c>
      <c r="I5413" s="7" t="s">
        <v>17</v>
      </c>
      <c r="J5413" s="7">
        <f t="shared" si="1"/>
        <v>154</v>
      </c>
    </row>
    <row r="5414" ht="15.75" hidden="1" customHeight="1">
      <c r="A5414" s="5" t="s">
        <v>7660</v>
      </c>
      <c r="B5414" s="6" t="s">
        <v>19</v>
      </c>
      <c r="C5414" s="5" t="s">
        <v>23</v>
      </c>
      <c r="D5414" s="5" t="s">
        <v>14</v>
      </c>
      <c r="E5414" s="5" t="s">
        <v>25</v>
      </c>
      <c r="F5414" s="5" t="s">
        <v>94</v>
      </c>
      <c r="G5414" s="7">
        <v>175.0</v>
      </c>
      <c r="H5414" s="7">
        <v>155.0</v>
      </c>
      <c r="I5414" s="7">
        <v>142.0</v>
      </c>
      <c r="J5414" s="7">
        <f t="shared" si="1"/>
        <v>157.3333333</v>
      </c>
    </row>
    <row r="5415" ht="15.75" hidden="1" customHeight="1">
      <c r="A5415" s="5" t="s">
        <v>7661</v>
      </c>
      <c r="B5415" s="6" t="s">
        <v>12</v>
      </c>
      <c r="C5415" s="5" t="s">
        <v>23</v>
      </c>
      <c r="D5415" s="5" t="s">
        <v>46</v>
      </c>
      <c r="E5415" s="5" t="s">
        <v>25</v>
      </c>
      <c r="F5415" s="5" t="s">
        <v>47</v>
      </c>
      <c r="G5415" s="7">
        <v>122.0</v>
      </c>
      <c r="H5415" s="7">
        <v>121.0</v>
      </c>
      <c r="I5415" s="7" t="s">
        <v>17</v>
      </c>
      <c r="J5415" s="7">
        <f t="shared" si="1"/>
        <v>121.5</v>
      </c>
    </row>
    <row r="5416" ht="15.75" hidden="1" customHeight="1">
      <c r="A5416" s="5" t="s">
        <v>7662</v>
      </c>
      <c r="B5416" s="6" t="s">
        <v>12</v>
      </c>
      <c r="C5416" s="5" t="s">
        <v>23</v>
      </c>
      <c r="D5416" s="5" t="s">
        <v>14</v>
      </c>
      <c r="E5416" s="5" t="s">
        <v>25</v>
      </c>
      <c r="F5416" s="5" t="s">
        <v>94</v>
      </c>
      <c r="G5416" s="7">
        <v>102.0</v>
      </c>
      <c r="H5416" s="7" t="s">
        <v>17</v>
      </c>
      <c r="I5416" s="7">
        <v>107.0</v>
      </c>
      <c r="J5416" s="7">
        <f t="shared" si="1"/>
        <v>104.5</v>
      </c>
    </row>
    <row r="5417" ht="15.75" hidden="1" customHeight="1">
      <c r="A5417" s="5" t="s">
        <v>7663</v>
      </c>
      <c r="B5417" s="6" t="s">
        <v>12</v>
      </c>
      <c r="C5417" s="5" t="s">
        <v>23</v>
      </c>
      <c r="D5417" s="5" t="s">
        <v>561</v>
      </c>
      <c r="E5417" s="5" t="s">
        <v>15</v>
      </c>
      <c r="F5417" s="5" t="s">
        <v>1826</v>
      </c>
      <c r="G5417" s="7">
        <v>157.0</v>
      </c>
      <c r="H5417" s="7">
        <v>153.0</v>
      </c>
      <c r="I5417" s="7" t="s">
        <v>17</v>
      </c>
      <c r="J5417" s="7">
        <f t="shared" si="1"/>
        <v>155</v>
      </c>
    </row>
    <row r="5418" ht="15.75" hidden="1" customHeight="1">
      <c r="A5418" s="5" t="s">
        <v>7664</v>
      </c>
      <c r="B5418" s="6" t="s">
        <v>19</v>
      </c>
      <c r="C5418" s="5" t="s">
        <v>13</v>
      </c>
      <c r="D5418" s="5" t="s">
        <v>60</v>
      </c>
      <c r="E5418" s="5" t="s">
        <v>25</v>
      </c>
      <c r="F5418" s="5" t="s">
        <v>61</v>
      </c>
      <c r="G5418" s="7">
        <v>193.5</v>
      </c>
      <c r="H5418" s="7" t="s">
        <v>17</v>
      </c>
      <c r="I5418" s="7">
        <v>196.0</v>
      </c>
      <c r="J5418" s="7">
        <f t="shared" si="1"/>
        <v>194.75</v>
      </c>
    </row>
    <row r="5419" ht="15.75" hidden="1" customHeight="1">
      <c r="A5419" s="5" t="s">
        <v>7665</v>
      </c>
      <c r="B5419" s="6" t="s">
        <v>12</v>
      </c>
      <c r="C5419" s="5" t="s">
        <v>23</v>
      </c>
      <c r="D5419" s="5" t="s">
        <v>30</v>
      </c>
      <c r="E5419" s="5" t="s">
        <v>25</v>
      </c>
      <c r="F5419" s="5" t="s">
        <v>737</v>
      </c>
      <c r="G5419" s="7">
        <v>106.0</v>
      </c>
      <c r="H5419" s="7">
        <v>121.0</v>
      </c>
      <c r="I5419" s="7" t="s">
        <v>17</v>
      </c>
      <c r="J5419" s="7">
        <f t="shared" si="1"/>
        <v>113.5</v>
      </c>
    </row>
    <row r="5420" ht="15.75" hidden="1" customHeight="1">
      <c r="A5420" s="5" t="s">
        <v>7666</v>
      </c>
      <c r="B5420" s="6" t="s">
        <v>19</v>
      </c>
      <c r="C5420" s="5" t="s">
        <v>13</v>
      </c>
      <c r="D5420" s="5" t="s">
        <v>20</v>
      </c>
      <c r="E5420" s="5" t="s">
        <v>25</v>
      </c>
      <c r="F5420" s="5" t="s">
        <v>654</v>
      </c>
      <c r="G5420" s="7">
        <v>176.0</v>
      </c>
      <c r="H5420" s="7">
        <v>178.0</v>
      </c>
      <c r="I5420" s="7" t="s">
        <v>17</v>
      </c>
      <c r="J5420" s="7">
        <f t="shared" si="1"/>
        <v>177</v>
      </c>
    </row>
    <row r="5421" ht="15.75" hidden="1" customHeight="1">
      <c r="A5421" s="5" t="s">
        <v>7667</v>
      </c>
      <c r="B5421" s="6" t="s">
        <v>12</v>
      </c>
      <c r="C5421" s="5" t="s">
        <v>23</v>
      </c>
      <c r="D5421" s="5" t="s">
        <v>37</v>
      </c>
      <c r="E5421" s="5" t="s">
        <v>15</v>
      </c>
      <c r="F5421" s="5" t="s">
        <v>271</v>
      </c>
      <c r="G5421" s="7">
        <v>122.0</v>
      </c>
      <c r="H5421" s="7">
        <v>121.0</v>
      </c>
      <c r="I5421" s="7" t="s">
        <v>17</v>
      </c>
      <c r="J5421" s="7">
        <f t="shared" si="1"/>
        <v>121.5</v>
      </c>
    </row>
    <row r="5422" ht="15.75" hidden="1" customHeight="1">
      <c r="A5422" s="5" t="s">
        <v>7668</v>
      </c>
      <c r="B5422" s="6" t="s">
        <v>12</v>
      </c>
      <c r="C5422" s="5" t="s">
        <v>13</v>
      </c>
      <c r="D5422" s="5" t="s">
        <v>130</v>
      </c>
      <c r="E5422" s="5" t="s">
        <v>25</v>
      </c>
      <c r="F5422" s="5" t="s">
        <v>58</v>
      </c>
      <c r="G5422" s="7">
        <v>164.0</v>
      </c>
      <c r="H5422" s="7">
        <v>169.0</v>
      </c>
      <c r="I5422" s="7" t="s">
        <v>17</v>
      </c>
      <c r="J5422" s="7">
        <f t="shared" si="1"/>
        <v>166.5</v>
      </c>
    </row>
    <row r="5423" ht="15.75" hidden="1" customHeight="1">
      <c r="A5423" s="5" t="s">
        <v>7669</v>
      </c>
      <c r="B5423" s="6" t="s">
        <v>12</v>
      </c>
      <c r="C5423" s="5" t="s">
        <v>23</v>
      </c>
      <c r="D5423" s="5" t="s">
        <v>14</v>
      </c>
      <c r="E5423" s="5" t="s">
        <v>15</v>
      </c>
      <c r="F5423" s="5" t="s">
        <v>127</v>
      </c>
      <c r="G5423" s="7">
        <v>184.0</v>
      </c>
      <c r="H5423" s="7" t="s">
        <v>17</v>
      </c>
      <c r="I5423" s="7">
        <v>191.0</v>
      </c>
      <c r="J5423" s="7">
        <f t="shared" si="1"/>
        <v>187.5</v>
      </c>
    </row>
    <row r="5424" ht="15.75" hidden="1" customHeight="1">
      <c r="A5424" s="5" t="s">
        <v>7670</v>
      </c>
      <c r="B5424" s="6" t="s">
        <v>12</v>
      </c>
      <c r="C5424" s="5" t="s">
        <v>13</v>
      </c>
      <c r="D5424" s="5" t="s">
        <v>30</v>
      </c>
      <c r="E5424" s="5" t="s">
        <v>25</v>
      </c>
      <c r="F5424" s="5" t="s">
        <v>448</v>
      </c>
      <c r="G5424" s="7" t="s">
        <v>67</v>
      </c>
      <c r="H5424" s="7">
        <v>138.0</v>
      </c>
      <c r="I5424" s="7">
        <v>110.0</v>
      </c>
      <c r="J5424" s="7">
        <f t="shared" si="1"/>
        <v>124</v>
      </c>
    </row>
    <row r="5425" ht="15.75" hidden="1" customHeight="1">
      <c r="A5425" s="5" t="s">
        <v>7671</v>
      </c>
      <c r="B5425" s="6" t="s">
        <v>12</v>
      </c>
      <c r="C5425" s="5" t="s">
        <v>13</v>
      </c>
      <c r="D5425" s="5" t="s">
        <v>30</v>
      </c>
      <c r="E5425" s="5" t="s">
        <v>15</v>
      </c>
      <c r="F5425" s="5" t="s">
        <v>394</v>
      </c>
      <c r="G5425" s="7">
        <v>164.0</v>
      </c>
      <c r="H5425" s="7">
        <v>145.0</v>
      </c>
      <c r="I5425" s="7">
        <v>125.0</v>
      </c>
      <c r="J5425" s="7">
        <f t="shared" si="1"/>
        <v>144.6666667</v>
      </c>
    </row>
    <row r="5426" ht="15.75" hidden="1" customHeight="1">
      <c r="A5426" s="5" t="s">
        <v>7672</v>
      </c>
      <c r="B5426" s="6" t="s">
        <v>19</v>
      </c>
      <c r="C5426" s="5" t="s">
        <v>13</v>
      </c>
      <c r="D5426" s="5" t="s">
        <v>109</v>
      </c>
      <c r="E5426" s="5" t="s">
        <v>25</v>
      </c>
      <c r="F5426" s="5" t="s">
        <v>1677</v>
      </c>
      <c r="G5426" s="7">
        <v>109.0</v>
      </c>
      <c r="H5426" s="7">
        <v>121.0</v>
      </c>
      <c r="I5426" s="7" t="s">
        <v>17</v>
      </c>
      <c r="J5426" s="7">
        <f t="shared" si="1"/>
        <v>115</v>
      </c>
    </row>
    <row r="5427" ht="15.75" hidden="1" customHeight="1">
      <c r="A5427" s="5" t="s">
        <v>7673</v>
      </c>
      <c r="B5427" s="6" t="s">
        <v>12</v>
      </c>
      <c r="C5427" s="5" t="s">
        <v>23</v>
      </c>
      <c r="D5427" s="5" t="s">
        <v>20</v>
      </c>
      <c r="E5427" s="5" t="s">
        <v>25</v>
      </c>
      <c r="F5427" s="5" t="s">
        <v>71</v>
      </c>
      <c r="G5427" s="7">
        <v>179.0</v>
      </c>
      <c r="H5427" s="7">
        <v>155.0</v>
      </c>
      <c r="I5427" s="7" t="s">
        <v>17</v>
      </c>
      <c r="J5427" s="7">
        <f t="shared" si="1"/>
        <v>167</v>
      </c>
    </row>
    <row r="5428" ht="15.75" hidden="1" customHeight="1">
      <c r="A5428" s="5" t="s">
        <v>7674</v>
      </c>
      <c r="B5428" s="6" t="s">
        <v>12</v>
      </c>
      <c r="C5428" s="5" t="s">
        <v>13</v>
      </c>
      <c r="D5428" s="5" t="s">
        <v>561</v>
      </c>
      <c r="E5428" s="5" t="s">
        <v>15</v>
      </c>
      <c r="F5428" s="5" t="s">
        <v>594</v>
      </c>
      <c r="G5428" s="7">
        <v>164.0</v>
      </c>
      <c r="H5428" s="7" t="s">
        <v>17</v>
      </c>
      <c r="I5428" s="7">
        <v>122.0</v>
      </c>
      <c r="J5428" s="7">
        <f t="shared" si="1"/>
        <v>143</v>
      </c>
    </row>
    <row r="5429" ht="15.75" hidden="1" customHeight="1">
      <c r="A5429" s="5" t="s">
        <v>7675</v>
      </c>
      <c r="B5429" s="6" t="s">
        <v>12</v>
      </c>
      <c r="C5429" s="5" t="s">
        <v>13</v>
      </c>
      <c r="D5429" s="5" t="s">
        <v>30</v>
      </c>
      <c r="E5429" s="5" t="s">
        <v>25</v>
      </c>
      <c r="F5429" s="5" t="s">
        <v>188</v>
      </c>
      <c r="G5429" s="7">
        <v>189.0</v>
      </c>
      <c r="H5429" s="7">
        <v>166.0</v>
      </c>
      <c r="I5429" s="7">
        <v>175.0</v>
      </c>
      <c r="J5429" s="7">
        <f t="shared" si="1"/>
        <v>176.6666667</v>
      </c>
    </row>
    <row r="5430" ht="15.75" hidden="1" customHeight="1">
      <c r="A5430" s="5" t="s">
        <v>7676</v>
      </c>
      <c r="B5430" s="6" t="s">
        <v>19</v>
      </c>
      <c r="C5430" s="5" t="s">
        <v>13</v>
      </c>
      <c r="D5430" s="5" t="s">
        <v>20</v>
      </c>
      <c r="E5430" s="5" t="s">
        <v>25</v>
      </c>
      <c r="F5430" s="5" t="s">
        <v>240</v>
      </c>
      <c r="G5430" s="7">
        <v>195.0</v>
      </c>
      <c r="H5430" s="7">
        <v>172.0</v>
      </c>
      <c r="I5430" s="7" t="s">
        <v>17</v>
      </c>
      <c r="J5430" s="7">
        <f t="shared" si="1"/>
        <v>183.5</v>
      </c>
    </row>
    <row r="5431" ht="15.75" hidden="1" customHeight="1">
      <c r="A5431" s="5" t="s">
        <v>7677</v>
      </c>
      <c r="B5431" s="6" t="s">
        <v>12</v>
      </c>
      <c r="C5431" s="5" t="s">
        <v>23</v>
      </c>
      <c r="D5431" s="5" t="s">
        <v>43</v>
      </c>
      <c r="E5431" s="5" t="s">
        <v>15</v>
      </c>
      <c r="F5431" s="5" t="s">
        <v>166</v>
      </c>
      <c r="G5431" s="7">
        <v>174.0</v>
      </c>
      <c r="H5431" s="7">
        <v>155.0</v>
      </c>
      <c r="I5431" s="7">
        <v>144.0</v>
      </c>
      <c r="J5431" s="7">
        <f t="shared" si="1"/>
        <v>157.6666667</v>
      </c>
    </row>
    <row r="5432" ht="15.75" hidden="1" customHeight="1">
      <c r="A5432" s="5" t="s">
        <v>7678</v>
      </c>
      <c r="B5432" s="6" t="s">
        <v>19</v>
      </c>
      <c r="C5432" s="5" t="s">
        <v>23</v>
      </c>
      <c r="D5432" s="5" t="s">
        <v>20</v>
      </c>
      <c r="E5432" s="5" t="s">
        <v>15</v>
      </c>
      <c r="F5432" s="5" t="s">
        <v>137</v>
      </c>
      <c r="G5432" s="7">
        <v>141.0</v>
      </c>
      <c r="H5432" s="7" t="s">
        <v>17</v>
      </c>
      <c r="I5432" s="7">
        <v>119.0</v>
      </c>
      <c r="J5432" s="7">
        <f t="shared" si="1"/>
        <v>130</v>
      </c>
    </row>
    <row r="5433" ht="15.75" hidden="1" customHeight="1">
      <c r="A5433" s="5" t="s">
        <v>7679</v>
      </c>
      <c r="B5433" s="6" t="s">
        <v>19</v>
      </c>
      <c r="C5433" s="5" t="s">
        <v>13</v>
      </c>
      <c r="D5433" s="5" t="s">
        <v>109</v>
      </c>
      <c r="E5433" s="5" t="s">
        <v>25</v>
      </c>
      <c r="F5433" s="5" t="s">
        <v>94</v>
      </c>
      <c r="G5433" s="7">
        <v>141.0</v>
      </c>
      <c r="H5433" s="7">
        <v>138.0</v>
      </c>
      <c r="I5433" s="7">
        <v>122.0</v>
      </c>
      <c r="J5433" s="7">
        <f t="shared" si="1"/>
        <v>133.6666667</v>
      </c>
    </row>
    <row r="5434" ht="15.75" hidden="1" customHeight="1">
      <c r="A5434" s="5" t="s">
        <v>7680</v>
      </c>
      <c r="B5434" s="6" t="s">
        <v>12</v>
      </c>
      <c r="C5434" s="5" t="s">
        <v>23</v>
      </c>
      <c r="D5434" s="5" t="s">
        <v>24</v>
      </c>
      <c r="E5434" s="5" t="s">
        <v>15</v>
      </c>
      <c r="F5434" s="5" t="s">
        <v>732</v>
      </c>
      <c r="G5434" s="7">
        <v>156.0</v>
      </c>
      <c r="H5434" s="7">
        <v>127.0</v>
      </c>
      <c r="I5434" s="7" t="s">
        <v>17</v>
      </c>
      <c r="J5434" s="7">
        <f t="shared" si="1"/>
        <v>141.5</v>
      </c>
    </row>
    <row r="5435" ht="15.75" hidden="1" customHeight="1">
      <c r="A5435" s="5" t="s">
        <v>7681</v>
      </c>
      <c r="B5435" s="6" t="s">
        <v>12</v>
      </c>
      <c r="C5435" s="5" t="s">
        <v>13</v>
      </c>
      <c r="D5435" s="5" t="s">
        <v>109</v>
      </c>
      <c r="E5435" s="5" t="s">
        <v>25</v>
      </c>
      <c r="F5435" s="5" t="s">
        <v>155</v>
      </c>
      <c r="G5435" s="7">
        <v>148.0</v>
      </c>
      <c r="H5435" s="7" t="s">
        <v>17</v>
      </c>
      <c r="I5435" s="7">
        <v>144.0</v>
      </c>
      <c r="J5435" s="7">
        <f t="shared" si="1"/>
        <v>146</v>
      </c>
    </row>
    <row r="5436" ht="15.75" hidden="1" customHeight="1">
      <c r="A5436" s="5" t="s">
        <v>7682</v>
      </c>
      <c r="B5436" s="6" t="s">
        <v>12</v>
      </c>
      <c r="C5436" s="5" t="s">
        <v>13</v>
      </c>
      <c r="D5436" s="5" t="s">
        <v>37</v>
      </c>
      <c r="E5436" s="5" t="s">
        <v>25</v>
      </c>
      <c r="F5436" s="5" t="s">
        <v>174</v>
      </c>
      <c r="G5436" s="7">
        <v>169.0</v>
      </c>
      <c r="H5436" s="7" t="s">
        <v>17</v>
      </c>
      <c r="I5436" s="7">
        <v>153.0</v>
      </c>
      <c r="J5436" s="7">
        <f t="shared" si="1"/>
        <v>161</v>
      </c>
    </row>
    <row r="5437" ht="15.75" hidden="1" customHeight="1">
      <c r="A5437" s="5" t="s">
        <v>7683</v>
      </c>
      <c r="B5437" s="6" t="s">
        <v>12</v>
      </c>
      <c r="C5437" s="5" t="s">
        <v>23</v>
      </c>
      <c r="D5437" s="5" t="s">
        <v>20</v>
      </c>
      <c r="E5437" s="5" t="s">
        <v>25</v>
      </c>
      <c r="F5437" s="5" t="s">
        <v>498</v>
      </c>
      <c r="G5437" s="7">
        <v>126.0</v>
      </c>
      <c r="H5437" s="7" t="s">
        <v>17</v>
      </c>
      <c r="I5437" s="7" t="s">
        <v>67</v>
      </c>
      <c r="J5437" s="7">
        <f t="shared" si="1"/>
        <v>126</v>
      </c>
    </row>
    <row r="5438" ht="15.75" hidden="1" customHeight="1">
      <c r="A5438" s="5" t="s">
        <v>7684</v>
      </c>
      <c r="B5438" s="6" t="s">
        <v>12</v>
      </c>
      <c r="C5438" s="5" t="s">
        <v>13</v>
      </c>
      <c r="D5438" s="5" t="s">
        <v>30</v>
      </c>
      <c r="E5438" s="5" t="s">
        <v>15</v>
      </c>
      <c r="F5438" s="5" t="s">
        <v>702</v>
      </c>
      <c r="G5438" s="7" t="s">
        <v>67</v>
      </c>
      <c r="H5438" s="7" t="s">
        <v>17</v>
      </c>
      <c r="I5438" s="7">
        <v>100.0</v>
      </c>
      <c r="J5438" s="7">
        <f t="shared" si="1"/>
        <v>100</v>
      </c>
    </row>
    <row r="5439" ht="15.75" hidden="1" customHeight="1">
      <c r="A5439" s="5" t="s">
        <v>7685</v>
      </c>
      <c r="B5439" s="6" t="s">
        <v>12</v>
      </c>
      <c r="C5439" s="5" t="s">
        <v>23</v>
      </c>
      <c r="D5439" s="5" t="s">
        <v>37</v>
      </c>
      <c r="E5439" s="5" t="s">
        <v>25</v>
      </c>
      <c r="F5439" s="5" t="s">
        <v>97</v>
      </c>
      <c r="G5439" s="7">
        <v>147.0</v>
      </c>
      <c r="H5439" s="7">
        <v>153.0</v>
      </c>
      <c r="I5439" s="7" t="s">
        <v>17</v>
      </c>
      <c r="J5439" s="7">
        <f t="shared" si="1"/>
        <v>150</v>
      </c>
    </row>
    <row r="5440" ht="15.75" hidden="1" customHeight="1">
      <c r="A5440" s="5" t="s">
        <v>7686</v>
      </c>
      <c r="B5440" s="6" t="s">
        <v>12</v>
      </c>
      <c r="C5440" s="5" t="s">
        <v>23</v>
      </c>
      <c r="D5440" s="5" t="s">
        <v>24</v>
      </c>
      <c r="E5440" s="5" t="s">
        <v>15</v>
      </c>
      <c r="F5440" s="5" t="s">
        <v>1225</v>
      </c>
      <c r="G5440" s="7">
        <v>111.0</v>
      </c>
      <c r="H5440" s="7">
        <v>107.0</v>
      </c>
      <c r="I5440" s="7" t="s">
        <v>17</v>
      </c>
      <c r="J5440" s="7">
        <f t="shared" si="1"/>
        <v>109</v>
      </c>
    </row>
    <row r="5441" ht="15.75" hidden="1" customHeight="1">
      <c r="A5441" s="5" t="s">
        <v>7687</v>
      </c>
      <c r="B5441" s="6" t="s">
        <v>19</v>
      </c>
      <c r="C5441" s="5" t="s">
        <v>23</v>
      </c>
      <c r="D5441" s="5" t="s">
        <v>30</v>
      </c>
      <c r="E5441" s="5" t="s">
        <v>25</v>
      </c>
      <c r="F5441" s="5" t="s">
        <v>526</v>
      </c>
      <c r="G5441" s="7">
        <v>172.0</v>
      </c>
      <c r="H5441" s="7" t="s">
        <v>17</v>
      </c>
      <c r="I5441" s="7">
        <v>114.0</v>
      </c>
      <c r="J5441" s="7">
        <f t="shared" si="1"/>
        <v>143</v>
      </c>
    </row>
    <row r="5442" ht="15.75" hidden="1" customHeight="1">
      <c r="A5442" s="5" t="s">
        <v>7688</v>
      </c>
      <c r="B5442" s="6" t="s">
        <v>12</v>
      </c>
      <c r="C5442" s="5" t="s">
        <v>23</v>
      </c>
      <c r="D5442" s="5" t="s">
        <v>60</v>
      </c>
      <c r="E5442" s="5" t="s">
        <v>15</v>
      </c>
      <c r="F5442" s="5" t="s">
        <v>164</v>
      </c>
      <c r="G5442" s="7">
        <v>173.0</v>
      </c>
      <c r="H5442" s="7" t="s">
        <v>17</v>
      </c>
      <c r="I5442" s="7">
        <v>183.0</v>
      </c>
      <c r="J5442" s="7">
        <f t="shared" si="1"/>
        <v>178</v>
      </c>
    </row>
    <row r="5443" ht="15.75" hidden="1" customHeight="1">
      <c r="A5443" s="5" t="s">
        <v>7689</v>
      </c>
      <c r="B5443" s="6" t="s">
        <v>7690</v>
      </c>
      <c r="C5443" s="5" t="s">
        <v>23</v>
      </c>
      <c r="D5443" s="5" t="s">
        <v>30</v>
      </c>
      <c r="E5443" s="5" t="s">
        <v>25</v>
      </c>
      <c r="F5443" s="5" t="s">
        <v>446</v>
      </c>
      <c r="G5443" s="7">
        <v>175.0</v>
      </c>
      <c r="H5443" s="7" t="s">
        <v>17</v>
      </c>
      <c r="I5443" s="7">
        <v>195.0</v>
      </c>
      <c r="J5443" s="7">
        <f t="shared" si="1"/>
        <v>185</v>
      </c>
    </row>
    <row r="5444" ht="15.75" hidden="1" customHeight="1">
      <c r="A5444" s="5" t="s">
        <v>7691</v>
      </c>
      <c r="B5444" s="6" t="s">
        <v>12</v>
      </c>
      <c r="C5444" s="5" t="s">
        <v>13</v>
      </c>
      <c r="D5444" s="5" t="s">
        <v>43</v>
      </c>
      <c r="E5444" s="5" t="s">
        <v>25</v>
      </c>
      <c r="F5444" s="5" t="s">
        <v>224</v>
      </c>
      <c r="G5444" s="7">
        <v>132.0</v>
      </c>
      <c r="H5444" s="7" t="s">
        <v>17</v>
      </c>
      <c r="I5444" s="7">
        <v>130.0</v>
      </c>
      <c r="J5444" s="7">
        <f t="shared" si="1"/>
        <v>131</v>
      </c>
    </row>
    <row r="5445" ht="15.75" hidden="1" customHeight="1">
      <c r="A5445" s="5" t="s">
        <v>7692</v>
      </c>
      <c r="B5445" s="6" t="s">
        <v>19</v>
      </c>
      <c r="C5445" s="5" t="s">
        <v>13</v>
      </c>
      <c r="D5445" s="5" t="s">
        <v>37</v>
      </c>
      <c r="E5445" s="5" t="s">
        <v>15</v>
      </c>
      <c r="F5445" s="5" t="s">
        <v>1577</v>
      </c>
      <c r="G5445" s="7">
        <v>161.0</v>
      </c>
      <c r="H5445" s="7" t="s">
        <v>17</v>
      </c>
      <c r="I5445" s="7">
        <v>157.0</v>
      </c>
      <c r="J5445" s="7">
        <f t="shared" si="1"/>
        <v>159</v>
      </c>
    </row>
    <row r="5446" ht="15.75" hidden="1" customHeight="1">
      <c r="A5446" s="5" t="s">
        <v>7693</v>
      </c>
      <c r="B5446" s="6" t="s">
        <v>12</v>
      </c>
      <c r="C5446" s="5" t="s">
        <v>23</v>
      </c>
      <c r="D5446" s="5" t="s">
        <v>14</v>
      </c>
      <c r="E5446" s="5" t="s">
        <v>25</v>
      </c>
      <c r="F5446" s="5" t="s">
        <v>269</v>
      </c>
      <c r="G5446" s="7">
        <v>115.0</v>
      </c>
      <c r="H5446" s="7">
        <v>127.0</v>
      </c>
      <c r="I5446" s="7" t="s">
        <v>17</v>
      </c>
      <c r="J5446" s="7">
        <f t="shared" si="1"/>
        <v>121</v>
      </c>
    </row>
    <row r="5447" ht="15.75" hidden="1" customHeight="1">
      <c r="A5447" s="5" t="s">
        <v>7694</v>
      </c>
      <c r="B5447" s="6" t="s">
        <v>12</v>
      </c>
      <c r="C5447" s="5" t="s">
        <v>13</v>
      </c>
      <c r="D5447" s="5" t="s">
        <v>149</v>
      </c>
      <c r="E5447" s="5" t="s">
        <v>15</v>
      </c>
      <c r="F5447" s="5" t="s">
        <v>150</v>
      </c>
      <c r="G5447" s="7">
        <v>113.0</v>
      </c>
      <c r="H5447" s="7">
        <v>135.0</v>
      </c>
      <c r="I5447" s="7" t="s">
        <v>17</v>
      </c>
      <c r="J5447" s="7">
        <f t="shared" si="1"/>
        <v>124</v>
      </c>
    </row>
    <row r="5448" ht="15.75" hidden="1" customHeight="1">
      <c r="A5448" s="5" t="s">
        <v>7695</v>
      </c>
      <c r="B5448" s="6" t="s">
        <v>12</v>
      </c>
      <c r="C5448" s="5" t="s">
        <v>13</v>
      </c>
      <c r="D5448" s="5" t="s">
        <v>20</v>
      </c>
      <c r="E5448" s="5" t="s">
        <v>15</v>
      </c>
      <c r="F5448" s="5" t="s">
        <v>161</v>
      </c>
      <c r="G5448" s="7">
        <v>176.0</v>
      </c>
      <c r="H5448" s="7">
        <v>158.0</v>
      </c>
      <c r="I5448" s="7">
        <v>168.0</v>
      </c>
      <c r="J5448" s="7">
        <f t="shared" si="1"/>
        <v>167.3333333</v>
      </c>
    </row>
    <row r="5449" ht="15.75" hidden="1" customHeight="1">
      <c r="A5449" s="5" t="s">
        <v>7696</v>
      </c>
      <c r="B5449" s="6" t="s">
        <v>19</v>
      </c>
      <c r="C5449" s="5" t="s">
        <v>13</v>
      </c>
      <c r="D5449" s="5" t="s">
        <v>109</v>
      </c>
      <c r="E5449" s="5" t="s">
        <v>25</v>
      </c>
      <c r="F5449" s="5" t="s">
        <v>1118</v>
      </c>
      <c r="G5449" s="7">
        <v>176.0</v>
      </c>
      <c r="H5449" s="7" t="s">
        <v>17</v>
      </c>
      <c r="I5449" s="7">
        <v>144.0</v>
      </c>
      <c r="J5449" s="7">
        <f t="shared" si="1"/>
        <v>160</v>
      </c>
    </row>
    <row r="5450" ht="15.75" hidden="1" customHeight="1">
      <c r="A5450" s="5" t="s">
        <v>7697</v>
      </c>
      <c r="B5450" s="6" t="s">
        <v>12</v>
      </c>
      <c r="C5450" s="5" t="s">
        <v>13</v>
      </c>
      <c r="D5450" s="5" t="s">
        <v>37</v>
      </c>
      <c r="E5450" s="5" t="s">
        <v>15</v>
      </c>
      <c r="F5450" s="5" t="s">
        <v>190</v>
      </c>
      <c r="G5450" s="7">
        <v>197.0</v>
      </c>
      <c r="H5450" s="7" t="s">
        <v>17</v>
      </c>
      <c r="I5450" s="7">
        <v>192.0</v>
      </c>
      <c r="J5450" s="7">
        <f t="shared" si="1"/>
        <v>194.5</v>
      </c>
    </row>
    <row r="5451" ht="15.75" hidden="1" customHeight="1">
      <c r="A5451" s="5" t="s">
        <v>7698</v>
      </c>
      <c r="B5451" s="6" t="s">
        <v>12</v>
      </c>
      <c r="C5451" s="5" t="s">
        <v>23</v>
      </c>
      <c r="D5451" s="5" t="s">
        <v>30</v>
      </c>
      <c r="E5451" s="5" t="s">
        <v>15</v>
      </c>
      <c r="F5451" s="5" t="s">
        <v>1101</v>
      </c>
      <c r="G5451" s="7">
        <v>122.0</v>
      </c>
      <c r="H5451" s="7">
        <v>107.0</v>
      </c>
      <c r="I5451" s="7" t="s">
        <v>17</v>
      </c>
      <c r="J5451" s="7">
        <f t="shared" si="1"/>
        <v>114.5</v>
      </c>
    </row>
    <row r="5452" ht="15.75" hidden="1" customHeight="1">
      <c r="A5452" s="5" t="s">
        <v>7699</v>
      </c>
      <c r="B5452" s="6" t="s">
        <v>12</v>
      </c>
      <c r="C5452" s="5" t="s">
        <v>23</v>
      </c>
      <c r="D5452" s="5" t="s">
        <v>43</v>
      </c>
      <c r="E5452" s="5" t="s">
        <v>25</v>
      </c>
      <c r="F5452" s="5" t="s">
        <v>259</v>
      </c>
      <c r="G5452" s="7">
        <v>154.0</v>
      </c>
      <c r="H5452" s="7">
        <v>132.0</v>
      </c>
      <c r="I5452" s="7" t="s">
        <v>17</v>
      </c>
      <c r="J5452" s="7">
        <f t="shared" si="1"/>
        <v>143</v>
      </c>
    </row>
    <row r="5453" ht="15.75" hidden="1" customHeight="1">
      <c r="A5453" s="5" t="s">
        <v>7700</v>
      </c>
      <c r="B5453" s="6" t="s">
        <v>12</v>
      </c>
      <c r="C5453" s="5" t="s">
        <v>13</v>
      </c>
      <c r="D5453" s="5" t="s">
        <v>51</v>
      </c>
      <c r="E5453" s="5" t="s">
        <v>25</v>
      </c>
      <c r="F5453" s="5" t="s">
        <v>474</v>
      </c>
      <c r="G5453" s="7">
        <v>169.0</v>
      </c>
      <c r="H5453" s="7" t="s">
        <v>17</v>
      </c>
      <c r="I5453" s="7">
        <v>159.0</v>
      </c>
      <c r="J5453" s="7">
        <f t="shared" si="1"/>
        <v>164</v>
      </c>
    </row>
    <row r="5454" ht="15.75" hidden="1" customHeight="1">
      <c r="A5454" s="5" t="s">
        <v>7701</v>
      </c>
      <c r="B5454" s="6" t="s">
        <v>19</v>
      </c>
      <c r="C5454" s="5" t="s">
        <v>23</v>
      </c>
      <c r="D5454" s="5" t="s">
        <v>20</v>
      </c>
      <c r="E5454" s="5" t="s">
        <v>15</v>
      </c>
      <c r="F5454" s="5" t="s">
        <v>185</v>
      </c>
      <c r="G5454" s="7">
        <v>183.0</v>
      </c>
      <c r="H5454" s="7" t="s">
        <v>17</v>
      </c>
      <c r="I5454" s="7">
        <v>149.0</v>
      </c>
      <c r="J5454" s="7">
        <f t="shared" si="1"/>
        <v>166</v>
      </c>
    </row>
    <row r="5455" ht="15.75" hidden="1" customHeight="1">
      <c r="A5455" s="5" t="s">
        <v>7702</v>
      </c>
      <c r="B5455" s="6" t="s">
        <v>12</v>
      </c>
      <c r="C5455" s="5" t="s">
        <v>13</v>
      </c>
      <c r="D5455" s="5" t="s">
        <v>60</v>
      </c>
      <c r="E5455" s="5" t="s">
        <v>15</v>
      </c>
      <c r="F5455" s="5" t="s">
        <v>164</v>
      </c>
      <c r="G5455" s="7">
        <v>140.0</v>
      </c>
      <c r="H5455" s="7" t="s">
        <v>17</v>
      </c>
      <c r="I5455" s="7">
        <v>146.0</v>
      </c>
      <c r="J5455" s="7">
        <f t="shared" si="1"/>
        <v>143</v>
      </c>
    </row>
    <row r="5456" ht="15.75" hidden="1" customHeight="1">
      <c r="A5456" s="5" t="s">
        <v>7703</v>
      </c>
      <c r="B5456" s="6" t="s">
        <v>19</v>
      </c>
      <c r="C5456" s="5" t="s">
        <v>23</v>
      </c>
      <c r="D5456" s="5" t="s">
        <v>20</v>
      </c>
      <c r="E5456" s="5" t="s">
        <v>15</v>
      </c>
      <c r="F5456" s="5" t="s">
        <v>383</v>
      </c>
      <c r="G5456" s="7">
        <v>192.0</v>
      </c>
      <c r="H5456" s="7" t="s">
        <v>17</v>
      </c>
      <c r="I5456" s="7">
        <v>125.0</v>
      </c>
      <c r="J5456" s="7">
        <f t="shared" si="1"/>
        <v>158.5</v>
      </c>
    </row>
    <row r="5457" ht="15.75" hidden="1" customHeight="1">
      <c r="A5457" s="5" t="s">
        <v>7704</v>
      </c>
      <c r="B5457" s="6" t="s">
        <v>12</v>
      </c>
      <c r="C5457" s="5" t="s">
        <v>13</v>
      </c>
      <c r="D5457" s="5" t="s">
        <v>37</v>
      </c>
      <c r="E5457" s="5" t="s">
        <v>15</v>
      </c>
      <c r="F5457" s="5" t="s">
        <v>114</v>
      </c>
      <c r="G5457" s="7">
        <v>124.0</v>
      </c>
      <c r="H5457" s="7">
        <v>107.0</v>
      </c>
      <c r="I5457" s="7" t="s">
        <v>17</v>
      </c>
      <c r="J5457" s="7">
        <f t="shared" si="1"/>
        <v>115.5</v>
      </c>
    </row>
    <row r="5458" ht="15.75" hidden="1" customHeight="1">
      <c r="A5458" s="5" t="s">
        <v>7705</v>
      </c>
      <c r="B5458" s="6" t="s">
        <v>12</v>
      </c>
      <c r="C5458" s="5" t="s">
        <v>23</v>
      </c>
      <c r="D5458" s="5" t="s">
        <v>30</v>
      </c>
      <c r="E5458" s="5" t="s">
        <v>25</v>
      </c>
      <c r="F5458" s="5" t="s">
        <v>448</v>
      </c>
      <c r="G5458" s="7">
        <v>120.0</v>
      </c>
      <c r="H5458" s="7">
        <v>118.0</v>
      </c>
      <c r="I5458" s="7">
        <v>107.0</v>
      </c>
      <c r="J5458" s="7">
        <f t="shared" si="1"/>
        <v>115</v>
      </c>
    </row>
    <row r="5459" ht="15.75" hidden="1" customHeight="1">
      <c r="A5459" s="5" t="s">
        <v>7706</v>
      </c>
      <c r="B5459" s="6" t="s">
        <v>12</v>
      </c>
      <c r="C5459" s="5" t="s">
        <v>23</v>
      </c>
      <c r="D5459" s="5" t="s">
        <v>51</v>
      </c>
      <c r="E5459" s="5" t="s">
        <v>15</v>
      </c>
      <c r="F5459" s="5" t="s">
        <v>336</v>
      </c>
      <c r="G5459" s="7" t="s">
        <v>67</v>
      </c>
      <c r="H5459" s="7" t="s">
        <v>17</v>
      </c>
      <c r="I5459" s="7">
        <v>100.0</v>
      </c>
      <c r="J5459" s="7">
        <f t="shared" si="1"/>
        <v>100</v>
      </c>
    </row>
    <row r="5460" ht="15.75" hidden="1" customHeight="1">
      <c r="A5460" s="5" t="s">
        <v>7707</v>
      </c>
      <c r="B5460" s="6" t="s">
        <v>12</v>
      </c>
      <c r="C5460" s="5" t="s">
        <v>13</v>
      </c>
      <c r="D5460" s="5" t="s">
        <v>14</v>
      </c>
      <c r="E5460" s="5" t="s">
        <v>25</v>
      </c>
      <c r="F5460" s="5" t="s">
        <v>194</v>
      </c>
      <c r="G5460" s="7">
        <v>178.0</v>
      </c>
      <c r="H5460" s="7" t="s">
        <v>17</v>
      </c>
      <c r="I5460" s="7">
        <v>194.0</v>
      </c>
      <c r="J5460" s="7">
        <f t="shared" si="1"/>
        <v>186</v>
      </c>
    </row>
    <row r="5461" ht="15.75" hidden="1" customHeight="1">
      <c r="A5461" s="5" t="s">
        <v>7708</v>
      </c>
      <c r="B5461" s="6" t="s">
        <v>12</v>
      </c>
      <c r="C5461" s="5" t="s">
        <v>23</v>
      </c>
      <c r="D5461" s="5" t="s">
        <v>37</v>
      </c>
      <c r="E5461" s="5" t="s">
        <v>15</v>
      </c>
      <c r="F5461" s="5" t="s">
        <v>101</v>
      </c>
      <c r="G5461" s="7">
        <v>176.0</v>
      </c>
      <c r="H5461" s="7" t="s">
        <v>17</v>
      </c>
      <c r="I5461" s="7">
        <v>142.0</v>
      </c>
      <c r="J5461" s="7">
        <f t="shared" si="1"/>
        <v>159</v>
      </c>
    </row>
    <row r="5462" ht="15.75" hidden="1" customHeight="1">
      <c r="A5462" s="5" t="s">
        <v>7709</v>
      </c>
      <c r="B5462" s="6" t="s">
        <v>12</v>
      </c>
      <c r="C5462" s="5" t="s">
        <v>13</v>
      </c>
      <c r="D5462" s="5" t="s">
        <v>60</v>
      </c>
      <c r="E5462" s="5" t="s">
        <v>25</v>
      </c>
      <c r="F5462" s="5" t="s">
        <v>61</v>
      </c>
      <c r="G5462" s="7">
        <v>137.0</v>
      </c>
      <c r="H5462" s="7" t="s">
        <v>17</v>
      </c>
      <c r="I5462" s="7">
        <v>178.0</v>
      </c>
      <c r="J5462" s="7">
        <f t="shared" si="1"/>
        <v>157.5</v>
      </c>
    </row>
    <row r="5463" ht="15.75" hidden="1" customHeight="1">
      <c r="A5463" s="5" t="s">
        <v>7710</v>
      </c>
      <c r="B5463" s="6" t="s">
        <v>19</v>
      </c>
      <c r="C5463" s="5" t="s">
        <v>13</v>
      </c>
      <c r="D5463" s="5" t="s">
        <v>43</v>
      </c>
      <c r="E5463" s="5" t="s">
        <v>25</v>
      </c>
      <c r="F5463" s="5" t="s">
        <v>224</v>
      </c>
      <c r="G5463" s="7">
        <v>152.0</v>
      </c>
      <c r="H5463" s="7" t="s">
        <v>17</v>
      </c>
      <c r="I5463" s="7">
        <v>151.0</v>
      </c>
      <c r="J5463" s="7">
        <f t="shared" si="1"/>
        <v>151.5</v>
      </c>
    </row>
    <row r="5464" ht="15.75" hidden="1" customHeight="1">
      <c r="A5464" s="5" t="s">
        <v>7711</v>
      </c>
      <c r="B5464" s="6" t="s">
        <v>12</v>
      </c>
      <c r="C5464" s="5" t="s">
        <v>23</v>
      </c>
      <c r="D5464" s="5" t="s">
        <v>77</v>
      </c>
      <c r="E5464" s="5" t="s">
        <v>15</v>
      </c>
      <c r="F5464" s="5" t="s">
        <v>78</v>
      </c>
      <c r="G5464" s="7">
        <v>138.0</v>
      </c>
      <c r="H5464" s="7">
        <v>153.0</v>
      </c>
      <c r="I5464" s="7" t="s">
        <v>17</v>
      </c>
      <c r="J5464" s="7">
        <f t="shared" si="1"/>
        <v>145.5</v>
      </c>
    </row>
    <row r="5465" ht="15.75" hidden="1" customHeight="1">
      <c r="A5465" s="5" t="s">
        <v>7712</v>
      </c>
      <c r="B5465" s="6" t="s">
        <v>19</v>
      </c>
      <c r="C5465" s="5" t="s">
        <v>13</v>
      </c>
      <c r="D5465" s="5" t="s">
        <v>43</v>
      </c>
      <c r="E5465" s="5" t="s">
        <v>25</v>
      </c>
      <c r="F5465" s="5" t="s">
        <v>259</v>
      </c>
      <c r="G5465" s="7">
        <v>137.0</v>
      </c>
      <c r="H5465" s="7" t="s">
        <v>17</v>
      </c>
      <c r="I5465" s="7">
        <v>146.0</v>
      </c>
      <c r="J5465" s="7">
        <f t="shared" si="1"/>
        <v>141.5</v>
      </c>
    </row>
    <row r="5466" ht="15.75" hidden="1" customHeight="1">
      <c r="A5466" s="5" t="s">
        <v>7713</v>
      </c>
      <c r="B5466" s="6" t="s">
        <v>12</v>
      </c>
      <c r="C5466" s="5" t="s">
        <v>13</v>
      </c>
      <c r="D5466" s="5" t="s">
        <v>109</v>
      </c>
      <c r="E5466" s="5" t="s">
        <v>25</v>
      </c>
      <c r="F5466" s="5" t="s">
        <v>110</v>
      </c>
      <c r="G5466" s="7">
        <v>138.0</v>
      </c>
      <c r="H5466" s="7">
        <v>153.0</v>
      </c>
      <c r="I5466" s="7">
        <v>114.0</v>
      </c>
      <c r="J5466" s="7">
        <f t="shared" si="1"/>
        <v>135</v>
      </c>
    </row>
    <row r="5467" ht="15.75" hidden="1" customHeight="1">
      <c r="A5467" s="5" t="s">
        <v>7714</v>
      </c>
      <c r="B5467" s="6" t="s">
        <v>12</v>
      </c>
      <c r="C5467" s="5" t="s">
        <v>13</v>
      </c>
      <c r="D5467" s="5" t="s">
        <v>60</v>
      </c>
      <c r="E5467" s="5" t="s">
        <v>15</v>
      </c>
      <c r="F5467" s="5" t="s">
        <v>112</v>
      </c>
      <c r="G5467" s="7">
        <v>164.0</v>
      </c>
      <c r="H5467" s="7" t="s">
        <v>17</v>
      </c>
      <c r="I5467" s="7">
        <v>182.0</v>
      </c>
      <c r="J5467" s="7">
        <f t="shared" si="1"/>
        <v>173</v>
      </c>
    </row>
    <row r="5468" ht="15.75" hidden="1" customHeight="1">
      <c r="A5468" s="5" t="s">
        <v>7715</v>
      </c>
      <c r="B5468" s="6" t="s">
        <v>12</v>
      </c>
      <c r="C5468" s="5" t="s">
        <v>13</v>
      </c>
      <c r="D5468" s="5" t="s">
        <v>149</v>
      </c>
      <c r="E5468" s="5" t="s">
        <v>15</v>
      </c>
      <c r="F5468" s="5" t="s">
        <v>150</v>
      </c>
      <c r="G5468" s="7">
        <v>127.0</v>
      </c>
      <c r="H5468" s="7">
        <v>130.0</v>
      </c>
      <c r="I5468" s="7" t="s">
        <v>17</v>
      </c>
      <c r="J5468" s="7">
        <f t="shared" si="1"/>
        <v>128.5</v>
      </c>
    </row>
    <row r="5469" ht="15.75" hidden="1" customHeight="1">
      <c r="A5469" s="5" t="s">
        <v>7716</v>
      </c>
      <c r="B5469" s="6" t="s">
        <v>12</v>
      </c>
      <c r="C5469" s="5" t="s">
        <v>23</v>
      </c>
      <c r="D5469" s="5" t="s">
        <v>24</v>
      </c>
      <c r="E5469" s="5" t="s">
        <v>15</v>
      </c>
      <c r="F5469" s="5" t="s">
        <v>875</v>
      </c>
      <c r="G5469" s="7">
        <v>159.0</v>
      </c>
      <c r="H5469" s="7">
        <v>130.0</v>
      </c>
      <c r="I5469" s="7" t="s">
        <v>17</v>
      </c>
      <c r="J5469" s="7">
        <f t="shared" si="1"/>
        <v>144.5</v>
      </c>
    </row>
    <row r="5470" ht="15.75" hidden="1" customHeight="1">
      <c r="A5470" s="5" t="s">
        <v>7717</v>
      </c>
      <c r="B5470" s="6" t="s">
        <v>12</v>
      </c>
      <c r="C5470" s="5" t="s">
        <v>23</v>
      </c>
      <c r="D5470" s="5" t="s">
        <v>20</v>
      </c>
      <c r="E5470" s="5" t="s">
        <v>15</v>
      </c>
      <c r="F5470" s="5" t="s">
        <v>383</v>
      </c>
      <c r="G5470" s="7">
        <v>174.0</v>
      </c>
      <c r="H5470" s="7" t="s">
        <v>17</v>
      </c>
      <c r="I5470" s="7">
        <v>142.0</v>
      </c>
      <c r="J5470" s="7">
        <f t="shared" si="1"/>
        <v>158</v>
      </c>
    </row>
    <row r="5471" ht="15.75" hidden="1" customHeight="1">
      <c r="A5471" s="5" t="s">
        <v>7718</v>
      </c>
      <c r="B5471" s="6" t="s">
        <v>12</v>
      </c>
      <c r="C5471" s="5" t="s">
        <v>13</v>
      </c>
      <c r="D5471" s="5" t="s">
        <v>30</v>
      </c>
      <c r="E5471" s="5" t="s">
        <v>15</v>
      </c>
      <c r="F5471" s="5" t="s">
        <v>31</v>
      </c>
      <c r="G5471" s="7">
        <v>152.0</v>
      </c>
      <c r="H5471" s="7" t="s">
        <v>17</v>
      </c>
      <c r="I5471" s="7">
        <v>135.0</v>
      </c>
      <c r="J5471" s="7">
        <f t="shared" si="1"/>
        <v>143.5</v>
      </c>
    </row>
    <row r="5472" ht="15.75" hidden="1" customHeight="1">
      <c r="A5472" s="5" t="s">
        <v>7719</v>
      </c>
      <c r="B5472" s="6" t="s">
        <v>12</v>
      </c>
      <c r="C5472" s="5" t="s">
        <v>23</v>
      </c>
      <c r="D5472" s="5" t="s">
        <v>51</v>
      </c>
      <c r="E5472" s="5" t="s">
        <v>15</v>
      </c>
      <c r="F5472" s="5" t="s">
        <v>86</v>
      </c>
      <c r="G5472" s="7">
        <v>119.0</v>
      </c>
      <c r="H5472" s="7">
        <v>107.0</v>
      </c>
      <c r="I5472" s="7" t="s">
        <v>17</v>
      </c>
      <c r="J5472" s="7">
        <f t="shared" si="1"/>
        <v>113</v>
      </c>
    </row>
    <row r="5473" ht="15.75" hidden="1" customHeight="1">
      <c r="A5473" s="5" t="s">
        <v>7720</v>
      </c>
      <c r="B5473" s="6" t="s">
        <v>12</v>
      </c>
      <c r="C5473" s="5" t="s">
        <v>13</v>
      </c>
      <c r="D5473" s="5" t="s">
        <v>20</v>
      </c>
      <c r="E5473" s="5" t="s">
        <v>15</v>
      </c>
      <c r="F5473" s="5" t="s">
        <v>676</v>
      </c>
      <c r="G5473" s="7">
        <v>124.0</v>
      </c>
      <c r="H5473" s="7">
        <v>140.0</v>
      </c>
      <c r="I5473" s="7" t="s">
        <v>17</v>
      </c>
      <c r="J5473" s="7">
        <f t="shared" si="1"/>
        <v>132</v>
      </c>
    </row>
    <row r="5474" ht="15.75" hidden="1" customHeight="1">
      <c r="A5474" s="5" t="s">
        <v>7721</v>
      </c>
      <c r="B5474" s="6" t="s">
        <v>12</v>
      </c>
      <c r="C5474" s="5" t="s">
        <v>13</v>
      </c>
      <c r="D5474" s="5" t="s">
        <v>30</v>
      </c>
      <c r="E5474" s="5" t="s">
        <v>15</v>
      </c>
      <c r="F5474" s="5" t="s">
        <v>134</v>
      </c>
      <c r="G5474" s="7">
        <v>154.0</v>
      </c>
      <c r="H5474" s="7" t="s">
        <v>17</v>
      </c>
      <c r="I5474" s="7">
        <v>175.0</v>
      </c>
      <c r="J5474" s="7">
        <f t="shared" si="1"/>
        <v>164.5</v>
      </c>
    </row>
    <row r="5475" ht="15.75" hidden="1" customHeight="1">
      <c r="A5475" s="5" t="s">
        <v>7722</v>
      </c>
      <c r="B5475" s="6" t="s">
        <v>19</v>
      </c>
      <c r="C5475" s="5" t="s">
        <v>13</v>
      </c>
      <c r="D5475" s="5" t="s">
        <v>30</v>
      </c>
      <c r="E5475" s="5" t="s">
        <v>25</v>
      </c>
      <c r="F5475" s="5" t="s">
        <v>965</v>
      </c>
      <c r="G5475" s="7">
        <v>109.0</v>
      </c>
      <c r="H5475" s="7" t="s">
        <v>17</v>
      </c>
      <c r="I5475" s="7">
        <v>119.0</v>
      </c>
      <c r="J5475" s="7">
        <f t="shared" si="1"/>
        <v>114</v>
      </c>
    </row>
    <row r="5476" ht="15.75" hidden="1" customHeight="1">
      <c r="A5476" s="5" t="s">
        <v>7723</v>
      </c>
      <c r="B5476" s="6" t="s">
        <v>12</v>
      </c>
      <c r="C5476" s="5" t="s">
        <v>13</v>
      </c>
      <c r="D5476" s="5" t="s">
        <v>149</v>
      </c>
      <c r="E5476" s="5" t="s">
        <v>15</v>
      </c>
      <c r="F5476" s="5" t="s">
        <v>1101</v>
      </c>
      <c r="G5476" s="7">
        <v>155.0</v>
      </c>
      <c r="H5476" s="7">
        <v>158.0</v>
      </c>
      <c r="I5476" s="7" t="s">
        <v>17</v>
      </c>
      <c r="J5476" s="7">
        <f t="shared" si="1"/>
        <v>156.5</v>
      </c>
    </row>
    <row r="5477" ht="15.75" hidden="1" customHeight="1">
      <c r="A5477" s="5" t="s">
        <v>7724</v>
      </c>
      <c r="B5477" s="6" t="s">
        <v>12</v>
      </c>
      <c r="C5477" s="5" t="s">
        <v>13</v>
      </c>
      <c r="D5477" s="5" t="s">
        <v>30</v>
      </c>
      <c r="E5477" s="5" t="s">
        <v>15</v>
      </c>
      <c r="F5477" s="5" t="s">
        <v>275</v>
      </c>
      <c r="G5477" s="7">
        <v>126.0</v>
      </c>
      <c r="H5477" s="7">
        <v>145.0</v>
      </c>
      <c r="I5477" s="7" t="s">
        <v>17</v>
      </c>
      <c r="J5477" s="7">
        <f t="shared" si="1"/>
        <v>135.5</v>
      </c>
    </row>
    <row r="5478" ht="15.75" hidden="1" customHeight="1">
      <c r="A5478" s="5" t="s">
        <v>7725</v>
      </c>
      <c r="B5478" s="6" t="s">
        <v>12</v>
      </c>
      <c r="C5478" s="5" t="s">
        <v>23</v>
      </c>
      <c r="D5478" s="5" t="s">
        <v>30</v>
      </c>
      <c r="E5478" s="5" t="s">
        <v>25</v>
      </c>
      <c r="F5478" s="5" t="s">
        <v>188</v>
      </c>
      <c r="G5478" s="7">
        <v>188.0</v>
      </c>
      <c r="H5478" s="7">
        <v>174.0</v>
      </c>
      <c r="I5478" s="7">
        <v>192.0</v>
      </c>
      <c r="J5478" s="7">
        <f t="shared" si="1"/>
        <v>184.6666667</v>
      </c>
    </row>
    <row r="5479" ht="15.75" hidden="1" customHeight="1">
      <c r="A5479" s="5" t="s">
        <v>7726</v>
      </c>
      <c r="B5479" s="6" t="s">
        <v>19</v>
      </c>
      <c r="C5479" s="5" t="s">
        <v>23</v>
      </c>
      <c r="D5479" s="5" t="s">
        <v>20</v>
      </c>
      <c r="E5479" s="5" t="s">
        <v>15</v>
      </c>
      <c r="F5479" s="5" t="s">
        <v>28</v>
      </c>
      <c r="G5479" s="7">
        <v>144.0</v>
      </c>
      <c r="H5479" s="7">
        <v>162.0</v>
      </c>
      <c r="I5479" s="7" t="s">
        <v>17</v>
      </c>
      <c r="J5479" s="7">
        <f t="shared" si="1"/>
        <v>153</v>
      </c>
    </row>
    <row r="5480" ht="15.75" customHeight="1">
      <c r="A5480" s="5" t="s">
        <v>7727</v>
      </c>
      <c r="B5480" s="6" t="s">
        <v>19</v>
      </c>
      <c r="C5480" s="5" t="s">
        <v>23</v>
      </c>
      <c r="D5480" s="5" t="s">
        <v>30</v>
      </c>
      <c r="E5480" s="5" t="s">
        <v>25</v>
      </c>
      <c r="F5480" s="5" t="s">
        <v>83</v>
      </c>
      <c r="G5480" s="7" t="s">
        <v>67</v>
      </c>
      <c r="H5480" s="7" t="s">
        <v>67</v>
      </c>
      <c r="I5480" s="7" t="s">
        <v>17</v>
      </c>
      <c r="J5480" s="7" t="str">
        <f t="shared" si="1"/>
        <v>#DIV/0!</v>
      </c>
    </row>
    <row r="5481" ht="15.75" hidden="1" customHeight="1">
      <c r="A5481" s="5" t="s">
        <v>7728</v>
      </c>
      <c r="B5481" s="6" t="s">
        <v>19</v>
      </c>
      <c r="C5481" s="5" t="s">
        <v>13</v>
      </c>
      <c r="D5481" s="5" t="s">
        <v>30</v>
      </c>
      <c r="E5481" s="5" t="s">
        <v>15</v>
      </c>
      <c r="F5481" s="5" t="s">
        <v>465</v>
      </c>
      <c r="G5481" s="7">
        <v>141.0</v>
      </c>
      <c r="H5481" s="7">
        <v>140.0</v>
      </c>
      <c r="I5481" s="7">
        <v>128.0</v>
      </c>
      <c r="J5481" s="7">
        <f t="shared" si="1"/>
        <v>136.3333333</v>
      </c>
    </row>
    <row r="5482" ht="15.75" hidden="1" customHeight="1">
      <c r="A5482" s="5" t="s">
        <v>7729</v>
      </c>
      <c r="B5482" s="6" t="s">
        <v>12</v>
      </c>
      <c r="C5482" s="5" t="s">
        <v>13</v>
      </c>
      <c r="D5482" s="5" t="s">
        <v>40</v>
      </c>
      <c r="E5482" s="5" t="s">
        <v>15</v>
      </c>
      <c r="F5482" s="5" t="s">
        <v>41</v>
      </c>
      <c r="G5482" s="7">
        <v>147.0</v>
      </c>
      <c r="H5482" s="7">
        <v>157.0</v>
      </c>
      <c r="I5482" s="7">
        <v>140.0</v>
      </c>
      <c r="J5482" s="7">
        <f t="shared" si="1"/>
        <v>148</v>
      </c>
    </row>
    <row r="5483" ht="15.75" hidden="1" customHeight="1">
      <c r="A5483" s="5" t="s">
        <v>7730</v>
      </c>
      <c r="B5483" s="6" t="s">
        <v>12</v>
      </c>
      <c r="C5483" s="5" t="s">
        <v>13</v>
      </c>
      <c r="D5483" s="5" t="s">
        <v>37</v>
      </c>
      <c r="E5483" s="5" t="s">
        <v>25</v>
      </c>
      <c r="F5483" s="5" t="s">
        <v>576</v>
      </c>
      <c r="G5483" s="7">
        <v>135.0</v>
      </c>
      <c r="H5483" s="7">
        <v>158.0</v>
      </c>
      <c r="I5483" s="7" t="s">
        <v>17</v>
      </c>
      <c r="J5483" s="7">
        <f t="shared" si="1"/>
        <v>146.5</v>
      </c>
    </row>
    <row r="5484" ht="15.75" hidden="1" customHeight="1">
      <c r="A5484" s="5" t="s">
        <v>7731</v>
      </c>
      <c r="B5484" s="6" t="s">
        <v>19</v>
      </c>
      <c r="C5484" s="5" t="s">
        <v>13</v>
      </c>
      <c r="D5484" s="5" t="s">
        <v>20</v>
      </c>
      <c r="E5484" s="5" t="s">
        <v>15</v>
      </c>
      <c r="F5484" s="5" t="s">
        <v>457</v>
      </c>
      <c r="G5484" s="7">
        <v>170.0</v>
      </c>
      <c r="H5484" s="7">
        <v>182.0</v>
      </c>
      <c r="I5484" s="7" t="s">
        <v>17</v>
      </c>
      <c r="J5484" s="7">
        <f t="shared" si="1"/>
        <v>176</v>
      </c>
    </row>
    <row r="5485" ht="15.75" hidden="1" customHeight="1">
      <c r="A5485" s="5" t="s">
        <v>7732</v>
      </c>
      <c r="B5485" s="6" t="s">
        <v>12</v>
      </c>
      <c r="C5485" s="5" t="s">
        <v>13</v>
      </c>
      <c r="D5485" s="5" t="s">
        <v>130</v>
      </c>
      <c r="E5485" s="5" t="s">
        <v>15</v>
      </c>
      <c r="F5485" s="5" t="s">
        <v>483</v>
      </c>
      <c r="G5485" s="7">
        <v>147.0</v>
      </c>
      <c r="H5485" s="7">
        <v>157.0</v>
      </c>
      <c r="I5485" s="7" t="s">
        <v>17</v>
      </c>
      <c r="J5485" s="7">
        <f t="shared" si="1"/>
        <v>152</v>
      </c>
    </row>
    <row r="5486" ht="15.75" hidden="1" customHeight="1">
      <c r="A5486" s="5" t="s">
        <v>7733</v>
      </c>
      <c r="B5486" s="6" t="s">
        <v>12</v>
      </c>
      <c r="C5486" s="5" t="s">
        <v>23</v>
      </c>
      <c r="D5486" s="5" t="s">
        <v>30</v>
      </c>
      <c r="E5486" s="5" t="s">
        <v>15</v>
      </c>
      <c r="F5486" s="5" t="s">
        <v>289</v>
      </c>
      <c r="G5486" s="7">
        <v>190.0</v>
      </c>
      <c r="H5486" s="7">
        <v>145.0</v>
      </c>
      <c r="I5486" s="7">
        <v>137.0</v>
      </c>
      <c r="J5486" s="7">
        <f t="shared" si="1"/>
        <v>157.3333333</v>
      </c>
    </row>
    <row r="5487" ht="15.75" hidden="1" customHeight="1">
      <c r="A5487" s="5" t="s">
        <v>7734</v>
      </c>
      <c r="B5487" s="6" t="s">
        <v>19</v>
      </c>
      <c r="C5487" s="5" t="s">
        <v>13</v>
      </c>
      <c r="D5487" s="5" t="s">
        <v>14</v>
      </c>
      <c r="E5487" s="5" t="s">
        <v>25</v>
      </c>
      <c r="F5487" s="5" t="s">
        <v>259</v>
      </c>
      <c r="G5487" s="7">
        <v>183.0</v>
      </c>
      <c r="H5487" s="7" t="s">
        <v>17</v>
      </c>
      <c r="I5487" s="7">
        <v>187.0</v>
      </c>
      <c r="J5487" s="7">
        <f t="shared" si="1"/>
        <v>185</v>
      </c>
    </row>
    <row r="5488" ht="15.75" hidden="1" customHeight="1">
      <c r="A5488" s="5" t="s">
        <v>7735</v>
      </c>
      <c r="B5488" s="6" t="s">
        <v>12</v>
      </c>
      <c r="C5488" s="5" t="s">
        <v>23</v>
      </c>
      <c r="D5488" s="5" t="s">
        <v>30</v>
      </c>
      <c r="E5488" s="5" t="s">
        <v>25</v>
      </c>
      <c r="F5488" s="5" t="s">
        <v>1350</v>
      </c>
      <c r="G5488" s="7">
        <v>134.0</v>
      </c>
      <c r="H5488" s="7" t="s">
        <v>17</v>
      </c>
      <c r="I5488" s="7">
        <v>130.0</v>
      </c>
      <c r="J5488" s="7">
        <f t="shared" si="1"/>
        <v>132</v>
      </c>
    </row>
    <row r="5489" ht="15.75" hidden="1" customHeight="1">
      <c r="A5489" s="5" t="s">
        <v>7736</v>
      </c>
      <c r="B5489" s="6" t="s">
        <v>12</v>
      </c>
      <c r="C5489" s="5" t="s">
        <v>23</v>
      </c>
      <c r="D5489" s="5" t="s">
        <v>20</v>
      </c>
      <c r="E5489" s="5" t="s">
        <v>15</v>
      </c>
      <c r="F5489" s="5" t="s">
        <v>28</v>
      </c>
      <c r="G5489" s="7">
        <v>135.0</v>
      </c>
      <c r="H5489" s="7">
        <v>145.0</v>
      </c>
      <c r="I5489" s="7" t="s">
        <v>17</v>
      </c>
      <c r="J5489" s="7">
        <f t="shared" si="1"/>
        <v>140</v>
      </c>
    </row>
    <row r="5490" ht="15.75" hidden="1" customHeight="1">
      <c r="A5490" s="5" t="s">
        <v>7737</v>
      </c>
      <c r="B5490" s="6" t="s">
        <v>12</v>
      </c>
      <c r="C5490" s="5" t="s">
        <v>23</v>
      </c>
      <c r="D5490" s="5" t="s">
        <v>46</v>
      </c>
      <c r="E5490" s="5" t="s">
        <v>25</v>
      </c>
      <c r="F5490" s="5" t="s">
        <v>47</v>
      </c>
      <c r="G5490" s="7">
        <v>189.0</v>
      </c>
      <c r="H5490" s="7">
        <v>172.0</v>
      </c>
      <c r="I5490" s="7" t="s">
        <v>17</v>
      </c>
      <c r="J5490" s="7">
        <f t="shared" si="1"/>
        <v>180.5</v>
      </c>
    </row>
    <row r="5491" ht="15.75" hidden="1" customHeight="1">
      <c r="A5491" s="5" t="s">
        <v>7738</v>
      </c>
      <c r="B5491" s="6" t="s">
        <v>19</v>
      </c>
      <c r="C5491" s="5" t="s">
        <v>13</v>
      </c>
      <c r="D5491" s="5" t="s">
        <v>24</v>
      </c>
      <c r="E5491" s="5" t="s">
        <v>25</v>
      </c>
      <c r="F5491" s="5" t="s">
        <v>69</v>
      </c>
      <c r="G5491" s="7">
        <v>104.0</v>
      </c>
      <c r="H5491" s="7" t="s">
        <v>67</v>
      </c>
      <c r="I5491" s="7" t="s">
        <v>67</v>
      </c>
      <c r="J5491" s="7">
        <f t="shared" si="1"/>
        <v>104</v>
      </c>
    </row>
    <row r="5492" ht="15.75" hidden="1" customHeight="1">
      <c r="A5492" s="5" t="s">
        <v>7739</v>
      </c>
      <c r="B5492" s="6" t="s">
        <v>19</v>
      </c>
      <c r="C5492" s="5" t="s">
        <v>23</v>
      </c>
      <c r="D5492" s="5" t="s">
        <v>130</v>
      </c>
      <c r="E5492" s="5" t="s">
        <v>15</v>
      </c>
      <c r="F5492" s="5" t="s">
        <v>196</v>
      </c>
      <c r="G5492" s="7">
        <v>163.0</v>
      </c>
      <c r="H5492" s="7">
        <v>180.0</v>
      </c>
      <c r="I5492" s="7" t="s">
        <v>17</v>
      </c>
      <c r="J5492" s="7">
        <f t="shared" si="1"/>
        <v>171.5</v>
      </c>
    </row>
    <row r="5493" ht="15.75" hidden="1" customHeight="1">
      <c r="A5493" s="5" t="s">
        <v>7740</v>
      </c>
      <c r="B5493" s="6" t="s">
        <v>12</v>
      </c>
      <c r="C5493" s="5" t="s">
        <v>23</v>
      </c>
      <c r="D5493" s="5" t="s">
        <v>51</v>
      </c>
      <c r="E5493" s="5" t="s">
        <v>15</v>
      </c>
      <c r="F5493" s="5" t="s">
        <v>398</v>
      </c>
      <c r="G5493" s="7">
        <v>188.0</v>
      </c>
      <c r="H5493" s="7" t="s">
        <v>17</v>
      </c>
      <c r="I5493" s="7">
        <v>177.0</v>
      </c>
      <c r="J5493" s="7">
        <f t="shared" si="1"/>
        <v>182.5</v>
      </c>
    </row>
    <row r="5494" ht="15.75" hidden="1" customHeight="1">
      <c r="A5494" s="5" t="s">
        <v>7741</v>
      </c>
      <c r="B5494" s="6" t="s">
        <v>12</v>
      </c>
      <c r="C5494" s="5" t="s">
        <v>23</v>
      </c>
      <c r="D5494" s="5" t="s">
        <v>24</v>
      </c>
      <c r="E5494" s="5" t="s">
        <v>15</v>
      </c>
      <c r="F5494" s="5" t="s">
        <v>92</v>
      </c>
      <c r="G5494" s="7">
        <v>155.0</v>
      </c>
      <c r="H5494" s="7">
        <v>160.0</v>
      </c>
      <c r="I5494" s="7" t="s">
        <v>17</v>
      </c>
      <c r="J5494" s="7">
        <f t="shared" si="1"/>
        <v>157.5</v>
      </c>
    </row>
    <row r="5495" ht="15.75" hidden="1" customHeight="1">
      <c r="A5495" s="5" t="s">
        <v>7742</v>
      </c>
      <c r="B5495" s="6" t="s">
        <v>19</v>
      </c>
      <c r="C5495" s="5" t="s">
        <v>23</v>
      </c>
      <c r="D5495" s="5" t="s">
        <v>51</v>
      </c>
      <c r="E5495" s="5" t="s">
        <v>15</v>
      </c>
      <c r="F5495" s="5" t="s">
        <v>752</v>
      </c>
      <c r="G5495" s="7">
        <v>172.0</v>
      </c>
      <c r="H5495" s="7">
        <v>160.0</v>
      </c>
      <c r="I5495" s="7" t="s">
        <v>17</v>
      </c>
      <c r="J5495" s="7">
        <f t="shared" si="1"/>
        <v>166</v>
      </c>
    </row>
    <row r="5496" ht="15.75" hidden="1" customHeight="1">
      <c r="A5496" s="5" t="s">
        <v>7743</v>
      </c>
      <c r="B5496" s="6" t="s">
        <v>19</v>
      </c>
      <c r="C5496" s="5" t="s">
        <v>23</v>
      </c>
      <c r="D5496" s="5" t="s">
        <v>109</v>
      </c>
      <c r="E5496" s="5" t="s">
        <v>15</v>
      </c>
      <c r="F5496" s="5" t="s">
        <v>123</v>
      </c>
      <c r="G5496" s="7">
        <v>156.0</v>
      </c>
      <c r="H5496" s="7">
        <v>140.0</v>
      </c>
      <c r="I5496" s="7">
        <v>114.0</v>
      </c>
      <c r="J5496" s="7">
        <f t="shared" si="1"/>
        <v>136.6666667</v>
      </c>
    </row>
    <row r="5497" ht="15.75" hidden="1" customHeight="1">
      <c r="A5497" s="5" t="s">
        <v>7744</v>
      </c>
      <c r="B5497" s="6" t="s">
        <v>19</v>
      </c>
      <c r="C5497" s="5" t="s">
        <v>13</v>
      </c>
      <c r="D5497" s="5" t="s">
        <v>30</v>
      </c>
      <c r="E5497" s="5" t="s">
        <v>25</v>
      </c>
      <c r="F5497" s="5" t="s">
        <v>1209</v>
      </c>
      <c r="G5497" s="7">
        <v>127.0</v>
      </c>
      <c r="H5497" s="7">
        <v>135.0</v>
      </c>
      <c r="I5497" s="7">
        <v>100.0</v>
      </c>
      <c r="J5497" s="7">
        <f t="shared" si="1"/>
        <v>120.6666667</v>
      </c>
    </row>
    <row r="5498" ht="15.75" hidden="1" customHeight="1">
      <c r="A5498" s="5" t="s">
        <v>7745</v>
      </c>
      <c r="B5498" s="6" t="s">
        <v>19</v>
      </c>
      <c r="C5498" s="5" t="s">
        <v>13</v>
      </c>
      <c r="D5498" s="5" t="s">
        <v>24</v>
      </c>
      <c r="E5498" s="5" t="s">
        <v>15</v>
      </c>
      <c r="F5498" s="5" t="s">
        <v>336</v>
      </c>
      <c r="G5498" s="7">
        <v>138.0</v>
      </c>
      <c r="H5498" s="7">
        <v>162.0</v>
      </c>
      <c r="I5498" s="7" t="s">
        <v>17</v>
      </c>
      <c r="J5498" s="7">
        <f t="shared" si="1"/>
        <v>150</v>
      </c>
    </row>
    <row r="5499" ht="15.75" hidden="1" customHeight="1">
      <c r="A5499" s="5" t="s">
        <v>7746</v>
      </c>
      <c r="B5499" s="6" t="s">
        <v>19</v>
      </c>
      <c r="C5499" s="5" t="s">
        <v>13</v>
      </c>
      <c r="D5499" s="5" t="s">
        <v>20</v>
      </c>
      <c r="E5499" s="5" t="s">
        <v>15</v>
      </c>
      <c r="F5499" s="5" t="s">
        <v>450</v>
      </c>
      <c r="G5499" s="7">
        <v>162.0</v>
      </c>
      <c r="H5499" s="7">
        <v>160.0</v>
      </c>
      <c r="I5499" s="7" t="s">
        <v>17</v>
      </c>
      <c r="J5499" s="7">
        <f t="shared" si="1"/>
        <v>161</v>
      </c>
    </row>
    <row r="5500" ht="15.75" hidden="1" customHeight="1">
      <c r="A5500" s="5" t="s">
        <v>7747</v>
      </c>
      <c r="B5500" s="6" t="s">
        <v>12</v>
      </c>
      <c r="C5500" s="5" t="s">
        <v>13</v>
      </c>
      <c r="D5500" s="5" t="s">
        <v>14</v>
      </c>
      <c r="E5500" s="5" t="s">
        <v>25</v>
      </c>
      <c r="F5500" s="5" t="s">
        <v>489</v>
      </c>
      <c r="G5500" s="7">
        <v>138.0</v>
      </c>
      <c r="H5500" s="7" t="s">
        <v>17</v>
      </c>
      <c r="I5500" s="7">
        <v>125.0</v>
      </c>
      <c r="J5500" s="7">
        <f t="shared" si="1"/>
        <v>131.5</v>
      </c>
    </row>
    <row r="5501" ht="15.75" hidden="1" customHeight="1">
      <c r="A5501" s="5" t="s">
        <v>7748</v>
      </c>
      <c r="B5501" s="6" t="s">
        <v>12</v>
      </c>
      <c r="C5501" s="5" t="s">
        <v>13</v>
      </c>
      <c r="D5501" s="5" t="s">
        <v>30</v>
      </c>
      <c r="E5501" s="5" t="s">
        <v>25</v>
      </c>
      <c r="F5501" s="5" t="s">
        <v>446</v>
      </c>
      <c r="G5501" s="7">
        <v>163.0</v>
      </c>
      <c r="H5501" s="7">
        <v>157.0</v>
      </c>
      <c r="I5501" s="7">
        <v>175.0</v>
      </c>
      <c r="J5501" s="7">
        <f t="shared" si="1"/>
        <v>165</v>
      </c>
    </row>
    <row r="5502" ht="15.75" hidden="1" customHeight="1">
      <c r="A5502" s="5" t="s">
        <v>7749</v>
      </c>
      <c r="B5502" s="6" t="s">
        <v>12</v>
      </c>
      <c r="C5502" s="5" t="s">
        <v>23</v>
      </c>
      <c r="D5502" s="5" t="s">
        <v>30</v>
      </c>
      <c r="E5502" s="5" t="s">
        <v>15</v>
      </c>
      <c r="F5502" s="5" t="s">
        <v>214</v>
      </c>
      <c r="G5502" s="7">
        <v>173.0</v>
      </c>
      <c r="H5502" s="7">
        <v>165.0</v>
      </c>
      <c r="I5502" s="7" t="s">
        <v>17</v>
      </c>
      <c r="J5502" s="7">
        <f t="shared" si="1"/>
        <v>169</v>
      </c>
    </row>
    <row r="5503" ht="15.75" hidden="1" customHeight="1">
      <c r="A5503" s="5" t="s">
        <v>7750</v>
      </c>
      <c r="B5503" s="6" t="s">
        <v>19</v>
      </c>
      <c r="C5503" s="5" t="s">
        <v>23</v>
      </c>
      <c r="D5503" s="5" t="s">
        <v>51</v>
      </c>
      <c r="E5503" s="5" t="s">
        <v>15</v>
      </c>
      <c r="F5503" s="5" t="s">
        <v>312</v>
      </c>
      <c r="G5503" s="7">
        <v>137.0</v>
      </c>
      <c r="H5503" s="7">
        <v>132.0</v>
      </c>
      <c r="I5503" s="7" t="s">
        <v>17</v>
      </c>
      <c r="J5503" s="7">
        <f t="shared" si="1"/>
        <v>134.5</v>
      </c>
    </row>
    <row r="5504" ht="15.75" hidden="1" customHeight="1">
      <c r="A5504" s="5" t="s">
        <v>7751</v>
      </c>
      <c r="B5504" s="6" t="s">
        <v>12</v>
      </c>
      <c r="C5504" s="5" t="s">
        <v>13</v>
      </c>
      <c r="D5504" s="5" t="s">
        <v>20</v>
      </c>
      <c r="E5504" s="5" t="s">
        <v>15</v>
      </c>
      <c r="F5504" s="5" t="s">
        <v>137</v>
      </c>
      <c r="G5504" s="7" t="s">
        <v>67</v>
      </c>
      <c r="H5504" s="7">
        <v>100.0</v>
      </c>
      <c r="I5504" s="7" t="s">
        <v>17</v>
      </c>
      <c r="J5504" s="7">
        <f t="shared" si="1"/>
        <v>100</v>
      </c>
    </row>
    <row r="5505" ht="15.75" hidden="1" customHeight="1">
      <c r="A5505" s="5" t="s">
        <v>7752</v>
      </c>
      <c r="B5505" s="6" t="s">
        <v>12</v>
      </c>
      <c r="C5505" s="5" t="s">
        <v>23</v>
      </c>
      <c r="D5505" s="5" t="s">
        <v>30</v>
      </c>
      <c r="E5505" s="5" t="s">
        <v>15</v>
      </c>
      <c r="F5505" s="5" t="s">
        <v>596</v>
      </c>
      <c r="G5505" s="7">
        <v>115.0</v>
      </c>
      <c r="H5505" s="7">
        <v>107.0</v>
      </c>
      <c r="I5505" s="7" t="s">
        <v>17</v>
      </c>
      <c r="J5505" s="7">
        <f t="shared" si="1"/>
        <v>111</v>
      </c>
    </row>
    <row r="5506" ht="15.75" hidden="1" customHeight="1">
      <c r="A5506" s="5" t="s">
        <v>7753</v>
      </c>
      <c r="B5506" s="6" t="s">
        <v>12</v>
      </c>
      <c r="C5506" s="5" t="s">
        <v>23</v>
      </c>
      <c r="D5506" s="5" t="s">
        <v>14</v>
      </c>
      <c r="E5506" s="5" t="s">
        <v>15</v>
      </c>
      <c r="F5506" s="5" t="s">
        <v>127</v>
      </c>
      <c r="G5506" s="7">
        <v>186.0</v>
      </c>
      <c r="H5506" s="7">
        <v>171.0</v>
      </c>
      <c r="I5506" s="7">
        <v>170.0</v>
      </c>
      <c r="J5506" s="7">
        <f t="shared" si="1"/>
        <v>175.6666667</v>
      </c>
    </row>
    <row r="5507" ht="15.75" hidden="1" customHeight="1">
      <c r="A5507" s="5" t="s">
        <v>7754</v>
      </c>
      <c r="B5507" s="6" t="s">
        <v>19</v>
      </c>
      <c r="C5507" s="5" t="s">
        <v>23</v>
      </c>
      <c r="D5507" s="5" t="s">
        <v>37</v>
      </c>
      <c r="E5507" s="5" t="s">
        <v>25</v>
      </c>
      <c r="F5507" s="5" t="s">
        <v>174</v>
      </c>
      <c r="G5507" s="7">
        <v>183.0</v>
      </c>
      <c r="H5507" s="7" t="s">
        <v>17</v>
      </c>
      <c r="I5507" s="7">
        <v>163.0</v>
      </c>
      <c r="J5507" s="7">
        <f t="shared" si="1"/>
        <v>173</v>
      </c>
    </row>
    <row r="5508" ht="15.75" hidden="1" customHeight="1">
      <c r="A5508" s="5" t="s">
        <v>7755</v>
      </c>
      <c r="B5508" s="6" t="s">
        <v>12</v>
      </c>
      <c r="C5508" s="5" t="s">
        <v>13</v>
      </c>
      <c r="D5508" s="5" t="s">
        <v>60</v>
      </c>
      <c r="E5508" s="5" t="s">
        <v>25</v>
      </c>
      <c r="F5508" s="5" t="s">
        <v>61</v>
      </c>
      <c r="G5508" s="7">
        <v>184.0</v>
      </c>
      <c r="H5508" s="7" t="s">
        <v>17</v>
      </c>
      <c r="I5508" s="7">
        <v>177.0</v>
      </c>
      <c r="J5508" s="7">
        <f t="shared" si="1"/>
        <v>180.5</v>
      </c>
    </row>
    <row r="5509" ht="15.75" hidden="1" customHeight="1">
      <c r="A5509" s="5" t="s">
        <v>7756</v>
      </c>
      <c r="B5509" s="6" t="s">
        <v>12</v>
      </c>
      <c r="C5509" s="5" t="s">
        <v>23</v>
      </c>
      <c r="D5509" s="5" t="s">
        <v>20</v>
      </c>
      <c r="E5509" s="5" t="s">
        <v>25</v>
      </c>
      <c r="F5509" s="5" t="s">
        <v>534</v>
      </c>
      <c r="G5509" s="7">
        <v>166.0</v>
      </c>
      <c r="H5509" s="7" t="s">
        <v>17</v>
      </c>
      <c r="I5509" s="7">
        <v>142.0</v>
      </c>
      <c r="J5509" s="7">
        <f t="shared" si="1"/>
        <v>154</v>
      </c>
    </row>
    <row r="5510" ht="15.75" hidden="1" customHeight="1">
      <c r="A5510" s="5" t="s">
        <v>7757</v>
      </c>
      <c r="B5510" s="6" t="s">
        <v>19</v>
      </c>
      <c r="C5510" s="5" t="s">
        <v>13</v>
      </c>
      <c r="D5510" s="5" t="s">
        <v>30</v>
      </c>
      <c r="E5510" s="5" t="s">
        <v>25</v>
      </c>
      <c r="F5510" s="5" t="s">
        <v>1766</v>
      </c>
      <c r="G5510" s="7">
        <v>126.0</v>
      </c>
      <c r="H5510" s="7">
        <v>112.0</v>
      </c>
      <c r="I5510" s="7">
        <v>100.0</v>
      </c>
      <c r="J5510" s="7">
        <f t="shared" si="1"/>
        <v>112.6666667</v>
      </c>
    </row>
    <row r="5511" ht="15.75" hidden="1" customHeight="1">
      <c r="A5511" s="5" t="s">
        <v>7758</v>
      </c>
      <c r="B5511" s="6" t="s">
        <v>19</v>
      </c>
      <c r="C5511" s="5" t="s">
        <v>23</v>
      </c>
      <c r="D5511" s="5" t="s">
        <v>20</v>
      </c>
      <c r="E5511" s="5" t="s">
        <v>15</v>
      </c>
      <c r="F5511" s="5" t="s">
        <v>387</v>
      </c>
      <c r="G5511" s="7">
        <v>192.0</v>
      </c>
      <c r="H5511" s="7">
        <v>180.0</v>
      </c>
      <c r="I5511" s="7" t="s">
        <v>17</v>
      </c>
      <c r="J5511" s="7">
        <f t="shared" si="1"/>
        <v>186</v>
      </c>
    </row>
    <row r="5512" ht="15.75" hidden="1" customHeight="1">
      <c r="A5512" s="5" t="s">
        <v>7759</v>
      </c>
      <c r="B5512" s="6" t="s">
        <v>1353</v>
      </c>
      <c r="C5512" s="5" t="s">
        <v>13</v>
      </c>
      <c r="D5512" s="5" t="s">
        <v>30</v>
      </c>
      <c r="E5512" s="5" t="s">
        <v>15</v>
      </c>
      <c r="F5512" s="5" t="s">
        <v>803</v>
      </c>
      <c r="G5512" s="7">
        <v>135.0</v>
      </c>
      <c r="H5512" s="7" t="s">
        <v>67</v>
      </c>
      <c r="I5512" s="7" t="s">
        <v>17</v>
      </c>
      <c r="J5512" s="7">
        <f t="shared" si="1"/>
        <v>135</v>
      </c>
    </row>
    <row r="5513" ht="15.75" hidden="1" customHeight="1">
      <c r="A5513" s="5" t="s">
        <v>7760</v>
      </c>
      <c r="B5513" s="6" t="s">
        <v>19</v>
      </c>
      <c r="C5513" s="5" t="s">
        <v>13</v>
      </c>
      <c r="D5513" s="5" t="s">
        <v>14</v>
      </c>
      <c r="E5513" s="5" t="s">
        <v>25</v>
      </c>
      <c r="F5513" s="5" t="s">
        <v>782</v>
      </c>
      <c r="G5513" s="7">
        <v>156.0</v>
      </c>
      <c r="H5513" s="7" t="s">
        <v>17</v>
      </c>
      <c r="I5513" s="7">
        <v>157.0</v>
      </c>
      <c r="J5513" s="7">
        <f t="shared" si="1"/>
        <v>156.5</v>
      </c>
    </row>
    <row r="5514" ht="15.75" hidden="1" customHeight="1">
      <c r="A5514" s="5" t="s">
        <v>7761</v>
      </c>
      <c r="B5514" s="6" t="s">
        <v>12</v>
      </c>
      <c r="C5514" s="5" t="s">
        <v>23</v>
      </c>
      <c r="D5514" s="5" t="s">
        <v>60</v>
      </c>
      <c r="E5514" s="5" t="s">
        <v>15</v>
      </c>
      <c r="F5514" s="5" t="s">
        <v>352</v>
      </c>
      <c r="G5514" s="7">
        <v>115.0</v>
      </c>
      <c r="H5514" s="7">
        <v>132.0</v>
      </c>
      <c r="I5514" s="7">
        <v>100.0</v>
      </c>
      <c r="J5514" s="7">
        <f t="shared" si="1"/>
        <v>115.6666667</v>
      </c>
    </row>
    <row r="5515" ht="15.75" hidden="1" customHeight="1">
      <c r="A5515" s="5" t="s">
        <v>7762</v>
      </c>
      <c r="B5515" s="6" t="s">
        <v>12</v>
      </c>
      <c r="C5515" s="5" t="s">
        <v>23</v>
      </c>
      <c r="D5515" s="5" t="s">
        <v>51</v>
      </c>
      <c r="E5515" s="5" t="s">
        <v>15</v>
      </c>
      <c r="F5515" s="5" t="s">
        <v>112</v>
      </c>
      <c r="G5515" s="7">
        <v>197.0</v>
      </c>
      <c r="H5515" s="7" t="s">
        <v>17</v>
      </c>
      <c r="I5515" s="7">
        <v>163.0</v>
      </c>
      <c r="J5515" s="7">
        <f t="shared" si="1"/>
        <v>180</v>
      </c>
    </row>
    <row r="5516" ht="15.75" hidden="1" customHeight="1">
      <c r="A5516" s="5" t="s">
        <v>7763</v>
      </c>
      <c r="B5516" s="6" t="s">
        <v>12</v>
      </c>
      <c r="C5516" s="5" t="s">
        <v>23</v>
      </c>
      <c r="D5516" s="5" t="s">
        <v>51</v>
      </c>
      <c r="E5516" s="5" t="s">
        <v>15</v>
      </c>
      <c r="F5516" s="5" t="s">
        <v>86</v>
      </c>
      <c r="G5516" s="7">
        <v>162.0</v>
      </c>
      <c r="H5516" s="7">
        <v>147.0</v>
      </c>
      <c r="I5516" s="7" t="s">
        <v>17</v>
      </c>
      <c r="J5516" s="7">
        <f t="shared" si="1"/>
        <v>154.5</v>
      </c>
    </row>
    <row r="5517" ht="15.75" hidden="1" customHeight="1">
      <c r="A5517" s="5" t="s">
        <v>7764</v>
      </c>
      <c r="B5517" s="6" t="s">
        <v>19</v>
      </c>
      <c r="C5517" s="5" t="s">
        <v>23</v>
      </c>
      <c r="D5517" s="5" t="s">
        <v>24</v>
      </c>
      <c r="E5517" s="5" t="s">
        <v>25</v>
      </c>
      <c r="F5517" s="5" t="s">
        <v>959</v>
      </c>
      <c r="G5517" s="7">
        <v>141.0</v>
      </c>
      <c r="H5517" s="7" t="s">
        <v>17</v>
      </c>
      <c r="I5517" s="7">
        <v>133.0</v>
      </c>
      <c r="J5517" s="7">
        <f t="shared" si="1"/>
        <v>137</v>
      </c>
    </row>
    <row r="5518" ht="15.75" hidden="1" customHeight="1">
      <c r="A5518" s="5" t="s">
        <v>7765</v>
      </c>
      <c r="B5518" s="6" t="s">
        <v>12</v>
      </c>
      <c r="C5518" s="5" t="s">
        <v>23</v>
      </c>
      <c r="D5518" s="5" t="s">
        <v>30</v>
      </c>
      <c r="E5518" s="5" t="s">
        <v>25</v>
      </c>
      <c r="F5518" s="5" t="s">
        <v>446</v>
      </c>
      <c r="G5518" s="7">
        <v>141.0</v>
      </c>
      <c r="H5518" s="7">
        <v>132.0</v>
      </c>
      <c r="I5518" s="7" t="s">
        <v>17</v>
      </c>
      <c r="J5518" s="7">
        <f t="shared" si="1"/>
        <v>136.5</v>
      </c>
    </row>
    <row r="5519" ht="15.75" hidden="1" customHeight="1">
      <c r="A5519" s="5" t="s">
        <v>7766</v>
      </c>
      <c r="B5519" s="6" t="s">
        <v>19</v>
      </c>
      <c r="C5519" s="5" t="s">
        <v>23</v>
      </c>
      <c r="D5519" s="5" t="s">
        <v>130</v>
      </c>
      <c r="E5519" s="5" t="s">
        <v>25</v>
      </c>
      <c r="F5519" s="5" t="s">
        <v>616</v>
      </c>
      <c r="G5519" s="7">
        <v>115.0</v>
      </c>
      <c r="H5519" s="7" t="s">
        <v>17</v>
      </c>
      <c r="I5519" s="7">
        <v>117.0</v>
      </c>
      <c r="J5519" s="7">
        <f t="shared" si="1"/>
        <v>116</v>
      </c>
    </row>
    <row r="5520" ht="15.75" hidden="1" customHeight="1">
      <c r="A5520" s="5" t="s">
        <v>7767</v>
      </c>
      <c r="B5520" s="6" t="s">
        <v>19</v>
      </c>
      <c r="C5520" s="5" t="s">
        <v>23</v>
      </c>
      <c r="D5520" s="5" t="s">
        <v>20</v>
      </c>
      <c r="E5520" s="5" t="s">
        <v>15</v>
      </c>
      <c r="F5520" s="5" t="s">
        <v>292</v>
      </c>
      <c r="G5520" s="7">
        <v>178.0</v>
      </c>
      <c r="H5520" s="7" t="s">
        <v>17</v>
      </c>
      <c r="I5520" s="7">
        <v>172.0</v>
      </c>
      <c r="J5520" s="7">
        <f t="shared" si="1"/>
        <v>175</v>
      </c>
    </row>
    <row r="5521" ht="15.75" hidden="1" customHeight="1">
      <c r="A5521" s="5" t="s">
        <v>7768</v>
      </c>
      <c r="B5521" s="6" t="s">
        <v>12</v>
      </c>
      <c r="C5521" s="5" t="s">
        <v>23</v>
      </c>
      <c r="D5521" s="5" t="s">
        <v>24</v>
      </c>
      <c r="E5521" s="5" t="s">
        <v>15</v>
      </c>
      <c r="F5521" s="5" t="s">
        <v>350</v>
      </c>
      <c r="G5521" s="7">
        <v>199.0</v>
      </c>
      <c r="H5521" s="7">
        <v>191.5</v>
      </c>
      <c r="I5521" s="7" t="s">
        <v>17</v>
      </c>
      <c r="J5521" s="7">
        <f t="shared" si="1"/>
        <v>195.25</v>
      </c>
    </row>
    <row r="5522" ht="15.75" hidden="1" customHeight="1">
      <c r="A5522" s="5" t="s">
        <v>7769</v>
      </c>
      <c r="B5522" s="6" t="s">
        <v>19</v>
      </c>
      <c r="C5522" s="5" t="s">
        <v>13</v>
      </c>
      <c r="D5522" s="5" t="s">
        <v>24</v>
      </c>
      <c r="E5522" s="5" t="s">
        <v>25</v>
      </c>
      <c r="F5522" s="5" t="s">
        <v>310</v>
      </c>
      <c r="G5522" s="7">
        <v>147.0</v>
      </c>
      <c r="H5522" s="7" t="s">
        <v>17</v>
      </c>
      <c r="I5522" s="7">
        <v>146.0</v>
      </c>
      <c r="J5522" s="7">
        <f t="shared" si="1"/>
        <v>146.5</v>
      </c>
    </row>
    <row r="5523" ht="15.75" hidden="1" customHeight="1">
      <c r="A5523" s="5" t="s">
        <v>7770</v>
      </c>
      <c r="B5523" s="6" t="s">
        <v>19</v>
      </c>
      <c r="C5523" s="5" t="s">
        <v>23</v>
      </c>
      <c r="D5523" s="5" t="s">
        <v>30</v>
      </c>
      <c r="E5523" s="5" t="s">
        <v>25</v>
      </c>
      <c r="F5523" s="5" t="s">
        <v>177</v>
      </c>
      <c r="G5523" s="7">
        <v>178.0</v>
      </c>
      <c r="H5523" s="7">
        <v>143.0</v>
      </c>
      <c r="I5523" s="7" t="s">
        <v>17</v>
      </c>
      <c r="J5523" s="7">
        <f t="shared" si="1"/>
        <v>160.5</v>
      </c>
    </row>
    <row r="5524" ht="15.75" hidden="1" customHeight="1">
      <c r="A5524" s="5" t="s">
        <v>7771</v>
      </c>
      <c r="B5524" s="6" t="s">
        <v>19</v>
      </c>
      <c r="C5524" s="5" t="s">
        <v>13</v>
      </c>
      <c r="D5524" s="5" t="s">
        <v>109</v>
      </c>
      <c r="E5524" s="5" t="s">
        <v>15</v>
      </c>
      <c r="F5524" s="5" t="s">
        <v>172</v>
      </c>
      <c r="G5524" s="7">
        <v>119.0</v>
      </c>
      <c r="H5524" s="7">
        <v>121.0</v>
      </c>
      <c r="I5524" s="7" t="s">
        <v>17</v>
      </c>
      <c r="J5524" s="7">
        <f t="shared" si="1"/>
        <v>120</v>
      </c>
    </row>
    <row r="5525" ht="15.75" hidden="1" customHeight="1">
      <c r="A5525" s="5" t="s">
        <v>7772</v>
      </c>
      <c r="B5525" s="6" t="s">
        <v>12</v>
      </c>
      <c r="C5525" s="5" t="s">
        <v>23</v>
      </c>
      <c r="D5525" s="5" t="s">
        <v>30</v>
      </c>
      <c r="E5525" s="5" t="s">
        <v>15</v>
      </c>
      <c r="F5525" s="5" t="s">
        <v>289</v>
      </c>
      <c r="G5525" s="7">
        <v>126.0</v>
      </c>
      <c r="H5525" s="7">
        <v>130.0</v>
      </c>
      <c r="I5525" s="7" t="s">
        <v>17</v>
      </c>
      <c r="J5525" s="7">
        <f t="shared" si="1"/>
        <v>128</v>
      </c>
    </row>
    <row r="5526" ht="15.75" hidden="1" customHeight="1">
      <c r="A5526" s="5" t="s">
        <v>7773</v>
      </c>
      <c r="B5526" s="6" t="s">
        <v>12</v>
      </c>
      <c r="C5526" s="5" t="s">
        <v>13</v>
      </c>
      <c r="D5526" s="5" t="s">
        <v>20</v>
      </c>
      <c r="E5526" s="5" t="s">
        <v>15</v>
      </c>
      <c r="F5526" s="5" t="s">
        <v>38</v>
      </c>
      <c r="G5526" s="7">
        <v>145.0</v>
      </c>
      <c r="H5526" s="7">
        <v>153.0</v>
      </c>
      <c r="I5526" s="7" t="s">
        <v>17</v>
      </c>
      <c r="J5526" s="7">
        <f t="shared" si="1"/>
        <v>149</v>
      </c>
    </row>
    <row r="5527" ht="15.75" hidden="1" customHeight="1">
      <c r="A5527" s="5" t="s">
        <v>7774</v>
      </c>
      <c r="B5527" s="6" t="s">
        <v>12</v>
      </c>
      <c r="C5527" s="5" t="s">
        <v>13</v>
      </c>
      <c r="D5527" s="5" t="s">
        <v>24</v>
      </c>
      <c r="E5527" s="5" t="s">
        <v>15</v>
      </c>
      <c r="F5527" s="5" t="s">
        <v>1410</v>
      </c>
      <c r="G5527" s="7">
        <v>148.0</v>
      </c>
      <c r="H5527" s="7" t="s">
        <v>17</v>
      </c>
      <c r="I5527" s="7">
        <v>137.0</v>
      </c>
      <c r="J5527" s="7">
        <f t="shared" si="1"/>
        <v>142.5</v>
      </c>
    </row>
    <row r="5528" ht="15.75" hidden="1" customHeight="1">
      <c r="A5528" s="5" t="s">
        <v>7775</v>
      </c>
      <c r="B5528" s="6" t="s">
        <v>19</v>
      </c>
      <c r="C5528" s="5" t="s">
        <v>23</v>
      </c>
      <c r="D5528" s="5" t="s">
        <v>109</v>
      </c>
      <c r="E5528" s="5" t="s">
        <v>25</v>
      </c>
      <c r="F5528" s="5" t="s">
        <v>1677</v>
      </c>
      <c r="G5528" s="7">
        <v>141.0</v>
      </c>
      <c r="H5528" s="7" t="s">
        <v>17</v>
      </c>
      <c r="I5528" s="7">
        <v>100.0</v>
      </c>
      <c r="J5528" s="7">
        <f t="shared" si="1"/>
        <v>120.5</v>
      </c>
    </row>
    <row r="5529" ht="15.75" hidden="1" customHeight="1">
      <c r="A5529" s="5" t="s">
        <v>7776</v>
      </c>
      <c r="B5529" s="6" t="s">
        <v>19</v>
      </c>
      <c r="C5529" s="5" t="s">
        <v>13</v>
      </c>
      <c r="D5529" s="5" t="s">
        <v>24</v>
      </c>
      <c r="E5529" s="5" t="s">
        <v>25</v>
      </c>
      <c r="F5529" s="5" t="s">
        <v>26</v>
      </c>
      <c r="G5529" s="7">
        <v>107.0</v>
      </c>
      <c r="H5529" s="7">
        <v>127.0</v>
      </c>
      <c r="I5529" s="7" t="s">
        <v>67</v>
      </c>
      <c r="J5529" s="7">
        <f t="shared" si="1"/>
        <v>117</v>
      </c>
    </row>
    <row r="5530" ht="15.75" hidden="1" customHeight="1">
      <c r="A5530" s="5" t="s">
        <v>7777</v>
      </c>
      <c r="B5530" s="6" t="s">
        <v>19</v>
      </c>
      <c r="C5530" s="5" t="s">
        <v>23</v>
      </c>
      <c r="D5530" s="5" t="s">
        <v>109</v>
      </c>
      <c r="E5530" s="5" t="s">
        <v>25</v>
      </c>
      <c r="F5530" s="5" t="s">
        <v>73</v>
      </c>
      <c r="G5530" s="7">
        <v>107.0</v>
      </c>
      <c r="H5530" s="7">
        <v>130.0</v>
      </c>
      <c r="I5530" s="7" t="s">
        <v>17</v>
      </c>
      <c r="J5530" s="7">
        <f t="shared" si="1"/>
        <v>118.5</v>
      </c>
    </row>
    <row r="5531" ht="15.75" hidden="1" customHeight="1">
      <c r="A5531" s="5" t="s">
        <v>7778</v>
      </c>
      <c r="B5531" s="6" t="s">
        <v>12</v>
      </c>
      <c r="C5531" s="5" t="s">
        <v>13</v>
      </c>
      <c r="D5531" s="5" t="s">
        <v>30</v>
      </c>
      <c r="E5531" s="5" t="s">
        <v>25</v>
      </c>
      <c r="F5531" s="5" t="s">
        <v>83</v>
      </c>
      <c r="G5531" s="7">
        <v>135.0</v>
      </c>
      <c r="H5531" s="7">
        <v>160.0</v>
      </c>
      <c r="I5531" s="7">
        <v>104.0</v>
      </c>
      <c r="J5531" s="7">
        <f t="shared" si="1"/>
        <v>133</v>
      </c>
    </row>
    <row r="5532" ht="15.75" hidden="1" customHeight="1">
      <c r="A5532" s="5" t="s">
        <v>7779</v>
      </c>
      <c r="B5532" s="6" t="s">
        <v>12</v>
      </c>
      <c r="C5532" s="5" t="s">
        <v>13</v>
      </c>
      <c r="D5532" s="5" t="s">
        <v>77</v>
      </c>
      <c r="E5532" s="5" t="s">
        <v>15</v>
      </c>
      <c r="F5532" s="5" t="s">
        <v>198</v>
      </c>
      <c r="G5532" s="7">
        <v>124.0</v>
      </c>
      <c r="H5532" s="7" t="s">
        <v>17</v>
      </c>
      <c r="I5532" s="7">
        <v>114.0</v>
      </c>
      <c r="J5532" s="7">
        <f t="shared" si="1"/>
        <v>119</v>
      </c>
    </row>
    <row r="5533" ht="15.75" hidden="1" customHeight="1">
      <c r="A5533" s="5" t="s">
        <v>7780</v>
      </c>
      <c r="B5533" s="6" t="s">
        <v>12</v>
      </c>
      <c r="C5533" s="5" t="s">
        <v>13</v>
      </c>
      <c r="D5533" s="5" t="s">
        <v>60</v>
      </c>
      <c r="E5533" s="5" t="s">
        <v>15</v>
      </c>
      <c r="F5533" s="5" t="s">
        <v>164</v>
      </c>
      <c r="G5533" s="7">
        <v>132.0</v>
      </c>
      <c r="H5533" s="7" t="s">
        <v>17</v>
      </c>
      <c r="I5533" s="7">
        <v>175.0</v>
      </c>
      <c r="J5533" s="7">
        <f t="shared" si="1"/>
        <v>153.5</v>
      </c>
    </row>
    <row r="5534" ht="15.75" hidden="1" customHeight="1">
      <c r="A5534" s="5" t="s">
        <v>7781</v>
      </c>
      <c r="B5534" s="6" t="s">
        <v>12</v>
      </c>
      <c r="C5534" s="5" t="s">
        <v>23</v>
      </c>
      <c r="D5534" s="5" t="s">
        <v>37</v>
      </c>
      <c r="E5534" s="5" t="s">
        <v>25</v>
      </c>
      <c r="F5534" s="5" t="s">
        <v>97</v>
      </c>
      <c r="G5534" s="7">
        <v>150.0</v>
      </c>
      <c r="H5534" s="7" t="s">
        <v>17</v>
      </c>
      <c r="I5534" s="7">
        <v>137.0</v>
      </c>
      <c r="J5534" s="7">
        <f t="shared" si="1"/>
        <v>143.5</v>
      </c>
    </row>
    <row r="5535" ht="15.75" hidden="1" customHeight="1">
      <c r="A5535" s="5" t="s">
        <v>7782</v>
      </c>
      <c r="B5535" s="6" t="s">
        <v>19</v>
      </c>
      <c r="C5535" s="5" t="s">
        <v>23</v>
      </c>
      <c r="D5535" s="5" t="s">
        <v>24</v>
      </c>
      <c r="E5535" s="5" t="s">
        <v>25</v>
      </c>
      <c r="F5535" s="5" t="s">
        <v>69</v>
      </c>
      <c r="G5535" s="7">
        <v>104.0</v>
      </c>
      <c r="H5535" s="7">
        <v>107.0</v>
      </c>
      <c r="I5535" s="7" t="s">
        <v>17</v>
      </c>
      <c r="J5535" s="7">
        <f t="shared" si="1"/>
        <v>105.5</v>
      </c>
    </row>
    <row r="5536" ht="15.75" hidden="1" customHeight="1">
      <c r="A5536" s="5" t="s">
        <v>7783</v>
      </c>
      <c r="B5536" s="6" t="s">
        <v>12</v>
      </c>
      <c r="C5536" s="5" t="s">
        <v>13</v>
      </c>
      <c r="D5536" s="5" t="s">
        <v>24</v>
      </c>
      <c r="E5536" s="5" t="s">
        <v>15</v>
      </c>
      <c r="F5536" s="5" t="s">
        <v>732</v>
      </c>
      <c r="G5536" s="7">
        <v>131.0</v>
      </c>
      <c r="H5536" s="7">
        <v>121.0</v>
      </c>
      <c r="I5536" s="7" t="s">
        <v>17</v>
      </c>
      <c r="J5536" s="7">
        <f t="shared" si="1"/>
        <v>126</v>
      </c>
    </row>
    <row r="5537" ht="15.75" hidden="1" customHeight="1">
      <c r="A5537" s="5" t="s">
        <v>7784</v>
      </c>
      <c r="B5537" s="6" t="s">
        <v>19</v>
      </c>
      <c r="C5537" s="5" t="s">
        <v>13</v>
      </c>
      <c r="D5537" s="5" t="s">
        <v>20</v>
      </c>
      <c r="E5537" s="5" t="s">
        <v>25</v>
      </c>
      <c r="F5537" s="5" t="s">
        <v>440</v>
      </c>
      <c r="G5537" s="7">
        <v>191.0</v>
      </c>
      <c r="H5537" s="7" t="s">
        <v>17</v>
      </c>
      <c r="I5537" s="7">
        <v>173.0</v>
      </c>
      <c r="J5537" s="7">
        <f t="shared" si="1"/>
        <v>182</v>
      </c>
    </row>
    <row r="5538" ht="15.75" hidden="1" customHeight="1">
      <c r="A5538" s="5" t="s">
        <v>7785</v>
      </c>
      <c r="B5538" s="6" t="s">
        <v>1353</v>
      </c>
      <c r="C5538" s="5" t="s">
        <v>13</v>
      </c>
      <c r="D5538" s="5" t="s">
        <v>561</v>
      </c>
      <c r="E5538" s="5" t="s">
        <v>15</v>
      </c>
      <c r="F5538" s="5" t="s">
        <v>594</v>
      </c>
      <c r="G5538" s="7">
        <v>169.0</v>
      </c>
      <c r="H5538" s="7" t="s">
        <v>17</v>
      </c>
      <c r="I5538" s="7">
        <v>157.0</v>
      </c>
      <c r="J5538" s="7">
        <f t="shared" si="1"/>
        <v>163</v>
      </c>
    </row>
    <row r="5539" ht="15.75" hidden="1" customHeight="1">
      <c r="A5539" s="5" t="s">
        <v>7786</v>
      </c>
      <c r="B5539" s="6" t="s">
        <v>19</v>
      </c>
      <c r="C5539" s="5" t="s">
        <v>13</v>
      </c>
      <c r="D5539" s="5" t="s">
        <v>30</v>
      </c>
      <c r="E5539" s="5" t="s">
        <v>15</v>
      </c>
      <c r="F5539" s="5" t="s">
        <v>66</v>
      </c>
      <c r="G5539" s="7">
        <v>134.0</v>
      </c>
      <c r="H5539" s="7">
        <v>143.0</v>
      </c>
      <c r="I5539" s="7" t="s">
        <v>17</v>
      </c>
      <c r="J5539" s="7">
        <f t="shared" si="1"/>
        <v>138.5</v>
      </c>
    </row>
    <row r="5540" ht="15.75" hidden="1" customHeight="1">
      <c r="A5540" s="5" t="s">
        <v>7787</v>
      </c>
      <c r="B5540" s="6" t="s">
        <v>12</v>
      </c>
      <c r="C5540" s="5" t="s">
        <v>13</v>
      </c>
      <c r="D5540" s="5" t="s">
        <v>20</v>
      </c>
      <c r="E5540" s="5" t="s">
        <v>15</v>
      </c>
      <c r="F5540" s="5" t="s">
        <v>161</v>
      </c>
      <c r="G5540" s="7">
        <v>169.0</v>
      </c>
      <c r="H5540" s="7">
        <v>138.0</v>
      </c>
      <c r="I5540" s="7">
        <v>151.0</v>
      </c>
      <c r="J5540" s="7">
        <f t="shared" si="1"/>
        <v>152.6666667</v>
      </c>
    </row>
    <row r="5541" ht="15.75" hidden="1" customHeight="1">
      <c r="A5541" s="5" t="s">
        <v>7788</v>
      </c>
      <c r="B5541" s="6" t="s">
        <v>12</v>
      </c>
      <c r="C5541" s="5" t="s">
        <v>23</v>
      </c>
      <c r="D5541" s="5" t="s">
        <v>30</v>
      </c>
      <c r="E5541" s="5" t="s">
        <v>15</v>
      </c>
      <c r="F5541" s="5" t="s">
        <v>1408</v>
      </c>
      <c r="G5541" s="7">
        <v>152.0</v>
      </c>
      <c r="H5541" s="7">
        <v>140.0</v>
      </c>
      <c r="I5541" s="7" t="s">
        <v>17</v>
      </c>
      <c r="J5541" s="7">
        <f t="shared" si="1"/>
        <v>146</v>
      </c>
    </row>
    <row r="5542" ht="15.75" hidden="1" customHeight="1">
      <c r="A5542" s="5" t="s">
        <v>7789</v>
      </c>
      <c r="B5542" s="6" t="s">
        <v>12</v>
      </c>
      <c r="C5542" s="5" t="s">
        <v>13</v>
      </c>
      <c r="D5542" s="5" t="s">
        <v>43</v>
      </c>
      <c r="E5542" s="5" t="s">
        <v>15</v>
      </c>
      <c r="F5542" s="5" t="s">
        <v>92</v>
      </c>
      <c r="G5542" s="7">
        <v>140.0</v>
      </c>
      <c r="H5542" s="7" t="s">
        <v>17</v>
      </c>
      <c r="I5542" s="7">
        <v>159.0</v>
      </c>
      <c r="J5542" s="7">
        <f t="shared" si="1"/>
        <v>149.5</v>
      </c>
    </row>
    <row r="5543" ht="15.75" hidden="1" customHeight="1">
      <c r="A5543" s="5" t="s">
        <v>7790</v>
      </c>
      <c r="B5543" s="6" t="s">
        <v>12</v>
      </c>
      <c r="C5543" s="5" t="s">
        <v>23</v>
      </c>
      <c r="D5543" s="5" t="s">
        <v>20</v>
      </c>
      <c r="E5543" s="5" t="s">
        <v>15</v>
      </c>
      <c r="F5543" s="5" t="s">
        <v>137</v>
      </c>
      <c r="G5543" s="7">
        <v>137.0</v>
      </c>
      <c r="H5543" s="7" t="s">
        <v>17</v>
      </c>
      <c r="I5543" s="7">
        <v>122.0</v>
      </c>
      <c r="J5543" s="7">
        <f t="shared" si="1"/>
        <v>129.5</v>
      </c>
    </row>
    <row r="5544" ht="15.75" hidden="1" customHeight="1">
      <c r="A5544" s="5" t="s">
        <v>7791</v>
      </c>
      <c r="B5544" s="6" t="s">
        <v>12</v>
      </c>
      <c r="C5544" s="5" t="s">
        <v>23</v>
      </c>
      <c r="D5544" s="5" t="s">
        <v>37</v>
      </c>
      <c r="E5544" s="5" t="s">
        <v>15</v>
      </c>
      <c r="F5544" s="5" t="s">
        <v>326</v>
      </c>
      <c r="G5544" s="7">
        <v>169.0</v>
      </c>
      <c r="H5544" s="7">
        <v>140.0</v>
      </c>
      <c r="I5544" s="7">
        <v>146.0</v>
      </c>
      <c r="J5544" s="7">
        <f t="shared" si="1"/>
        <v>151.6666667</v>
      </c>
    </row>
    <row r="5545" ht="15.75" hidden="1" customHeight="1">
      <c r="A5545" s="5" t="s">
        <v>7792</v>
      </c>
      <c r="B5545" s="6" t="s">
        <v>12</v>
      </c>
      <c r="C5545" s="5" t="s">
        <v>13</v>
      </c>
      <c r="D5545" s="5" t="s">
        <v>43</v>
      </c>
      <c r="E5545" s="5" t="s">
        <v>15</v>
      </c>
      <c r="F5545" s="5" t="s">
        <v>398</v>
      </c>
      <c r="G5545" s="7">
        <v>174.0</v>
      </c>
      <c r="H5545" s="7">
        <v>182.0</v>
      </c>
      <c r="I5545" s="7">
        <v>153.0</v>
      </c>
      <c r="J5545" s="7">
        <f t="shared" si="1"/>
        <v>169.6666667</v>
      </c>
    </row>
    <row r="5546" ht="15.75" hidden="1" customHeight="1">
      <c r="A5546" s="5" t="s">
        <v>7793</v>
      </c>
      <c r="B5546" s="6" t="s">
        <v>19</v>
      </c>
      <c r="C5546" s="5" t="s">
        <v>13</v>
      </c>
      <c r="D5546" s="5" t="s">
        <v>561</v>
      </c>
      <c r="E5546" s="5" t="s">
        <v>25</v>
      </c>
      <c r="F5546" s="5" t="s">
        <v>1414</v>
      </c>
      <c r="G5546" s="7">
        <v>115.0</v>
      </c>
      <c r="H5546" s="7">
        <v>149.0</v>
      </c>
      <c r="I5546" s="7">
        <v>122.0</v>
      </c>
      <c r="J5546" s="7">
        <f t="shared" si="1"/>
        <v>128.6666667</v>
      </c>
    </row>
    <row r="5547" ht="15.75" hidden="1" customHeight="1">
      <c r="A5547" s="5" t="s">
        <v>7794</v>
      </c>
      <c r="B5547" s="6" t="s">
        <v>19</v>
      </c>
      <c r="C5547" s="5" t="s">
        <v>13</v>
      </c>
      <c r="D5547" s="5" t="s">
        <v>20</v>
      </c>
      <c r="E5547" s="5" t="s">
        <v>15</v>
      </c>
      <c r="F5547" s="5" t="s">
        <v>81</v>
      </c>
      <c r="G5547" s="7">
        <v>163.0</v>
      </c>
      <c r="H5547" s="7">
        <v>158.0</v>
      </c>
      <c r="I5547" s="7" t="s">
        <v>17</v>
      </c>
      <c r="J5547" s="7">
        <f t="shared" si="1"/>
        <v>160.5</v>
      </c>
    </row>
    <row r="5548" ht="15.75" hidden="1" customHeight="1">
      <c r="A5548" s="5" t="s">
        <v>7795</v>
      </c>
      <c r="B5548" s="6" t="s">
        <v>19</v>
      </c>
      <c r="C5548" s="5" t="s">
        <v>23</v>
      </c>
      <c r="D5548" s="5" t="s">
        <v>20</v>
      </c>
      <c r="E5548" s="5" t="s">
        <v>25</v>
      </c>
      <c r="F5548" s="5" t="s">
        <v>824</v>
      </c>
      <c r="G5548" s="7">
        <v>111.0</v>
      </c>
      <c r="H5548" s="7">
        <v>112.0</v>
      </c>
      <c r="I5548" s="7" t="s">
        <v>17</v>
      </c>
      <c r="J5548" s="7">
        <f t="shared" si="1"/>
        <v>111.5</v>
      </c>
    </row>
    <row r="5549" ht="15.75" hidden="1" customHeight="1">
      <c r="A5549" s="5" t="s">
        <v>7796</v>
      </c>
      <c r="B5549" s="6" t="s">
        <v>12</v>
      </c>
      <c r="C5549" s="5" t="s">
        <v>13</v>
      </c>
      <c r="D5549" s="5" t="s">
        <v>24</v>
      </c>
      <c r="E5549" s="5" t="s">
        <v>15</v>
      </c>
      <c r="F5549" s="5" t="s">
        <v>350</v>
      </c>
      <c r="G5549" s="7">
        <v>129.0</v>
      </c>
      <c r="H5549" s="7">
        <v>135.0</v>
      </c>
      <c r="I5549" s="7" t="s">
        <v>17</v>
      </c>
      <c r="J5549" s="7">
        <f t="shared" si="1"/>
        <v>132</v>
      </c>
    </row>
    <row r="5550" ht="15.75" hidden="1" customHeight="1">
      <c r="A5550" s="5" t="s">
        <v>7797</v>
      </c>
      <c r="B5550" s="6" t="s">
        <v>1353</v>
      </c>
      <c r="C5550" s="5" t="s">
        <v>13</v>
      </c>
      <c r="D5550" s="5" t="s">
        <v>30</v>
      </c>
      <c r="E5550" s="5" t="s">
        <v>15</v>
      </c>
      <c r="F5550" s="5" t="s">
        <v>1177</v>
      </c>
      <c r="G5550" s="7">
        <v>161.0</v>
      </c>
      <c r="H5550" s="7">
        <v>162.0</v>
      </c>
      <c r="I5550" s="7" t="s">
        <v>17</v>
      </c>
      <c r="J5550" s="7">
        <f t="shared" si="1"/>
        <v>161.5</v>
      </c>
    </row>
    <row r="5551" ht="15.75" hidden="1" customHeight="1">
      <c r="A5551" s="5" t="s">
        <v>7798</v>
      </c>
      <c r="B5551" s="6" t="s">
        <v>12</v>
      </c>
      <c r="C5551" s="5" t="s">
        <v>23</v>
      </c>
      <c r="D5551" s="5" t="s">
        <v>30</v>
      </c>
      <c r="E5551" s="5" t="s">
        <v>25</v>
      </c>
      <c r="F5551" s="5" t="s">
        <v>188</v>
      </c>
      <c r="G5551" s="7">
        <v>156.0</v>
      </c>
      <c r="H5551" s="7">
        <v>145.0</v>
      </c>
      <c r="I5551" s="7">
        <v>130.0</v>
      </c>
      <c r="J5551" s="7">
        <f t="shared" si="1"/>
        <v>143.6666667</v>
      </c>
    </row>
    <row r="5552" ht="15.75" hidden="1" customHeight="1">
      <c r="A5552" s="5" t="s">
        <v>7799</v>
      </c>
      <c r="B5552" s="6" t="s">
        <v>19</v>
      </c>
      <c r="C5552" s="5" t="s">
        <v>13</v>
      </c>
      <c r="D5552" s="5" t="s">
        <v>37</v>
      </c>
      <c r="E5552" s="5" t="s">
        <v>15</v>
      </c>
      <c r="F5552" s="5" t="s">
        <v>271</v>
      </c>
      <c r="G5552" s="7">
        <v>194.0</v>
      </c>
      <c r="H5552" s="7">
        <v>180.0</v>
      </c>
      <c r="I5552" s="7">
        <v>144.0</v>
      </c>
      <c r="J5552" s="7">
        <f t="shared" si="1"/>
        <v>172.6666667</v>
      </c>
    </row>
    <row r="5553" ht="15.75" hidden="1" customHeight="1">
      <c r="A5553" s="5" t="s">
        <v>7800</v>
      </c>
      <c r="B5553" s="6" t="s">
        <v>19</v>
      </c>
      <c r="C5553" s="5" t="s">
        <v>13</v>
      </c>
      <c r="D5553" s="5" t="s">
        <v>20</v>
      </c>
      <c r="E5553" s="5" t="s">
        <v>15</v>
      </c>
      <c r="F5553" s="5" t="s">
        <v>354</v>
      </c>
      <c r="G5553" s="7">
        <v>178.0</v>
      </c>
      <c r="H5553" s="7">
        <v>189.0</v>
      </c>
      <c r="I5553" s="7">
        <v>172.0</v>
      </c>
      <c r="J5553" s="7">
        <f t="shared" si="1"/>
        <v>179.6666667</v>
      </c>
    </row>
    <row r="5554" ht="15.75" hidden="1" customHeight="1">
      <c r="A5554" s="5" t="s">
        <v>7801</v>
      </c>
      <c r="B5554" s="6" t="s">
        <v>19</v>
      </c>
      <c r="C5554" s="5" t="s">
        <v>13</v>
      </c>
      <c r="D5554" s="5" t="s">
        <v>30</v>
      </c>
      <c r="E5554" s="5" t="s">
        <v>25</v>
      </c>
      <c r="F5554" s="5" t="s">
        <v>448</v>
      </c>
      <c r="G5554" s="7">
        <v>141.0</v>
      </c>
      <c r="H5554" s="7" t="s">
        <v>17</v>
      </c>
      <c r="I5554" s="7">
        <v>137.0</v>
      </c>
      <c r="J5554" s="7">
        <f t="shared" si="1"/>
        <v>139</v>
      </c>
    </row>
    <row r="5555" ht="15.75" hidden="1" customHeight="1">
      <c r="A5555" s="5" t="s">
        <v>7802</v>
      </c>
      <c r="B5555" s="6" t="s">
        <v>12</v>
      </c>
      <c r="C5555" s="5" t="s">
        <v>13</v>
      </c>
      <c r="D5555" s="5" t="s">
        <v>24</v>
      </c>
      <c r="E5555" s="5" t="s">
        <v>15</v>
      </c>
      <c r="F5555" s="5" t="s">
        <v>1388</v>
      </c>
      <c r="G5555" s="7">
        <v>115.0</v>
      </c>
      <c r="H5555" s="7">
        <v>110.0</v>
      </c>
      <c r="I5555" s="7" t="s">
        <v>67</v>
      </c>
      <c r="J5555" s="7">
        <f t="shared" si="1"/>
        <v>112.5</v>
      </c>
    </row>
    <row r="5556" ht="15.75" hidden="1" customHeight="1">
      <c r="A5556" s="5" t="s">
        <v>7803</v>
      </c>
      <c r="B5556" s="6" t="s">
        <v>12</v>
      </c>
      <c r="C5556" s="5" t="s">
        <v>13</v>
      </c>
      <c r="D5556" s="5" t="s">
        <v>139</v>
      </c>
      <c r="E5556" s="5" t="s">
        <v>15</v>
      </c>
      <c r="F5556" s="5" t="s">
        <v>140</v>
      </c>
      <c r="G5556" s="7">
        <v>185.0</v>
      </c>
      <c r="H5556" s="7" t="s">
        <v>17</v>
      </c>
      <c r="I5556" s="7">
        <v>163.0</v>
      </c>
      <c r="J5556" s="7">
        <f t="shared" si="1"/>
        <v>174</v>
      </c>
    </row>
    <row r="5557" ht="15.75" hidden="1" customHeight="1">
      <c r="A5557" s="5" t="s">
        <v>7804</v>
      </c>
      <c r="B5557" s="6" t="s">
        <v>12</v>
      </c>
      <c r="C5557" s="5" t="s">
        <v>23</v>
      </c>
      <c r="D5557" s="5" t="s">
        <v>561</v>
      </c>
      <c r="E5557" s="5" t="s">
        <v>15</v>
      </c>
      <c r="F5557" s="5" t="s">
        <v>1826</v>
      </c>
      <c r="G5557" s="7">
        <v>190.0</v>
      </c>
      <c r="H5557" s="7" t="s">
        <v>17</v>
      </c>
      <c r="I5557" s="7">
        <v>163.0</v>
      </c>
      <c r="J5557" s="7">
        <f t="shared" si="1"/>
        <v>176.5</v>
      </c>
    </row>
    <row r="5558" ht="15.75" hidden="1" customHeight="1">
      <c r="A5558" s="5" t="s">
        <v>7805</v>
      </c>
      <c r="B5558" s="6" t="s">
        <v>19</v>
      </c>
      <c r="C5558" s="5" t="s">
        <v>13</v>
      </c>
      <c r="D5558" s="5" t="s">
        <v>30</v>
      </c>
      <c r="E5558" s="5" t="s">
        <v>25</v>
      </c>
      <c r="F5558" s="5" t="s">
        <v>510</v>
      </c>
      <c r="G5558" s="7">
        <v>115.0</v>
      </c>
      <c r="H5558" s="7">
        <v>132.0</v>
      </c>
      <c r="I5558" s="7" t="s">
        <v>17</v>
      </c>
      <c r="J5558" s="7">
        <f t="shared" si="1"/>
        <v>123.5</v>
      </c>
    </row>
    <row r="5559" ht="15.75" hidden="1" customHeight="1">
      <c r="A5559" s="5" t="s">
        <v>7806</v>
      </c>
      <c r="B5559" s="6" t="s">
        <v>12</v>
      </c>
      <c r="C5559" s="5" t="s">
        <v>23</v>
      </c>
      <c r="D5559" s="5" t="s">
        <v>20</v>
      </c>
      <c r="E5559" s="5" t="s">
        <v>15</v>
      </c>
      <c r="F5559" s="5" t="s">
        <v>161</v>
      </c>
      <c r="G5559" s="7">
        <v>187.0</v>
      </c>
      <c r="H5559" s="7" t="s">
        <v>17</v>
      </c>
      <c r="I5559" s="7">
        <v>166.0</v>
      </c>
      <c r="J5559" s="7">
        <f t="shared" si="1"/>
        <v>176.5</v>
      </c>
    </row>
    <row r="5560" ht="15.75" hidden="1" customHeight="1">
      <c r="A5560" s="5" t="s">
        <v>7807</v>
      </c>
      <c r="B5560" s="6" t="s">
        <v>19</v>
      </c>
      <c r="C5560" s="5" t="s">
        <v>13</v>
      </c>
      <c r="D5560" s="5" t="s">
        <v>24</v>
      </c>
      <c r="E5560" s="5" t="s">
        <v>15</v>
      </c>
      <c r="F5560" s="5" t="s">
        <v>350</v>
      </c>
      <c r="G5560" s="7">
        <v>131.0</v>
      </c>
      <c r="H5560" s="7">
        <v>149.0</v>
      </c>
      <c r="I5560" s="7" t="s">
        <v>17</v>
      </c>
      <c r="J5560" s="7">
        <f t="shared" si="1"/>
        <v>140</v>
      </c>
    </row>
    <row r="5561" ht="15.75" hidden="1" customHeight="1">
      <c r="A5561" s="5" t="s">
        <v>7808</v>
      </c>
      <c r="B5561" s="6" t="s">
        <v>1069</v>
      </c>
      <c r="C5561" s="5" t="s">
        <v>23</v>
      </c>
      <c r="D5561" s="5" t="s">
        <v>130</v>
      </c>
      <c r="E5561" s="5" t="s">
        <v>25</v>
      </c>
      <c r="F5561" s="5" t="s">
        <v>97</v>
      </c>
      <c r="G5561" s="7">
        <v>172.0</v>
      </c>
      <c r="H5561" s="7" t="s">
        <v>17</v>
      </c>
      <c r="I5561" s="7">
        <v>177.0</v>
      </c>
      <c r="J5561" s="7">
        <f t="shared" si="1"/>
        <v>174.5</v>
      </c>
    </row>
    <row r="5562" ht="15.75" hidden="1" customHeight="1">
      <c r="A5562" s="5" t="s">
        <v>7809</v>
      </c>
      <c r="B5562" s="6" t="s">
        <v>12</v>
      </c>
      <c r="C5562" s="5" t="s">
        <v>23</v>
      </c>
      <c r="D5562" s="5" t="s">
        <v>109</v>
      </c>
      <c r="E5562" s="5" t="s">
        <v>15</v>
      </c>
      <c r="F5562" s="5" t="s">
        <v>52</v>
      </c>
      <c r="G5562" s="7">
        <v>179.0</v>
      </c>
      <c r="H5562" s="7">
        <v>158.0</v>
      </c>
      <c r="I5562" s="7" t="s">
        <v>17</v>
      </c>
      <c r="J5562" s="7">
        <f t="shared" si="1"/>
        <v>168.5</v>
      </c>
    </row>
    <row r="5563" ht="15.75" hidden="1" customHeight="1">
      <c r="A5563" s="5" t="s">
        <v>7810</v>
      </c>
      <c r="B5563" s="6" t="s">
        <v>19</v>
      </c>
      <c r="C5563" s="5" t="s">
        <v>23</v>
      </c>
      <c r="D5563" s="5" t="s">
        <v>20</v>
      </c>
      <c r="E5563" s="5" t="s">
        <v>25</v>
      </c>
      <c r="F5563" s="5" t="s">
        <v>71</v>
      </c>
      <c r="G5563" s="7">
        <v>147.0</v>
      </c>
      <c r="H5563" s="7">
        <v>124.0</v>
      </c>
      <c r="I5563" s="7" t="s">
        <v>17</v>
      </c>
      <c r="J5563" s="7">
        <f t="shared" si="1"/>
        <v>135.5</v>
      </c>
    </row>
    <row r="5564" ht="15.75" hidden="1" customHeight="1">
      <c r="A5564" s="5" t="s">
        <v>7811</v>
      </c>
      <c r="B5564" s="6" t="s">
        <v>19</v>
      </c>
      <c r="C5564" s="5" t="s">
        <v>23</v>
      </c>
      <c r="D5564" s="5" t="s">
        <v>130</v>
      </c>
      <c r="E5564" s="5" t="s">
        <v>15</v>
      </c>
      <c r="F5564" s="5" t="s">
        <v>131</v>
      </c>
      <c r="G5564" s="7">
        <v>107.0</v>
      </c>
      <c r="H5564" s="7" t="s">
        <v>67</v>
      </c>
      <c r="I5564" s="7" t="s">
        <v>17</v>
      </c>
      <c r="J5564" s="7">
        <f t="shared" si="1"/>
        <v>107</v>
      </c>
    </row>
    <row r="5565" ht="15.75" hidden="1" customHeight="1">
      <c r="A5565" s="5" t="s">
        <v>7812</v>
      </c>
      <c r="B5565" s="6" t="s">
        <v>12</v>
      </c>
      <c r="C5565" s="5" t="s">
        <v>13</v>
      </c>
      <c r="D5565" s="5" t="s">
        <v>14</v>
      </c>
      <c r="E5565" s="5" t="s">
        <v>15</v>
      </c>
      <c r="F5565" s="5" t="s">
        <v>127</v>
      </c>
      <c r="G5565" s="7">
        <v>159.0</v>
      </c>
      <c r="H5565" s="7">
        <v>151.0</v>
      </c>
      <c r="I5565" s="7" t="s">
        <v>17</v>
      </c>
      <c r="J5565" s="7">
        <f t="shared" si="1"/>
        <v>155</v>
      </c>
    </row>
    <row r="5566" ht="15.75" hidden="1" customHeight="1">
      <c r="A5566" s="5" t="s">
        <v>7813</v>
      </c>
      <c r="B5566" s="6" t="s">
        <v>12</v>
      </c>
      <c r="C5566" s="5" t="s">
        <v>13</v>
      </c>
      <c r="D5566" s="5" t="s">
        <v>43</v>
      </c>
      <c r="E5566" s="5" t="s">
        <v>25</v>
      </c>
      <c r="F5566" s="5" t="s">
        <v>868</v>
      </c>
      <c r="G5566" s="7">
        <v>152.0</v>
      </c>
      <c r="H5566" s="7" t="s">
        <v>17</v>
      </c>
      <c r="I5566" s="7">
        <v>157.0</v>
      </c>
      <c r="J5566" s="7">
        <f t="shared" si="1"/>
        <v>154.5</v>
      </c>
    </row>
    <row r="5567" ht="15.75" hidden="1" customHeight="1">
      <c r="A5567" s="5" t="s">
        <v>7814</v>
      </c>
      <c r="B5567" s="6" t="s">
        <v>19</v>
      </c>
      <c r="C5567" s="5" t="s">
        <v>13</v>
      </c>
      <c r="D5567" s="5" t="s">
        <v>46</v>
      </c>
      <c r="E5567" s="5" t="s">
        <v>15</v>
      </c>
      <c r="F5567" s="5" t="s">
        <v>90</v>
      </c>
      <c r="G5567" s="7">
        <v>127.0</v>
      </c>
      <c r="H5567" s="7" t="s">
        <v>17</v>
      </c>
      <c r="I5567" s="7">
        <v>128.0</v>
      </c>
      <c r="J5567" s="7">
        <f t="shared" si="1"/>
        <v>127.5</v>
      </c>
    </row>
    <row r="5568" ht="15.75" hidden="1" customHeight="1">
      <c r="A5568" s="5" t="s">
        <v>7815</v>
      </c>
      <c r="B5568" s="6" t="s">
        <v>12</v>
      </c>
      <c r="C5568" s="5" t="s">
        <v>23</v>
      </c>
      <c r="D5568" s="5" t="s">
        <v>51</v>
      </c>
      <c r="E5568" s="5" t="s">
        <v>25</v>
      </c>
      <c r="F5568" s="5" t="s">
        <v>474</v>
      </c>
      <c r="G5568" s="7">
        <v>160.0</v>
      </c>
      <c r="H5568" s="7">
        <v>138.0</v>
      </c>
      <c r="I5568" s="7" t="s">
        <v>64</v>
      </c>
      <c r="J5568" s="7">
        <f t="shared" si="1"/>
        <v>149</v>
      </c>
    </row>
    <row r="5569" ht="15.75" hidden="1" customHeight="1">
      <c r="A5569" s="5" t="s">
        <v>7816</v>
      </c>
      <c r="B5569" s="6" t="s">
        <v>12</v>
      </c>
      <c r="C5569" s="5" t="s">
        <v>13</v>
      </c>
      <c r="D5569" s="5" t="s">
        <v>20</v>
      </c>
      <c r="E5569" s="5" t="s">
        <v>25</v>
      </c>
      <c r="F5569" s="5" t="s">
        <v>440</v>
      </c>
      <c r="G5569" s="7">
        <v>145.0</v>
      </c>
      <c r="H5569" s="7" t="s">
        <v>17</v>
      </c>
      <c r="I5569" s="7">
        <v>140.0</v>
      </c>
      <c r="J5569" s="7">
        <f t="shared" si="1"/>
        <v>142.5</v>
      </c>
    </row>
    <row r="5570" ht="15.75" hidden="1" customHeight="1">
      <c r="A5570" s="5" t="s">
        <v>7817</v>
      </c>
      <c r="B5570" s="6" t="s">
        <v>12</v>
      </c>
      <c r="C5570" s="5" t="s">
        <v>23</v>
      </c>
      <c r="D5570" s="5" t="s">
        <v>30</v>
      </c>
      <c r="E5570" s="5" t="s">
        <v>25</v>
      </c>
      <c r="F5570" s="5" t="s">
        <v>510</v>
      </c>
      <c r="G5570" s="7">
        <v>107.0</v>
      </c>
      <c r="H5570" s="7">
        <v>110.0</v>
      </c>
      <c r="I5570" s="7" t="s">
        <v>17</v>
      </c>
      <c r="J5570" s="7">
        <f t="shared" si="1"/>
        <v>108.5</v>
      </c>
    </row>
    <row r="5571" ht="15.75" hidden="1" customHeight="1">
      <c r="A5571" s="5" t="s">
        <v>7818</v>
      </c>
      <c r="B5571" s="6" t="s">
        <v>19</v>
      </c>
      <c r="C5571" s="5" t="s">
        <v>13</v>
      </c>
      <c r="D5571" s="5" t="s">
        <v>20</v>
      </c>
      <c r="E5571" s="5" t="s">
        <v>15</v>
      </c>
      <c r="F5571" s="5" t="s">
        <v>33</v>
      </c>
      <c r="G5571" s="7">
        <v>169.0</v>
      </c>
      <c r="H5571" s="7">
        <v>151.0</v>
      </c>
      <c r="I5571" s="7">
        <v>137.0</v>
      </c>
      <c r="J5571" s="7">
        <f t="shared" si="1"/>
        <v>152.3333333</v>
      </c>
    </row>
    <row r="5572" ht="15.75" hidden="1" customHeight="1">
      <c r="A5572" s="5" t="s">
        <v>7819</v>
      </c>
      <c r="B5572" s="6" t="s">
        <v>12</v>
      </c>
      <c r="C5572" s="5" t="s">
        <v>13</v>
      </c>
      <c r="D5572" s="5" t="s">
        <v>130</v>
      </c>
      <c r="E5572" s="5" t="s">
        <v>25</v>
      </c>
      <c r="F5572" s="5" t="s">
        <v>3352</v>
      </c>
      <c r="G5572" s="7">
        <v>186.0</v>
      </c>
      <c r="H5572" s="7">
        <v>186.0</v>
      </c>
      <c r="I5572" s="7" t="s">
        <v>17</v>
      </c>
      <c r="J5572" s="7">
        <f t="shared" si="1"/>
        <v>186</v>
      </c>
    </row>
    <row r="5573" ht="15.75" hidden="1" customHeight="1">
      <c r="A5573" s="5" t="s">
        <v>7820</v>
      </c>
      <c r="B5573" s="6" t="s">
        <v>19</v>
      </c>
      <c r="C5573" s="5" t="s">
        <v>23</v>
      </c>
      <c r="D5573" s="5" t="s">
        <v>30</v>
      </c>
      <c r="E5573" s="5" t="s">
        <v>15</v>
      </c>
      <c r="F5573" s="5" t="s">
        <v>214</v>
      </c>
      <c r="G5573" s="7">
        <v>193.0</v>
      </c>
      <c r="H5573" s="7">
        <v>192.0</v>
      </c>
      <c r="I5573" s="7" t="s">
        <v>17</v>
      </c>
      <c r="J5573" s="7">
        <f t="shared" si="1"/>
        <v>192.5</v>
      </c>
    </row>
    <row r="5574" ht="15.75" hidden="1" customHeight="1">
      <c r="A5574" s="5" t="s">
        <v>7821</v>
      </c>
      <c r="B5574" s="6" t="s">
        <v>12</v>
      </c>
      <c r="C5574" s="5" t="s">
        <v>23</v>
      </c>
      <c r="D5574" s="5" t="s">
        <v>20</v>
      </c>
      <c r="E5574" s="5" t="s">
        <v>15</v>
      </c>
      <c r="F5574" s="5" t="s">
        <v>161</v>
      </c>
      <c r="G5574" s="7">
        <v>138.0</v>
      </c>
      <c r="H5574" s="7">
        <v>115.0</v>
      </c>
      <c r="I5574" s="7" t="s">
        <v>17</v>
      </c>
      <c r="J5574" s="7">
        <f t="shared" si="1"/>
        <v>126.5</v>
      </c>
    </row>
    <row r="5575" ht="15.75" hidden="1" customHeight="1">
      <c r="A5575" s="5" t="s">
        <v>7822</v>
      </c>
      <c r="B5575" s="6" t="s">
        <v>12</v>
      </c>
      <c r="C5575" s="5" t="s">
        <v>13</v>
      </c>
      <c r="D5575" s="5" t="s">
        <v>30</v>
      </c>
      <c r="E5575" s="5" t="s">
        <v>25</v>
      </c>
      <c r="F5575" s="5" t="s">
        <v>526</v>
      </c>
      <c r="G5575" s="7">
        <v>115.0</v>
      </c>
      <c r="H5575" s="7">
        <v>124.0</v>
      </c>
      <c r="I5575" s="7">
        <v>149.0</v>
      </c>
      <c r="J5575" s="7">
        <f t="shared" si="1"/>
        <v>129.3333333</v>
      </c>
    </row>
    <row r="5576" ht="15.75" hidden="1" customHeight="1">
      <c r="A5576" s="5" t="s">
        <v>7823</v>
      </c>
      <c r="B5576" s="6" t="s">
        <v>12</v>
      </c>
      <c r="C5576" s="5" t="s">
        <v>23</v>
      </c>
      <c r="D5576" s="5" t="s">
        <v>20</v>
      </c>
      <c r="E5576" s="5" t="s">
        <v>15</v>
      </c>
      <c r="F5576" s="5" t="s">
        <v>457</v>
      </c>
      <c r="G5576" s="7">
        <v>173.0</v>
      </c>
      <c r="H5576" s="7">
        <v>130.0</v>
      </c>
      <c r="I5576" s="7">
        <v>130.0</v>
      </c>
      <c r="J5576" s="7">
        <f t="shared" si="1"/>
        <v>144.3333333</v>
      </c>
    </row>
    <row r="5577" ht="15.75" hidden="1" customHeight="1">
      <c r="A5577" s="5" t="s">
        <v>7824</v>
      </c>
      <c r="B5577" s="6" t="s">
        <v>12</v>
      </c>
      <c r="C5577" s="5" t="s">
        <v>23</v>
      </c>
      <c r="D5577" s="5" t="s">
        <v>109</v>
      </c>
      <c r="E5577" s="5" t="s">
        <v>25</v>
      </c>
      <c r="F5577" s="5" t="s">
        <v>1118</v>
      </c>
      <c r="G5577" s="7">
        <v>156.0</v>
      </c>
      <c r="H5577" s="7">
        <v>165.0</v>
      </c>
      <c r="I5577" s="7" t="s">
        <v>17</v>
      </c>
      <c r="J5577" s="7">
        <f t="shared" si="1"/>
        <v>160.5</v>
      </c>
    </row>
    <row r="5578" ht="15.75" customHeight="1">
      <c r="A5578" s="5" t="s">
        <v>7825</v>
      </c>
      <c r="B5578" s="6" t="s">
        <v>12</v>
      </c>
      <c r="C5578" s="5" t="s">
        <v>13</v>
      </c>
      <c r="D5578" s="5" t="s">
        <v>30</v>
      </c>
      <c r="E5578" s="5" t="s">
        <v>15</v>
      </c>
      <c r="F5578" s="5" t="s">
        <v>275</v>
      </c>
      <c r="G5578" s="7" t="s">
        <v>67</v>
      </c>
      <c r="H5578" s="7" t="s">
        <v>17</v>
      </c>
      <c r="I5578" s="7" t="s">
        <v>67</v>
      </c>
      <c r="J5578" s="7" t="str">
        <f t="shared" si="1"/>
        <v>#DIV/0!</v>
      </c>
    </row>
    <row r="5579" ht="15.75" hidden="1" customHeight="1">
      <c r="A5579" s="5" t="s">
        <v>7826</v>
      </c>
      <c r="B5579" s="6" t="s">
        <v>12</v>
      </c>
      <c r="C5579" s="5" t="s">
        <v>23</v>
      </c>
      <c r="D5579" s="5" t="s">
        <v>20</v>
      </c>
      <c r="E5579" s="5" t="s">
        <v>15</v>
      </c>
      <c r="F5579" s="5" t="s">
        <v>354</v>
      </c>
      <c r="G5579" s="7">
        <v>177.0</v>
      </c>
      <c r="H5579" s="7" t="s">
        <v>17</v>
      </c>
      <c r="I5579" s="7">
        <v>142.0</v>
      </c>
      <c r="J5579" s="7">
        <f t="shared" si="1"/>
        <v>159.5</v>
      </c>
    </row>
    <row r="5580" ht="15.75" hidden="1" customHeight="1">
      <c r="A5580" s="5" t="s">
        <v>7827</v>
      </c>
      <c r="B5580" s="6" t="s">
        <v>12</v>
      </c>
      <c r="C5580" s="5" t="s">
        <v>23</v>
      </c>
      <c r="D5580" s="5" t="s">
        <v>24</v>
      </c>
      <c r="E5580" s="5" t="s">
        <v>15</v>
      </c>
      <c r="F5580" s="5" t="s">
        <v>350</v>
      </c>
      <c r="G5580" s="7">
        <v>179.0</v>
      </c>
      <c r="H5580" s="7" t="s">
        <v>17</v>
      </c>
      <c r="I5580" s="7">
        <v>177.0</v>
      </c>
      <c r="J5580" s="7">
        <f t="shared" si="1"/>
        <v>178</v>
      </c>
    </row>
    <row r="5581" ht="15.75" hidden="1" customHeight="1">
      <c r="A5581" s="5" t="s">
        <v>7828</v>
      </c>
      <c r="B5581" s="6" t="s">
        <v>12</v>
      </c>
      <c r="C5581" s="5" t="s">
        <v>23</v>
      </c>
      <c r="D5581" s="5" t="s">
        <v>51</v>
      </c>
      <c r="E5581" s="5" t="s">
        <v>25</v>
      </c>
      <c r="F5581" s="5" t="s">
        <v>361</v>
      </c>
      <c r="G5581" s="7">
        <v>147.0</v>
      </c>
      <c r="H5581" s="7" t="s">
        <v>17</v>
      </c>
      <c r="I5581" s="7">
        <v>149.0</v>
      </c>
      <c r="J5581" s="7">
        <f t="shared" si="1"/>
        <v>148</v>
      </c>
    </row>
    <row r="5582" ht="15.75" hidden="1" customHeight="1">
      <c r="A5582" s="5" t="s">
        <v>7829</v>
      </c>
      <c r="B5582" s="6" t="s">
        <v>12</v>
      </c>
      <c r="C5582" s="5" t="s">
        <v>13</v>
      </c>
      <c r="D5582" s="5" t="s">
        <v>20</v>
      </c>
      <c r="E5582" s="5" t="s">
        <v>25</v>
      </c>
      <c r="F5582" s="5" t="s">
        <v>300</v>
      </c>
      <c r="G5582" s="7">
        <v>162.0</v>
      </c>
      <c r="H5582" s="7" t="s">
        <v>17</v>
      </c>
      <c r="I5582" s="7">
        <v>151.0</v>
      </c>
      <c r="J5582" s="7">
        <f t="shared" si="1"/>
        <v>156.5</v>
      </c>
    </row>
    <row r="5583" ht="15.75" hidden="1" customHeight="1">
      <c r="A5583" s="5" t="s">
        <v>7830</v>
      </c>
      <c r="B5583" s="6" t="s">
        <v>12</v>
      </c>
      <c r="C5583" s="5" t="s">
        <v>13</v>
      </c>
      <c r="D5583" s="5" t="s">
        <v>20</v>
      </c>
      <c r="E5583" s="5" t="s">
        <v>25</v>
      </c>
      <c r="F5583" s="5" t="s">
        <v>498</v>
      </c>
      <c r="G5583" s="7">
        <v>179.0</v>
      </c>
      <c r="H5583" s="7" t="s">
        <v>17</v>
      </c>
      <c r="I5583" s="7">
        <v>172.0</v>
      </c>
      <c r="J5583" s="7">
        <f t="shared" si="1"/>
        <v>175.5</v>
      </c>
    </row>
    <row r="5584" ht="15.75" hidden="1" customHeight="1">
      <c r="A5584" s="5" t="s">
        <v>7831</v>
      </c>
      <c r="B5584" s="6" t="s">
        <v>12</v>
      </c>
      <c r="C5584" s="5" t="s">
        <v>13</v>
      </c>
      <c r="D5584" s="5" t="s">
        <v>37</v>
      </c>
      <c r="E5584" s="5" t="s">
        <v>15</v>
      </c>
      <c r="F5584" s="5" t="s">
        <v>190</v>
      </c>
      <c r="G5584" s="7">
        <v>177.0</v>
      </c>
      <c r="H5584" s="7" t="s">
        <v>17</v>
      </c>
      <c r="I5584" s="7">
        <v>183.0</v>
      </c>
      <c r="J5584" s="7">
        <f t="shared" si="1"/>
        <v>180</v>
      </c>
    </row>
    <row r="5585" ht="15.75" hidden="1" customHeight="1">
      <c r="A5585" s="5" t="s">
        <v>7832</v>
      </c>
      <c r="B5585" s="6" t="s">
        <v>19</v>
      </c>
      <c r="C5585" s="5" t="s">
        <v>23</v>
      </c>
      <c r="D5585" s="5" t="s">
        <v>37</v>
      </c>
      <c r="E5585" s="5" t="s">
        <v>15</v>
      </c>
      <c r="F5585" s="5" t="s">
        <v>271</v>
      </c>
      <c r="G5585" s="7">
        <v>160.0</v>
      </c>
      <c r="H5585" s="7" t="s">
        <v>17</v>
      </c>
      <c r="I5585" s="7">
        <v>161.0</v>
      </c>
      <c r="J5585" s="7">
        <f t="shared" si="1"/>
        <v>160.5</v>
      </c>
    </row>
    <row r="5586" ht="15.75" hidden="1" customHeight="1">
      <c r="A5586" s="5" t="s">
        <v>7833</v>
      </c>
      <c r="B5586" s="6" t="s">
        <v>12</v>
      </c>
      <c r="C5586" s="5" t="s">
        <v>23</v>
      </c>
      <c r="D5586" s="5" t="s">
        <v>20</v>
      </c>
      <c r="E5586" s="5" t="s">
        <v>15</v>
      </c>
      <c r="F5586" s="5" t="s">
        <v>161</v>
      </c>
      <c r="G5586" s="7">
        <v>126.0</v>
      </c>
      <c r="H5586" s="7">
        <v>121.0</v>
      </c>
      <c r="I5586" s="7" t="s">
        <v>17</v>
      </c>
      <c r="J5586" s="7">
        <f t="shared" si="1"/>
        <v>123.5</v>
      </c>
    </row>
    <row r="5587" ht="15.75" hidden="1" customHeight="1">
      <c r="A5587" s="5" t="s">
        <v>7834</v>
      </c>
      <c r="B5587" s="6" t="s">
        <v>19</v>
      </c>
      <c r="C5587" s="5" t="s">
        <v>13</v>
      </c>
      <c r="D5587" s="5" t="s">
        <v>24</v>
      </c>
      <c r="E5587" s="5" t="s">
        <v>15</v>
      </c>
      <c r="F5587" s="5" t="s">
        <v>35</v>
      </c>
      <c r="G5587" s="7">
        <v>191.0</v>
      </c>
      <c r="H5587" s="7" t="s">
        <v>17</v>
      </c>
      <c r="I5587" s="7">
        <v>175.0</v>
      </c>
      <c r="J5587" s="7">
        <f t="shared" si="1"/>
        <v>183</v>
      </c>
    </row>
    <row r="5588" ht="15.75" hidden="1" customHeight="1">
      <c r="A5588" s="5" t="s">
        <v>7835</v>
      </c>
      <c r="B5588" s="6" t="s">
        <v>12</v>
      </c>
      <c r="C5588" s="5" t="s">
        <v>13</v>
      </c>
      <c r="D5588" s="5" t="s">
        <v>60</v>
      </c>
      <c r="E5588" s="5" t="s">
        <v>15</v>
      </c>
      <c r="F5588" s="5" t="s">
        <v>164</v>
      </c>
      <c r="G5588" s="7">
        <v>145.0</v>
      </c>
      <c r="H5588" s="7" t="s">
        <v>17</v>
      </c>
      <c r="I5588" s="7">
        <v>166.0</v>
      </c>
      <c r="J5588" s="7">
        <f t="shared" si="1"/>
        <v>155.5</v>
      </c>
    </row>
    <row r="5589" ht="15.75" hidden="1" customHeight="1">
      <c r="A5589" s="5" t="s">
        <v>7836</v>
      </c>
      <c r="B5589" s="6" t="s">
        <v>12</v>
      </c>
      <c r="C5589" s="5" t="s">
        <v>13</v>
      </c>
      <c r="D5589" s="5" t="s">
        <v>51</v>
      </c>
      <c r="E5589" s="5" t="s">
        <v>15</v>
      </c>
      <c r="F5589" s="5" t="s">
        <v>112</v>
      </c>
      <c r="G5589" s="7">
        <v>166.0</v>
      </c>
      <c r="H5589" s="7" t="s">
        <v>17</v>
      </c>
      <c r="I5589" s="7">
        <v>144.0</v>
      </c>
      <c r="J5589" s="7">
        <f t="shared" si="1"/>
        <v>155</v>
      </c>
    </row>
    <row r="5590" ht="15.75" hidden="1" customHeight="1">
      <c r="A5590" s="5" t="s">
        <v>7837</v>
      </c>
      <c r="B5590" s="6" t="s">
        <v>12</v>
      </c>
      <c r="C5590" s="5" t="s">
        <v>13</v>
      </c>
      <c r="D5590" s="5" t="s">
        <v>51</v>
      </c>
      <c r="E5590" s="5" t="s">
        <v>15</v>
      </c>
      <c r="F5590" s="5" t="s">
        <v>16</v>
      </c>
      <c r="G5590" s="7">
        <v>169.0</v>
      </c>
      <c r="H5590" s="7">
        <v>169.0</v>
      </c>
      <c r="I5590" s="7">
        <v>119.0</v>
      </c>
      <c r="J5590" s="7">
        <f t="shared" si="1"/>
        <v>152.3333333</v>
      </c>
    </row>
    <row r="5591" ht="15.75" hidden="1" customHeight="1">
      <c r="A5591" s="5" t="s">
        <v>7838</v>
      </c>
      <c r="B5591" s="6" t="s">
        <v>12</v>
      </c>
      <c r="C5591" s="5" t="s">
        <v>23</v>
      </c>
      <c r="D5591" s="5" t="s">
        <v>130</v>
      </c>
      <c r="E5591" s="5" t="s">
        <v>25</v>
      </c>
      <c r="F5591" s="5" t="s">
        <v>1036</v>
      </c>
      <c r="G5591" s="7">
        <v>147.0</v>
      </c>
      <c r="H5591" s="7">
        <v>164.0</v>
      </c>
      <c r="I5591" s="7" t="s">
        <v>17</v>
      </c>
      <c r="J5591" s="7">
        <f t="shared" si="1"/>
        <v>155.5</v>
      </c>
    </row>
    <row r="5592" ht="15.75" hidden="1" customHeight="1">
      <c r="A5592" s="5" t="s">
        <v>7839</v>
      </c>
      <c r="B5592" s="6" t="s">
        <v>12</v>
      </c>
      <c r="C5592" s="5" t="s">
        <v>13</v>
      </c>
      <c r="D5592" s="5" t="s">
        <v>24</v>
      </c>
      <c r="E5592" s="5" t="s">
        <v>25</v>
      </c>
      <c r="F5592" s="5" t="s">
        <v>959</v>
      </c>
      <c r="G5592" s="7">
        <v>182.0</v>
      </c>
      <c r="H5592" s="7" t="s">
        <v>17</v>
      </c>
      <c r="I5592" s="7">
        <v>161.0</v>
      </c>
      <c r="J5592" s="7">
        <f t="shared" si="1"/>
        <v>171.5</v>
      </c>
    </row>
    <row r="5593" ht="15.75" hidden="1" customHeight="1">
      <c r="A5593" s="5" t="s">
        <v>7840</v>
      </c>
      <c r="B5593" s="6" t="s">
        <v>12</v>
      </c>
      <c r="C5593" s="5" t="s">
        <v>13</v>
      </c>
      <c r="D5593" s="5" t="s">
        <v>20</v>
      </c>
      <c r="E5593" s="5" t="s">
        <v>25</v>
      </c>
      <c r="F5593" s="5" t="s">
        <v>654</v>
      </c>
      <c r="G5593" s="7">
        <v>180.0</v>
      </c>
      <c r="H5593" s="7" t="s">
        <v>17</v>
      </c>
      <c r="I5593" s="7">
        <v>159.0</v>
      </c>
      <c r="J5593" s="7">
        <f t="shared" si="1"/>
        <v>169.5</v>
      </c>
    </row>
    <row r="5594" ht="15.75" hidden="1" customHeight="1">
      <c r="A5594" s="5" t="s">
        <v>7841</v>
      </c>
      <c r="B5594" s="6" t="s">
        <v>12</v>
      </c>
      <c r="C5594" s="5" t="s">
        <v>13</v>
      </c>
      <c r="D5594" s="5" t="s">
        <v>20</v>
      </c>
      <c r="E5594" s="5" t="s">
        <v>15</v>
      </c>
      <c r="F5594" s="5" t="s">
        <v>161</v>
      </c>
      <c r="G5594" s="7">
        <v>124.0</v>
      </c>
      <c r="H5594" s="7">
        <v>121.0</v>
      </c>
      <c r="I5594" s="7" t="s">
        <v>17</v>
      </c>
      <c r="J5594" s="7">
        <f t="shared" si="1"/>
        <v>122.5</v>
      </c>
    </row>
    <row r="5595" ht="15.75" hidden="1" customHeight="1">
      <c r="A5595" s="5" t="s">
        <v>7842</v>
      </c>
      <c r="B5595" s="6" t="s">
        <v>19</v>
      </c>
      <c r="C5595" s="5" t="s">
        <v>13</v>
      </c>
      <c r="D5595" s="5" t="s">
        <v>24</v>
      </c>
      <c r="E5595" s="5" t="s">
        <v>25</v>
      </c>
      <c r="F5595" s="5" t="s">
        <v>69</v>
      </c>
      <c r="G5595" s="7">
        <v>109.0</v>
      </c>
      <c r="H5595" s="7">
        <v>107.0</v>
      </c>
      <c r="I5595" s="7" t="s">
        <v>17</v>
      </c>
      <c r="J5595" s="7">
        <f t="shared" si="1"/>
        <v>108</v>
      </c>
    </row>
    <row r="5596" ht="15.75" hidden="1" customHeight="1">
      <c r="A5596" s="5" t="s">
        <v>7843</v>
      </c>
      <c r="B5596" s="6" t="s">
        <v>19</v>
      </c>
      <c r="C5596" s="5" t="s">
        <v>23</v>
      </c>
      <c r="D5596" s="5" t="s">
        <v>30</v>
      </c>
      <c r="E5596" s="5" t="s">
        <v>15</v>
      </c>
      <c r="F5596" s="5" t="s">
        <v>1101</v>
      </c>
      <c r="G5596" s="7">
        <v>191.0</v>
      </c>
      <c r="H5596" s="7" t="s">
        <v>17</v>
      </c>
      <c r="I5596" s="7">
        <v>161.0</v>
      </c>
      <c r="J5596" s="7">
        <f t="shared" si="1"/>
        <v>176</v>
      </c>
    </row>
    <row r="5597" ht="15.75" hidden="1" customHeight="1">
      <c r="A5597" s="5" t="s">
        <v>7844</v>
      </c>
      <c r="B5597" s="6" t="s">
        <v>19</v>
      </c>
      <c r="C5597" s="5" t="s">
        <v>23</v>
      </c>
      <c r="D5597" s="5" t="s">
        <v>46</v>
      </c>
      <c r="E5597" s="5" t="s">
        <v>15</v>
      </c>
      <c r="F5597" s="5" t="s">
        <v>90</v>
      </c>
      <c r="G5597" s="7">
        <v>185.0</v>
      </c>
      <c r="H5597" s="7">
        <v>182.0</v>
      </c>
      <c r="I5597" s="7" t="s">
        <v>17</v>
      </c>
      <c r="J5597" s="7">
        <f t="shared" si="1"/>
        <v>183.5</v>
      </c>
    </row>
    <row r="5598" ht="15.75" hidden="1" customHeight="1">
      <c r="A5598" s="5" t="s">
        <v>7845</v>
      </c>
      <c r="B5598" s="6" t="s">
        <v>12</v>
      </c>
      <c r="C5598" s="5" t="s">
        <v>13</v>
      </c>
      <c r="D5598" s="5" t="s">
        <v>109</v>
      </c>
      <c r="E5598" s="5" t="s">
        <v>25</v>
      </c>
      <c r="F5598" s="5" t="s">
        <v>155</v>
      </c>
      <c r="G5598" s="7">
        <v>137.0</v>
      </c>
      <c r="H5598" s="7">
        <v>135.0</v>
      </c>
      <c r="I5598" s="7" t="s">
        <v>17</v>
      </c>
      <c r="J5598" s="7">
        <f t="shared" si="1"/>
        <v>136</v>
      </c>
    </row>
    <row r="5599" ht="15.75" hidden="1" customHeight="1">
      <c r="A5599" s="5" t="s">
        <v>7846</v>
      </c>
      <c r="B5599" s="6" t="s">
        <v>12</v>
      </c>
      <c r="C5599" s="5" t="s">
        <v>13</v>
      </c>
      <c r="D5599" s="5" t="s">
        <v>30</v>
      </c>
      <c r="E5599" s="5" t="s">
        <v>15</v>
      </c>
      <c r="F5599" s="5" t="s">
        <v>1258</v>
      </c>
      <c r="G5599" s="7">
        <v>147.0</v>
      </c>
      <c r="H5599" s="7">
        <v>138.0</v>
      </c>
      <c r="I5599" s="7" t="s">
        <v>17</v>
      </c>
      <c r="J5599" s="7">
        <f t="shared" si="1"/>
        <v>142.5</v>
      </c>
    </row>
    <row r="5600" ht="15.75" hidden="1" customHeight="1">
      <c r="A5600" s="5" t="s">
        <v>7847</v>
      </c>
      <c r="B5600" s="6" t="s">
        <v>12</v>
      </c>
      <c r="C5600" s="5" t="s">
        <v>23</v>
      </c>
      <c r="D5600" s="5" t="s">
        <v>24</v>
      </c>
      <c r="E5600" s="5" t="s">
        <v>15</v>
      </c>
      <c r="F5600" s="5" t="s">
        <v>722</v>
      </c>
      <c r="G5600" s="7">
        <v>178.0</v>
      </c>
      <c r="H5600" s="7" t="s">
        <v>17</v>
      </c>
      <c r="I5600" s="7">
        <v>180.0</v>
      </c>
      <c r="J5600" s="7">
        <f t="shared" si="1"/>
        <v>179</v>
      </c>
    </row>
    <row r="5601" ht="15.75" hidden="1" customHeight="1">
      <c r="A5601" s="5" t="s">
        <v>7848</v>
      </c>
      <c r="B5601" s="6" t="s">
        <v>19</v>
      </c>
      <c r="C5601" s="5" t="s">
        <v>13</v>
      </c>
      <c r="D5601" s="5" t="s">
        <v>60</v>
      </c>
      <c r="E5601" s="5" t="s">
        <v>25</v>
      </c>
      <c r="F5601" s="5" t="s">
        <v>73</v>
      </c>
      <c r="G5601" s="7">
        <v>137.0</v>
      </c>
      <c r="H5601" s="7" t="s">
        <v>17</v>
      </c>
      <c r="I5601" s="7">
        <v>149.0</v>
      </c>
      <c r="J5601" s="7">
        <f t="shared" si="1"/>
        <v>143</v>
      </c>
    </row>
    <row r="5602" ht="15.75" hidden="1" customHeight="1">
      <c r="A5602" s="5" t="s">
        <v>7849</v>
      </c>
      <c r="B5602" s="6" t="s">
        <v>12</v>
      </c>
      <c r="C5602" s="5" t="s">
        <v>23</v>
      </c>
      <c r="D5602" s="5" t="s">
        <v>37</v>
      </c>
      <c r="E5602" s="5" t="s">
        <v>25</v>
      </c>
      <c r="F5602" s="5" t="s">
        <v>174</v>
      </c>
      <c r="G5602" s="7">
        <v>174.0</v>
      </c>
      <c r="H5602" s="7" t="s">
        <v>17</v>
      </c>
      <c r="I5602" s="7">
        <v>168.0</v>
      </c>
      <c r="J5602" s="7">
        <f t="shared" si="1"/>
        <v>171</v>
      </c>
    </row>
    <row r="5603" ht="15.75" hidden="1" customHeight="1">
      <c r="A5603" s="5" t="s">
        <v>7850</v>
      </c>
      <c r="B5603" s="6" t="s">
        <v>12</v>
      </c>
      <c r="C5603" s="5" t="s">
        <v>13</v>
      </c>
      <c r="D5603" s="5" t="s">
        <v>30</v>
      </c>
      <c r="E5603" s="5" t="s">
        <v>25</v>
      </c>
      <c r="F5603" s="5" t="s">
        <v>177</v>
      </c>
      <c r="G5603" s="7">
        <v>120.0</v>
      </c>
      <c r="H5603" s="7">
        <v>155.0</v>
      </c>
      <c r="I5603" s="7">
        <v>107.0</v>
      </c>
      <c r="J5603" s="7">
        <f t="shared" si="1"/>
        <v>127.3333333</v>
      </c>
    </row>
    <row r="5604" ht="15.75" hidden="1" customHeight="1">
      <c r="A5604" s="5" t="s">
        <v>7851</v>
      </c>
      <c r="B5604" s="6" t="s">
        <v>19</v>
      </c>
      <c r="C5604" s="5" t="s">
        <v>13</v>
      </c>
      <c r="D5604" s="5" t="s">
        <v>43</v>
      </c>
      <c r="E5604" s="5" t="s">
        <v>15</v>
      </c>
      <c r="F5604" s="5" t="s">
        <v>174</v>
      </c>
      <c r="G5604" s="7">
        <v>149.0</v>
      </c>
      <c r="H5604" s="7" t="s">
        <v>17</v>
      </c>
      <c r="I5604" s="7">
        <v>183.0</v>
      </c>
      <c r="J5604" s="7">
        <f t="shared" si="1"/>
        <v>166</v>
      </c>
    </row>
    <row r="5605" ht="15.75" hidden="1" customHeight="1">
      <c r="A5605" s="5" t="s">
        <v>7852</v>
      </c>
      <c r="B5605" s="6" t="s">
        <v>12</v>
      </c>
      <c r="C5605" s="5" t="s">
        <v>13</v>
      </c>
      <c r="D5605" s="5" t="s">
        <v>20</v>
      </c>
      <c r="E5605" s="5" t="s">
        <v>25</v>
      </c>
      <c r="F5605" s="5" t="s">
        <v>300</v>
      </c>
      <c r="G5605" s="7">
        <v>174.0</v>
      </c>
      <c r="H5605" s="7">
        <v>166.0</v>
      </c>
      <c r="I5605" s="7" t="s">
        <v>17</v>
      </c>
      <c r="J5605" s="7">
        <f t="shared" si="1"/>
        <v>170</v>
      </c>
    </row>
    <row r="5606" ht="15.75" hidden="1" customHeight="1">
      <c r="A5606" s="5" t="s">
        <v>7853</v>
      </c>
      <c r="B5606" s="6" t="s">
        <v>12</v>
      </c>
      <c r="C5606" s="5" t="s">
        <v>13</v>
      </c>
      <c r="D5606" s="5" t="s">
        <v>20</v>
      </c>
      <c r="E5606" s="5" t="s">
        <v>15</v>
      </c>
      <c r="F5606" s="5" t="s">
        <v>676</v>
      </c>
      <c r="G5606" s="7">
        <v>119.0</v>
      </c>
      <c r="H5606" s="7" t="s">
        <v>17</v>
      </c>
      <c r="I5606" s="7">
        <v>110.0</v>
      </c>
      <c r="J5606" s="7">
        <f t="shared" si="1"/>
        <v>114.5</v>
      </c>
    </row>
    <row r="5607" ht="15.75" hidden="1" customHeight="1">
      <c r="A5607" s="5" t="s">
        <v>7854</v>
      </c>
      <c r="B5607" s="6" t="s">
        <v>19</v>
      </c>
      <c r="C5607" s="5" t="s">
        <v>23</v>
      </c>
      <c r="D5607" s="5" t="s">
        <v>109</v>
      </c>
      <c r="E5607" s="5" t="s">
        <v>15</v>
      </c>
      <c r="F5607" s="5" t="s">
        <v>123</v>
      </c>
      <c r="G5607" s="7">
        <v>169.0</v>
      </c>
      <c r="H5607" s="7">
        <v>165.0</v>
      </c>
      <c r="I5607" s="7">
        <v>110.0</v>
      </c>
      <c r="J5607" s="7">
        <f t="shared" si="1"/>
        <v>148</v>
      </c>
    </row>
    <row r="5608" ht="15.75" hidden="1" customHeight="1">
      <c r="A5608" s="5" t="s">
        <v>7855</v>
      </c>
      <c r="B5608" s="6" t="s">
        <v>12</v>
      </c>
      <c r="C5608" s="5" t="s">
        <v>23</v>
      </c>
      <c r="D5608" s="5" t="s">
        <v>139</v>
      </c>
      <c r="E5608" s="5" t="s">
        <v>15</v>
      </c>
      <c r="F5608" s="5" t="s">
        <v>140</v>
      </c>
      <c r="G5608" s="7">
        <v>149.0</v>
      </c>
      <c r="H5608" s="7">
        <v>135.0</v>
      </c>
      <c r="I5608" s="7" t="s">
        <v>17</v>
      </c>
      <c r="J5608" s="7">
        <f t="shared" si="1"/>
        <v>142</v>
      </c>
    </row>
    <row r="5609" ht="15.75" hidden="1" customHeight="1">
      <c r="A5609" s="5" t="s">
        <v>7856</v>
      </c>
      <c r="B5609" s="6" t="s">
        <v>12</v>
      </c>
      <c r="C5609" s="5" t="s">
        <v>23</v>
      </c>
      <c r="D5609" s="5" t="s">
        <v>20</v>
      </c>
      <c r="E5609" s="5" t="s">
        <v>15</v>
      </c>
      <c r="F5609" s="5" t="s">
        <v>387</v>
      </c>
      <c r="G5609" s="7">
        <v>187.0</v>
      </c>
      <c r="H5609" s="7">
        <v>138.0</v>
      </c>
      <c r="I5609" s="7" t="s">
        <v>17</v>
      </c>
      <c r="J5609" s="7">
        <f t="shared" si="1"/>
        <v>162.5</v>
      </c>
    </row>
    <row r="5610" ht="15.75" hidden="1" customHeight="1">
      <c r="A5610" s="5" t="s">
        <v>7857</v>
      </c>
      <c r="B5610" s="6" t="s">
        <v>12</v>
      </c>
      <c r="C5610" s="5" t="s">
        <v>13</v>
      </c>
      <c r="D5610" s="5" t="s">
        <v>14</v>
      </c>
      <c r="E5610" s="5" t="s">
        <v>15</v>
      </c>
      <c r="F5610" s="5" t="s">
        <v>127</v>
      </c>
      <c r="G5610" s="7">
        <v>198.0</v>
      </c>
      <c r="H5610" s="7" t="s">
        <v>17</v>
      </c>
      <c r="I5610" s="7">
        <v>195.0</v>
      </c>
      <c r="J5610" s="7">
        <f t="shared" si="1"/>
        <v>196.5</v>
      </c>
    </row>
    <row r="5611" ht="15.75" hidden="1" customHeight="1">
      <c r="A5611" s="5" t="s">
        <v>7858</v>
      </c>
      <c r="B5611" s="6" t="s">
        <v>19</v>
      </c>
      <c r="C5611" s="5" t="s">
        <v>23</v>
      </c>
      <c r="D5611" s="5" t="s">
        <v>109</v>
      </c>
      <c r="E5611" s="5" t="s">
        <v>25</v>
      </c>
      <c r="F5611" s="5" t="s">
        <v>73</v>
      </c>
      <c r="G5611" s="7">
        <v>106.0</v>
      </c>
      <c r="H5611" s="7">
        <v>102.0</v>
      </c>
      <c r="I5611" s="7" t="s">
        <v>17</v>
      </c>
      <c r="J5611" s="7">
        <f t="shared" si="1"/>
        <v>104</v>
      </c>
    </row>
    <row r="5612" ht="15.75" hidden="1" customHeight="1">
      <c r="A5612" s="5" t="s">
        <v>7859</v>
      </c>
      <c r="B5612" s="6" t="s">
        <v>12</v>
      </c>
      <c r="C5612" s="5" t="s">
        <v>13</v>
      </c>
      <c r="D5612" s="5" t="s">
        <v>37</v>
      </c>
      <c r="E5612" s="5" t="s">
        <v>25</v>
      </c>
      <c r="F5612" s="5" t="s">
        <v>1023</v>
      </c>
      <c r="G5612" s="7">
        <v>156.0</v>
      </c>
      <c r="H5612" s="7" t="s">
        <v>17</v>
      </c>
      <c r="I5612" s="7">
        <v>183.0</v>
      </c>
      <c r="J5612" s="7">
        <f t="shared" si="1"/>
        <v>169.5</v>
      </c>
    </row>
    <row r="5613" ht="15.75" hidden="1" customHeight="1">
      <c r="A5613" s="5" t="s">
        <v>7860</v>
      </c>
      <c r="B5613" s="6" t="s">
        <v>12</v>
      </c>
      <c r="C5613" s="5" t="s">
        <v>23</v>
      </c>
      <c r="D5613" s="5" t="s">
        <v>20</v>
      </c>
      <c r="E5613" s="5" t="s">
        <v>15</v>
      </c>
      <c r="F5613" s="5" t="s">
        <v>676</v>
      </c>
      <c r="G5613" s="7">
        <v>141.0</v>
      </c>
      <c r="H5613" s="7">
        <v>147.0</v>
      </c>
      <c r="I5613" s="7" t="s">
        <v>17</v>
      </c>
      <c r="J5613" s="7">
        <f t="shared" si="1"/>
        <v>144</v>
      </c>
    </row>
    <row r="5614" ht="15.75" hidden="1" customHeight="1">
      <c r="A5614" s="5" t="s">
        <v>7861</v>
      </c>
      <c r="B5614" s="6" t="s">
        <v>12</v>
      </c>
      <c r="C5614" s="5" t="s">
        <v>13</v>
      </c>
      <c r="D5614" s="5" t="s">
        <v>43</v>
      </c>
      <c r="E5614" s="5" t="s">
        <v>15</v>
      </c>
      <c r="F5614" s="5" t="s">
        <v>398</v>
      </c>
      <c r="G5614" s="7">
        <v>131.0</v>
      </c>
      <c r="H5614" s="7" t="s">
        <v>17</v>
      </c>
      <c r="I5614" s="7">
        <v>119.0</v>
      </c>
      <c r="J5614" s="7">
        <f t="shared" si="1"/>
        <v>125</v>
      </c>
    </row>
    <row r="5615" ht="15.75" hidden="1" customHeight="1">
      <c r="A5615" s="5" t="s">
        <v>7862</v>
      </c>
      <c r="B5615" s="6" t="s">
        <v>12</v>
      </c>
      <c r="C5615" s="5" t="s">
        <v>23</v>
      </c>
      <c r="D5615" s="5" t="s">
        <v>37</v>
      </c>
      <c r="E5615" s="5" t="s">
        <v>15</v>
      </c>
      <c r="F5615" s="5" t="s">
        <v>271</v>
      </c>
      <c r="G5615" s="7">
        <v>184.0</v>
      </c>
      <c r="H5615" s="7" t="s">
        <v>17</v>
      </c>
      <c r="I5615" s="7">
        <v>186.0</v>
      </c>
      <c r="J5615" s="7">
        <f t="shared" si="1"/>
        <v>185</v>
      </c>
    </row>
    <row r="5616" ht="15.75" hidden="1" customHeight="1">
      <c r="A5616" s="5" t="s">
        <v>7863</v>
      </c>
      <c r="B5616" s="6" t="s">
        <v>19</v>
      </c>
      <c r="C5616" s="5" t="s">
        <v>23</v>
      </c>
      <c r="D5616" s="5" t="s">
        <v>30</v>
      </c>
      <c r="E5616" s="5" t="s">
        <v>25</v>
      </c>
      <c r="F5616" s="5" t="s">
        <v>446</v>
      </c>
      <c r="G5616" s="7">
        <v>124.0</v>
      </c>
      <c r="H5616" s="7">
        <v>127.0</v>
      </c>
      <c r="I5616" s="7" t="s">
        <v>17</v>
      </c>
      <c r="J5616" s="7">
        <f t="shared" si="1"/>
        <v>125.5</v>
      </c>
    </row>
    <row r="5617" ht="15.75" hidden="1" customHeight="1">
      <c r="A5617" s="5" t="s">
        <v>7864</v>
      </c>
      <c r="B5617" s="6" t="s">
        <v>19</v>
      </c>
      <c r="C5617" s="5" t="s">
        <v>13</v>
      </c>
      <c r="D5617" s="5" t="s">
        <v>20</v>
      </c>
      <c r="E5617" s="5" t="s">
        <v>15</v>
      </c>
      <c r="F5617" s="5" t="s">
        <v>181</v>
      </c>
      <c r="G5617" s="7">
        <v>153.0</v>
      </c>
      <c r="H5617" s="7">
        <v>164.0</v>
      </c>
      <c r="I5617" s="7" t="s">
        <v>17</v>
      </c>
      <c r="J5617" s="7">
        <f t="shared" si="1"/>
        <v>158.5</v>
      </c>
    </row>
    <row r="5618" ht="15.75" hidden="1" customHeight="1">
      <c r="A5618" s="5" t="s">
        <v>7865</v>
      </c>
      <c r="B5618" s="6" t="s">
        <v>19</v>
      </c>
      <c r="C5618" s="5" t="s">
        <v>23</v>
      </c>
      <c r="D5618" s="5" t="s">
        <v>24</v>
      </c>
      <c r="E5618" s="5" t="s">
        <v>25</v>
      </c>
      <c r="F5618" s="5" t="s">
        <v>54</v>
      </c>
      <c r="G5618" s="7">
        <v>171.0</v>
      </c>
      <c r="H5618" s="7">
        <v>176.0</v>
      </c>
      <c r="I5618" s="7" t="s">
        <v>17</v>
      </c>
      <c r="J5618" s="7">
        <f t="shared" si="1"/>
        <v>173.5</v>
      </c>
    </row>
    <row r="5619" ht="15.75" hidden="1" customHeight="1">
      <c r="A5619" s="5" t="s">
        <v>7866</v>
      </c>
      <c r="B5619" s="6" t="s">
        <v>12</v>
      </c>
      <c r="C5619" s="5" t="s">
        <v>13</v>
      </c>
      <c r="D5619" s="5" t="s">
        <v>1019</v>
      </c>
      <c r="E5619" s="5" t="s">
        <v>15</v>
      </c>
      <c r="F5619" s="5" t="s">
        <v>35</v>
      </c>
      <c r="G5619" s="7">
        <v>144.0</v>
      </c>
      <c r="H5619" s="7" t="s">
        <v>17</v>
      </c>
      <c r="I5619" s="7">
        <v>130.0</v>
      </c>
      <c r="J5619" s="7">
        <f t="shared" si="1"/>
        <v>137</v>
      </c>
    </row>
    <row r="5620" ht="15.75" hidden="1" customHeight="1">
      <c r="A5620" s="5" t="s">
        <v>7867</v>
      </c>
      <c r="B5620" s="6" t="s">
        <v>19</v>
      </c>
      <c r="C5620" s="5" t="s">
        <v>23</v>
      </c>
      <c r="D5620" s="5" t="s">
        <v>24</v>
      </c>
      <c r="E5620" s="5" t="s">
        <v>25</v>
      </c>
      <c r="F5620" s="5" t="s">
        <v>54</v>
      </c>
      <c r="G5620" s="7">
        <v>175.0</v>
      </c>
      <c r="H5620" s="7">
        <v>170.0</v>
      </c>
      <c r="I5620" s="7">
        <v>153.0</v>
      </c>
      <c r="J5620" s="7">
        <f t="shared" si="1"/>
        <v>166</v>
      </c>
    </row>
    <row r="5621" ht="15.75" hidden="1" customHeight="1">
      <c r="A5621" s="5" t="s">
        <v>7868</v>
      </c>
      <c r="B5621" s="6" t="s">
        <v>12</v>
      </c>
      <c r="C5621" s="5" t="s">
        <v>23</v>
      </c>
      <c r="D5621" s="5" t="s">
        <v>24</v>
      </c>
      <c r="E5621" s="5" t="s">
        <v>15</v>
      </c>
      <c r="F5621" s="5" t="s">
        <v>1410</v>
      </c>
      <c r="G5621" s="7">
        <v>115.0</v>
      </c>
      <c r="H5621" s="7">
        <v>151.0</v>
      </c>
      <c r="I5621" s="7" t="s">
        <v>17</v>
      </c>
      <c r="J5621" s="7">
        <f t="shared" si="1"/>
        <v>133</v>
      </c>
    </row>
    <row r="5622" ht="15.75" hidden="1" customHeight="1">
      <c r="A5622" s="5" t="s">
        <v>7869</v>
      </c>
      <c r="B5622" s="6" t="s">
        <v>19</v>
      </c>
      <c r="C5622" s="5" t="s">
        <v>13</v>
      </c>
      <c r="D5622" s="5" t="s">
        <v>14</v>
      </c>
      <c r="E5622" s="5" t="s">
        <v>15</v>
      </c>
      <c r="F5622" s="5" t="s">
        <v>127</v>
      </c>
      <c r="G5622" s="7">
        <v>183.0</v>
      </c>
      <c r="H5622" s="7">
        <v>178.0</v>
      </c>
      <c r="I5622" s="7" t="s">
        <v>17</v>
      </c>
      <c r="J5622" s="7">
        <f t="shared" si="1"/>
        <v>180.5</v>
      </c>
    </row>
    <row r="5623" ht="15.75" hidden="1" customHeight="1">
      <c r="A5623" s="5" t="s">
        <v>7870</v>
      </c>
      <c r="B5623" s="6" t="s">
        <v>12</v>
      </c>
      <c r="C5623" s="5" t="s">
        <v>23</v>
      </c>
      <c r="D5623" s="5" t="s">
        <v>43</v>
      </c>
      <c r="E5623" s="5" t="s">
        <v>25</v>
      </c>
      <c r="F5623" s="5" t="s">
        <v>63</v>
      </c>
      <c r="G5623" s="7">
        <v>172.0</v>
      </c>
      <c r="H5623" s="7" t="s">
        <v>17</v>
      </c>
      <c r="I5623" s="7">
        <v>173.0</v>
      </c>
      <c r="J5623" s="7">
        <f t="shared" si="1"/>
        <v>172.5</v>
      </c>
    </row>
    <row r="5624" ht="15.75" hidden="1" customHeight="1">
      <c r="A5624" s="5" t="s">
        <v>7871</v>
      </c>
      <c r="B5624" s="6" t="s">
        <v>12</v>
      </c>
      <c r="C5624" s="5" t="s">
        <v>23</v>
      </c>
      <c r="D5624" s="5" t="s">
        <v>20</v>
      </c>
      <c r="E5624" s="5" t="s">
        <v>15</v>
      </c>
      <c r="F5624" s="5" t="s">
        <v>450</v>
      </c>
      <c r="G5624" s="7">
        <v>145.0</v>
      </c>
      <c r="H5624" s="7">
        <v>130.0</v>
      </c>
      <c r="I5624" s="7" t="s">
        <v>17</v>
      </c>
      <c r="J5624" s="7">
        <f t="shared" si="1"/>
        <v>137.5</v>
      </c>
    </row>
    <row r="5625" ht="15.75" hidden="1" customHeight="1">
      <c r="A5625" s="5" t="s">
        <v>7872</v>
      </c>
      <c r="B5625" s="6" t="s">
        <v>12</v>
      </c>
      <c r="C5625" s="5" t="s">
        <v>13</v>
      </c>
      <c r="D5625" s="5" t="s">
        <v>24</v>
      </c>
      <c r="E5625" s="5" t="s">
        <v>15</v>
      </c>
      <c r="F5625" s="5" t="s">
        <v>1388</v>
      </c>
      <c r="G5625" s="7">
        <v>163.0</v>
      </c>
      <c r="H5625" s="7" t="s">
        <v>17</v>
      </c>
      <c r="I5625" s="7">
        <v>140.0</v>
      </c>
      <c r="J5625" s="7">
        <f t="shared" si="1"/>
        <v>151.5</v>
      </c>
    </row>
    <row r="5626" ht="15.75" hidden="1" customHeight="1">
      <c r="A5626" s="5" t="s">
        <v>7873</v>
      </c>
      <c r="B5626" s="6" t="s">
        <v>19</v>
      </c>
      <c r="C5626" s="5" t="s">
        <v>23</v>
      </c>
      <c r="D5626" s="5" t="s">
        <v>130</v>
      </c>
      <c r="E5626" s="5" t="s">
        <v>15</v>
      </c>
      <c r="F5626" s="5" t="s">
        <v>483</v>
      </c>
      <c r="G5626" s="7">
        <v>127.0</v>
      </c>
      <c r="H5626" s="7">
        <v>145.0</v>
      </c>
      <c r="I5626" s="7" t="s">
        <v>17</v>
      </c>
      <c r="J5626" s="7">
        <f t="shared" si="1"/>
        <v>136</v>
      </c>
    </row>
    <row r="5627" ht="15.75" hidden="1" customHeight="1">
      <c r="A5627" s="5" t="s">
        <v>7874</v>
      </c>
      <c r="B5627" s="6" t="s">
        <v>19</v>
      </c>
      <c r="C5627" s="5" t="s">
        <v>13</v>
      </c>
      <c r="D5627" s="5" t="s">
        <v>24</v>
      </c>
      <c r="E5627" s="5" t="s">
        <v>15</v>
      </c>
      <c r="F5627" s="5" t="s">
        <v>554</v>
      </c>
      <c r="G5627" s="7">
        <v>131.0</v>
      </c>
      <c r="H5627" s="7">
        <v>138.0</v>
      </c>
      <c r="I5627" s="7" t="s">
        <v>17</v>
      </c>
      <c r="J5627" s="7">
        <f t="shared" si="1"/>
        <v>134.5</v>
      </c>
    </row>
    <row r="5628" ht="15.75" hidden="1" customHeight="1">
      <c r="A5628" s="5" t="s">
        <v>7875</v>
      </c>
      <c r="B5628" s="6" t="s">
        <v>12</v>
      </c>
      <c r="C5628" s="5" t="s">
        <v>13</v>
      </c>
      <c r="D5628" s="5" t="s">
        <v>30</v>
      </c>
      <c r="E5628" s="5" t="s">
        <v>15</v>
      </c>
      <c r="F5628" s="5" t="s">
        <v>465</v>
      </c>
      <c r="G5628" s="7">
        <v>120.0</v>
      </c>
      <c r="H5628" s="7" t="s">
        <v>17</v>
      </c>
      <c r="I5628" s="7">
        <v>110.0</v>
      </c>
      <c r="J5628" s="7">
        <f t="shared" si="1"/>
        <v>115</v>
      </c>
    </row>
    <row r="5629" ht="15.75" hidden="1" customHeight="1">
      <c r="A5629" s="5" t="s">
        <v>7876</v>
      </c>
      <c r="B5629" s="6" t="s">
        <v>19</v>
      </c>
      <c r="C5629" s="5" t="s">
        <v>23</v>
      </c>
      <c r="D5629" s="5" t="s">
        <v>130</v>
      </c>
      <c r="E5629" s="5" t="s">
        <v>15</v>
      </c>
      <c r="F5629" s="5" t="s">
        <v>196</v>
      </c>
      <c r="G5629" s="7">
        <v>138.0</v>
      </c>
      <c r="H5629" s="7">
        <v>127.0</v>
      </c>
      <c r="I5629" s="7" t="s">
        <v>17</v>
      </c>
      <c r="J5629" s="7">
        <f t="shared" si="1"/>
        <v>132.5</v>
      </c>
    </row>
    <row r="5630" ht="15.75" hidden="1" customHeight="1">
      <c r="A5630" s="5" t="s">
        <v>7877</v>
      </c>
      <c r="B5630" s="6" t="s">
        <v>19</v>
      </c>
      <c r="C5630" s="5" t="s">
        <v>13</v>
      </c>
      <c r="D5630" s="5" t="s">
        <v>37</v>
      </c>
      <c r="E5630" s="5" t="s">
        <v>25</v>
      </c>
      <c r="F5630" s="5" t="s">
        <v>58</v>
      </c>
      <c r="G5630" s="7">
        <v>177.0</v>
      </c>
      <c r="H5630" s="7" t="s">
        <v>17</v>
      </c>
      <c r="I5630" s="7">
        <v>182.0</v>
      </c>
      <c r="J5630" s="7">
        <f t="shared" si="1"/>
        <v>179.5</v>
      </c>
    </row>
    <row r="5631" ht="15.75" hidden="1" customHeight="1">
      <c r="A5631" s="5" t="s">
        <v>7878</v>
      </c>
      <c r="B5631" s="6" t="s">
        <v>12</v>
      </c>
      <c r="C5631" s="5" t="s">
        <v>13</v>
      </c>
      <c r="D5631" s="5" t="s">
        <v>20</v>
      </c>
      <c r="E5631" s="5" t="s">
        <v>15</v>
      </c>
      <c r="F5631" s="5" t="s">
        <v>33</v>
      </c>
      <c r="G5631" s="7">
        <v>174.0</v>
      </c>
      <c r="H5631" s="7">
        <v>167.0</v>
      </c>
      <c r="I5631" s="7" t="s">
        <v>17</v>
      </c>
      <c r="J5631" s="7">
        <f t="shared" si="1"/>
        <v>170.5</v>
      </c>
    </row>
    <row r="5632" ht="15.75" hidden="1" customHeight="1">
      <c r="A5632" s="5" t="s">
        <v>7879</v>
      </c>
      <c r="B5632" s="6" t="s">
        <v>12</v>
      </c>
      <c r="C5632" s="5" t="s">
        <v>13</v>
      </c>
      <c r="D5632" s="5" t="s">
        <v>37</v>
      </c>
      <c r="E5632" s="5" t="s">
        <v>25</v>
      </c>
      <c r="F5632" s="5" t="s">
        <v>361</v>
      </c>
      <c r="G5632" s="7">
        <v>144.0</v>
      </c>
      <c r="H5632" s="7" t="s">
        <v>17</v>
      </c>
      <c r="I5632" s="7">
        <v>157.0</v>
      </c>
      <c r="J5632" s="7">
        <f t="shared" si="1"/>
        <v>150.5</v>
      </c>
    </row>
    <row r="5633" ht="15.75" hidden="1" customHeight="1">
      <c r="A5633" s="5" t="s">
        <v>7880</v>
      </c>
      <c r="B5633" s="6" t="s">
        <v>12</v>
      </c>
      <c r="C5633" s="5" t="s">
        <v>13</v>
      </c>
      <c r="D5633" s="5" t="s">
        <v>37</v>
      </c>
      <c r="E5633" s="5" t="s">
        <v>15</v>
      </c>
      <c r="F5633" s="5" t="s">
        <v>101</v>
      </c>
      <c r="G5633" s="7">
        <v>188.0</v>
      </c>
      <c r="H5633" s="7" t="s">
        <v>17</v>
      </c>
      <c r="I5633" s="7">
        <v>190.0</v>
      </c>
      <c r="J5633" s="7">
        <f t="shared" si="1"/>
        <v>189</v>
      </c>
    </row>
    <row r="5634" ht="15.75" hidden="1" customHeight="1">
      <c r="A5634" s="5" t="s">
        <v>7881</v>
      </c>
      <c r="B5634" s="6" t="s">
        <v>19</v>
      </c>
      <c r="C5634" s="5" t="s">
        <v>13</v>
      </c>
      <c r="D5634" s="5" t="s">
        <v>20</v>
      </c>
      <c r="E5634" s="5" t="s">
        <v>15</v>
      </c>
      <c r="F5634" s="5" t="s">
        <v>137</v>
      </c>
      <c r="G5634" s="7">
        <v>161.0</v>
      </c>
      <c r="H5634" s="7">
        <v>186.0</v>
      </c>
      <c r="I5634" s="7" t="s">
        <v>17</v>
      </c>
      <c r="J5634" s="7">
        <f t="shared" si="1"/>
        <v>173.5</v>
      </c>
    </row>
    <row r="5635" ht="15.75" hidden="1" customHeight="1">
      <c r="A5635" s="5" t="s">
        <v>7882</v>
      </c>
      <c r="B5635" s="6" t="s">
        <v>12</v>
      </c>
      <c r="C5635" s="5" t="s">
        <v>13</v>
      </c>
      <c r="D5635" s="5" t="s">
        <v>20</v>
      </c>
      <c r="E5635" s="5" t="s">
        <v>25</v>
      </c>
      <c r="F5635" s="5" t="s">
        <v>300</v>
      </c>
      <c r="G5635" s="7">
        <v>182.0</v>
      </c>
      <c r="H5635" s="7">
        <v>192.0</v>
      </c>
      <c r="I5635" s="7" t="s">
        <v>17</v>
      </c>
      <c r="J5635" s="7">
        <f t="shared" si="1"/>
        <v>187</v>
      </c>
    </row>
    <row r="5636" ht="15.75" hidden="1" customHeight="1">
      <c r="A5636" s="5" t="s">
        <v>7883</v>
      </c>
      <c r="B5636" s="6" t="s">
        <v>1353</v>
      </c>
      <c r="C5636" s="5" t="s">
        <v>13</v>
      </c>
      <c r="D5636" s="5" t="s">
        <v>30</v>
      </c>
      <c r="E5636" s="5" t="s">
        <v>15</v>
      </c>
      <c r="F5636" s="5" t="s">
        <v>4386</v>
      </c>
      <c r="G5636" s="7">
        <v>184.0</v>
      </c>
      <c r="H5636" s="7">
        <v>183.0</v>
      </c>
      <c r="I5636" s="7">
        <v>170.0</v>
      </c>
      <c r="J5636" s="7">
        <f t="shared" si="1"/>
        <v>179</v>
      </c>
    </row>
    <row r="5637" ht="15.75" hidden="1" customHeight="1">
      <c r="A5637" s="5" t="s">
        <v>7884</v>
      </c>
      <c r="B5637" s="6" t="s">
        <v>12</v>
      </c>
      <c r="C5637" s="5" t="s">
        <v>13</v>
      </c>
      <c r="D5637" s="5" t="s">
        <v>130</v>
      </c>
      <c r="E5637" s="5" t="s">
        <v>25</v>
      </c>
      <c r="F5637" s="5" t="s">
        <v>58</v>
      </c>
      <c r="G5637" s="7">
        <v>134.0</v>
      </c>
      <c r="H5637" s="7">
        <v>118.0</v>
      </c>
      <c r="I5637" s="7" t="s">
        <v>17</v>
      </c>
      <c r="J5637" s="7">
        <f t="shared" si="1"/>
        <v>126</v>
      </c>
    </row>
    <row r="5638" ht="15.75" hidden="1" customHeight="1">
      <c r="A5638" s="5" t="s">
        <v>7885</v>
      </c>
      <c r="B5638" s="6" t="s">
        <v>19</v>
      </c>
      <c r="C5638" s="5" t="s">
        <v>13</v>
      </c>
      <c r="D5638" s="5" t="s">
        <v>149</v>
      </c>
      <c r="E5638" s="5" t="s">
        <v>15</v>
      </c>
      <c r="F5638" s="5" t="s">
        <v>496</v>
      </c>
      <c r="G5638" s="7" t="s">
        <v>67</v>
      </c>
      <c r="H5638" s="7">
        <v>112.0</v>
      </c>
      <c r="I5638" s="7" t="s">
        <v>17</v>
      </c>
      <c r="J5638" s="7">
        <f t="shared" si="1"/>
        <v>112</v>
      </c>
    </row>
    <row r="5639" ht="15.75" hidden="1" customHeight="1">
      <c r="A5639" s="5" t="s">
        <v>7886</v>
      </c>
      <c r="B5639" s="6" t="s">
        <v>12</v>
      </c>
      <c r="C5639" s="5" t="s">
        <v>13</v>
      </c>
      <c r="D5639" s="5" t="s">
        <v>30</v>
      </c>
      <c r="E5639" s="5" t="s">
        <v>25</v>
      </c>
      <c r="F5639" s="5" t="s">
        <v>1307</v>
      </c>
      <c r="G5639" s="7">
        <v>152.0</v>
      </c>
      <c r="H5639" s="7">
        <v>149.0</v>
      </c>
      <c r="I5639" s="7" t="s">
        <v>17</v>
      </c>
      <c r="J5639" s="7">
        <f t="shared" si="1"/>
        <v>150.5</v>
      </c>
    </row>
    <row r="5640" ht="15.75" hidden="1" customHeight="1">
      <c r="A5640" s="5" t="s">
        <v>7887</v>
      </c>
      <c r="B5640" s="6" t="s">
        <v>12</v>
      </c>
      <c r="C5640" s="5" t="s">
        <v>13</v>
      </c>
      <c r="D5640" s="5" t="s">
        <v>40</v>
      </c>
      <c r="E5640" s="5" t="s">
        <v>15</v>
      </c>
      <c r="F5640" s="5" t="s">
        <v>41</v>
      </c>
      <c r="G5640" s="7">
        <v>149.0</v>
      </c>
      <c r="H5640" s="7">
        <v>135.0</v>
      </c>
      <c r="I5640" s="7">
        <v>125.0</v>
      </c>
      <c r="J5640" s="7">
        <f t="shared" si="1"/>
        <v>136.3333333</v>
      </c>
    </row>
    <row r="5641" ht="15.75" hidden="1" customHeight="1">
      <c r="A5641" s="5" t="s">
        <v>7888</v>
      </c>
      <c r="B5641" s="6" t="s">
        <v>19</v>
      </c>
      <c r="C5641" s="5" t="s">
        <v>13</v>
      </c>
      <c r="D5641" s="5" t="s">
        <v>37</v>
      </c>
      <c r="E5641" s="5" t="s">
        <v>25</v>
      </c>
      <c r="F5641" s="5" t="s">
        <v>174</v>
      </c>
      <c r="G5641" s="7">
        <v>147.0</v>
      </c>
      <c r="H5641" s="7" t="s">
        <v>17</v>
      </c>
      <c r="I5641" s="7">
        <v>163.0</v>
      </c>
      <c r="J5641" s="7">
        <f t="shared" si="1"/>
        <v>155</v>
      </c>
    </row>
    <row r="5642" ht="15.75" hidden="1" customHeight="1">
      <c r="A5642" s="5" t="s">
        <v>7889</v>
      </c>
      <c r="B5642" s="6" t="s">
        <v>12</v>
      </c>
      <c r="C5642" s="5" t="s">
        <v>13</v>
      </c>
      <c r="D5642" s="5" t="s">
        <v>60</v>
      </c>
      <c r="E5642" s="5" t="s">
        <v>25</v>
      </c>
      <c r="F5642" s="5" t="s">
        <v>61</v>
      </c>
      <c r="G5642" s="7">
        <v>156.0</v>
      </c>
      <c r="H5642" s="7" t="s">
        <v>17</v>
      </c>
      <c r="I5642" s="7">
        <v>173.0</v>
      </c>
      <c r="J5642" s="7">
        <f t="shared" si="1"/>
        <v>164.5</v>
      </c>
    </row>
    <row r="5643" ht="15.75" hidden="1" customHeight="1">
      <c r="A5643" s="5" t="s">
        <v>7890</v>
      </c>
      <c r="B5643" s="6" t="s">
        <v>12</v>
      </c>
      <c r="C5643" s="5" t="s">
        <v>23</v>
      </c>
      <c r="D5643" s="5" t="s">
        <v>20</v>
      </c>
      <c r="E5643" s="5" t="s">
        <v>15</v>
      </c>
      <c r="F5643" s="5" t="s">
        <v>143</v>
      </c>
      <c r="G5643" s="7">
        <v>197.0</v>
      </c>
      <c r="H5643" s="7">
        <v>194.0</v>
      </c>
      <c r="I5643" s="7" t="s">
        <v>17</v>
      </c>
      <c r="J5643" s="7">
        <f t="shared" si="1"/>
        <v>195.5</v>
      </c>
    </row>
    <row r="5644" ht="15.75" hidden="1" customHeight="1">
      <c r="A5644" s="5" t="s">
        <v>7891</v>
      </c>
      <c r="B5644" s="6" t="s">
        <v>12</v>
      </c>
      <c r="C5644" s="5" t="s">
        <v>13</v>
      </c>
      <c r="D5644" s="5" t="s">
        <v>24</v>
      </c>
      <c r="E5644" s="5" t="s">
        <v>15</v>
      </c>
      <c r="F5644" s="5" t="s">
        <v>170</v>
      </c>
      <c r="G5644" s="7">
        <v>174.0</v>
      </c>
      <c r="H5644" s="7" t="s">
        <v>17</v>
      </c>
      <c r="I5644" s="7">
        <v>186.0</v>
      </c>
      <c r="J5644" s="7">
        <f t="shared" si="1"/>
        <v>180</v>
      </c>
    </row>
    <row r="5645" ht="15.75" hidden="1" customHeight="1">
      <c r="A5645" s="5" t="s">
        <v>7892</v>
      </c>
      <c r="B5645" s="6" t="s">
        <v>12</v>
      </c>
      <c r="C5645" s="5" t="s">
        <v>13</v>
      </c>
      <c r="D5645" s="5" t="s">
        <v>20</v>
      </c>
      <c r="E5645" s="5" t="s">
        <v>25</v>
      </c>
      <c r="F5645" s="5" t="s">
        <v>440</v>
      </c>
      <c r="G5645" s="7">
        <v>157.0</v>
      </c>
      <c r="H5645" s="7" t="s">
        <v>17</v>
      </c>
      <c r="I5645" s="7">
        <v>182.0</v>
      </c>
      <c r="J5645" s="7">
        <f t="shared" si="1"/>
        <v>169.5</v>
      </c>
    </row>
    <row r="5646" ht="15.75" hidden="1" customHeight="1">
      <c r="A5646" s="5" t="s">
        <v>7893</v>
      </c>
      <c r="B5646" s="6" t="s">
        <v>12</v>
      </c>
      <c r="C5646" s="5" t="s">
        <v>13</v>
      </c>
      <c r="D5646" s="5" t="s">
        <v>43</v>
      </c>
      <c r="E5646" s="5" t="s">
        <v>25</v>
      </c>
      <c r="F5646" s="5" t="s">
        <v>363</v>
      </c>
      <c r="G5646" s="7">
        <v>141.0</v>
      </c>
      <c r="H5646" s="7" t="s">
        <v>17</v>
      </c>
      <c r="I5646" s="7">
        <v>140.0</v>
      </c>
      <c r="J5646" s="7">
        <f t="shared" si="1"/>
        <v>140.5</v>
      </c>
    </row>
    <row r="5647" ht="15.75" hidden="1" customHeight="1">
      <c r="A5647" s="5" t="s">
        <v>7894</v>
      </c>
      <c r="B5647" s="6" t="s">
        <v>12</v>
      </c>
      <c r="C5647" s="5" t="s">
        <v>23</v>
      </c>
      <c r="D5647" s="5" t="s">
        <v>30</v>
      </c>
      <c r="E5647" s="5" t="s">
        <v>15</v>
      </c>
      <c r="F5647" s="5" t="s">
        <v>134</v>
      </c>
      <c r="G5647" s="7">
        <v>127.0</v>
      </c>
      <c r="H5647" s="7">
        <v>145.0</v>
      </c>
      <c r="I5647" s="7" t="s">
        <v>17</v>
      </c>
      <c r="J5647" s="7">
        <f t="shared" si="1"/>
        <v>136</v>
      </c>
    </row>
    <row r="5648" ht="15.75" hidden="1" customHeight="1">
      <c r="A5648" s="5" t="s">
        <v>7895</v>
      </c>
      <c r="B5648" s="6" t="s">
        <v>12</v>
      </c>
      <c r="C5648" s="5" t="s">
        <v>23</v>
      </c>
      <c r="D5648" s="5" t="s">
        <v>20</v>
      </c>
      <c r="E5648" s="5" t="s">
        <v>25</v>
      </c>
      <c r="F5648" s="5" t="s">
        <v>772</v>
      </c>
      <c r="G5648" s="7">
        <v>194.0</v>
      </c>
      <c r="H5648" s="7">
        <v>183.0</v>
      </c>
      <c r="I5648" s="7" t="s">
        <v>17</v>
      </c>
      <c r="J5648" s="7">
        <f t="shared" si="1"/>
        <v>188.5</v>
      </c>
    </row>
    <row r="5649" ht="15.75" hidden="1" customHeight="1">
      <c r="A5649" s="5" t="s">
        <v>7896</v>
      </c>
      <c r="B5649" s="6" t="s">
        <v>12</v>
      </c>
      <c r="C5649" s="5" t="s">
        <v>23</v>
      </c>
      <c r="D5649" s="5" t="s">
        <v>20</v>
      </c>
      <c r="E5649" s="5" t="s">
        <v>25</v>
      </c>
      <c r="F5649" s="5" t="s">
        <v>240</v>
      </c>
      <c r="G5649" s="7">
        <v>167.0</v>
      </c>
      <c r="H5649" s="7">
        <v>157.0</v>
      </c>
      <c r="I5649" s="7" t="s">
        <v>17</v>
      </c>
      <c r="J5649" s="7">
        <f t="shared" si="1"/>
        <v>162</v>
      </c>
    </row>
    <row r="5650" ht="15.75" hidden="1" customHeight="1">
      <c r="A5650" s="5" t="s">
        <v>7897</v>
      </c>
      <c r="B5650" s="6" t="s">
        <v>19</v>
      </c>
      <c r="C5650" s="5" t="s">
        <v>23</v>
      </c>
      <c r="D5650" s="5" t="s">
        <v>37</v>
      </c>
      <c r="E5650" s="5" t="s">
        <v>15</v>
      </c>
      <c r="F5650" s="5" t="s">
        <v>326</v>
      </c>
      <c r="G5650" s="7">
        <v>147.0</v>
      </c>
      <c r="H5650" s="7" t="s">
        <v>17</v>
      </c>
      <c r="I5650" s="7">
        <v>146.0</v>
      </c>
      <c r="J5650" s="7">
        <f t="shared" si="1"/>
        <v>146.5</v>
      </c>
    </row>
    <row r="5651" ht="15.75" hidden="1" customHeight="1">
      <c r="A5651" s="5" t="s">
        <v>7898</v>
      </c>
      <c r="B5651" s="6" t="s">
        <v>12</v>
      </c>
      <c r="C5651" s="5" t="s">
        <v>13</v>
      </c>
      <c r="D5651" s="5" t="s">
        <v>561</v>
      </c>
      <c r="E5651" s="5" t="s">
        <v>15</v>
      </c>
      <c r="F5651" s="5" t="s">
        <v>594</v>
      </c>
      <c r="G5651" s="7">
        <v>179.0</v>
      </c>
      <c r="H5651" s="7" t="s">
        <v>17</v>
      </c>
      <c r="I5651" s="7">
        <v>155.0</v>
      </c>
      <c r="J5651" s="7">
        <f t="shared" si="1"/>
        <v>167</v>
      </c>
    </row>
    <row r="5652" ht="15.75" hidden="1" customHeight="1">
      <c r="A5652" s="5" t="s">
        <v>7899</v>
      </c>
      <c r="B5652" s="6" t="s">
        <v>12</v>
      </c>
      <c r="C5652" s="5" t="s">
        <v>13</v>
      </c>
      <c r="D5652" s="5" t="s">
        <v>51</v>
      </c>
      <c r="E5652" s="5" t="s">
        <v>25</v>
      </c>
      <c r="F5652" s="5" t="s">
        <v>361</v>
      </c>
      <c r="G5652" s="7">
        <v>177.0</v>
      </c>
      <c r="H5652" s="7" t="s">
        <v>17</v>
      </c>
      <c r="I5652" s="7">
        <v>170.0</v>
      </c>
      <c r="J5652" s="7">
        <f t="shared" si="1"/>
        <v>173.5</v>
      </c>
    </row>
    <row r="5653" ht="15.75" hidden="1" customHeight="1">
      <c r="A5653" s="5" t="s">
        <v>7900</v>
      </c>
      <c r="B5653" s="6" t="s">
        <v>12</v>
      </c>
      <c r="C5653" s="5" t="s">
        <v>23</v>
      </c>
      <c r="D5653" s="5" t="s">
        <v>30</v>
      </c>
      <c r="E5653" s="5" t="s">
        <v>25</v>
      </c>
      <c r="F5653" s="5" t="s">
        <v>462</v>
      </c>
      <c r="G5653" s="7">
        <v>164.0</v>
      </c>
      <c r="H5653" s="7">
        <v>164.0</v>
      </c>
      <c r="I5653" s="7" t="s">
        <v>17</v>
      </c>
      <c r="J5653" s="7">
        <f t="shared" si="1"/>
        <v>164</v>
      </c>
    </row>
    <row r="5654" ht="15.75" hidden="1" customHeight="1">
      <c r="A5654" s="5" t="s">
        <v>7901</v>
      </c>
      <c r="B5654" s="6" t="s">
        <v>19</v>
      </c>
      <c r="C5654" s="5" t="s">
        <v>23</v>
      </c>
      <c r="D5654" s="5" t="s">
        <v>37</v>
      </c>
      <c r="E5654" s="5" t="s">
        <v>25</v>
      </c>
      <c r="F5654" s="5" t="s">
        <v>300</v>
      </c>
      <c r="G5654" s="7">
        <v>165.0</v>
      </c>
      <c r="H5654" s="7" t="s">
        <v>17</v>
      </c>
      <c r="I5654" s="7">
        <v>165.0</v>
      </c>
      <c r="J5654" s="7">
        <f t="shared" si="1"/>
        <v>165</v>
      </c>
    </row>
    <row r="5655" ht="15.75" hidden="1" customHeight="1">
      <c r="A5655" s="5" t="s">
        <v>7902</v>
      </c>
      <c r="B5655" s="6" t="s">
        <v>19</v>
      </c>
      <c r="C5655" s="5" t="s">
        <v>23</v>
      </c>
      <c r="D5655" s="5" t="s">
        <v>30</v>
      </c>
      <c r="E5655" s="5" t="s">
        <v>25</v>
      </c>
      <c r="F5655" s="5" t="s">
        <v>1209</v>
      </c>
      <c r="G5655" s="7" t="s">
        <v>67</v>
      </c>
      <c r="H5655" s="7">
        <v>105.0</v>
      </c>
      <c r="I5655" s="7" t="s">
        <v>64</v>
      </c>
      <c r="J5655" s="7">
        <f t="shared" si="1"/>
        <v>105</v>
      </c>
    </row>
    <row r="5656" ht="15.75" hidden="1" customHeight="1">
      <c r="A5656" s="5" t="s">
        <v>7903</v>
      </c>
      <c r="B5656" s="6" t="s">
        <v>12</v>
      </c>
      <c r="C5656" s="5" t="s">
        <v>23</v>
      </c>
      <c r="D5656" s="5" t="s">
        <v>20</v>
      </c>
      <c r="E5656" s="5" t="s">
        <v>25</v>
      </c>
      <c r="F5656" s="5" t="s">
        <v>71</v>
      </c>
      <c r="G5656" s="7">
        <v>189.0</v>
      </c>
      <c r="H5656" s="7" t="s">
        <v>17</v>
      </c>
      <c r="I5656" s="7">
        <v>192.0</v>
      </c>
      <c r="J5656" s="7">
        <f t="shared" si="1"/>
        <v>190.5</v>
      </c>
    </row>
    <row r="5657" ht="15.75" hidden="1" customHeight="1">
      <c r="A5657" s="5" t="s">
        <v>7904</v>
      </c>
      <c r="B5657" s="6" t="s">
        <v>12</v>
      </c>
      <c r="C5657" s="5" t="s">
        <v>13</v>
      </c>
      <c r="D5657" s="5" t="s">
        <v>20</v>
      </c>
      <c r="E5657" s="5" t="s">
        <v>25</v>
      </c>
      <c r="F5657" s="5" t="s">
        <v>44</v>
      </c>
      <c r="G5657" s="7">
        <v>135.0</v>
      </c>
      <c r="H5657" s="7">
        <v>127.0</v>
      </c>
      <c r="I5657" s="7" t="s">
        <v>17</v>
      </c>
      <c r="J5657" s="7">
        <f t="shared" si="1"/>
        <v>131</v>
      </c>
    </row>
    <row r="5658" ht="15.75" hidden="1" customHeight="1">
      <c r="A5658" s="5" t="s">
        <v>7905</v>
      </c>
      <c r="B5658" s="6" t="s">
        <v>12</v>
      </c>
      <c r="C5658" s="5" t="s">
        <v>23</v>
      </c>
      <c r="D5658" s="5" t="s">
        <v>51</v>
      </c>
      <c r="E5658" s="5" t="s">
        <v>15</v>
      </c>
      <c r="F5658" s="5" t="s">
        <v>16</v>
      </c>
      <c r="G5658" s="7">
        <v>167.0</v>
      </c>
      <c r="H5658" s="7">
        <v>164.0</v>
      </c>
      <c r="I5658" s="7" t="s">
        <v>17</v>
      </c>
      <c r="J5658" s="7">
        <f t="shared" si="1"/>
        <v>165.5</v>
      </c>
    </row>
    <row r="5659" ht="15.75" hidden="1" customHeight="1">
      <c r="A5659" s="5" t="s">
        <v>7906</v>
      </c>
      <c r="B5659" s="6" t="s">
        <v>12</v>
      </c>
      <c r="C5659" s="5" t="s">
        <v>23</v>
      </c>
      <c r="D5659" s="5" t="s">
        <v>20</v>
      </c>
      <c r="E5659" s="5" t="s">
        <v>15</v>
      </c>
      <c r="F5659" s="5" t="s">
        <v>457</v>
      </c>
      <c r="G5659" s="7">
        <v>162.0</v>
      </c>
      <c r="H5659" s="7" t="s">
        <v>17</v>
      </c>
      <c r="I5659" s="7">
        <v>157.0</v>
      </c>
      <c r="J5659" s="7">
        <f t="shared" si="1"/>
        <v>159.5</v>
      </c>
    </row>
    <row r="5660" ht="15.75" hidden="1" customHeight="1">
      <c r="A5660" s="5" t="s">
        <v>7907</v>
      </c>
      <c r="B5660" s="6" t="s">
        <v>19</v>
      </c>
      <c r="C5660" s="5" t="s">
        <v>13</v>
      </c>
      <c r="D5660" s="5" t="s">
        <v>109</v>
      </c>
      <c r="E5660" s="5" t="s">
        <v>15</v>
      </c>
      <c r="F5660" s="5" t="s">
        <v>172</v>
      </c>
      <c r="G5660" s="7">
        <v>149.0</v>
      </c>
      <c r="H5660" s="7">
        <v>161.0</v>
      </c>
      <c r="I5660" s="7">
        <v>107.0</v>
      </c>
      <c r="J5660" s="7">
        <f t="shared" si="1"/>
        <v>139</v>
      </c>
    </row>
    <row r="5661" ht="15.75" hidden="1" customHeight="1">
      <c r="A5661" s="5" t="s">
        <v>7908</v>
      </c>
      <c r="B5661" s="6" t="s">
        <v>12</v>
      </c>
      <c r="C5661" s="5" t="s">
        <v>23</v>
      </c>
      <c r="D5661" s="5" t="s">
        <v>43</v>
      </c>
      <c r="E5661" s="5" t="s">
        <v>15</v>
      </c>
      <c r="F5661" s="5" t="s">
        <v>179</v>
      </c>
      <c r="G5661" s="7">
        <v>195.0</v>
      </c>
      <c r="H5661" s="7">
        <v>180.0</v>
      </c>
      <c r="I5661" s="7">
        <v>163.0</v>
      </c>
      <c r="J5661" s="7">
        <f t="shared" si="1"/>
        <v>179.3333333</v>
      </c>
    </row>
    <row r="5662" ht="15.75" hidden="1" customHeight="1">
      <c r="A5662" s="5" t="s">
        <v>7909</v>
      </c>
      <c r="B5662" s="6" t="s">
        <v>12</v>
      </c>
      <c r="C5662" s="5" t="s">
        <v>13</v>
      </c>
      <c r="D5662" s="5" t="s">
        <v>149</v>
      </c>
      <c r="E5662" s="5" t="s">
        <v>15</v>
      </c>
      <c r="F5662" s="5" t="s">
        <v>183</v>
      </c>
      <c r="G5662" s="7">
        <v>153.0</v>
      </c>
      <c r="H5662" s="7" t="s">
        <v>17</v>
      </c>
      <c r="I5662" s="7">
        <v>159.0</v>
      </c>
      <c r="J5662" s="7">
        <f t="shared" si="1"/>
        <v>156</v>
      </c>
    </row>
    <row r="5663" ht="15.75" hidden="1" customHeight="1">
      <c r="A5663" s="5" t="s">
        <v>7910</v>
      </c>
      <c r="B5663" s="6" t="s">
        <v>12</v>
      </c>
      <c r="C5663" s="5" t="s">
        <v>23</v>
      </c>
      <c r="D5663" s="5" t="s">
        <v>46</v>
      </c>
      <c r="E5663" s="5" t="s">
        <v>15</v>
      </c>
      <c r="F5663" s="5" t="s">
        <v>90</v>
      </c>
      <c r="G5663" s="7">
        <v>148.0</v>
      </c>
      <c r="H5663" s="7">
        <v>124.0</v>
      </c>
      <c r="I5663" s="7" t="s">
        <v>17</v>
      </c>
      <c r="J5663" s="7">
        <f t="shared" si="1"/>
        <v>136</v>
      </c>
    </row>
    <row r="5664" ht="15.75" hidden="1" customHeight="1">
      <c r="A5664" s="5" t="s">
        <v>7911</v>
      </c>
      <c r="B5664" s="6" t="s">
        <v>12</v>
      </c>
      <c r="C5664" s="5" t="s">
        <v>13</v>
      </c>
      <c r="D5664" s="5" t="s">
        <v>77</v>
      </c>
      <c r="E5664" s="5" t="s">
        <v>15</v>
      </c>
      <c r="F5664" s="5" t="s">
        <v>78</v>
      </c>
      <c r="G5664" s="7">
        <v>102.0</v>
      </c>
      <c r="H5664" s="7" t="s">
        <v>17</v>
      </c>
      <c r="I5664" s="7" t="s">
        <v>67</v>
      </c>
      <c r="J5664" s="7">
        <f t="shared" si="1"/>
        <v>102</v>
      </c>
    </row>
    <row r="5665" ht="15.75" hidden="1" customHeight="1">
      <c r="A5665" s="5" t="s">
        <v>7912</v>
      </c>
      <c r="B5665" s="6" t="s">
        <v>12</v>
      </c>
      <c r="C5665" s="5" t="s">
        <v>13</v>
      </c>
      <c r="D5665" s="5" t="s">
        <v>109</v>
      </c>
      <c r="E5665" s="5" t="s">
        <v>25</v>
      </c>
      <c r="F5665" s="5" t="s">
        <v>1118</v>
      </c>
      <c r="G5665" s="7">
        <v>167.0</v>
      </c>
      <c r="H5665" s="7" t="s">
        <v>17</v>
      </c>
      <c r="I5665" s="7">
        <v>166.0</v>
      </c>
      <c r="J5665" s="7">
        <f t="shared" si="1"/>
        <v>166.5</v>
      </c>
    </row>
    <row r="5666" ht="15.75" hidden="1" customHeight="1">
      <c r="A5666" s="5" t="s">
        <v>7913</v>
      </c>
      <c r="B5666" s="6" t="s">
        <v>12</v>
      </c>
      <c r="C5666" s="5" t="s">
        <v>23</v>
      </c>
      <c r="D5666" s="5" t="s">
        <v>20</v>
      </c>
      <c r="E5666" s="5" t="s">
        <v>15</v>
      </c>
      <c r="F5666" s="5" t="s">
        <v>210</v>
      </c>
      <c r="G5666" s="7">
        <v>174.0</v>
      </c>
      <c r="H5666" s="7" t="s">
        <v>17</v>
      </c>
      <c r="I5666" s="7">
        <v>142.0</v>
      </c>
      <c r="J5666" s="7">
        <f t="shared" si="1"/>
        <v>158</v>
      </c>
    </row>
    <row r="5667" ht="15.75" hidden="1" customHeight="1">
      <c r="A5667" s="5" t="s">
        <v>7914</v>
      </c>
      <c r="B5667" s="6" t="s">
        <v>12</v>
      </c>
      <c r="C5667" s="5" t="s">
        <v>13</v>
      </c>
      <c r="D5667" s="5" t="s">
        <v>37</v>
      </c>
      <c r="E5667" s="5" t="s">
        <v>15</v>
      </c>
      <c r="F5667" s="5" t="s">
        <v>1577</v>
      </c>
      <c r="G5667" s="7">
        <v>109.0</v>
      </c>
      <c r="H5667" s="7">
        <v>124.0</v>
      </c>
      <c r="I5667" s="7" t="s">
        <v>17</v>
      </c>
      <c r="J5667" s="7">
        <f t="shared" si="1"/>
        <v>116.5</v>
      </c>
    </row>
    <row r="5668" ht="15.75" hidden="1" customHeight="1">
      <c r="A5668" s="5" t="s">
        <v>7915</v>
      </c>
      <c r="B5668" s="6" t="s">
        <v>12</v>
      </c>
      <c r="C5668" s="5" t="s">
        <v>13</v>
      </c>
      <c r="D5668" s="5" t="s">
        <v>30</v>
      </c>
      <c r="E5668" s="5" t="s">
        <v>15</v>
      </c>
      <c r="F5668" s="5" t="s">
        <v>1258</v>
      </c>
      <c r="G5668" s="7" t="s">
        <v>67</v>
      </c>
      <c r="H5668" s="7" t="s">
        <v>67</v>
      </c>
      <c r="I5668" s="7">
        <v>110.0</v>
      </c>
      <c r="J5668" s="7">
        <f t="shared" si="1"/>
        <v>110</v>
      </c>
    </row>
    <row r="5669" ht="15.75" hidden="1" customHeight="1">
      <c r="A5669" s="5" t="s">
        <v>7916</v>
      </c>
      <c r="B5669" s="6" t="s">
        <v>12</v>
      </c>
      <c r="C5669" s="5" t="s">
        <v>13</v>
      </c>
      <c r="D5669" s="5" t="s">
        <v>20</v>
      </c>
      <c r="E5669" s="5" t="s">
        <v>15</v>
      </c>
      <c r="F5669" s="5" t="s">
        <v>28</v>
      </c>
      <c r="G5669" s="7">
        <v>155.0</v>
      </c>
      <c r="H5669" s="7" t="s">
        <v>17</v>
      </c>
      <c r="I5669" s="7">
        <v>137.0</v>
      </c>
      <c r="J5669" s="7">
        <f t="shared" si="1"/>
        <v>146</v>
      </c>
    </row>
    <row r="5670" ht="15.75" hidden="1" customHeight="1">
      <c r="A5670" s="5" t="s">
        <v>7917</v>
      </c>
      <c r="B5670" s="6" t="s">
        <v>12</v>
      </c>
      <c r="C5670" s="5" t="s">
        <v>13</v>
      </c>
      <c r="D5670" s="5" t="s">
        <v>20</v>
      </c>
      <c r="E5670" s="5" t="s">
        <v>15</v>
      </c>
      <c r="F5670" s="5" t="s">
        <v>28</v>
      </c>
      <c r="G5670" s="7">
        <v>166.0</v>
      </c>
      <c r="H5670" s="7" t="s">
        <v>17</v>
      </c>
      <c r="I5670" s="7">
        <v>135.0</v>
      </c>
      <c r="J5670" s="7">
        <f t="shared" si="1"/>
        <v>150.5</v>
      </c>
    </row>
    <row r="5671" ht="15.75" hidden="1" customHeight="1">
      <c r="A5671" s="5" t="s">
        <v>7918</v>
      </c>
      <c r="B5671" s="6" t="s">
        <v>12</v>
      </c>
      <c r="C5671" s="5" t="s">
        <v>23</v>
      </c>
      <c r="D5671" s="5" t="s">
        <v>14</v>
      </c>
      <c r="E5671" s="5" t="s">
        <v>25</v>
      </c>
      <c r="F5671" s="5" t="s">
        <v>782</v>
      </c>
      <c r="G5671" s="7">
        <v>115.0</v>
      </c>
      <c r="H5671" s="7">
        <v>118.0</v>
      </c>
      <c r="I5671" s="7" t="s">
        <v>17</v>
      </c>
      <c r="J5671" s="7">
        <f t="shared" si="1"/>
        <v>116.5</v>
      </c>
    </row>
    <row r="5672" ht="15.75" hidden="1" customHeight="1">
      <c r="A5672" s="5" t="s">
        <v>7919</v>
      </c>
      <c r="B5672" s="6" t="s">
        <v>12</v>
      </c>
      <c r="C5672" s="5" t="s">
        <v>13</v>
      </c>
      <c r="D5672" s="5" t="s">
        <v>20</v>
      </c>
      <c r="E5672" s="5" t="s">
        <v>25</v>
      </c>
      <c r="F5672" s="5" t="s">
        <v>824</v>
      </c>
      <c r="G5672" s="7">
        <v>172.0</v>
      </c>
      <c r="H5672" s="7" t="s">
        <v>17</v>
      </c>
      <c r="I5672" s="7">
        <v>149.0</v>
      </c>
      <c r="J5672" s="7">
        <f t="shared" si="1"/>
        <v>160.5</v>
      </c>
    </row>
    <row r="5673" ht="15.75" hidden="1" customHeight="1">
      <c r="A5673" s="5" t="s">
        <v>7920</v>
      </c>
      <c r="B5673" s="6" t="s">
        <v>12</v>
      </c>
      <c r="C5673" s="5" t="s">
        <v>23</v>
      </c>
      <c r="D5673" s="5" t="s">
        <v>43</v>
      </c>
      <c r="E5673" s="5" t="s">
        <v>25</v>
      </c>
      <c r="F5673" s="5" t="s">
        <v>224</v>
      </c>
      <c r="G5673" s="7">
        <v>156.0</v>
      </c>
      <c r="H5673" s="7">
        <v>105.0</v>
      </c>
      <c r="I5673" s="7" t="s">
        <v>17</v>
      </c>
      <c r="J5673" s="7">
        <f t="shared" si="1"/>
        <v>130.5</v>
      </c>
    </row>
    <row r="5674" ht="15.75" hidden="1" customHeight="1">
      <c r="A5674" s="5" t="s">
        <v>7921</v>
      </c>
      <c r="B5674" s="6" t="s">
        <v>12</v>
      </c>
      <c r="C5674" s="5" t="s">
        <v>23</v>
      </c>
      <c r="D5674" s="5" t="s">
        <v>37</v>
      </c>
      <c r="E5674" s="5" t="s">
        <v>15</v>
      </c>
      <c r="F5674" s="5" t="s">
        <v>205</v>
      </c>
      <c r="G5674" s="7">
        <v>140.0</v>
      </c>
      <c r="H5674" s="7">
        <v>155.0</v>
      </c>
      <c r="I5674" s="7" t="s">
        <v>17</v>
      </c>
      <c r="J5674" s="7">
        <f t="shared" si="1"/>
        <v>147.5</v>
      </c>
    </row>
    <row r="5675" ht="15.75" hidden="1" customHeight="1">
      <c r="A5675" s="5" t="s">
        <v>7922</v>
      </c>
      <c r="B5675" s="6" t="s">
        <v>19</v>
      </c>
      <c r="C5675" s="5" t="s">
        <v>23</v>
      </c>
      <c r="D5675" s="5" t="s">
        <v>37</v>
      </c>
      <c r="E5675" s="5" t="s">
        <v>25</v>
      </c>
      <c r="F5675" s="5" t="s">
        <v>576</v>
      </c>
      <c r="G5675" s="7">
        <v>155.0</v>
      </c>
      <c r="H5675" s="7" t="s">
        <v>17</v>
      </c>
      <c r="I5675" s="7">
        <v>135.0</v>
      </c>
      <c r="J5675" s="7">
        <f t="shared" si="1"/>
        <v>145</v>
      </c>
    </row>
    <row r="5676" ht="15.75" hidden="1" customHeight="1">
      <c r="A5676" s="5" t="s">
        <v>7923</v>
      </c>
      <c r="B5676" s="6" t="s">
        <v>19</v>
      </c>
      <c r="C5676" s="5" t="s">
        <v>23</v>
      </c>
      <c r="D5676" s="5" t="s">
        <v>20</v>
      </c>
      <c r="E5676" s="5" t="s">
        <v>15</v>
      </c>
      <c r="F5676" s="5" t="s">
        <v>383</v>
      </c>
      <c r="G5676" s="7">
        <v>176.0</v>
      </c>
      <c r="H5676" s="7">
        <v>171.0</v>
      </c>
      <c r="I5676" s="7" t="s">
        <v>17</v>
      </c>
      <c r="J5676" s="7">
        <f t="shared" si="1"/>
        <v>173.5</v>
      </c>
    </row>
    <row r="5677" ht="15.75" customHeight="1">
      <c r="A5677" s="5" t="s">
        <v>7924</v>
      </c>
      <c r="B5677" s="6" t="s">
        <v>19</v>
      </c>
      <c r="C5677" s="5" t="s">
        <v>13</v>
      </c>
      <c r="D5677" s="5" t="s">
        <v>30</v>
      </c>
      <c r="E5677" s="5" t="s">
        <v>25</v>
      </c>
      <c r="F5677" s="5" t="s">
        <v>1209</v>
      </c>
      <c r="G5677" s="7" t="s">
        <v>67</v>
      </c>
      <c r="H5677" s="7" t="s">
        <v>67</v>
      </c>
      <c r="I5677" s="7" t="s">
        <v>17</v>
      </c>
      <c r="J5677" s="7" t="str">
        <f t="shared" si="1"/>
        <v>#DIV/0!</v>
      </c>
    </row>
    <row r="5678" ht="15.75" hidden="1" customHeight="1">
      <c r="A5678" s="5" t="s">
        <v>7925</v>
      </c>
      <c r="B5678" s="6" t="s">
        <v>12</v>
      </c>
      <c r="C5678" s="5" t="s">
        <v>23</v>
      </c>
      <c r="D5678" s="5" t="s">
        <v>43</v>
      </c>
      <c r="E5678" s="5" t="s">
        <v>25</v>
      </c>
      <c r="F5678" s="5" t="s">
        <v>63</v>
      </c>
      <c r="G5678" s="7">
        <v>148.0</v>
      </c>
      <c r="H5678" s="7" t="s">
        <v>17</v>
      </c>
      <c r="I5678" s="7">
        <v>114.0</v>
      </c>
      <c r="J5678" s="7">
        <f t="shared" si="1"/>
        <v>131</v>
      </c>
    </row>
    <row r="5679" ht="15.75" hidden="1" customHeight="1">
      <c r="A5679" s="5" t="s">
        <v>7926</v>
      </c>
      <c r="B5679" s="6" t="s">
        <v>12</v>
      </c>
      <c r="C5679" s="5" t="s">
        <v>23</v>
      </c>
      <c r="D5679" s="5" t="s">
        <v>14</v>
      </c>
      <c r="E5679" s="5" t="s">
        <v>15</v>
      </c>
      <c r="F5679" s="5" t="s">
        <v>205</v>
      </c>
      <c r="G5679" s="7">
        <v>167.0</v>
      </c>
      <c r="H5679" s="7">
        <v>100.0</v>
      </c>
      <c r="I5679" s="7" t="s">
        <v>17</v>
      </c>
      <c r="J5679" s="7">
        <f t="shared" si="1"/>
        <v>133.5</v>
      </c>
    </row>
    <row r="5680" ht="15.75" hidden="1" customHeight="1">
      <c r="A5680" s="5" t="s">
        <v>7927</v>
      </c>
      <c r="B5680" s="6" t="s">
        <v>12</v>
      </c>
      <c r="C5680" s="5" t="s">
        <v>23</v>
      </c>
      <c r="D5680" s="5" t="s">
        <v>51</v>
      </c>
      <c r="E5680" s="5" t="s">
        <v>15</v>
      </c>
      <c r="F5680" s="5" t="s">
        <v>16</v>
      </c>
      <c r="G5680" s="7">
        <v>169.0</v>
      </c>
      <c r="H5680" s="7">
        <v>157.0</v>
      </c>
      <c r="I5680" s="7" t="s">
        <v>17</v>
      </c>
      <c r="J5680" s="7">
        <f t="shared" si="1"/>
        <v>163</v>
      </c>
    </row>
    <row r="5681" ht="15.75" hidden="1" customHeight="1">
      <c r="A5681" s="5" t="s">
        <v>7928</v>
      </c>
      <c r="B5681" s="6" t="s">
        <v>12</v>
      </c>
      <c r="C5681" s="5" t="s">
        <v>23</v>
      </c>
      <c r="D5681" s="5" t="s">
        <v>20</v>
      </c>
      <c r="E5681" s="5" t="s">
        <v>15</v>
      </c>
      <c r="F5681" s="5" t="s">
        <v>21</v>
      </c>
      <c r="G5681" s="7">
        <v>162.0</v>
      </c>
      <c r="H5681" s="7">
        <v>135.0</v>
      </c>
      <c r="I5681" s="7" t="s">
        <v>17</v>
      </c>
      <c r="J5681" s="7">
        <f t="shared" si="1"/>
        <v>148.5</v>
      </c>
    </row>
    <row r="5682" ht="15.75" hidden="1" customHeight="1">
      <c r="A5682" s="5" t="s">
        <v>7933</v>
      </c>
      <c r="B5682" s="6" t="s">
        <v>12</v>
      </c>
      <c r="C5682" s="5" t="s">
        <v>23</v>
      </c>
      <c r="D5682" s="5" t="s">
        <v>51</v>
      </c>
      <c r="E5682" s="5" t="s">
        <v>15</v>
      </c>
      <c r="F5682" s="5" t="s">
        <v>312</v>
      </c>
      <c r="G5682" s="7">
        <v>160.0</v>
      </c>
      <c r="H5682" s="7">
        <v>135.0</v>
      </c>
      <c r="I5682" s="7" t="s">
        <v>17</v>
      </c>
      <c r="J5682" s="7">
        <f t="shared" si="1"/>
        <v>147.5</v>
      </c>
    </row>
    <row r="5683" ht="15.75" hidden="1" customHeight="1">
      <c r="A5683" s="5" t="s">
        <v>7934</v>
      </c>
      <c r="B5683" s="6" t="s">
        <v>19</v>
      </c>
      <c r="C5683" s="5" t="s">
        <v>13</v>
      </c>
      <c r="D5683" s="5" t="s">
        <v>14</v>
      </c>
      <c r="E5683" s="5" t="s">
        <v>25</v>
      </c>
      <c r="F5683" s="5" t="s">
        <v>194</v>
      </c>
      <c r="G5683" s="7">
        <v>157.0</v>
      </c>
      <c r="H5683" s="7" t="s">
        <v>17</v>
      </c>
      <c r="I5683" s="7">
        <v>166.0</v>
      </c>
      <c r="J5683" s="7">
        <f t="shared" si="1"/>
        <v>161.5</v>
      </c>
    </row>
    <row r="5684" ht="15.75" hidden="1" customHeight="1">
      <c r="A5684" s="5" t="s">
        <v>7935</v>
      </c>
      <c r="B5684" s="6" t="s">
        <v>12</v>
      </c>
      <c r="C5684" s="5" t="s">
        <v>13</v>
      </c>
      <c r="D5684" s="5" t="s">
        <v>43</v>
      </c>
      <c r="E5684" s="5" t="s">
        <v>15</v>
      </c>
      <c r="F5684" s="5" t="s">
        <v>92</v>
      </c>
      <c r="G5684" s="7">
        <v>107.0</v>
      </c>
      <c r="H5684" s="7" t="s">
        <v>17</v>
      </c>
      <c r="I5684" s="7">
        <v>119.0</v>
      </c>
      <c r="J5684" s="7">
        <f t="shared" si="1"/>
        <v>113</v>
      </c>
    </row>
    <row r="5685" ht="15.75" hidden="1" customHeight="1">
      <c r="A5685" s="5" t="s">
        <v>7936</v>
      </c>
      <c r="B5685" s="6" t="s">
        <v>19</v>
      </c>
      <c r="C5685" s="5" t="s">
        <v>23</v>
      </c>
      <c r="D5685" s="5" t="s">
        <v>20</v>
      </c>
      <c r="E5685" s="5" t="s">
        <v>25</v>
      </c>
      <c r="F5685" s="5" t="s">
        <v>71</v>
      </c>
      <c r="G5685" s="7">
        <v>194.0</v>
      </c>
      <c r="H5685" s="7">
        <v>185.5</v>
      </c>
      <c r="I5685" s="7" t="s">
        <v>17</v>
      </c>
      <c r="J5685" s="7">
        <f t="shared" si="1"/>
        <v>189.75</v>
      </c>
    </row>
    <row r="5686" ht="15.75" hidden="1" customHeight="1">
      <c r="A5686" s="5" t="s">
        <v>7937</v>
      </c>
      <c r="B5686" s="6" t="s">
        <v>19</v>
      </c>
      <c r="C5686" s="5" t="s">
        <v>23</v>
      </c>
      <c r="D5686" s="5" t="s">
        <v>37</v>
      </c>
      <c r="E5686" s="5" t="s">
        <v>25</v>
      </c>
      <c r="F5686" s="5" t="s">
        <v>300</v>
      </c>
      <c r="G5686" s="7">
        <v>193.0</v>
      </c>
      <c r="H5686" s="7" t="s">
        <v>17</v>
      </c>
      <c r="I5686" s="7">
        <v>182.0</v>
      </c>
      <c r="J5686" s="7">
        <f t="shared" si="1"/>
        <v>187.5</v>
      </c>
    </row>
    <row r="5687" ht="15.75" hidden="1" customHeight="1">
      <c r="A5687" s="5" t="s">
        <v>7938</v>
      </c>
      <c r="B5687" s="6" t="s">
        <v>19</v>
      </c>
      <c r="C5687" s="5" t="s">
        <v>23</v>
      </c>
      <c r="D5687" s="5" t="s">
        <v>130</v>
      </c>
      <c r="E5687" s="5" t="s">
        <v>25</v>
      </c>
      <c r="F5687" s="5" t="s">
        <v>58</v>
      </c>
      <c r="G5687" s="7">
        <v>117.0</v>
      </c>
      <c r="H5687" s="7" t="s">
        <v>17</v>
      </c>
      <c r="I5687" s="7">
        <v>135.0</v>
      </c>
      <c r="J5687" s="7">
        <f t="shared" si="1"/>
        <v>126</v>
      </c>
    </row>
    <row r="5688" ht="15.75" hidden="1" customHeight="1">
      <c r="A5688" s="5" t="s">
        <v>7939</v>
      </c>
      <c r="B5688" s="6" t="s">
        <v>12</v>
      </c>
      <c r="C5688" s="5" t="s">
        <v>23</v>
      </c>
      <c r="D5688" s="5" t="s">
        <v>51</v>
      </c>
      <c r="E5688" s="5" t="s">
        <v>15</v>
      </c>
      <c r="F5688" s="5" t="s">
        <v>112</v>
      </c>
      <c r="G5688" s="7">
        <v>164.0</v>
      </c>
      <c r="H5688" s="7" t="s">
        <v>17</v>
      </c>
      <c r="I5688" s="7">
        <v>157.0</v>
      </c>
      <c r="J5688" s="7">
        <f t="shared" si="1"/>
        <v>160.5</v>
      </c>
    </row>
    <row r="5689" ht="15.75" hidden="1" customHeight="1">
      <c r="A5689" s="5" t="s">
        <v>7940</v>
      </c>
      <c r="B5689" s="6" t="s">
        <v>12</v>
      </c>
      <c r="C5689" s="5" t="s">
        <v>13</v>
      </c>
      <c r="D5689" s="5" t="s">
        <v>130</v>
      </c>
      <c r="E5689" s="5" t="s">
        <v>25</v>
      </c>
      <c r="F5689" s="5" t="s">
        <v>97</v>
      </c>
      <c r="G5689" s="7">
        <v>166.0</v>
      </c>
      <c r="H5689" s="7" t="s">
        <v>17</v>
      </c>
      <c r="I5689" s="7">
        <v>155.0</v>
      </c>
      <c r="J5689" s="7">
        <f t="shared" si="1"/>
        <v>160.5</v>
      </c>
    </row>
    <row r="5690" ht="15.75" hidden="1" customHeight="1">
      <c r="A5690" s="5" t="s">
        <v>7941</v>
      </c>
      <c r="B5690" s="6" t="s">
        <v>12</v>
      </c>
      <c r="C5690" s="5" t="s">
        <v>23</v>
      </c>
      <c r="D5690" s="5" t="s">
        <v>20</v>
      </c>
      <c r="E5690" s="5" t="s">
        <v>15</v>
      </c>
      <c r="F5690" s="5" t="s">
        <v>383</v>
      </c>
      <c r="G5690" s="7">
        <v>156.0</v>
      </c>
      <c r="H5690" s="7">
        <v>164.0</v>
      </c>
      <c r="I5690" s="7" t="s">
        <v>17</v>
      </c>
      <c r="J5690" s="7">
        <f t="shared" si="1"/>
        <v>160</v>
      </c>
    </row>
    <row r="5691" ht="15.75" hidden="1" customHeight="1">
      <c r="A5691" s="5" t="s">
        <v>7942</v>
      </c>
      <c r="B5691" s="6" t="s">
        <v>12</v>
      </c>
      <c r="C5691" s="5" t="s">
        <v>23</v>
      </c>
      <c r="D5691" s="5" t="s">
        <v>60</v>
      </c>
      <c r="E5691" s="5" t="s">
        <v>15</v>
      </c>
      <c r="F5691" s="5" t="s">
        <v>73</v>
      </c>
      <c r="G5691" s="7">
        <v>176.0</v>
      </c>
      <c r="H5691" s="7">
        <v>182.0</v>
      </c>
      <c r="I5691" s="7">
        <v>140.0</v>
      </c>
      <c r="J5691" s="7">
        <f t="shared" si="1"/>
        <v>166</v>
      </c>
    </row>
    <row r="5692" ht="15.75" hidden="1" customHeight="1">
      <c r="A5692" s="5" t="s">
        <v>7943</v>
      </c>
      <c r="B5692" s="6" t="s">
        <v>12</v>
      </c>
      <c r="C5692" s="5" t="s">
        <v>23</v>
      </c>
      <c r="D5692" s="5" t="s">
        <v>561</v>
      </c>
      <c r="E5692" s="5" t="s">
        <v>15</v>
      </c>
      <c r="F5692" s="5" t="s">
        <v>600</v>
      </c>
      <c r="G5692" s="7">
        <v>167.0</v>
      </c>
      <c r="H5692" s="7">
        <v>140.0</v>
      </c>
      <c r="I5692" s="7" t="s">
        <v>17</v>
      </c>
      <c r="J5692" s="7">
        <f t="shared" si="1"/>
        <v>153.5</v>
      </c>
    </row>
    <row r="5693" ht="15.75" hidden="1" customHeight="1">
      <c r="A5693" s="5" t="s">
        <v>7944</v>
      </c>
      <c r="B5693" s="6" t="s">
        <v>19</v>
      </c>
      <c r="C5693" s="5" t="s">
        <v>23</v>
      </c>
      <c r="D5693" s="5" t="s">
        <v>37</v>
      </c>
      <c r="E5693" s="5" t="s">
        <v>15</v>
      </c>
      <c r="F5693" s="5" t="s">
        <v>196</v>
      </c>
      <c r="G5693" s="7">
        <v>140.0</v>
      </c>
      <c r="H5693" s="7">
        <v>107.0</v>
      </c>
      <c r="I5693" s="7">
        <v>140.0</v>
      </c>
      <c r="J5693" s="7">
        <f t="shared" si="1"/>
        <v>129</v>
      </c>
    </row>
    <row r="5694" ht="15.75" hidden="1" customHeight="1">
      <c r="A5694" s="5" t="s">
        <v>7945</v>
      </c>
      <c r="B5694" s="6" t="s">
        <v>12</v>
      </c>
      <c r="C5694" s="5" t="s">
        <v>13</v>
      </c>
      <c r="D5694" s="5" t="s">
        <v>20</v>
      </c>
      <c r="E5694" s="5" t="s">
        <v>15</v>
      </c>
      <c r="F5694" s="5" t="s">
        <v>38</v>
      </c>
      <c r="G5694" s="7">
        <v>131.0</v>
      </c>
      <c r="H5694" s="7">
        <v>160.0</v>
      </c>
      <c r="I5694" s="7" t="s">
        <v>17</v>
      </c>
      <c r="J5694" s="7">
        <f t="shared" si="1"/>
        <v>145.5</v>
      </c>
    </row>
    <row r="5695" ht="15.75" hidden="1" customHeight="1">
      <c r="A5695" s="5" t="s">
        <v>7946</v>
      </c>
      <c r="B5695" s="6" t="s">
        <v>12</v>
      </c>
      <c r="C5695" s="5" t="s">
        <v>23</v>
      </c>
      <c r="D5695" s="5" t="s">
        <v>46</v>
      </c>
      <c r="E5695" s="5" t="s">
        <v>15</v>
      </c>
      <c r="F5695" s="5" t="s">
        <v>99</v>
      </c>
      <c r="G5695" s="7">
        <v>143.0</v>
      </c>
      <c r="H5695" s="7">
        <v>105.0</v>
      </c>
      <c r="I5695" s="7" t="s">
        <v>17</v>
      </c>
      <c r="J5695" s="7">
        <f t="shared" si="1"/>
        <v>124</v>
      </c>
    </row>
    <row r="5696" ht="15.75" hidden="1" customHeight="1">
      <c r="A5696" s="5" t="s">
        <v>7947</v>
      </c>
      <c r="B5696" s="6" t="s">
        <v>19</v>
      </c>
      <c r="C5696" s="5" t="s">
        <v>23</v>
      </c>
      <c r="D5696" s="5" t="s">
        <v>51</v>
      </c>
      <c r="E5696" s="5" t="s">
        <v>15</v>
      </c>
      <c r="F5696" s="5" t="s">
        <v>112</v>
      </c>
      <c r="G5696" s="7">
        <v>191.0</v>
      </c>
      <c r="H5696" s="7" t="s">
        <v>17</v>
      </c>
      <c r="I5696" s="7">
        <v>159.0</v>
      </c>
      <c r="J5696" s="7">
        <f t="shared" si="1"/>
        <v>175</v>
      </c>
    </row>
    <row r="5697" ht="15.75" hidden="1" customHeight="1">
      <c r="A5697" s="5" t="s">
        <v>7948</v>
      </c>
      <c r="B5697" s="6" t="s">
        <v>12</v>
      </c>
      <c r="C5697" s="5" t="s">
        <v>23</v>
      </c>
      <c r="D5697" s="5" t="s">
        <v>24</v>
      </c>
      <c r="E5697" s="5" t="s">
        <v>15</v>
      </c>
      <c r="F5697" s="5" t="s">
        <v>35</v>
      </c>
      <c r="G5697" s="7">
        <v>190.0</v>
      </c>
      <c r="H5697" s="7" t="s">
        <v>17</v>
      </c>
      <c r="I5697" s="7">
        <v>178.0</v>
      </c>
      <c r="J5697" s="7">
        <f t="shared" si="1"/>
        <v>184</v>
      </c>
    </row>
    <row r="5698" ht="15.75" hidden="1" customHeight="1">
      <c r="A5698" s="5" t="s">
        <v>7949</v>
      </c>
      <c r="B5698" s="6" t="s">
        <v>12</v>
      </c>
      <c r="C5698" s="5" t="s">
        <v>23</v>
      </c>
      <c r="D5698" s="5" t="s">
        <v>20</v>
      </c>
      <c r="E5698" s="5" t="s">
        <v>15</v>
      </c>
      <c r="F5698" s="5" t="s">
        <v>312</v>
      </c>
      <c r="G5698" s="7">
        <v>181.0</v>
      </c>
      <c r="H5698" s="7">
        <v>161.0</v>
      </c>
      <c r="I5698" s="7" t="s">
        <v>17</v>
      </c>
      <c r="J5698" s="7">
        <f t="shared" si="1"/>
        <v>171</v>
      </c>
    </row>
    <row r="5699" ht="15.75" hidden="1" customHeight="1">
      <c r="A5699" s="5" t="s">
        <v>7950</v>
      </c>
      <c r="B5699" s="6" t="s">
        <v>12</v>
      </c>
      <c r="C5699" s="5" t="s">
        <v>23</v>
      </c>
      <c r="D5699" s="5" t="s">
        <v>60</v>
      </c>
      <c r="E5699" s="5" t="s">
        <v>25</v>
      </c>
      <c r="F5699" s="5" t="s">
        <v>73</v>
      </c>
      <c r="G5699" s="7">
        <v>137.0</v>
      </c>
      <c r="H5699" s="7">
        <v>127.0</v>
      </c>
      <c r="I5699" s="7">
        <v>107.0</v>
      </c>
      <c r="J5699" s="7">
        <f t="shared" si="1"/>
        <v>123.6666667</v>
      </c>
    </row>
    <row r="5700" ht="15.75" hidden="1" customHeight="1">
      <c r="A5700" s="5" t="s">
        <v>7951</v>
      </c>
      <c r="B5700" s="6" t="s">
        <v>12</v>
      </c>
      <c r="C5700" s="5" t="s">
        <v>13</v>
      </c>
      <c r="D5700" s="5" t="s">
        <v>30</v>
      </c>
      <c r="E5700" s="5" t="s">
        <v>15</v>
      </c>
      <c r="F5700" s="5" t="s">
        <v>596</v>
      </c>
      <c r="G5700" s="7">
        <v>131.0</v>
      </c>
      <c r="H5700" s="7">
        <v>121.0</v>
      </c>
      <c r="I5700" s="7" t="s">
        <v>17</v>
      </c>
      <c r="J5700" s="7">
        <f t="shared" si="1"/>
        <v>126</v>
      </c>
    </row>
    <row r="5701" ht="15.75" hidden="1" customHeight="1">
      <c r="A5701" s="5" t="s">
        <v>7952</v>
      </c>
      <c r="B5701" s="6" t="s">
        <v>19</v>
      </c>
      <c r="C5701" s="5" t="s">
        <v>23</v>
      </c>
      <c r="D5701" s="5" t="s">
        <v>24</v>
      </c>
      <c r="E5701" s="5" t="s">
        <v>15</v>
      </c>
      <c r="F5701" s="5" t="s">
        <v>1225</v>
      </c>
      <c r="G5701" s="7">
        <v>176.0</v>
      </c>
      <c r="H5701" s="7">
        <v>157.0</v>
      </c>
      <c r="I5701" s="7" t="s">
        <v>17</v>
      </c>
      <c r="J5701" s="7">
        <f t="shared" si="1"/>
        <v>166.5</v>
      </c>
    </row>
    <row r="5702" ht="15.75" hidden="1" customHeight="1">
      <c r="A5702" s="5" t="s">
        <v>7953</v>
      </c>
      <c r="B5702" s="6" t="s">
        <v>12</v>
      </c>
      <c r="C5702" s="5" t="s">
        <v>13</v>
      </c>
      <c r="D5702" s="5" t="s">
        <v>37</v>
      </c>
      <c r="E5702" s="5" t="s">
        <v>25</v>
      </c>
      <c r="F5702" s="5" t="s">
        <v>361</v>
      </c>
      <c r="G5702" s="7">
        <v>192.0</v>
      </c>
      <c r="H5702" s="7" t="s">
        <v>17</v>
      </c>
      <c r="I5702" s="7">
        <v>197.0</v>
      </c>
      <c r="J5702" s="7">
        <f t="shared" si="1"/>
        <v>194.5</v>
      </c>
    </row>
    <row r="5703" ht="15.75" hidden="1" customHeight="1">
      <c r="A5703" s="5" t="s">
        <v>7954</v>
      </c>
      <c r="B5703" s="6" t="s">
        <v>12</v>
      </c>
      <c r="C5703" s="5" t="s">
        <v>23</v>
      </c>
      <c r="D5703" s="5" t="s">
        <v>20</v>
      </c>
      <c r="E5703" s="5" t="s">
        <v>15</v>
      </c>
      <c r="F5703" s="5" t="s">
        <v>603</v>
      </c>
      <c r="G5703" s="7">
        <v>137.0</v>
      </c>
      <c r="H5703" s="7">
        <v>145.0</v>
      </c>
      <c r="I5703" s="7" t="s">
        <v>17</v>
      </c>
      <c r="J5703" s="7">
        <f t="shared" si="1"/>
        <v>141</v>
      </c>
    </row>
    <row r="5704" ht="15.75" hidden="1" customHeight="1">
      <c r="A5704" s="5" t="s">
        <v>7955</v>
      </c>
      <c r="B5704" s="6" t="s">
        <v>12</v>
      </c>
      <c r="C5704" s="5" t="s">
        <v>23</v>
      </c>
      <c r="D5704" s="5" t="s">
        <v>20</v>
      </c>
      <c r="E5704" s="5" t="s">
        <v>15</v>
      </c>
      <c r="F5704" s="5" t="s">
        <v>312</v>
      </c>
      <c r="G5704" s="7">
        <v>180.0</v>
      </c>
      <c r="H5704" s="7" t="s">
        <v>17</v>
      </c>
      <c r="I5704" s="7">
        <v>159.0</v>
      </c>
      <c r="J5704" s="7">
        <f t="shared" si="1"/>
        <v>169.5</v>
      </c>
    </row>
    <row r="5705" ht="15.75" hidden="1" customHeight="1">
      <c r="A5705" s="5" t="s">
        <v>7956</v>
      </c>
      <c r="B5705" s="6" t="s">
        <v>12</v>
      </c>
      <c r="C5705" s="5" t="s">
        <v>23</v>
      </c>
      <c r="D5705" s="5" t="s">
        <v>20</v>
      </c>
      <c r="E5705" s="5" t="s">
        <v>15</v>
      </c>
      <c r="F5705" s="5" t="s">
        <v>2360</v>
      </c>
      <c r="G5705" s="7">
        <v>185.0</v>
      </c>
      <c r="H5705" s="7">
        <v>180.0</v>
      </c>
      <c r="I5705" s="7" t="s">
        <v>17</v>
      </c>
      <c r="J5705" s="7">
        <f t="shared" si="1"/>
        <v>182.5</v>
      </c>
    </row>
    <row r="5706" ht="15.75" hidden="1" customHeight="1">
      <c r="A5706" s="5" t="s">
        <v>7957</v>
      </c>
      <c r="B5706" s="6" t="s">
        <v>12</v>
      </c>
      <c r="C5706" s="5" t="s">
        <v>13</v>
      </c>
      <c r="D5706" s="5" t="s">
        <v>20</v>
      </c>
      <c r="E5706" s="5" t="s">
        <v>15</v>
      </c>
      <c r="F5706" s="5" t="s">
        <v>676</v>
      </c>
      <c r="G5706" s="7">
        <v>166.0</v>
      </c>
      <c r="H5706" s="7" t="s">
        <v>17</v>
      </c>
      <c r="I5706" s="7">
        <v>157.0</v>
      </c>
      <c r="J5706" s="7">
        <f t="shared" si="1"/>
        <v>161.5</v>
      </c>
    </row>
    <row r="5707" ht="15.75" hidden="1" customHeight="1">
      <c r="A5707" s="5" t="s">
        <v>7958</v>
      </c>
      <c r="B5707" s="6" t="s">
        <v>12</v>
      </c>
      <c r="C5707" s="5" t="s">
        <v>23</v>
      </c>
      <c r="D5707" s="5" t="s">
        <v>20</v>
      </c>
      <c r="E5707" s="5" t="s">
        <v>15</v>
      </c>
      <c r="F5707" s="5" t="s">
        <v>33</v>
      </c>
      <c r="G5707" s="7">
        <v>164.0</v>
      </c>
      <c r="H5707" s="7" t="s">
        <v>17</v>
      </c>
      <c r="I5707" s="7">
        <v>184.0</v>
      </c>
      <c r="J5707" s="7">
        <f t="shared" si="1"/>
        <v>174</v>
      </c>
    </row>
    <row r="5708" ht="15.75" hidden="1" customHeight="1">
      <c r="A5708" s="5" t="s">
        <v>7959</v>
      </c>
      <c r="B5708" s="6" t="s">
        <v>12</v>
      </c>
      <c r="C5708" s="5" t="s">
        <v>23</v>
      </c>
      <c r="D5708" s="5" t="s">
        <v>14</v>
      </c>
      <c r="E5708" s="5" t="s">
        <v>25</v>
      </c>
      <c r="F5708" s="5" t="s">
        <v>94</v>
      </c>
      <c r="G5708" s="7">
        <v>144.0</v>
      </c>
      <c r="H5708" s="7">
        <v>157.0</v>
      </c>
      <c r="I5708" s="7" t="s">
        <v>17</v>
      </c>
      <c r="J5708" s="7">
        <f t="shared" si="1"/>
        <v>150.5</v>
      </c>
    </row>
    <row r="5709" ht="15.75" hidden="1" customHeight="1">
      <c r="A5709" s="5" t="s">
        <v>7960</v>
      </c>
      <c r="B5709" s="6" t="s">
        <v>12</v>
      </c>
      <c r="C5709" s="5" t="s">
        <v>23</v>
      </c>
      <c r="D5709" s="5" t="s">
        <v>30</v>
      </c>
      <c r="E5709" s="5" t="s">
        <v>25</v>
      </c>
      <c r="F5709" s="5" t="s">
        <v>275</v>
      </c>
      <c r="G5709" s="7">
        <v>167.0</v>
      </c>
      <c r="H5709" s="7" t="s">
        <v>17</v>
      </c>
      <c r="I5709" s="7">
        <v>186.0</v>
      </c>
      <c r="J5709" s="7">
        <f t="shared" si="1"/>
        <v>176.5</v>
      </c>
    </row>
    <row r="5710" ht="15.75" hidden="1" customHeight="1">
      <c r="A5710" s="5" t="s">
        <v>7961</v>
      </c>
      <c r="B5710" s="6" t="s">
        <v>12</v>
      </c>
      <c r="C5710" s="5" t="s">
        <v>13</v>
      </c>
      <c r="D5710" s="5" t="s">
        <v>14</v>
      </c>
      <c r="E5710" s="5" t="s">
        <v>25</v>
      </c>
      <c r="F5710" s="5" t="s">
        <v>94</v>
      </c>
      <c r="G5710" s="7">
        <v>138.0</v>
      </c>
      <c r="H5710" s="7">
        <v>153.0</v>
      </c>
      <c r="I5710" s="7">
        <v>161.0</v>
      </c>
      <c r="J5710" s="7">
        <f t="shared" si="1"/>
        <v>150.6666667</v>
      </c>
    </row>
    <row r="5711" ht="15.75" hidden="1" customHeight="1">
      <c r="A5711" s="5" t="s">
        <v>7962</v>
      </c>
      <c r="B5711" s="6" t="s">
        <v>12</v>
      </c>
      <c r="C5711" s="5" t="s">
        <v>23</v>
      </c>
      <c r="D5711" s="5" t="s">
        <v>14</v>
      </c>
      <c r="E5711" s="5" t="s">
        <v>15</v>
      </c>
      <c r="F5711" s="5" t="s">
        <v>127</v>
      </c>
      <c r="G5711" s="7">
        <v>193.0</v>
      </c>
      <c r="H5711" s="7" t="s">
        <v>17</v>
      </c>
      <c r="I5711" s="7">
        <v>186.0</v>
      </c>
      <c r="J5711" s="7">
        <f t="shared" si="1"/>
        <v>189.5</v>
      </c>
    </row>
    <row r="5712" ht="15.75" hidden="1" customHeight="1">
      <c r="A5712" s="5" t="s">
        <v>7963</v>
      </c>
      <c r="B5712" s="6" t="s">
        <v>19</v>
      </c>
      <c r="C5712" s="5" t="s">
        <v>13</v>
      </c>
      <c r="D5712" s="5" t="s">
        <v>24</v>
      </c>
      <c r="E5712" s="5" t="s">
        <v>15</v>
      </c>
      <c r="F5712" s="5" t="s">
        <v>336</v>
      </c>
      <c r="G5712" s="7">
        <v>170.0</v>
      </c>
      <c r="H5712" s="7" t="s">
        <v>17</v>
      </c>
      <c r="I5712" s="7">
        <v>135.0</v>
      </c>
      <c r="J5712" s="7">
        <f t="shared" si="1"/>
        <v>152.5</v>
      </c>
    </row>
    <row r="5713" ht="15.75" hidden="1" customHeight="1">
      <c r="A5713" s="5" t="s">
        <v>7964</v>
      </c>
      <c r="B5713" s="6" t="s">
        <v>12</v>
      </c>
      <c r="C5713" s="5" t="s">
        <v>23</v>
      </c>
      <c r="D5713" s="5" t="s">
        <v>24</v>
      </c>
      <c r="E5713" s="5" t="s">
        <v>15</v>
      </c>
      <c r="F5713" s="5" t="s">
        <v>3920</v>
      </c>
      <c r="G5713" s="7">
        <v>132.0</v>
      </c>
      <c r="H5713" s="7" t="s">
        <v>17</v>
      </c>
      <c r="I5713" s="7">
        <v>122.0</v>
      </c>
      <c r="J5713" s="7">
        <f t="shared" si="1"/>
        <v>127</v>
      </c>
    </row>
    <row r="5714" ht="15.75" hidden="1" customHeight="1">
      <c r="A5714" s="5" t="s">
        <v>7965</v>
      </c>
      <c r="B5714" s="6" t="s">
        <v>12</v>
      </c>
      <c r="C5714" s="5" t="s">
        <v>13</v>
      </c>
      <c r="D5714" s="5" t="s">
        <v>37</v>
      </c>
      <c r="E5714" s="5" t="s">
        <v>15</v>
      </c>
      <c r="F5714" s="5" t="s">
        <v>205</v>
      </c>
      <c r="G5714" s="7">
        <v>162.0</v>
      </c>
      <c r="H5714" s="7" t="s">
        <v>17</v>
      </c>
      <c r="I5714" s="7">
        <v>170.0</v>
      </c>
      <c r="J5714" s="7">
        <f t="shared" si="1"/>
        <v>166</v>
      </c>
    </row>
    <row r="5715" ht="15.75" hidden="1" customHeight="1">
      <c r="A5715" s="5" t="s">
        <v>7966</v>
      </c>
      <c r="B5715" s="6" t="s">
        <v>12</v>
      </c>
      <c r="C5715" s="5" t="s">
        <v>23</v>
      </c>
      <c r="D5715" s="5" t="s">
        <v>43</v>
      </c>
      <c r="E5715" s="5" t="s">
        <v>15</v>
      </c>
      <c r="F5715" s="5" t="s">
        <v>224</v>
      </c>
      <c r="G5715" s="7">
        <v>157.0</v>
      </c>
      <c r="H5715" s="7">
        <v>132.0</v>
      </c>
      <c r="I5715" s="7" t="s">
        <v>17</v>
      </c>
      <c r="J5715" s="7">
        <f t="shared" si="1"/>
        <v>144.5</v>
      </c>
    </row>
    <row r="5716" ht="15.75" hidden="1" customHeight="1">
      <c r="A5716" s="5" t="s">
        <v>7967</v>
      </c>
      <c r="B5716" s="6" t="s">
        <v>19</v>
      </c>
      <c r="C5716" s="5" t="s">
        <v>13</v>
      </c>
      <c r="D5716" s="5" t="s">
        <v>20</v>
      </c>
      <c r="E5716" s="5" t="s">
        <v>25</v>
      </c>
      <c r="F5716" s="5" t="s">
        <v>300</v>
      </c>
      <c r="G5716" s="7">
        <v>172.0</v>
      </c>
      <c r="H5716" s="7">
        <v>187.0</v>
      </c>
      <c r="I5716" s="7" t="s">
        <v>17</v>
      </c>
      <c r="J5716" s="7">
        <f t="shared" si="1"/>
        <v>179.5</v>
      </c>
    </row>
    <row r="5717" ht="15.75" hidden="1" customHeight="1">
      <c r="A5717" s="5" t="s">
        <v>7968</v>
      </c>
      <c r="B5717" s="6" t="s">
        <v>12</v>
      </c>
      <c r="C5717" s="5" t="s">
        <v>23</v>
      </c>
      <c r="D5717" s="5" t="s">
        <v>20</v>
      </c>
      <c r="E5717" s="5" t="s">
        <v>15</v>
      </c>
      <c r="F5717" s="5" t="s">
        <v>312</v>
      </c>
      <c r="G5717" s="7">
        <v>163.0</v>
      </c>
      <c r="H5717" s="7">
        <v>145.0</v>
      </c>
      <c r="I5717" s="7">
        <v>133.0</v>
      </c>
      <c r="J5717" s="7">
        <f t="shared" si="1"/>
        <v>147</v>
      </c>
    </row>
    <row r="5718" ht="15.75" hidden="1" customHeight="1">
      <c r="A5718" s="5" t="s">
        <v>7969</v>
      </c>
      <c r="B5718" s="6" t="s">
        <v>12</v>
      </c>
      <c r="C5718" s="5" t="s">
        <v>13</v>
      </c>
      <c r="D5718" s="5" t="s">
        <v>60</v>
      </c>
      <c r="E5718" s="5" t="s">
        <v>25</v>
      </c>
      <c r="F5718" s="5" t="s">
        <v>61</v>
      </c>
      <c r="G5718" s="7">
        <v>180.0</v>
      </c>
      <c r="H5718" s="7" t="s">
        <v>17</v>
      </c>
      <c r="I5718" s="7">
        <v>186.0</v>
      </c>
      <c r="J5718" s="7">
        <f t="shared" si="1"/>
        <v>183</v>
      </c>
    </row>
    <row r="5719" ht="15.75" hidden="1" customHeight="1">
      <c r="A5719" s="5" t="s">
        <v>7970</v>
      </c>
      <c r="B5719" s="6" t="s">
        <v>19</v>
      </c>
      <c r="C5719" s="5" t="s">
        <v>23</v>
      </c>
      <c r="D5719" s="5" t="s">
        <v>14</v>
      </c>
      <c r="E5719" s="5" t="s">
        <v>25</v>
      </c>
      <c r="F5719" s="5" t="s">
        <v>56</v>
      </c>
      <c r="G5719" s="7">
        <v>124.0</v>
      </c>
      <c r="H5719" s="7">
        <v>100.0</v>
      </c>
      <c r="I5719" s="7">
        <v>119.0</v>
      </c>
      <c r="J5719" s="7">
        <f t="shared" si="1"/>
        <v>114.3333333</v>
      </c>
    </row>
    <row r="5720" ht="15.75" hidden="1" customHeight="1">
      <c r="A5720" s="5" t="s">
        <v>7971</v>
      </c>
      <c r="B5720" s="6" t="s">
        <v>12</v>
      </c>
      <c r="C5720" s="5" t="s">
        <v>23</v>
      </c>
      <c r="D5720" s="5" t="s">
        <v>30</v>
      </c>
      <c r="E5720" s="5" t="s">
        <v>25</v>
      </c>
      <c r="F5720" s="5" t="s">
        <v>269</v>
      </c>
      <c r="G5720" s="7">
        <v>120.0</v>
      </c>
      <c r="H5720" s="7" t="s">
        <v>17</v>
      </c>
      <c r="I5720" s="7" t="s">
        <v>67</v>
      </c>
      <c r="J5720" s="7">
        <f t="shared" si="1"/>
        <v>120</v>
      </c>
    </row>
    <row r="5721" ht="15.75" hidden="1" customHeight="1">
      <c r="A5721" s="5" t="s">
        <v>7972</v>
      </c>
      <c r="B5721" s="6" t="s">
        <v>12</v>
      </c>
      <c r="C5721" s="5" t="s">
        <v>13</v>
      </c>
      <c r="D5721" s="5" t="s">
        <v>37</v>
      </c>
      <c r="E5721" s="5" t="s">
        <v>25</v>
      </c>
      <c r="F5721" s="5" t="s">
        <v>576</v>
      </c>
      <c r="G5721" s="7">
        <v>149.0</v>
      </c>
      <c r="H5721" s="7" t="s">
        <v>17</v>
      </c>
      <c r="I5721" s="7">
        <v>137.0</v>
      </c>
      <c r="J5721" s="7">
        <f t="shared" si="1"/>
        <v>143</v>
      </c>
    </row>
    <row r="5722" ht="15.75" hidden="1" customHeight="1">
      <c r="A5722" s="5" t="s">
        <v>7973</v>
      </c>
      <c r="B5722" s="6" t="s">
        <v>19</v>
      </c>
      <c r="C5722" s="5" t="s">
        <v>23</v>
      </c>
      <c r="D5722" s="5" t="s">
        <v>24</v>
      </c>
      <c r="E5722" s="5" t="s">
        <v>15</v>
      </c>
      <c r="F5722" s="5" t="s">
        <v>875</v>
      </c>
      <c r="G5722" s="7">
        <v>176.0</v>
      </c>
      <c r="H5722" s="7">
        <v>158.0</v>
      </c>
      <c r="I5722" s="7" t="s">
        <v>17</v>
      </c>
      <c r="J5722" s="7">
        <f t="shared" si="1"/>
        <v>167</v>
      </c>
    </row>
    <row r="5723" ht="15.75" hidden="1" customHeight="1">
      <c r="A5723" s="5" t="s">
        <v>7974</v>
      </c>
      <c r="B5723" s="6" t="s">
        <v>12</v>
      </c>
      <c r="C5723" s="5" t="s">
        <v>13</v>
      </c>
      <c r="D5723" s="5" t="s">
        <v>109</v>
      </c>
      <c r="E5723" s="5" t="s">
        <v>25</v>
      </c>
      <c r="F5723" s="5" t="s">
        <v>155</v>
      </c>
      <c r="G5723" s="7">
        <v>113.0</v>
      </c>
      <c r="H5723" s="7" t="s">
        <v>67</v>
      </c>
      <c r="I5723" s="7" t="s">
        <v>67</v>
      </c>
      <c r="J5723" s="7">
        <f t="shared" si="1"/>
        <v>113</v>
      </c>
    </row>
    <row r="5724" ht="15.75" hidden="1" customHeight="1">
      <c r="A5724" s="5" t="s">
        <v>7975</v>
      </c>
      <c r="B5724" s="6" t="s">
        <v>19</v>
      </c>
      <c r="C5724" s="5" t="s">
        <v>13</v>
      </c>
      <c r="D5724" s="5" t="s">
        <v>20</v>
      </c>
      <c r="E5724" s="5" t="s">
        <v>15</v>
      </c>
      <c r="F5724" s="5" t="s">
        <v>107</v>
      </c>
      <c r="G5724" s="7">
        <v>119.0</v>
      </c>
      <c r="H5724" s="7">
        <v>127.0</v>
      </c>
      <c r="I5724" s="7" t="s">
        <v>17</v>
      </c>
      <c r="J5724" s="7">
        <f t="shared" si="1"/>
        <v>123</v>
      </c>
    </row>
    <row r="5725" ht="15.75" hidden="1" customHeight="1">
      <c r="A5725" s="5" t="s">
        <v>7976</v>
      </c>
      <c r="B5725" s="6" t="s">
        <v>12</v>
      </c>
      <c r="C5725" s="5" t="s">
        <v>23</v>
      </c>
      <c r="D5725" s="5" t="s">
        <v>20</v>
      </c>
      <c r="E5725" s="5" t="s">
        <v>15</v>
      </c>
      <c r="F5725" s="5" t="s">
        <v>33</v>
      </c>
      <c r="G5725" s="7">
        <v>137.0</v>
      </c>
      <c r="H5725" s="7">
        <v>151.0</v>
      </c>
      <c r="I5725" s="7" t="s">
        <v>17</v>
      </c>
      <c r="J5725" s="7">
        <f t="shared" si="1"/>
        <v>144</v>
      </c>
    </row>
    <row r="5726" ht="15.75" hidden="1" customHeight="1">
      <c r="A5726" s="5" t="s">
        <v>7977</v>
      </c>
      <c r="B5726" s="6" t="s">
        <v>12</v>
      </c>
      <c r="C5726" s="5" t="s">
        <v>13</v>
      </c>
      <c r="D5726" s="5" t="s">
        <v>30</v>
      </c>
      <c r="E5726" s="5" t="s">
        <v>15</v>
      </c>
      <c r="F5726" s="5" t="s">
        <v>31</v>
      </c>
      <c r="G5726" s="7">
        <v>181.0</v>
      </c>
      <c r="H5726" s="7">
        <v>177.0</v>
      </c>
      <c r="I5726" s="7" t="s">
        <v>17</v>
      </c>
      <c r="J5726" s="7">
        <f t="shared" si="1"/>
        <v>179</v>
      </c>
    </row>
    <row r="5727" ht="15.75" hidden="1" customHeight="1">
      <c r="A5727" s="5" t="s">
        <v>7978</v>
      </c>
      <c r="B5727" s="6" t="s">
        <v>19</v>
      </c>
      <c r="C5727" s="5" t="s">
        <v>13</v>
      </c>
      <c r="D5727" s="5" t="s">
        <v>20</v>
      </c>
      <c r="E5727" s="5" t="s">
        <v>15</v>
      </c>
      <c r="F5727" s="5" t="s">
        <v>3542</v>
      </c>
      <c r="G5727" s="7">
        <v>113.0</v>
      </c>
      <c r="H5727" s="7">
        <v>132.0</v>
      </c>
      <c r="I5727" s="7">
        <v>140.0</v>
      </c>
      <c r="J5727" s="7">
        <f t="shared" si="1"/>
        <v>128.3333333</v>
      </c>
    </row>
    <row r="5728" ht="15.75" hidden="1" customHeight="1">
      <c r="A5728" s="5" t="s">
        <v>7979</v>
      </c>
      <c r="B5728" s="6" t="s">
        <v>12</v>
      </c>
      <c r="C5728" s="5" t="s">
        <v>23</v>
      </c>
      <c r="D5728" s="5" t="s">
        <v>51</v>
      </c>
      <c r="E5728" s="5" t="s">
        <v>15</v>
      </c>
      <c r="F5728" s="5" t="s">
        <v>330</v>
      </c>
      <c r="G5728" s="7">
        <v>155.0</v>
      </c>
      <c r="H5728" s="7" t="s">
        <v>17</v>
      </c>
      <c r="I5728" s="7">
        <v>128.0</v>
      </c>
      <c r="J5728" s="7">
        <f t="shared" si="1"/>
        <v>141.5</v>
      </c>
    </row>
    <row r="5729" ht="15.75" hidden="1" customHeight="1">
      <c r="A5729" s="5" t="s">
        <v>7980</v>
      </c>
      <c r="B5729" s="6" t="s">
        <v>12</v>
      </c>
      <c r="C5729" s="5" t="s">
        <v>23</v>
      </c>
      <c r="D5729" s="5" t="s">
        <v>30</v>
      </c>
      <c r="E5729" s="5" t="s">
        <v>15</v>
      </c>
      <c r="F5729" s="5" t="s">
        <v>302</v>
      </c>
      <c r="G5729" s="7">
        <v>159.0</v>
      </c>
      <c r="H5729" s="7">
        <v>138.0</v>
      </c>
      <c r="I5729" s="7" t="s">
        <v>17</v>
      </c>
      <c r="J5729" s="7">
        <f t="shared" si="1"/>
        <v>148.5</v>
      </c>
    </row>
    <row r="5730" ht="15.75" hidden="1" customHeight="1">
      <c r="A5730" s="5" t="s">
        <v>7981</v>
      </c>
      <c r="B5730" s="6" t="s">
        <v>12</v>
      </c>
      <c r="C5730" s="5" t="s">
        <v>23</v>
      </c>
      <c r="D5730" s="5" t="s">
        <v>24</v>
      </c>
      <c r="E5730" s="5" t="s">
        <v>15</v>
      </c>
      <c r="F5730" s="5" t="s">
        <v>3920</v>
      </c>
      <c r="G5730" s="7">
        <v>171.0</v>
      </c>
      <c r="H5730" s="7" t="s">
        <v>17</v>
      </c>
      <c r="I5730" s="7">
        <v>144.0</v>
      </c>
      <c r="J5730" s="7">
        <f t="shared" si="1"/>
        <v>157.5</v>
      </c>
    </row>
    <row r="5731" ht="15.75" hidden="1" customHeight="1">
      <c r="A5731" s="5" t="s">
        <v>7982</v>
      </c>
      <c r="B5731" s="6" t="s">
        <v>12</v>
      </c>
      <c r="C5731" s="5" t="s">
        <v>13</v>
      </c>
      <c r="D5731" s="5" t="s">
        <v>43</v>
      </c>
      <c r="E5731" s="5" t="s">
        <v>15</v>
      </c>
      <c r="F5731" s="5" t="s">
        <v>550</v>
      </c>
      <c r="G5731" s="7">
        <v>129.0</v>
      </c>
      <c r="H5731" s="7">
        <v>140.0</v>
      </c>
      <c r="I5731" s="7" t="s">
        <v>17</v>
      </c>
      <c r="J5731" s="7">
        <f t="shared" si="1"/>
        <v>134.5</v>
      </c>
    </row>
    <row r="5732" ht="15.75" hidden="1" customHeight="1">
      <c r="A5732" s="5" t="s">
        <v>7983</v>
      </c>
      <c r="B5732" s="6" t="s">
        <v>19</v>
      </c>
      <c r="C5732" s="5" t="s">
        <v>23</v>
      </c>
      <c r="D5732" s="5" t="s">
        <v>46</v>
      </c>
      <c r="E5732" s="5" t="s">
        <v>15</v>
      </c>
      <c r="F5732" s="5" t="s">
        <v>99</v>
      </c>
      <c r="G5732" s="7" t="s">
        <v>67</v>
      </c>
      <c r="H5732" s="7">
        <v>105.0</v>
      </c>
      <c r="I5732" s="7" t="s">
        <v>17</v>
      </c>
      <c r="J5732" s="7">
        <f t="shared" si="1"/>
        <v>105</v>
      </c>
    </row>
    <row r="5733" ht="15.75" hidden="1" customHeight="1">
      <c r="A5733" s="5" t="s">
        <v>7984</v>
      </c>
      <c r="B5733" s="6" t="s">
        <v>12</v>
      </c>
      <c r="C5733" s="5" t="s">
        <v>23</v>
      </c>
      <c r="D5733" s="5" t="s">
        <v>20</v>
      </c>
      <c r="E5733" s="5" t="s">
        <v>15</v>
      </c>
      <c r="F5733" s="5" t="s">
        <v>312</v>
      </c>
      <c r="G5733" s="7">
        <v>198.0</v>
      </c>
      <c r="H5733" s="7">
        <v>195.5</v>
      </c>
      <c r="I5733" s="7" t="s">
        <v>17</v>
      </c>
      <c r="J5733" s="7">
        <f t="shared" si="1"/>
        <v>196.75</v>
      </c>
    </row>
    <row r="5734" ht="15.75" hidden="1" customHeight="1">
      <c r="A5734" s="5" t="s">
        <v>7985</v>
      </c>
      <c r="B5734" s="6" t="s">
        <v>19</v>
      </c>
      <c r="C5734" s="5" t="s">
        <v>23</v>
      </c>
      <c r="D5734" s="5" t="s">
        <v>20</v>
      </c>
      <c r="E5734" s="5" t="s">
        <v>15</v>
      </c>
      <c r="F5734" s="5" t="s">
        <v>387</v>
      </c>
      <c r="G5734" s="7">
        <v>169.0</v>
      </c>
      <c r="H5734" s="7">
        <v>161.0</v>
      </c>
      <c r="I5734" s="7" t="s">
        <v>17</v>
      </c>
      <c r="J5734" s="7">
        <f t="shared" si="1"/>
        <v>165</v>
      </c>
    </row>
    <row r="5735" ht="15.75" hidden="1" customHeight="1">
      <c r="A5735" s="5" t="s">
        <v>7986</v>
      </c>
      <c r="B5735" s="6" t="s">
        <v>19</v>
      </c>
      <c r="C5735" s="5" t="s">
        <v>23</v>
      </c>
      <c r="D5735" s="5" t="s">
        <v>20</v>
      </c>
      <c r="E5735" s="5" t="s">
        <v>15</v>
      </c>
      <c r="F5735" s="5" t="s">
        <v>143</v>
      </c>
      <c r="G5735" s="7">
        <v>169.0</v>
      </c>
      <c r="H5735" s="7">
        <v>173.0</v>
      </c>
      <c r="I5735" s="7">
        <v>119.0</v>
      </c>
      <c r="J5735" s="7">
        <f t="shared" si="1"/>
        <v>153.6666667</v>
      </c>
    </row>
    <row r="5736" ht="15.75" hidden="1" customHeight="1">
      <c r="A5736" s="5" t="s">
        <v>7987</v>
      </c>
      <c r="B5736" s="6" t="s">
        <v>12</v>
      </c>
      <c r="C5736" s="5" t="s">
        <v>13</v>
      </c>
      <c r="D5736" s="5" t="s">
        <v>561</v>
      </c>
      <c r="E5736" s="5" t="s">
        <v>15</v>
      </c>
      <c r="F5736" s="5" t="s">
        <v>600</v>
      </c>
      <c r="G5736" s="7">
        <v>106.0</v>
      </c>
      <c r="H5736" s="7" t="s">
        <v>17</v>
      </c>
      <c r="I5736" s="7">
        <v>114.0</v>
      </c>
      <c r="J5736" s="7">
        <f t="shared" si="1"/>
        <v>110</v>
      </c>
    </row>
    <row r="5737" ht="15.75" hidden="1" customHeight="1">
      <c r="A5737" s="5" t="s">
        <v>7988</v>
      </c>
      <c r="B5737" s="6" t="s">
        <v>12</v>
      </c>
      <c r="C5737" s="5" t="s">
        <v>23</v>
      </c>
      <c r="D5737" s="5" t="s">
        <v>37</v>
      </c>
      <c r="E5737" s="5" t="s">
        <v>15</v>
      </c>
      <c r="F5737" s="5" t="s">
        <v>134</v>
      </c>
      <c r="G5737" s="7">
        <v>172.0</v>
      </c>
      <c r="H5737" s="7" t="s">
        <v>17</v>
      </c>
      <c r="I5737" s="7">
        <v>168.0</v>
      </c>
      <c r="J5737" s="7">
        <f t="shared" si="1"/>
        <v>170</v>
      </c>
    </row>
    <row r="5738" ht="15.75" hidden="1" customHeight="1">
      <c r="A5738" s="5" t="s">
        <v>7989</v>
      </c>
      <c r="B5738" s="6" t="s">
        <v>12</v>
      </c>
      <c r="C5738" s="5" t="s">
        <v>13</v>
      </c>
      <c r="D5738" s="5" t="s">
        <v>51</v>
      </c>
      <c r="E5738" s="5" t="s">
        <v>15</v>
      </c>
      <c r="F5738" s="5" t="s">
        <v>112</v>
      </c>
      <c r="G5738" s="7">
        <v>184.0</v>
      </c>
      <c r="H5738" s="7" t="s">
        <v>17</v>
      </c>
      <c r="I5738" s="7">
        <v>187.0</v>
      </c>
      <c r="J5738" s="7">
        <f t="shared" si="1"/>
        <v>185.5</v>
      </c>
    </row>
    <row r="5739" ht="15.75" hidden="1" customHeight="1">
      <c r="A5739" s="5" t="s">
        <v>7990</v>
      </c>
      <c r="B5739" s="6" t="s">
        <v>12</v>
      </c>
      <c r="C5739" s="5" t="s">
        <v>13</v>
      </c>
      <c r="D5739" s="5" t="s">
        <v>130</v>
      </c>
      <c r="E5739" s="5" t="s">
        <v>15</v>
      </c>
      <c r="F5739" s="5" t="s">
        <v>483</v>
      </c>
      <c r="G5739" s="7">
        <v>140.0</v>
      </c>
      <c r="H5739" s="7" t="s">
        <v>17</v>
      </c>
      <c r="I5739" s="7">
        <v>133.0</v>
      </c>
      <c r="J5739" s="7">
        <f t="shared" si="1"/>
        <v>136.5</v>
      </c>
    </row>
    <row r="5740" ht="15.75" hidden="1" customHeight="1">
      <c r="A5740" s="5" t="s">
        <v>7991</v>
      </c>
      <c r="B5740" s="6" t="s">
        <v>19</v>
      </c>
      <c r="C5740" s="5" t="s">
        <v>13</v>
      </c>
      <c r="D5740" s="5" t="s">
        <v>30</v>
      </c>
      <c r="E5740" s="5" t="s">
        <v>15</v>
      </c>
      <c r="F5740" s="5" t="s">
        <v>275</v>
      </c>
      <c r="G5740" s="7">
        <v>126.0</v>
      </c>
      <c r="H5740" s="7">
        <v>155.0</v>
      </c>
      <c r="I5740" s="7" t="s">
        <v>17</v>
      </c>
      <c r="J5740" s="7">
        <f t="shared" si="1"/>
        <v>140.5</v>
      </c>
    </row>
    <row r="5741" ht="15.75" hidden="1" customHeight="1">
      <c r="A5741" s="5" t="s">
        <v>7992</v>
      </c>
      <c r="B5741" s="6" t="s">
        <v>12</v>
      </c>
      <c r="C5741" s="5" t="s">
        <v>13</v>
      </c>
      <c r="D5741" s="5" t="s">
        <v>37</v>
      </c>
      <c r="E5741" s="5" t="s">
        <v>15</v>
      </c>
      <c r="F5741" s="5" t="s">
        <v>86</v>
      </c>
      <c r="G5741" s="7">
        <v>193.5</v>
      </c>
      <c r="H5741" s="7" t="s">
        <v>17</v>
      </c>
      <c r="I5741" s="7">
        <v>192.0</v>
      </c>
      <c r="J5741" s="7">
        <f t="shared" si="1"/>
        <v>192.75</v>
      </c>
    </row>
    <row r="5742" ht="15.75" customHeight="1">
      <c r="A5742" s="5" t="s">
        <v>7993</v>
      </c>
      <c r="B5742" s="6" t="s">
        <v>12</v>
      </c>
      <c r="C5742" s="5" t="s">
        <v>13</v>
      </c>
      <c r="D5742" s="5" t="s">
        <v>24</v>
      </c>
      <c r="E5742" s="5" t="s">
        <v>15</v>
      </c>
      <c r="F5742" s="5" t="s">
        <v>554</v>
      </c>
      <c r="G5742" s="7" t="s">
        <v>67</v>
      </c>
      <c r="H5742" s="7" t="s">
        <v>67</v>
      </c>
      <c r="I5742" s="7" t="s">
        <v>17</v>
      </c>
      <c r="J5742" s="7" t="str">
        <f t="shared" si="1"/>
        <v>#DIV/0!</v>
      </c>
    </row>
    <row r="5743" ht="15.75" hidden="1" customHeight="1">
      <c r="A5743" s="5" t="s">
        <v>7994</v>
      </c>
      <c r="B5743" s="6" t="s">
        <v>12</v>
      </c>
      <c r="C5743" s="5" t="s">
        <v>13</v>
      </c>
      <c r="D5743" s="5" t="s">
        <v>30</v>
      </c>
      <c r="E5743" s="5" t="s">
        <v>15</v>
      </c>
      <c r="F5743" s="5" t="s">
        <v>66</v>
      </c>
      <c r="G5743" s="7">
        <v>124.0</v>
      </c>
      <c r="H5743" s="7">
        <v>151.0</v>
      </c>
      <c r="I5743" s="7" t="s">
        <v>17</v>
      </c>
      <c r="J5743" s="7">
        <f t="shared" si="1"/>
        <v>137.5</v>
      </c>
    </row>
    <row r="5744" ht="15.75" hidden="1" customHeight="1">
      <c r="A5744" s="5" t="s">
        <v>7995</v>
      </c>
      <c r="B5744" s="6" t="s">
        <v>12</v>
      </c>
      <c r="C5744" s="5" t="s">
        <v>13</v>
      </c>
      <c r="D5744" s="5" t="s">
        <v>20</v>
      </c>
      <c r="E5744" s="5" t="s">
        <v>15</v>
      </c>
      <c r="F5744" s="5" t="s">
        <v>676</v>
      </c>
      <c r="G5744" s="7">
        <v>124.0</v>
      </c>
      <c r="H5744" s="7">
        <v>138.0</v>
      </c>
      <c r="I5744" s="7">
        <v>122.0</v>
      </c>
      <c r="J5744" s="7">
        <f t="shared" si="1"/>
        <v>128</v>
      </c>
    </row>
    <row r="5745" ht="15.75" hidden="1" customHeight="1">
      <c r="A5745" s="5" t="s">
        <v>7996</v>
      </c>
      <c r="B5745" s="6" t="s">
        <v>19</v>
      </c>
      <c r="C5745" s="5" t="s">
        <v>13</v>
      </c>
      <c r="D5745" s="5" t="s">
        <v>30</v>
      </c>
      <c r="E5745" s="5" t="s">
        <v>15</v>
      </c>
      <c r="F5745" s="5" t="s">
        <v>88</v>
      </c>
      <c r="G5745" s="7">
        <v>126.0</v>
      </c>
      <c r="H5745" s="7">
        <v>140.0</v>
      </c>
      <c r="I5745" s="7">
        <v>110.0</v>
      </c>
      <c r="J5745" s="7">
        <f t="shared" si="1"/>
        <v>125.3333333</v>
      </c>
    </row>
    <row r="5746" ht="15.75" hidden="1" customHeight="1">
      <c r="A5746" s="5" t="s">
        <v>7997</v>
      </c>
      <c r="B5746" s="6" t="s">
        <v>12</v>
      </c>
      <c r="C5746" s="5" t="s">
        <v>23</v>
      </c>
      <c r="D5746" s="5" t="s">
        <v>20</v>
      </c>
      <c r="E5746" s="5" t="s">
        <v>25</v>
      </c>
      <c r="F5746" s="5" t="s">
        <v>772</v>
      </c>
      <c r="G5746" s="7">
        <v>164.0</v>
      </c>
      <c r="H5746" s="7">
        <v>130.0</v>
      </c>
      <c r="I5746" s="7" t="s">
        <v>17</v>
      </c>
      <c r="J5746" s="7">
        <f t="shared" si="1"/>
        <v>147</v>
      </c>
    </row>
    <row r="5747" ht="15.75" hidden="1" customHeight="1">
      <c r="A5747" s="5" t="s">
        <v>7998</v>
      </c>
      <c r="B5747" s="6" t="s">
        <v>7999</v>
      </c>
      <c r="C5747" s="5" t="s">
        <v>23</v>
      </c>
      <c r="D5747" s="5" t="s">
        <v>30</v>
      </c>
      <c r="E5747" s="5" t="s">
        <v>25</v>
      </c>
      <c r="F5747" s="5" t="s">
        <v>373</v>
      </c>
      <c r="G5747" s="7">
        <v>173.0</v>
      </c>
      <c r="H5747" s="7">
        <v>165.0</v>
      </c>
      <c r="I5747" s="7" t="s">
        <v>17</v>
      </c>
      <c r="J5747" s="7">
        <f t="shared" si="1"/>
        <v>169</v>
      </c>
    </row>
    <row r="5748" ht="15.75" hidden="1" customHeight="1">
      <c r="A5748" s="5" t="s">
        <v>8000</v>
      </c>
      <c r="B5748" s="6" t="s">
        <v>12</v>
      </c>
      <c r="C5748" s="5" t="s">
        <v>13</v>
      </c>
      <c r="D5748" s="5" t="s">
        <v>37</v>
      </c>
      <c r="E5748" s="5" t="s">
        <v>15</v>
      </c>
      <c r="F5748" s="5" t="s">
        <v>196</v>
      </c>
      <c r="G5748" s="7">
        <v>155.0</v>
      </c>
      <c r="H5748" s="7" t="s">
        <v>17</v>
      </c>
      <c r="I5748" s="7">
        <v>192.0</v>
      </c>
      <c r="J5748" s="7">
        <f t="shared" si="1"/>
        <v>173.5</v>
      </c>
    </row>
    <row r="5749" ht="15.75" hidden="1" customHeight="1">
      <c r="A5749" s="5" t="s">
        <v>8001</v>
      </c>
      <c r="B5749" s="6" t="s">
        <v>19</v>
      </c>
      <c r="C5749" s="5" t="s">
        <v>23</v>
      </c>
      <c r="D5749" s="5" t="s">
        <v>37</v>
      </c>
      <c r="E5749" s="5" t="s">
        <v>15</v>
      </c>
      <c r="F5749" s="5" t="s">
        <v>134</v>
      </c>
      <c r="G5749" s="7">
        <v>187.0</v>
      </c>
      <c r="H5749" s="7" t="s">
        <v>17</v>
      </c>
      <c r="I5749" s="7">
        <v>172.0</v>
      </c>
      <c r="J5749" s="7">
        <f t="shared" si="1"/>
        <v>179.5</v>
      </c>
    </row>
    <row r="5750" ht="15.75" hidden="1" customHeight="1">
      <c r="A5750" s="5" t="s">
        <v>8002</v>
      </c>
      <c r="B5750" s="6" t="s">
        <v>12</v>
      </c>
      <c r="C5750" s="5" t="s">
        <v>13</v>
      </c>
      <c r="D5750" s="5" t="s">
        <v>37</v>
      </c>
      <c r="E5750" s="5" t="s">
        <v>15</v>
      </c>
      <c r="F5750" s="5" t="s">
        <v>312</v>
      </c>
      <c r="G5750" s="7">
        <v>149.0</v>
      </c>
      <c r="H5750" s="7">
        <v>130.0</v>
      </c>
      <c r="I5750" s="7">
        <v>146.0</v>
      </c>
      <c r="J5750" s="7">
        <f t="shared" si="1"/>
        <v>141.6666667</v>
      </c>
    </row>
    <row r="5751" ht="15.75" hidden="1" customHeight="1">
      <c r="A5751" s="5" t="s">
        <v>8003</v>
      </c>
      <c r="B5751" s="6" t="s">
        <v>19</v>
      </c>
      <c r="C5751" s="5" t="s">
        <v>23</v>
      </c>
      <c r="D5751" s="5" t="s">
        <v>20</v>
      </c>
      <c r="E5751" s="5" t="s">
        <v>25</v>
      </c>
      <c r="F5751" s="5" t="s">
        <v>300</v>
      </c>
      <c r="G5751" s="7">
        <v>181.0</v>
      </c>
      <c r="H5751" s="7">
        <v>182.0</v>
      </c>
      <c r="I5751" s="7" t="s">
        <v>17</v>
      </c>
      <c r="J5751" s="7">
        <f t="shared" si="1"/>
        <v>181.5</v>
      </c>
    </row>
    <row r="5752" ht="15.75" hidden="1" customHeight="1">
      <c r="A5752" s="5" t="s">
        <v>8004</v>
      </c>
      <c r="B5752" s="6" t="s">
        <v>12</v>
      </c>
      <c r="C5752" s="5" t="s">
        <v>13</v>
      </c>
      <c r="D5752" s="5" t="s">
        <v>30</v>
      </c>
      <c r="E5752" s="5" t="s">
        <v>15</v>
      </c>
      <c r="F5752" s="5" t="s">
        <v>702</v>
      </c>
      <c r="G5752" s="7">
        <v>124.0</v>
      </c>
      <c r="H5752" s="7" t="s">
        <v>17</v>
      </c>
      <c r="I5752" s="7">
        <v>119.0</v>
      </c>
      <c r="J5752" s="7">
        <f t="shared" si="1"/>
        <v>121.5</v>
      </c>
    </row>
    <row r="5753" ht="15.75" hidden="1" customHeight="1">
      <c r="A5753" s="5" t="s">
        <v>8005</v>
      </c>
      <c r="B5753" s="6" t="s">
        <v>1069</v>
      </c>
      <c r="C5753" s="5" t="s">
        <v>23</v>
      </c>
      <c r="D5753" s="5" t="s">
        <v>109</v>
      </c>
      <c r="E5753" s="5" t="s">
        <v>25</v>
      </c>
      <c r="F5753" s="5" t="s">
        <v>155</v>
      </c>
      <c r="G5753" s="7">
        <v>173.0</v>
      </c>
      <c r="H5753" s="7">
        <v>165.0</v>
      </c>
      <c r="I5753" s="7">
        <v>135.0</v>
      </c>
      <c r="J5753" s="7">
        <f t="shared" si="1"/>
        <v>157.6666667</v>
      </c>
    </row>
    <row r="5754" ht="15.75" hidden="1" customHeight="1">
      <c r="A5754" s="5" t="s">
        <v>8006</v>
      </c>
      <c r="B5754" s="6" t="s">
        <v>12</v>
      </c>
      <c r="C5754" s="5" t="s">
        <v>23</v>
      </c>
      <c r="D5754" s="5" t="s">
        <v>109</v>
      </c>
      <c r="E5754" s="5" t="s">
        <v>25</v>
      </c>
      <c r="F5754" s="5" t="s">
        <v>73</v>
      </c>
      <c r="G5754" s="7">
        <v>163.0</v>
      </c>
      <c r="H5754" s="7">
        <v>167.0</v>
      </c>
      <c r="I5754" s="7" t="s">
        <v>17</v>
      </c>
      <c r="J5754" s="7">
        <f t="shared" si="1"/>
        <v>165</v>
      </c>
    </row>
    <row r="5755" ht="15.75" hidden="1" customHeight="1">
      <c r="A5755" s="5" t="s">
        <v>8007</v>
      </c>
      <c r="B5755" s="6" t="s">
        <v>12</v>
      </c>
      <c r="C5755" s="5" t="s">
        <v>23</v>
      </c>
      <c r="D5755" s="5" t="s">
        <v>37</v>
      </c>
      <c r="E5755" s="5" t="s">
        <v>15</v>
      </c>
      <c r="F5755" s="5" t="s">
        <v>101</v>
      </c>
      <c r="G5755" s="7">
        <v>122.0</v>
      </c>
      <c r="H5755" s="7">
        <v>132.0</v>
      </c>
      <c r="I5755" s="7" t="s">
        <v>17</v>
      </c>
      <c r="J5755" s="7">
        <f t="shared" si="1"/>
        <v>127</v>
      </c>
    </row>
    <row r="5756" ht="15.75" hidden="1" customHeight="1">
      <c r="A5756" s="5" t="s">
        <v>8008</v>
      </c>
      <c r="B5756" s="6" t="s">
        <v>19</v>
      </c>
      <c r="C5756" s="5" t="s">
        <v>23</v>
      </c>
      <c r="D5756" s="5" t="s">
        <v>43</v>
      </c>
      <c r="E5756" s="5" t="s">
        <v>25</v>
      </c>
      <c r="F5756" s="5" t="s">
        <v>224</v>
      </c>
      <c r="G5756" s="7">
        <v>135.0</v>
      </c>
      <c r="H5756" s="7" t="s">
        <v>17</v>
      </c>
      <c r="I5756" s="7">
        <v>119.0</v>
      </c>
      <c r="J5756" s="7">
        <f t="shared" si="1"/>
        <v>127</v>
      </c>
    </row>
    <row r="5757" ht="15.75" hidden="1" customHeight="1">
      <c r="A5757" s="5" t="s">
        <v>8009</v>
      </c>
      <c r="B5757" s="6" t="s">
        <v>12</v>
      </c>
      <c r="C5757" s="5" t="s">
        <v>23</v>
      </c>
      <c r="D5757" s="5" t="s">
        <v>149</v>
      </c>
      <c r="E5757" s="5" t="s">
        <v>15</v>
      </c>
      <c r="F5757" s="5" t="s">
        <v>150</v>
      </c>
      <c r="G5757" s="7">
        <v>169.0</v>
      </c>
      <c r="H5757" s="7">
        <v>157.0</v>
      </c>
      <c r="I5757" s="7">
        <v>114.0</v>
      </c>
      <c r="J5757" s="7">
        <f t="shared" si="1"/>
        <v>146.6666667</v>
      </c>
    </row>
    <row r="5758" ht="15.75" hidden="1" customHeight="1">
      <c r="A5758" s="5" t="s">
        <v>8010</v>
      </c>
      <c r="B5758" s="6" t="s">
        <v>12</v>
      </c>
      <c r="C5758" s="5" t="s">
        <v>13</v>
      </c>
      <c r="D5758" s="5" t="s">
        <v>14</v>
      </c>
      <c r="E5758" s="5" t="s">
        <v>25</v>
      </c>
      <c r="F5758" s="5" t="s">
        <v>259</v>
      </c>
      <c r="G5758" s="7">
        <v>166.0</v>
      </c>
      <c r="H5758" s="7">
        <v>187.0</v>
      </c>
      <c r="I5758" s="7" t="s">
        <v>17</v>
      </c>
      <c r="J5758" s="7">
        <f t="shared" si="1"/>
        <v>176.5</v>
      </c>
    </row>
    <row r="5759" ht="15.75" hidden="1" customHeight="1">
      <c r="A5759" s="5" t="s">
        <v>8011</v>
      </c>
      <c r="B5759" s="6" t="s">
        <v>12</v>
      </c>
      <c r="C5759" s="5" t="s">
        <v>23</v>
      </c>
      <c r="D5759" s="5" t="s">
        <v>20</v>
      </c>
      <c r="E5759" s="5" t="s">
        <v>25</v>
      </c>
      <c r="F5759" s="5" t="s">
        <v>240</v>
      </c>
      <c r="G5759" s="7">
        <v>189.0</v>
      </c>
      <c r="H5759" s="7" t="s">
        <v>17</v>
      </c>
      <c r="I5759" s="7">
        <v>161.0</v>
      </c>
      <c r="J5759" s="7">
        <f t="shared" si="1"/>
        <v>175</v>
      </c>
    </row>
    <row r="5760" ht="15.75" hidden="1" customHeight="1">
      <c r="A5760" s="5" t="s">
        <v>8012</v>
      </c>
      <c r="B5760" s="6" t="s">
        <v>19</v>
      </c>
      <c r="C5760" s="5" t="s">
        <v>13</v>
      </c>
      <c r="D5760" s="5" t="s">
        <v>43</v>
      </c>
      <c r="E5760" s="5" t="s">
        <v>25</v>
      </c>
      <c r="F5760" s="5" t="s">
        <v>224</v>
      </c>
      <c r="G5760" s="7">
        <v>178.0</v>
      </c>
      <c r="H5760" s="7">
        <v>160.0</v>
      </c>
      <c r="I5760" s="7">
        <v>146.0</v>
      </c>
      <c r="J5760" s="7">
        <f t="shared" si="1"/>
        <v>161.3333333</v>
      </c>
    </row>
    <row r="5761" ht="15.75" hidden="1" customHeight="1">
      <c r="A5761" s="5" t="s">
        <v>8013</v>
      </c>
      <c r="B5761" s="6" t="s">
        <v>19</v>
      </c>
      <c r="C5761" s="5" t="s">
        <v>13</v>
      </c>
      <c r="D5761" s="5" t="s">
        <v>30</v>
      </c>
      <c r="E5761" s="5" t="s">
        <v>15</v>
      </c>
      <c r="F5761" s="5" t="s">
        <v>3288</v>
      </c>
      <c r="G5761" s="7">
        <v>152.0</v>
      </c>
      <c r="H5761" s="7" t="s">
        <v>17</v>
      </c>
      <c r="I5761" s="7">
        <v>140.0</v>
      </c>
      <c r="J5761" s="7">
        <f t="shared" si="1"/>
        <v>146</v>
      </c>
    </row>
    <row r="5762" ht="15.75" hidden="1" customHeight="1">
      <c r="A5762" s="5" t="s">
        <v>8014</v>
      </c>
      <c r="B5762" s="6" t="s">
        <v>12</v>
      </c>
      <c r="C5762" s="5" t="s">
        <v>23</v>
      </c>
      <c r="D5762" s="5" t="s">
        <v>20</v>
      </c>
      <c r="E5762" s="5" t="s">
        <v>15</v>
      </c>
      <c r="F5762" s="5" t="s">
        <v>33</v>
      </c>
      <c r="G5762" s="7">
        <v>176.0</v>
      </c>
      <c r="H5762" s="7" t="s">
        <v>17</v>
      </c>
      <c r="I5762" s="7">
        <v>151.0</v>
      </c>
      <c r="J5762" s="7">
        <f t="shared" si="1"/>
        <v>163.5</v>
      </c>
    </row>
    <row r="5763" ht="15.75" hidden="1" customHeight="1">
      <c r="A5763" s="5" t="s">
        <v>8015</v>
      </c>
      <c r="B5763" s="6" t="s">
        <v>12</v>
      </c>
      <c r="C5763" s="5" t="s">
        <v>23</v>
      </c>
      <c r="D5763" s="5" t="s">
        <v>24</v>
      </c>
      <c r="E5763" s="5" t="s">
        <v>15</v>
      </c>
      <c r="F5763" s="5" t="s">
        <v>332</v>
      </c>
      <c r="G5763" s="7">
        <v>161.0</v>
      </c>
      <c r="H5763" s="7">
        <v>138.0</v>
      </c>
      <c r="I5763" s="7" t="s">
        <v>17</v>
      </c>
      <c r="J5763" s="7">
        <f t="shared" si="1"/>
        <v>149.5</v>
      </c>
    </row>
    <row r="5764" ht="15.75" hidden="1" customHeight="1">
      <c r="A5764" s="5" t="s">
        <v>8016</v>
      </c>
      <c r="B5764" s="6" t="s">
        <v>12</v>
      </c>
      <c r="C5764" s="5" t="s">
        <v>13</v>
      </c>
      <c r="D5764" s="5" t="s">
        <v>24</v>
      </c>
      <c r="E5764" s="5" t="s">
        <v>25</v>
      </c>
      <c r="F5764" s="5" t="s">
        <v>69</v>
      </c>
      <c r="G5764" s="7">
        <v>120.0</v>
      </c>
      <c r="H5764" s="7">
        <v>130.0</v>
      </c>
      <c r="I5764" s="7" t="s">
        <v>17</v>
      </c>
      <c r="J5764" s="7">
        <f t="shared" si="1"/>
        <v>125</v>
      </c>
    </row>
    <row r="5765" ht="15.75" hidden="1" customHeight="1">
      <c r="A5765" s="5" t="s">
        <v>8017</v>
      </c>
      <c r="B5765" s="6" t="s">
        <v>19</v>
      </c>
      <c r="C5765" s="5" t="s">
        <v>13</v>
      </c>
      <c r="D5765" s="5" t="s">
        <v>24</v>
      </c>
      <c r="E5765" s="5" t="s">
        <v>15</v>
      </c>
      <c r="F5765" s="5" t="s">
        <v>722</v>
      </c>
      <c r="G5765" s="7">
        <v>127.0</v>
      </c>
      <c r="H5765" s="7" t="s">
        <v>17</v>
      </c>
      <c r="I5765" s="7">
        <v>151.0</v>
      </c>
      <c r="J5765" s="7">
        <f t="shared" si="1"/>
        <v>139</v>
      </c>
    </row>
    <row r="5766" ht="15.75" hidden="1" customHeight="1">
      <c r="A5766" s="5" t="s">
        <v>8018</v>
      </c>
      <c r="B5766" s="6" t="s">
        <v>12</v>
      </c>
      <c r="C5766" s="5" t="s">
        <v>23</v>
      </c>
      <c r="D5766" s="5" t="s">
        <v>24</v>
      </c>
      <c r="E5766" s="5" t="s">
        <v>15</v>
      </c>
      <c r="F5766" s="5" t="s">
        <v>1388</v>
      </c>
      <c r="G5766" s="7">
        <v>119.0</v>
      </c>
      <c r="H5766" s="7">
        <v>112.0</v>
      </c>
      <c r="I5766" s="7" t="s">
        <v>17</v>
      </c>
      <c r="J5766" s="7">
        <f t="shared" si="1"/>
        <v>115.5</v>
      </c>
    </row>
    <row r="5767" ht="15.75" hidden="1" customHeight="1">
      <c r="A5767" s="5" t="s">
        <v>8019</v>
      </c>
      <c r="B5767" s="6" t="s">
        <v>12</v>
      </c>
      <c r="C5767" s="5" t="s">
        <v>23</v>
      </c>
      <c r="D5767" s="5" t="s">
        <v>30</v>
      </c>
      <c r="E5767" s="5" t="s">
        <v>15</v>
      </c>
      <c r="F5767" s="5" t="s">
        <v>183</v>
      </c>
      <c r="G5767" s="7">
        <v>149.0</v>
      </c>
      <c r="H5767" s="7">
        <v>161.0</v>
      </c>
      <c r="I5767" s="7" t="s">
        <v>17</v>
      </c>
      <c r="J5767" s="7">
        <f t="shared" si="1"/>
        <v>155</v>
      </c>
    </row>
    <row r="5768" ht="15.75" hidden="1" customHeight="1">
      <c r="A5768" s="5" t="s">
        <v>8020</v>
      </c>
      <c r="B5768" s="6" t="s">
        <v>19</v>
      </c>
      <c r="C5768" s="5" t="s">
        <v>13</v>
      </c>
      <c r="D5768" s="5" t="s">
        <v>60</v>
      </c>
      <c r="E5768" s="5" t="s">
        <v>15</v>
      </c>
      <c r="F5768" s="5" t="s">
        <v>164</v>
      </c>
      <c r="G5768" s="7">
        <v>174.0</v>
      </c>
      <c r="H5768" s="7" t="s">
        <v>17</v>
      </c>
      <c r="I5768" s="7">
        <v>175.0</v>
      </c>
      <c r="J5768" s="7">
        <f t="shared" si="1"/>
        <v>174.5</v>
      </c>
    </row>
    <row r="5769" ht="15.75" hidden="1" customHeight="1">
      <c r="A5769" s="5" t="s">
        <v>8021</v>
      </c>
      <c r="B5769" s="6" t="s">
        <v>12</v>
      </c>
      <c r="C5769" s="5" t="s">
        <v>23</v>
      </c>
      <c r="D5769" s="5" t="s">
        <v>43</v>
      </c>
      <c r="E5769" s="5" t="s">
        <v>15</v>
      </c>
      <c r="F5769" s="5" t="s">
        <v>174</v>
      </c>
      <c r="G5769" s="7">
        <v>176.0</v>
      </c>
      <c r="H5769" s="7" t="s">
        <v>17</v>
      </c>
      <c r="I5769" s="7">
        <v>149.0</v>
      </c>
      <c r="J5769" s="7">
        <f t="shared" si="1"/>
        <v>162.5</v>
      </c>
    </row>
    <row r="5770" ht="15.75" hidden="1" customHeight="1">
      <c r="A5770" s="5" t="s">
        <v>8022</v>
      </c>
      <c r="B5770" s="6" t="s">
        <v>19</v>
      </c>
      <c r="C5770" s="5" t="s">
        <v>13</v>
      </c>
      <c r="D5770" s="5" t="s">
        <v>14</v>
      </c>
      <c r="E5770" s="5" t="s">
        <v>25</v>
      </c>
      <c r="F5770" s="5" t="s">
        <v>421</v>
      </c>
      <c r="G5770" s="7">
        <v>135.0</v>
      </c>
      <c r="H5770" s="7">
        <v>130.0</v>
      </c>
      <c r="I5770" s="7" t="s">
        <v>17</v>
      </c>
      <c r="J5770" s="7">
        <f t="shared" si="1"/>
        <v>132.5</v>
      </c>
    </row>
    <row r="5771" ht="15.75" hidden="1" customHeight="1">
      <c r="A5771" s="5" t="s">
        <v>8023</v>
      </c>
      <c r="B5771" s="6" t="s">
        <v>19</v>
      </c>
      <c r="C5771" s="5" t="s">
        <v>13</v>
      </c>
      <c r="D5771" s="5" t="s">
        <v>37</v>
      </c>
      <c r="E5771" s="5" t="s">
        <v>25</v>
      </c>
      <c r="F5771" s="5" t="s">
        <v>174</v>
      </c>
      <c r="G5771" s="7">
        <v>165.0</v>
      </c>
      <c r="H5771" s="7" t="s">
        <v>17</v>
      </c>
      <c r="I5771" s="7">
        <v>151.0</v>
      </c>
      <c r="J5771" s="7">
        <f t="shared" si="1"/>
        <v>158</v>
      </c>
    </row>
    <row r="5772" ht="15.75" hidden="1" customHeight="1">
      <c r="A5772" s="5" t="s">
        <v>8024</v>
      </c>
      <c r="B5772" s="6" t="s">
        <v>12</v>
      </c>
      <c r="C5772" s="5" t="s">
        <v>13</v>
      </c>
      <c r="D5772" s="5" t="s">
        <v>14</v>
      </c>
      <c r="E5772" s="5" t="s">
        <v>15</v>
      </c>
      <c r="F5772" s="5" t="s">
        <v>205</v>
      </c>
      <c r="G5772" s="7">
        <v>155.0</v>
      </c>
      <c r="H5772" s="7" t="s">
        <v>17</v>
      </c>
      <c r="I5772" s="7">
        <v>119.0</v>
      </c>
      <c r="J5772" s="7">
        <f t="shared" si="1"/>
        <v>137</v>
      </c>
    </row>
    <row r="5773" ht="15.75" hidden="1" customHeight="1">
      <c r="A5773" s="5" t="s">
        <v>8025</v>
      </c>
      <c r="B5773" s="6" t="s">
        <v>12</v>
      </c>
      <c r="C5773" s="5" t="s">
        <v>13</v>
      </c>
      <c r="D5773" s="5" t="s">
        <v>43</v>
      </c>
      <c r="E5773" s="5" t="s">
        <v>25</v>
      </c>
      <c r="F5773" s="5" t="s">
        <v>454</v>
      </c>
      <c r="G5773" s="7">
        <v>178.0</v>
      </c>
      <c r="H5773" s="7" t="s">
        <v>17</v>
      </c>
      <c r="I5773" s="7">
        <v>149.0</v>
      </c>
      <c r="J5773" s="7">
        <f t="shared" si="1"/>
        <v>163.5</v>
      </c>
    </row>
    <row r="5774" ht="15.75" hidden="1" customHeight="1">
      <c r="A5774" s="5" t="s">
        <v>8026</v>
      </c>
      <c r="B5774" s="6" t="s">
        <v>12</v>
      </c>
      <c r="C5774" s="5" t="s">
        <v>23</v>
      </c>
      <c r="D5774" s="5" t="s">
        <v>20</v>
      </c>
      <c r="E5774" s="5" t="s">
        <v>25</v>
      </c>
      <c r="F5774" s="5" t="s">
        <v>654</v>
      </c>
      <c r="G5774" s="7">
        <v>185.0</v>
      </c>
      <c r="H5774" s="7" t="s">
        <v>17</v>
      </c>
      <c r="I5774" s="7">
        <v>175.0</v>
      </c>
      <c r="J5774" s="7">
        <f t="shared" si="1"/>
        <v>180</v>
      </c>
    </row>
    <row r="5775" ht="15.75" hidden="1" customHeight="1">
      <c r="A5775" s="5" t="s">
        <v>8027</v>
      </c>
      <c r="B5775" s="6" t="s">
        <v>19</v>
      </c>
      <c r="C5775" s="5" t="s">
        <v>23</v>
      </c>
      <c r="D5775" s="5" t="s">
        <v>20</v>
      </c>
      <c r="E5775" s="5" t="s">
        <v>15</v>
      </c>
      <c r="F5775" s="5" t="s">
        <v>81</v>
      </c>
      <c r="G5775" s="7">
        <v>113.0</v>
      </c>
      <c r="H5775" s="7">
        <v>138.0</v>
      </c>
      <c r="I5775" s="7" t="s">
        <v>17</v>
      </c>
      <c r="J5775" s="7">
        <f t="shared" si="1"/>
        <v>125.5</v>
      </c>
    </row>
    <row r="5776" ht="15.75" hidden="1" customHeight="1">
      <c r="A5776" s="5" t="s">
        <v>8028</v>
      </c>
      <c r="B5776" s="6" t="s">
        <v>12</v>
      </c>
      <c r="C5776" s="5" t="s">
        <v>13</v>
      </c>
      <c r="D5776" s="5" t="s">
        <v>51</v>
      </c>
      <c r="E5776" s="5" t="s">
        <v>15</v>
      </c>
      <c r="F5776" s="5" t="s">
        <v>336</v>
      </c>
      <c r="G5776" s="7">
        <v>145.0</v>
      </c>
      <c r="H5776" s="7" t="s">
        <v>17</v>
      </c>
      <c r="I5776" s="7">
        <v>140.0</v>
      </c>
      <c r="J5776" s="7">
        <f t="shared" si="1"/>
        <v>142.5</v>
      </c>
    </row>
    <row r="5777" ht="15.75" hidden="1" customHeight="1">
      <c r="A5777" s="5" t="s">
        <v>8029</v>
      </c>
      <c r="B5777" s="6" t="s">
        <v>19</v>
      </c>
      <c r="C5777" s="5" t="s">
        <v>23</v>
      </c>
      <c r="D5777" s="5" t="s">
        <v>37</v>
      </c>
      <c r="E5777" s="5" t="s">
        <v>15</v>
      </c>
      <c r="F5777" s="5" t="s">
        <v>326</v>
      </c>
      <c r="G5777" s="7">
        <v>115.0</v>
      </c>
      <c r="H5777" s="7" t="s">
        <v>17</v>
      </c>
      <c r="I5777" s="7">
        <v>117.0</v>
      </c>
      <c r="J5777" s="7">
        <f t="shared" si="1"/>
        <v>116</v>
      </c>
    </row>
    <row r="5778" ht="15.75" hidden="1" customHeight="1">
      <c r="A5778" s="5" t="s">
        <v>8030</v>
      </c>
      <c r="B5778" s="6" t="s">
        <v>12</v>
      </c>
      <c r="C5778" s="5" t="s">
        <v>23</v>
      </c>
      <c r="D5778" s="5" t="s">
        <v>24</v>
      </c>
      <c r="E5778" s="5" t="s">
        <v>15</v>
      </c>
      <c r="F5778" s="5" t="s">
        <v>35</v>
      </c>
      <c r="G5778" s="7">
        <v>185.0</v>
      </c>
      <c r="H5778" s="7">
        <v>157.0</v>
      </c>
      <c r="I5778" s="7" t="s">
        <v>17</v>
      </c>
      <c r="J5778" s="7">
        <f t="shared" si="1"/>
        <v>171</v>
      </c>
    </row>
    <row r="5779" ht="15.75" hidden="1" customHeight="1">
      <c r="A5779" s="5" t="s">
        <v>8031</v>
      </c>
      <c r="B5779" s="6" t="s">
        <v>12</v>
      </c>
      <c r="C5779" s="5" t="s">
        <v>23</v>
      </c>
      <c r="D5779" s="5" t="s">
        <v>20</v>
      </c>
      <c r="E5779" s="5" t="s">
        <v>15</v>
      </c>
      <c r="F5779" s="5" t="s">
        <v>28</v>
      </c>
      <c r="G5779" s="7">
        <v>122.0</v>
      </c>
      <c r="H5779" s="7">
        <v>138.0</v>
      </c>
      <c r="I5779" s="7" t="s">
        <v>17</v>
      </c>
      <c r="J5779" s="7">
        <f t="shared" si="1"/>
        <v>130</v>
      </c>
    </row>
    <row r="5780" ht="15.75" hidden="1" customHeight="1">
      <c r="A5780" s="5" t="s">
        <v>8032</v>
      </c>
      <c r="B5780" s="6" t="s">
        <v>12</v>
      </c>
      <c r="C5780" s="5" t="s">
        <v>13</v>
      </c>
      <c r="D5780" s="5" t="s">
        <v>37</v>
      </c>
      <c r="E5780" s="5" t="s">
        <v>15</v>
      </c>
      <c r="F5780" s="5" t="s">
        <v>117</v>
      </c>
      <c r="G5780" s="7">
        <v>188.0</v>
      </c>
      <c r="H5780" s="7">
        <v>171.0</v>
      </c>
      <c r="I5780" s="7">
        <v>144.0</v>
      </c>
      <c r="J5780" s="7">
        <f t="shared" si="1"/>
        <v>167.6666667</v>
      </c>
    </row>
    <row r="5781" ht="15.75" hidden="1" customHeight="1">
      <c r="A5781" s="5" t="s">
        <v>8033</v>
      </c>
      <c r="B5781" s="6" t="s">
        <v>12</v>
      </c>
      <c r="C5781" s="5" t="s">
        <v>13</v>
      </c>
      <c r="D5781" s="5" t="s">
        <v>20</v>
      </c>
      <c r="E5781" s="5" t="s">
        <v>25</v>
      </c>
      <c r="F5781" s="5" t="s">
        <v>824</v>
      </c>
      <c r="G5781" s="7">
        <v>164.0</v>
      </c>
      <c r="H5781" s="7" t="s">
        <v>17</v>
      </c>
      <c r="I5781" s="7">
        <v>135.0</v>
      </c>
      <c r="J5781" s="7">
        <f t="shared" si="1"/>
        <v>149.5</v>
      </c>
    </row>
    <row r="5782" ht="15.75" hidden="1" customHeight="1">
      <c r="A5782" s="5" t="s">
        <v>8034</v>
      </c>
      <c r="B5782" s="6" t="s">
        <v>19</v>
      </c>
      <c r="C5782" s="5" t="s">
        <v>23</v>
      </c>
      <c r="D5782" s="5" t="s">
        <v>30</v>
      </c>
      <c r="E5782" s="5" t="s">
        <v>25</v>
      </c>
      <c r="F5782" s="5" t="s">
        <v>373</v>
      </c>
      <c r="G5782" s="7">
        <v>137.0</v>
      </c>
      <c r="H5782" s="7">
        <v>161.0</v>
      </c>
      <c r="I5782" s="7" t="s">
        <v>17</v>
      </c>
      <c r="J5782" s="7">
        <f t="shared" si="1"/>
        <v>149</v>
      </c>
    </row>
    <row r="5783" ht="15.75" hidden="1" customHeight="1">
      <c r="A5783" s="5" t="s">
        <v>8035</v>
      </c>
      <c r="B5783" s="6" t="s">
        <v>12</v>
      </c>
      <c r="C5783" s="5" t="s">
        <v>23</v>
      </c>
      <c r="D5783" s="5" t="s">
        <v>37</v>
      </c>
      <c r="E5783" s="5" t="s">
        <v>25</v>
      </c>
      <c r="F5783" s="5" t="s">
        <v>361</v>
      </c>
      <c r="G5783" s="7">
        <v>196.0</v>
      </c>
      <c r="H5783" s="7" t="s">
        <v>17</v>
      </c>
      <c r="I5783" s="7">
        <v>187.0</v>
      </c>
      <c r="J5783" s="7">
        <f t="shared" si="1"/>
        <v>191.5</v>
      </c>
    </row>
    <row r="5784" ht="15.75" hidden="1" customHeight="1">
      <c r="A5784" s="5" t="s">
        <v>8036</v>
      </c>
      <c r="B5784" s="6" t="s">
        <v>19</v>
      </c>
      <c r="C5784" s="5" t="s">
        <v>13</v>
      </c>
      <c r="D5784" s="5" t="s">
        <v>40</v>
      </c>
      <c r="E5784" s="5" t="s">
        <v>15</v>
      </c>
      <c r="F5784" s="5" t="s">
        <v>41</v>
      </c>
      <c r="G5784" s="7">
        <v>104.0</v>
      </c>
      <c r="H5784" s="7" t="s">
        <v>67</v>
      </c>
      <c r="I5784" s="7" t="s">
        <v>67</v>
      </c>
      <c r="J5784" s="7">
        <f t="shared" si="1"/>
        <v>104</v>
      </c>
    </row>
    <row r="5785" ht="15.75" hidden="1" customHeight="1">
      <c r="A5785" s="5" t="s">
        <v>8037</v>
      </c>
      <c r="B5785" s="6" t="s">
        <v>12</v>
      </c>
      <c r="C5785" s="5" t="s">
        <v>13</v>
      </c>
      <c r="D5785" s="5" t="s">
        <v>149</v>
      </c>
      <c r="E5785" s="5" t="s">
        <v>15</v>
      </c>
      <c r="F5785" s="5" t="s">
        <v>150</v>
      </c>
      <c r="G5785" s="7">
        <v>132.0</v>
      </c>
      <c r="H5785" s="7" t="s">
        <v>67</v>
      </c>
      <c r="I5785" s="7" t="s">
        <v>17</v>
      </c>
      <c r="J5785" s="7">
        <f t="shared" si="1"/>
        <v>132</v>
      </c>
    </row>
    <row r="5786" ht="15.75" hidden="1" customHeight="1">
      <c r="A5786" s="5" t="s">
        <v>8038</v>
      </c>
      <c r="B5786" s="6" t="s">
        <v>12</v>
      </c>
      <c r="C5786" s="5" t="s">
        <v>23</v>
      </c>
      <c r="D5786" s="5" t="s">
        <v>43</v>
      </c>
      <c r="E5786" s="5" t="s">
        <v>15</v>
      </c>
      <c r="F5786" s="5" t="s">
        <v>224</v>
      </c>
      <c r="G5786" s="7">
        <v>141.0</v>
      </c>
      <c r="H5786" s="7">
        <v>130.0</v>
      </c>
      <c r="I5786" s="7" t="s">
        <v>17</v>
      </c>
      <c r="J5786" s="7">
        <f t="shared" si="1"/>
        <v>135.5</v>
      </c>
    </row>
    <row r="5787" ht="15.75" hidden="1" customHeight="1">
      <c r="A5787" s="5" t="s">
        <v>8039</v>
      </c>
      <c r="B5787" s="6" t="s">
        <v>19</v>
      </c>
      <c r="C5787" s="5" t="s">
        <v>23</v>
      </c>
      <c r="D5787" s="5" t="s">
        <v>30</v>
      </c>
      <c r="E5787" s="5" t="s">
        <v>15</v>
      </c>
      <c r="F5787" s="5" t="s">
        <v>971</v>
      </c>
      <c r="G5787" s="7">
        <v>179.0</v>
      </c>
      <c r="H5787" s="7">
        <v>155.0</v>
      </c>
      <c r="I5787" s="7">
        <v>133.0</v>
      </c>
      <c r="J5787" s="7">
        <f t="shared" si="1"/>
        <v>155.6666667</v>
      </c>
    </row>
    <row r="5788" ht="15.75" hidden="1" customHeight="1">
      <c r="A5788" s="5" t="s">
        <v>8040</v>
      </c>
      <c r="B5788" s="6" t="s">
        <v>12</v>
      </c>
      <c r="C5788" s="5" t="s">
        <v>23</v>
      </c>
      <c r="D5788" s="5" t="s">
        <v>20</v>
      </c>
      <c r="E5788" s="5" t="s">
        <v>25</v>
      </c>
      <c r="F5788" s="5" t="s">
        <v>498</v>
      </c>
      <c r="G5788" s="7">
        <v>197.0</v>
      </c>
      <c r="H5788" s="7" t="s">
        <v>17</v>
      </c>
      <c r="I5788" s="7">
        <v>177.0</v>
      </c>
      <c r="J5788" s="7">
        <f t="shared" si="1"/>
        <v>187</v>
      </c>
    </row>
    <row r="5789" ht="15.75" hidden="1" customHeight="1">
      <c r="A5789" s="5" t="s">
        <v>8041</v>
      </c>
      <c r="B5789" s="6" t="s">
        <v>12</v>
      </c>
      <c r="C5789" s="5" t="s">
        <v>23</v>
      </c>
      <c r="D5789" s="5" t="s">
        <v>30</v>
      </c>
      <c r="E5789" s="5" t="s">
        <v>15</v>
      </c>
      <c r="F5789" s="5" t="s">
        <v>697</v>
      </c>
      <c r="G5789" s="7">
        <v>153.0</v>
      </c>
      <c r="H5789" s="7">
        <v>135.0</v>
      </c>
      <c r="I5789" s="7" t="s">
        <v>17</v>
      </c>
      <c r="J5789" s="7">
        <f t="shared" si="1"/>
        <v>144</v>
      </c>
    </row>
    <row r="5790" ht="15.75" hidden="1" customHeight="1">
      <c r="A5790" s="5" t="s">
        <v>8042</v>
      </c>
      <c r="B5790" s="6" t="s">
        <v>12</v>
      </c>
      <c r="C5790" s="5" t="s">
        <v>23</v>
      </c>
      <c r="D5790" s="5" t="s">
        <v>30</v>
      </c>
      <c r="E5790" s="5" t="s">
        <v>15</v>
      </c>
      <c r="F5790" s="5" t="s">
        <v>214</v>
      </c>
      <c r="G5790" s="7">
        <v>187.0</v>
      </c>
      <c r="H5790" s="7">
        <v>171.0</v>
      </c>
      <c r="I5790" s="7" t="s">
        <v>17</v>
      </c>
      <c r="J5790" s="7">
        <f t="shared" si="1"/>
        <v>179</v>
      </c>
    </row>
    <row r="5791" ht="15.75" hidden="1" customHeight="1">
      <c r="A5791" s="5" t="s">
        <v>8043</v>
      </c>
      <c r="B5791" s="6" t="s">
        <v>12</v>
      </c>
      <c r="C5791" s="5" t="s">
        <v>13</v>
      </c>
      <c r="D5791" s="5" t="s">
        <v>20</v>
      </c>
      <c r="E5791" s="5" t="s">
        <v>15</v>
      </c>
      <c r="F5791" s="5" t="s">
        <v>354</v>
      </c>
      <c r="G5791" s="7">
        <v>174.0</v>
      </c>
      <c r="H5791" s="7" t="s">
        <v>17</v>
      </c>
      <c r="I5791" s="7">
        <v>163.0</v>
      </c>
      <c r="J5791" s="7">
        <f t="shared" si="1"/>
        <v>168.5</v>
      </c>
    </row>
    <row r="5792" ht="15.75" hidden="1" customHeight="1">
      <c r="A5792" s="5" t="s">
        <v>8044</v>
      </c>
      <c r="B5792" s="6" t="s">
        <v>12</v>
      </c>
      <c r="C5792" s="5" t="s">
        <v>13</v>
      </c>
      <c r="D5792" s="5" t="s">
        <v>30</v>
      </c>
      <c r="E5792" s="5" t="s">
        <v>15</v>
      </c>
      <c r="F5792" s="5" t="s">
        <v>319</v>
      </c>
      <c r="G5792" s="7">
        <v>155.0</v>
      </c>
      <c r="H5792" s="7">
        <v>155.0</v>
      </c>
      <c r="I5792" s="7" t="s">
        <v>17</v>
      </c>
      <c r="J5792" s="7">
        <f t="shared" si="1"/>
        <v>155</v>
      </c>
    </row>
    <row r="5793" ht="15.75" hidden="1" customHeight="1">
      <c r="A5793" s="5" t="s">
        <v>8045</v>
      </c>
      <c r="B5793" s="6" t="s">
        <v>12</v>
      </c>
      <c r="C5793" s="5" t="s">
        <v>13</v>
      </c>
      <c r="D5793" s="5" t="s">
        <v>473</v>
      </c>
      <c r="E5793" s="5" t="s">
        <v>25</v>
      </c>
      <c r="F5793" s="5" t="s">
        <v>474</v>
      </c>
      <c r="G5793" s="7">
        <v>162.0</v>
      </c>
      <c r="H5793" s="7" t="s">
        <v>17</v>
      </c>
      <c r="I5793" s="7">
        <v>161.0</v>
      </c>
      <c r="J5793" s="7">
        <f t="shared" si="1"/>
        <v>161.5</v>
      </c>
    </row>
    <row r="5794" ht="15.75" hidden="1" customHeight="1">
      <c r="A5794" s="5" t="s">
        <v>8046</v>
      </c>
      <c r="B5794" s="6" t="s">
        <v>12</v>
      </c>
      <c r="C5794" s="5" t="s">
        <v>23</v>
      </c>
      <c r="D5794" s="5" t="s">
        <v>37</v>
      </c>
      <c r="E5794" s="5" t="s">
        <v>15</v>
      </c>
      <c r="F5794" s="5" t="s">
        <v>271</v>
      </c>
      <c r="G5794" s="7">
        <v>192.0</v>
      </c>
      <c r="H5794" s="7">
        <v>172.0</v>
      </c>
      <c r="I5794" s="7" t="s">
        <v>17</v>
      </c>
      <c r="J5794" s="7">
        <f t="shared" si="1"/>
        <v>182</v>
      </c>
    </row>
    <row r="5795" ht="15.75" hidden="1" customHeight="1">
      <c r="A5795" s="5" t="s">
        <v>8047</v>
      </c>
      <c r="B5795" s="6" t="s">
        <v>12</v>
      </c>
      <c r="C5795" s="5" t="s">
        <v>13</v>
      </c>
      <c r="D5795" s="5" t="s">
        <v>40</v>
      </c>
      <c r="E5795" s="5" t="s">
        <v>15</v>
      </c>
      <c r="F5795" s="5" t="s">
        <v>41</v>
      </c>
      <c r="G5795" s="7">
        <v>111.0</v>
      </c>
      <c r="H5795" s="7">
        <v>121.0</v>
      </c>
      <c r="I5795" s="7" t="s">
        <v>17</v>
      </c>
      <c r="J5795" s="7">
        <f t="shared" si="1"/>
        <v>116</v>
      </c>
    </row>
    <row r="5796" ht="15.75" hidden="1" customHeight="1">
      <c r="A5796" s="5" t="s">
        <v>8048</v>
      </c>
      <c r="B5796" s="6" t="s">
        <v>19</v>
      </c>
      <c r="C5796" s="5" t="s">
        <v>23</v>
      </c>
      <c r="D5796" s="5" t="s">
        <v>51</v>
      </c>
      <c r="E5796" s="5" t="s">
        <v>25</v>
      </c>
      <c r="F5796" s="5" t="s">
        <v>361</v>
      </c>
      <c r="G5796" s="7">
        <v>193.5</v>
      </c>
      <c r="H5796" s="7">
        <v>191.0</v>
      </c>
      <c r="I5796" s="7" t="s">
        <v>17</v>
      </c>
      <c r="J5796" s="7">
        <f t="shared" si="1"/>
        <v>192.25</v>
      </c>
    </row>
    <row r="5797" ht="15.75" hidden="1" customHeight="1">
      <c r="A5797" s="5" t="s">
        <v>8049</v>
      </c>
      <c r="B5797" s="6" t="s">
        <v>12</v>
      </c>
      <c r="C5797" s="5" t="s">
        <v>23</v>
      </c>
      <c r="D5797" s="5" t="s">
        <v>30</v>
      </c>
      <c r="E5797" s="5" t="s">
        <v>25</v>
      </c>
      <c r="F5797" s="5" t="s">
        <v>1350</v>
      </c>
      <c r="G5797" s="7">
        <v>144.0</v>
      </c>
      <c r="H5797" s="7">
        <v>130.0</v>
      </c>
      <c r="I5797" s="7" t="s">
        <v>17</v>
      </c>
      <c r="J5797" s="7">
        <f t="shared" si="1"/>
        <v>137</v>
      </c>
    </row>
    <row r="5798" ht="15.75" hidden="1" customHeight="1">
      <c r="A5798" s="5" t="s">
        <v>8050</v>
      </c>
      <c r="B5798" s="6" t="s">
        <v>12</v>
      </c>
      <c r="C5798" s="5" t="s">
        <v>23</v>
      </c>
      <c r="D5798" s="5" t="s">
        <v>24</v>
      </c>
      <c r="E5798" s="5" t="s">
        <v>15</v>
      </c>
      <c r="F5798" s="5" t="s">
        <v>244</v>
      </c>
      <c r="G5798" s="7">
        <v>190.0</v>
      </c>
      <c r="H5798" s="7">
        <v>183.0</v>
      </c>
      <c r="I5798" s="7">
        <v>172.0</v>
      </c>
      <c r="J5798" s="7">
        <f t="shared" si="1"/>
        <v>181.6666667</v>
      </c>
    </row>
    <row r="5799" ht="15.75" hidden="1" customHeight="1">
      <c r="A5799" s="5" t="s">
        <v>8051</v>
      </c>
      <c r="B5799" s="6" t="s">
        <v>19</v>
      </c>
      <c r="C5799" s="5" t="s">
        <v>23</v>
      </c>
      <c r="D5799" s="5" t="s">
        <v>130</v>
      </c>
      <c r="E5799" s="5" t="s">
        <v>25</v>
      </c>
      <c r="F5799" s="5" t="s">
        <v>58</v>
      </c>
      <c r="G5799" s="7">
        <v>144.0</v>
      </c>
      <c r="H5799" s="7" t="s">
        <v>17</v>
      </c>
      <c r="I5799" s="7">
        <v>165.0</v>
      </c>
      <c r="J5799" s="7">
        <f t="shared" si="1"/>
        <v>154.5</v>
      </c>
    </row>
    <row r="5800" ht="15.75" hidden="1" customHeight="1">
      <c r="A5800" s="5" t="s">
        <v>8052</v>
      </c>
      <c r="B5800" s="6" t="s">
        <v>19</v>
      </c>
      <c r="C5800" s="5" t="s">
        <v>23</v>
      </c>
      <c r="D5800" s="5" t="s">
        <v>130</v>
      </c>
      <c r="E5800" s="5" t="s">
        <v>15</v>
      </c>
      <c r="F5800" s="5" t="s">
        <v>483</v>
      </c>
      <c r="G5800" s="7">
        <v>176.0</v>
      </c>
      <c r="H5800" s="7">
        <v>165.0</v>
      </c>
      <c r="I5800" s="7" t="s">
        <v>17</v>
      </c>
      <c r="J5800" s="7">
        <f t="shared" si="1"/>
        <v>170.5</v>
      </c>
    </row>
    <row r="5801" ht="15.75" hidden="1" customHeight="1">
      <c r="A5801" s="5" t="s">
        <v>8053</v>
      </c>
      <c r="B5801" s="6" t="s">
        <v>12</v>
      </c>
      <c r="C5801" s="5" t="s">
        <v>13</v>
      </c>
      <c r="D5801" s="5" t="s">
        <v>14</v>
      </c>
      <c r="E5801" s="5" t="s">
        <v>25</v>
      </c>
      <c r="F5801" s="5" t="s">
        <v>782</v>
      </c>
      <c r="G5801" s="7">
        <v>104.0</v>
      </c>
      <c r="H5801" s="7" t="s">
        <v>17</v>
      </c>
      <c r="I5801" s="7">
        <v>100.0</v>
      </c>
      <c r="J5801" s="7">
        <f t="shared" si="1"/>
        <v>102</v>
      </c>
    </row>
    <row r="5802" ht="15.75" hidden="1" customHeight="1">
      <c r="A5802" s="5" t="s">
        <v>8054</v>
      </c>
      <c r="B5802" s="6" t="s">
        <v>19</v>
      </c>
      <c r="C5802" s="5" t="s">
        <v>13</v>
      </c>
      <c r="D5802" s="5" t="s">
        <v>60</v>
      </c>
      <c r="E5802" s="5" t="s">
        <v>15</v>
      </c>
      <c r="F5802" s="5" t="s">
        <v>398</v>
      </c>
      <c r="G5802" s="7">
        <v>137.0</v>
      </c>
      <c r="H5802" s="7" t="s">
        <v>17</v>
      </c>
      <c r="I5802" s="7">
        <v>187.0</v>
      </c>
      <c r="J5802" s="7">
        <f t="shared" si="1"/>
        <v>162</v>
      </c>
    </row>
    <row r="5803" ht="15.75" hidden="1" customHeight="1">
      <c r="A5803" s="5" t="s">
        <v>8055</v>
      </c>
      <c r="B5803" s="6" t="s">
        <v>12</v>
      </c>
      <c r="C5803" s="5" t="s">
        <v>13</v>
      </c>
      <c r="D5803" s="5" t="s">
        <v>24</v>
      </c>
      <c r="E5803" s="5" t="s">
        <v>25</v>
      </c>
      <c r="F5803" s="5" t="s">
        <v>105</v>
      </c>
      <c r="G5803" s="7">
        <v>117.0</v>
      </c>
      <c r="H5803" s="7" t="s">
        <v>17</v>
      </c>
      <c r="I5803" s="7">
        <v>142.0</v>
      </c>
      <c r="J5803" s="7">
        <f t="shared" si="1"/>
        <v>129.5</v>
      </c>
    </row>
    <row r="5804" ht="15.75" hidden="1" customHeight="1">
      <c r="A5804" s="5" t="s">
        <v>8056</v>
      </c>
      <c r="B5804" s="6" t="s">
        <v>12</v>
      </c>
      <c r="C5804" s="5" t="s">
        <v>23</v>
      </c>
      <c r="D5804" s="5" t="s">
        <v>30</v>
      </c>
      <c r="E5804" s="5" t="s">
        <v>25</v>
      </c>
      <c r="F5804" s="5" t="s">
        <v>844</v>
      </c>
      <c r="G5804" s="7">
        <v>147.0</v>
      </c>
      <c r="H5804" s="7" t="s">
        <v>17</v>
      </c>
      <c r="I5804" s="7">
        <v>119.0</v>
      </c>
      <c r="J5804" s="7">
        <f t="shared" si="1"/>
        <v>133</v>
      </c>
    </row>
    <row r="5805" ht="15.75" hidden="1" customHeight="1">
      <c r="A5805" s="5" t="s">
        <v>8057</v>
      </c>
      <c r="B5805" s="6" t="s">
        <v>12</v>
      </c>
      <c r="C5805" s="5" t="s">
        <v>13</v>
      </c>
      <c r="D5805" s="5" t="s">
        <v>51</v>
      </c>
      <c r="E5805" s="5" t="s">
        <v>15</v>
      </c>
      <c r="F5805" s="5" t="s">
        <v>330</v>
      </c>
      <c r="G5805" s="7">
        <v>122.0</v>
      </c>
      <c r="H5805" s="7">
        <v>135.0</v>
      </c>
      <c r="I5805" s="7" t="s">
        <v>17</v>
      </c>
      <c r="J5805" s="7">
        <f t="shared" si="1"/>
        <v>128.5</v>
      </c>
    </row>
    <row r="5806" ht="15.75" hidden="1" customHeight="1">
      <c r="A5806" s="5" t="s">
        <v>8058</v>
      </c>
      <c r="B5806" s="6" t="s">
        <v>12</v>
      </c>
      <c r="C5806" s="5" t="s">
        <v>23</v>
      </c>
      <c r="D5806" s="5" t="s">
        <v>20</v>
      </c>
      <c r="E5806" s="5" t="s">
        <v>15</v>
      </c>
      <c r="F5806" s="5" t="s">
        <v>81</v>
      </c>
      <c r="G5806" s="7">
        <v>173.0</v>
      </c>
      <c r="H5806" s="7">
        <v>161.0</v>
      </c>
      <c r="I5806" s="7" t="s">
        <v>17</v>
      </c>
      <c r="J5806" s="7">
        <f t="shared" si="1"/>
        <v>167</v>
      </c>
    </row>
    <row r="5807" ht="15.75" hidden="1" customHeight="1">
      <c r="A5807" s="5" t="s">
        <v>8059</v>
      </c>
      <c r="B5807" s="6" t="s">
        <v>12</v>
      </c>
      <c r="C5807" s="5" t="s">
        <v>23</v>
      </c>
      <c r="D5807" s="5" t="s">
        <v>20</v>
      </c>
      <c r="E5807" s="5" t="s">
        <v>25</v>
      </c>
      <c r="F5807" s="5" t="s">
        <v>194</v>
      </c>
      <c r="G5807" s="7">
        <v>177.0</v>
      </c>
      <c r="H5807" s="7">
        <v>138.0</v>
      </c>
      <c r="I5807" s="7" t="s">
        <v>17</v>
      </c>
      <c r="J5807" s="7">
        <f t="shared" si="1"/>
        <v>157.5</v>
      </c>
    </row>
    <row r="5808" ht="15.75" hidden="1" customHeight="1">
      <c r="A5808" s="5" t="s">
        <v>8060</v>
      </c>
      <c r="B5808" s="6" t="s">
        <v>12</v>
      </c>
      <c r="C5808" s="5" t="s">
        <v>23</v>
      </c>
      <c r="D5808" s="5" t="s">
        <v>30</v>
      </c>
      <c r="E5808" s="5" t="s">
        <v>25</v>
      </c>
      <c r="F5808" s="5" t="s">
        <v>1094</v>
      </c>
      <c r="G5808" s="7">
        <v>179.0</v>
      </c>
      <c r="H5808" s="7">
        <v>164.0</v>
      </c>
      <c r="I5808" s="7" t="s">
        <v>17</v>
      </c>
      <c r="J5808" s="7">
        <f t="shared" si="1"/>
        <v>171.5</v>
      </c>
    </row>
    <row r="5809" ht="15.75" hidden="1" customHeight="1">
      <c r="A5809" s="5" t="s">
        <v>8061</v>
      </c>
      <c r="B5809" s="6" t="s">
        <v>12</v>
      </c>
      <c r="C5809" s="5" t="s">
        <v>23</v>
      </c>
      <c r="D5809" s="5" t="s">
        <v>37</v>
      </c>
      <c r="E5809" s="5" t="s">
        <v>15</v>
      </c>
      <c r="F5809" s="5" t="s">
        <v>271</v>
      </c>
      <c r="G5809" s="7">
        <v>172.0</v>
      </c>
      <c r="H5809" s="7">
        <v>178.0</v>
      </c>
      <c r="I5809" s="7">
        <v>165.0</v>
      </c>
      <c r="J5809" s="7">
        <f t="shared" si="1"/>
        <v>171.6666667</v>
      </c>
    </row>
    <row r="5810" ht="15.75" hidden="1" customHeight="1">
      <c r="A5810" s="5" t="s">
        <v>8062</v>
      </c>
      <c r="B5810" s="6" t="s">
        <v>12</v>
      </c>
      <c r="C5810" s="5" t="s">
        <v>13</v>
      </c>
      <c r="D5810" s="5" t="s">
        <v>130</v>
      </c>
      <c r="E5810" s="5" t="s">
        <v>15</v>
      </c>
      <c r="F5810" s="5" t="s">
        <v>483</v>
      </c>
      <c r="G5810" s="7" t="s">
        <v>67</v>
      </c>
      <c r="H5810" s="7" t="s">
        <v>17</v>
      </c>
      <c r="I5810" s="7">
        <v>100.0</v>
      </c>
      <c r="J5810" s="7">
        <f t="shared" si="1"/>
        <v>100</v>
      </c>
    </row>
    <row r="5811" ht="15.75" hidden="1" customHeight="1">
      <c r="A5811" s="5" t="s">
        <v>8063</v>
      </c>
      <c r="B5811" s="6" t="s">
        <v>19</v>
      </c>
      <c r="C5811" s="5" t="s">
        <v>23</v>
      </c>
      <c r="D5811" s="5" t="s">
        <v>109</v>
      </c>
      <c r="E5811" s="5" t="s">
        <v>25</v>
      </c>
      <c r="F5811" s="5" t="s">
        <v>679</v>
      </c>
      <c r="G5811" s="7">
        <v>113.0</v>
      </c>
      <c r="H5811" s="7">
        <v>138.0</v>
      </c>
      <c r="I5811" s="7" t="s">
        <v>17</v>
      </c>
      <c r="J5811" s="7">
        <f t="shared" si="1"/>
        <v>125.5</v>
      </c>
    </row>
    <row r="5812" ht="15.75" hidden="1" customHeight="1">
      <c r="A5812" s="5" t="s">
        <v>8064</v>
      </c>
      <c r="B5812" s="6" t="s">
        <v>12</v>
      </c>
      <c r="C5812" s="5" t="s">
        <v>13</v>
      </c>
      <c r="D5812" s="5" t="s">
        <v>20</v>
      </c>
      <c r="E5812" s="5" t="s">
        <v>15</v>
      </c>
      <c r="F5812" s="5" t="s">
        <v>81</v>
      </c>
      <c r="G5812" s="7">
        <v>161.0</v>
      </c>
      <c r="H5812" s="7" t="s">
        <v>17</v>
      </c>
      <c r="I5812" s="7">
        <v>153.0</v>
      </c>
      <c r="J5812" s="7">
        <f t="shared" si="1"/>
        <v>157</v>
      </c>
    </row>
    <row r="5813" ht="15.75" hidden="1" customHeight="1">
      <c r="A5813" s="5" t="s">
        <v>8065</v>
      </c>
      <c r="B5813" s="6" t="s">
        <v>12</v>
      </c>
      <c r="C5813" s="5" t="s">
        <v>13</v>
      </c>
      <c r="D5813" s="5" t="s">
        <v>30</v>
      </c>
      <c r="E5813" s="5" t="s">
        <v>15</v>
      </c>
      <c r="F5813" s="5" t="s">
        <v>1408</v>
      </c>
      <c r="G5813" s="7">
        <v>147.0</v>
      </c>
      <c r="H5813" s="7">
        <v>138.0</v>
      </c>
      <c r="I5813" s="7">
        <v>140.0</v>
      </c>
      <c r="J5813" s="7">
        <f t="shared" si="1"/>
        <v>141.6666667</v>
      </c>
    </row>
    <row r="5814" ht="15.75" hidden="1" customHeight="1">
      <c r="A5814" s="5" t="s">
        <v>8066</v>
      </c>
      <c r="B5814" s="6" t="s">
        <v>12</v>
      </c>
      <c r="C5814" s="5" t="s">
        <v>23</v>
      </c>
      <c r="D5814" s="5" t="s">
        <v>46</v>
      </c>
      <c r="E5814" s="5" t="s">
        <v>15</v>
      </c>
      <c r="F5814" s="5" t="s">
        <v>90</v>
      </c>
      <c r="G5814" s="7">
        <v>109.0</v>
      </c>
      <c r="H5814" s="7">
        <v>149.0</v>
      </c>
      <c r="I5814" s="7" t="s">
        <v>17</v>
      </c>
      <c r="J5814" s="7">
        <f t="shared" si="1"/>
        <v>129</v>
      </c>
    </row>
    <row r="5815" ht="15.75" hidden="1" customHeight="1">
      <c r="A5815" s="5" t="s">
        <v>8067</v>
      </c>
      <c r="B5815" s="6" t="s">
        <v>12</v>
      </c>
      <c r="C5815" s="5" t="s">
        <v>23</v>
      </c>
      <c r="D5815" s="5" t="s">
        <v>20</v>
      </c>
      <c r="E5815" s="5" t="s">
        <v>15</v>
      </c>
      <c r="F5815" s="5" t="s">
        <v>387</v>
      </c>
      <c r="G5815" s="7">
        <v>196.0</v>
      </c>
      <c r="H5815" s="7">
        <v>184.0</v>
      </c>
      <c r="I5815" s="7" t="s">
        <v>17</v>
      </c>
      <c r="J5815" s="7">
        <f t="shared" si="1"/>
        <v>190</v>
      </c>
    </row>
    <row r="5816" ht="15.75" hidden="1" customHeight="1">
      <c r="A5816" s="5" t="s">
        <v>8068</v>
      </c>
      <c r="B5816" s="6" t="s">
        <v>12</v>
      </c>
      <c r="C5816" s="5" t="s">
        <v>13</v>
      </c>
      <c r="D5816" s="5" t="s">
        <v>40</v>
      </c>
      <c r="E5816" s="5" t="s">
        <v>15</v>
      </c>
      <c r="F5816" s="5" t="s">
        <v>41</v>
      </c>
      <c r="G5816" s="7">
        <v>175.0</v>
      </c>
      <c r="H5816" s="7">
        <v>162.0</v>
      </c>
      <c r="I5816" s="7">
        <v>122.0</v>
      </c>
      <c r="J5816" s="7">
        <f t="shared" si="1"/>
        <v>153</v>
      </c>
    </row>
    <row r="5817" ht="15.75" hidden="1" customHeight="1">
      <c r="A5817" s="5" t="s">
        <v>8069</v>
      </c>
      <c r="B5817" s="6" t="s">
        <v>1069</v>
      </c>
      <c r="C5817" s="5" t="s">
        <v>23</v>
      </c>
      <c r="D5817" s="5" t="s">
        <v>43</v>
      </c>
      <c r="E5817" s="5" t="s">
        <v>25</v>
      </c>
      <c r="F5817" s="5" t="s">
        <v>259</v>
      </c>
      <c r="G5817" s="7">
        <v>169.0</v>
      </c>
      <c r="H5817" s="7" t="s">
        <v>17</v>
      </c>
      <c r="I5817" s="7">
        <v>163.0</v>
      </c>
      <c r="J5817" s="7">
        <f t="shared" si="1"/>
        <v>166</v>
      </c>
    </row>
    <row r="5818" ht="15.75" hidden="1" customHeight="1">
      <c r="A5818" s="5" t="s">
        <v>8070</v>
      </c>
      <c r="B5818" s="6" t="s">
        <v>12</v>
      </c>
      <c r="C5818" s="5" t="s">
        <v>13</v>
      </c>
      <c r="D5818" s="5" t="s">
        <v>20</v>
      </c>
      <c r="E5818" s="5" t="s">
        <v>15</v>
      </c>
      <c r="F5818" s="5" t="s">
        <v>264</v>
      </c>
      <c r="G5818" s="7">
        <v>126.0</v>
      </c>
      <c r="H5818" s="7">
        <v>157.0</v>
      </c>
      <c r="I5818" s="7" t="s">
        <v>17</v>
      </c>
      <c r="J5818" s="7">
        <f t="shared" si="1"/>
        <v>141.5</v>
      </c>
    </row>
    <row r="5819" ht="15.75" hidden="1" customHeight="1">
      <c r="A5819" s="5" t="s">
        <v>8071</v>
      </c>
      <c r="B5819" s="6" t="s">
        <v>12</v>
      </c>
      <c r="C5819" s="5" t="s">
        <v>23</v>
      </c>
      <c r="D5819" s="5" t="s">
        <v>24</v>
      </c>
      <c r="E5819" s="5" t="s">
        <v>15</v>
      </c>
      <c r="F5819" s="5" t="s">
        <v>1225</v>
      </c>
      <c r="G5819" s="7">
        <v>193.0</v>
      </c>
      <c r="H5819" s="7">
        <v>185.0</v>
      </c>
      <c r="I5819" s="7" t="s">
        <v>17</v>
      </c>
      <c r="J5819" s="7">
        <f t="shared" si="1"/>
        <v>189</v>
      </c>
    </row>
    <row r="5820" ht="15.75" hidden="1" customHeight="1">
      <c r="A5820" s="5" t="s">
        <v>8072</v>
      </c>
      <c r="B5820" s="6" t="s">
        <v>1353</v>
      </c>
      <c r="C5820" s="5" t="s">
        <v>13</v>
      </c>
      <c r="D5820" s="5" t="s">
        <v>30</v>
      </c>
      <c r="E5820" s="5" t="s">
        <v>25</v>
      </c>
      <c r="F5820" s="5" t="s">
        <v>275</v>
      </c>
      <c r="G5820" s="7">
        <v>156.0</v>
      </c>
      <c r="H5820" s="7">
        <v>192.0</v>
      </c>
      <c r="I5820" s="7" t="s">
        <v>17</v>
      </c>
      <c r="J5820" s="7">
        <f t="shared" si="1"/>
        <v>174</v>
      </c>
    </row>
    <row r="5821" ht="15.75" hidden="1" customHeight="1">
      <c r="A5821" s="5" t="s">
        <v>8073</v>
      </c>
      <c r="B5821" s="6" t="s">
        <v>12</v>
      </c>
      <c r="C5821" s="5" t="s">
        <v>13</v>
      </c>
      <c r="D5821" s="5" t="s">
        <v>24</v>
      </c>
      <c r="E5821" s="5" t="s">
        <v>25</v>
      </c>
      <c r="F5821" s="5" t="s">
        <v>54</v>
      </c>
      <c r="G5821" s="7">
        <v>117.0</v>
      </c>
      <c r="H5821" s="7">
        <v>145.0</v>
      </c>
      <c r="I5821" s="7" t="s">
        <v>17</v>
      </c>
      <c r="J5821" s="7">
        <f t="shared" si="1"/>
        <v>131</v>
      </c>
    </row>
    <row r="5822" ht="15.75" hidden="1" customHeight="1">
      <c r="A5822" s="5" t="s">
        <v>8074</v>
      </c>
      <c r="B5822" s="6" t="s">
        <v>12</v>
      </c>
      <c r="C5822" s="5" t="s">
        <v>13</v>
      </c>
      <c r="D5822" s="5" t="s">
        <v>20</v>
      </c>
      <c r="E5822" s="5" t="s">
        <v>15</v>
      </c>
      <c r="F5822" s="5" t="s">
        <v>210</v>
      </c>
      <c r="G5822" s="7">
        <v>173.0</v>
      </c>
      <c r="H5822" s="7">
        <v>155.0</v>
      </c>
      <c r="I5822" s="7">
        <v>151.0</v>
      </c>
      <c r="J5822" s="7">
        <f t="shared" si="1"/>
        <v>159.6666667</v>
      </c>
    </row>
    <row r="5823" ht="15.75" hidden="1" customHeight="1">
      <c r="A5823" s="5" t="s">
        <v>8075</v>
      </c>
      <c r="B5823" s="6" t="s">
        <v>12</v>
      </c>
      <c r="C5823" s="5" t="s">
        <v>23</v>
      </c>
      <c r="D5823" s="5" t="s">
        <v>20</v>
      </c>
      <c r="E5823" s="5" t="s">
        <v>15</v>
      </c>
      <c r="F5823" s="5" t="s">
        <v>292</v>
      </c>
      <c r="G5823" s="7">
        <v>180.0</v>
      </c>
      <c r="H5823" s="7">
        <v>158.0</v>
      </c>
      <c r="I5823" s="7" t="s">
        <v>17</v>
      </c>
      <c r="J5823" s="7">
        <f t="shared" si="1"/>
        <v>169</v>
      </c>
    </row>
    <row r="5824" ht="15.75" hidden="1" customHeight="1">
      <c r="A5824" s="5" t="s">
        <v>8076</v>
      </c>
      <c r="B5824" s="6" t="s">
        <v>12</v>
      </c>
      <c r="C5824" s="5" t="s">
        <v>23</v>
      </c>
      <c r="D5824" s="5" t="s">
        <v>30</v>
      </c>
      <c r="E5824" s="5" t="s">
        <v>15</v>
      </c>
      <c r="F5824" s="5" t="s">
        <v>289</v>
      </c>
      <c r="G5824" s="7">
        <v>182.0</v>
      </c>
      <c r="H5824" s="7">
        <v>157.0</v>
      </c>
      <c r="I5824" s="7" t="s">
        <v>17</v>
      </c>
      <c r="J5824" s="7">
        <f t="shared" si="1"/>
        <v>169.5</v>
      </c>
    </row>
    <row r="5825" ht="15.75" hidden="1" customHeight="1">
      <c r="A5825" s="5" t="s">
        <v>8077</v>
      </c>
      <c r="B5825" s="6" t="s">
        <v>19</v>
      </c>
      <c r="C5825" s="5" t="s">
        <v>23</v>
      </c>
      <c r="D5825" s="5" t="s">
        <v>14</v>
      </c>
      <c r="E5825" s="5" t="s">
        <v>15</v>
      </c>
      <c r="F5825" s="5" t="s">
        <v>127</v>
      </c>
      <c r="G5825" s="7">
        <v>153.0</v>
      </c>
      <c r="H5825" s="7">
        <v>160.0</v>
      </c>
      <c r="I5825" s="7" t="s">
        <v>17</v>
      </c>
      <c r="J5825" s="7">
        <f t="shared" si="1"/>
        <v>156.5</v>
      </c>
    </row>
    <row r="5826" ht="15.75" hidden="1" customHeight="1">
      <c r="A5826" s="5" t="s">
        <v>8078</v>
      </c>
      <c r="B5826" s="6" t="s">
        <v>12</v>
      </c>
      <c r="C5826" s="5" t="s">
        <v>13</v>
      </c>
      <c r="D5826" s="5" t="s">
        <v>37</v>
      </c>
      <c r="E5826" s="5" t="s">
        <v>15</v>
      </c>
      <c r="F5826" s="5" t="s">
        <v>190</v>
      </c>
      <c r="G5826" s="7">
        <v>197.0</v>
      </c>
      <c r="H5826" s="7" t="s">
        <v>17</v>
      </c>
      <c r="I5826" s="7">
        <v>184.0</v>
      </c>
      <c r="J5826" s="7">
        <f t="shared" si="1"/>
        <v>190.5</v>
      </c>
    </row>
    <row r="5827" ht="15.75" hidden="1" customHeight="1">
      <c r="A5827" s="5" t="s">
        <v>8079</v>
      </c>
      <c r="B5827" s="6" t="s">
        <v>12</v>
      </c>
      <c r="C5827" s="5" t="s">
        <v>13</v>
      </c>
      <c r="D5827" s="5" t="s">
        <v>24</v>
      </c>
      <c r="E5827" s="5" t="s">
        <v>25</v>
      </c>
      <c r="F5827" s="5" t="s">
        <v>310</v>
      </c>
      <c r="G5827" s="7">
        <v>111.0</v>
      </c>
      <c r="H5827" s="7" t="s">
        <v>17</v>
      </c>
      <c r="I5827" s="7">
        <v>122.0</v>
      </c>
      <c r="J5827" s="7">
        <f t="shared" si="1"/>
        <v>116.5</v>
      </c>
    </row>
    <row r="5828" ht="15.75" hidden="1" customHeight="1">
      <c r="A5828" s="5" t="s">
        <v>8080</v>
      </c>
      <c r="B5828" s="6" t="s">
        <v>12</v>
      </c>
      <c r="C5828" s="5" t="s">
        <v>13</v>
      </c>
      <c r="D5828" s="5" t="s">
        <v>20</v>
      </c>
      <c r="E5828" s="5" t="s">
        <v>15</v>
      </c>
      <c r="F5828" s="5" t="s">
        <v>38</v>
      </c>
      <c r="G5828" s="7">
        <v>155.0</v>
      </c>
      <c r="H5828" s="7">
        <v>149.0</v>
      </c>
      <c r="I5828" s="7" t="s">
        <v>67</v>
      </c>
      <c r="J5828" s="7">
        <f t="shared" si="1"/>
        <v>152</v>
      </c>
    </row>
    <row r="5829" ht="15.75" hidden="1" customHeight="1">
      <c r="A5829" s="5" t="s">
        <v>8081</v>
      </c>
      <c r="B5829" s="6" t="s">
        <v>12</v>
      </c>
      <c r="C5829" s="5" t="s">
        <v>13</v>
      </c>
      <c r="D5829" s="5" t="s">
        <v>20</v>
      </c>
      <c r="E5829" s="5" t="s">
        <v>15</v>
      </c>
      <c r="F5829" s="5" t="s">
        <v>742</v>
      </c>
      <c r="G5829" s="7">
        <v>111.0</v>
      </c>
      <c r="H5829" s="7">
        <v>127.0</v>
      </c>
      <c r="I5829" s="7" t="s">
        <v>17</v>
      </c>
      <c r="J5829" s="7">
        <f t="shared" si="1"/>
        <v>119</v>
      </c>
    </row>
    <row r="5830" ht="15.75" hidden="1" customHeight="1">
      <c r="A5830" s="5" t="s">
        <v>8082</v>
      </c>
      <c r="B5830" s="6" t="s">
        <v>19</v>
      </c>
      <c r="C5830" s="5" t="s">
        <v>13</v>
      </c>
      <c r="D5830" s="5" t="s">
        <v>60</v>
      </c>
      <c r="E5830" s="5" t="s">
        <v>25</v>
      </c>
      <c r="F5830" s="5" t="s">
        <v>61</v>
      </c>
      <c r="G5830" s="7">
        <v>172.0</v>
      </c>
      <c r="H5830" s="7" t="s">
        <v>17</v>
      </c>
      <c r="I5830" s="7">
        <v>192.0</v>
      </c>
      <c r="J5830" s="7">
        <f t="shared" si="1"/>
        <v>182</v>
      </c>
    </row>
    <row r="5831" ht="15.75" hidden="1" customHeight="1">
      <c r="A5831" s="5" t="s">
        <v>8083</v>
      </c>
      <c r="B5831" s="6" t="s">
        <v>12</v>
      </c>
      <c r="C5831" s="5" t="s">
        <v>13</v>
      </c>
      <c r="D5831" s="5" t="s">
        <v>37</v>
      </c>
      <c r="E5831" s="5" t="s">
        <v>15</v>
      </c>
      <c r="F5831" s="5" t="s">
        <v>86</v>
      </c>
      <c r="G5831" s="7">
        <v>180.0</v>
      </c>
      <c r="H5831" s="7" t="s">
        <v>17</v>
      </c>
      <c r="I5831" s="7">
        <v>175.0</v>
      </c>
      <c r="J5831" s="7">
        <f t="shared" si="1"/>
        <v>177.5</v>
      </c>
    </row>
    <row r="5832" ht="15.75" hidden="1" customHeight="1">
      <c r="A5832" s="5" t="s">
        <v>8085</v>
      </c>
      <c r="B5832" s="6" t="s">
        <v>19</v>
      </c>
      <c r="C5832" s="5" t="s">
        <v>23</v>
      </c>
      <c r="D5832" s="5" t="s">
        <v>20</v>
      </c>
      <c r="E5832" s="5" t="s">
        <v>25</v>
      </c>
      <c r="F5832" s="5" t="s">
        <v>498</v>
      </c>
      <c r="G5832" s="7">
        <v>138.0</v>
      </c>
      <c r="H5832" s="7">
        <v>172.0</v>
      </c>
      <c r="I5832" s="7" t="s">
        <v>17</v>
      </c>
      <c r="J5832" s="7">
        <f t="shared" si="1"/>
        <v>155</v>
      </c>
    </row>
    <row r="5833" ht="15.75" hidden="1" customHeight="1">
      <c r="A5833" s="5" t="s">
        <v>8086</v>
      </c>
      <c r="B5833" s="6" t="s">
        <v>12</v>
      </c>
      <c r="C5833" s="5" t="s">
        <v>13</v>
      </c>
      <c r="D5833" s="5" t="s">
        <v>43</v>
      </c>
      <c r="E5833" s="5" t="s">
        <v>25</v>
      </c>
      <c r="F5833" s="5" t="s">
        <v>44</v>
      </c>
      <c r="G5833" s="7">
        <v>165.0</v>
      </c>
      <c r="H5833" s="7" t="s">
        <v>17</v>
      </c>
      <c r="I5833" s="7">
        <v>178.0</v>
      </c>
      <c r="J5833" s="7">
        <f t="shared" si="1"/>
        <v>171.5</v>
      </c>
    </row>
    <row r="5834" ht="15.75" hidden="1" customHeight="1">
      <c r="A5834" s="5" t="s">
        <v>8087</v>
      </c>
      <c r="B5834" s="6" t="s">
        <v>12</v>
      </c>
      <c r="C5834" s="5" t="s">
        <v>13</v>
      </c>
      <c r="D5834" s="5" t="s">
        <v>130</v>
      </c>
      <c r="E5834" s="5" t="s">
        <v>15</v>
      </c>
      <c r="F5834" s="5" t="s">
        <v>483</v>
      </c>
      <c r="G5834" s="7">
        <v>122.0</v>
      </c>
      <c r="H5834" s="7" t="s">
        <v>17</v>
      </c>
      <c r="I5834" s="7">
        <v>135.0</v>
      </c>
      <c r="J5834" s="7">
        <f t="shared" si="1"/>
        <v>128.5</v>
      </c>
    </row>
    <row r="5835" ht="15.75" hidden="1" customHeight="1">
      <c r="A5835" s="5" t="s">
        <v>8088</v>
      </c>
      <c r="B5835" s="6" t="s">
        <v>12</v>
      </c>
      <c r="C5835" s="5" t="s">
        <v>23</v>
      </c>
      <c r="D5835" s="5" t="s">
        <v>24</v>
      </c>
      <c r="E5835" s="5" t="s">
        <v>15</v>
      </c>
      <c r="F5835" s="5" t="s">
        <v>875</v>
      </c>
      <c r="G5835" s="7">
        <v>172.0</v>
      </c>
      <c r="H5835" s="7">
        <v>140.0</v>
      </c>
      <c r="I5835" s="7" t="s">
        <v>17</v>
      </c>
      <c r="J5835" s="7">
        <f t="shared" si="1"/>
        <v>156</v>
      </c>
    </row>
    <row r="5836" ht="15.75" hidden="1" customHeight="1">
      <c r="A5836" s="5" t="s">
        <v>8089</v>
      </c>
      <c r="B5836" s="6" t="s">
        <v>12</v>
      </c>
      <c r="C5836" s="5" t="s">
        <v>13</v>
      </c>
      <c r="D5836" s="5" t="s">
        <v>109</v>
      </c>
      <c r="E5836" s="5" t="s">
        <v>25</v>
      </c>
      <c r="F5836" s="5" t="s">
        <v>679</v>
      </c>
      <c r="G5836" s="7">
        <v>140.0</v>
      </c>
      <c r="H5836" s="7">
        <v>140.0</v>
      </c>
      <c r="I5836" s="7">
        <v>140.0</v>
      </c>
      <c r="J5836" s="7">
        <f t="shared" si="1"/>
        <v>140</v>
      </c>
    </row>
    <row r="5837" ht="15.75" hidden="1" customHeight="1">
      <c r="A5837" s="5" t="s">
        <v>8090</v>
      </c>
      <c r="B5837" s="6" t="s">
        <v>19</v>
      </c>
      <c r="C5837" s="5" t="s">
        <v>23</v>
      </c>
      <c r="D5837" s="5" t="s">
        <v>20</v>
      </c>
      <c r="E5837" s="5" t="s">
        <v>15</v>
      </c>
      <c r="F5837" s="5" t="s">
        <v>185</v>
      </c>
      <c r="G5837" s="7">
        <v>190.0</v>
      </c>
      <c r="H5837" s="7" t="s">
        <v>17</v>
      </c>
      <c r="I5837" s="7">
        <v>172.0</v>
      </c>
      <c r="J5837" s="7">
        <f t="shared" si="1"/>
        <v>181</v>
      </c>
    </row>
    <row r="5838" ht="15.75" hidden="1" customHeight="1">
      <c r="A5838" s="5" t="s">
        <v>8091</v>
      </c>
      <c r="B5838" s="6" t="s">
        <v>12</v>
      </c>
      <c r="C5838" s="5" t="s">
        <v>13</v>
      </c>
      <c r="D5838" s="5" t="s">
        <v>24</v>
      </c>
      <c r="E5838" s="5" t="s">
        <v>25</v>
      </c>
      <c r="F5838" s="5" t="s">
        <v>310</v>
      </c>
      <c r="G5838" s="7">
        <v>138.0</v>
      </c>
      <c r="H5838" s="7">
        <v>130.0</v>
      </c>
      <c r="I5838" s="7" t="s">
        <v>17</v>
      </c>
      <c r="J5838" s="7">
        <f t="shared" si="1"/>
        <v>134</v>
      </c>
    </row>
    <row r="5839" ht="15.75" hidden="1" customHeight="1">
      <c r="A5839" s="5" t="s">
        <v>8092</v>
      </c>
      <c r="B5839" s="6" t="s">
        <v>12</v>
      </c>
      <c r="C5839" s="5" t="s">
        <v>13</v>
      </c>
      <c r="D5839" s="5" t="s">
        <v>60</v>
      </c>
      <c r="E5839" s="5" t="s">
        <v>15</v>
      </c>
      <c r="F5839" s="5" t="s">
        <v>73</v>
      </c>
      <c r="G5839" s="7">
        <v>150.0</v>
      </c>
      <c r="H5839" s="7" t="s">
        <v>17</v>
      </c>
      <c r="I5839" s="7">
        <v>190.0</v>
      </c>
      <c r="J5839" s="7">
        <f t="shared" si="1"/>
        <v>170</v>
      </c>
    </row>
    <row r="5840" ht="15.75" hidden="1" customHeight="1">
      <c r="A5840" s="5" t="s">
        <v>8093</v>
      </c>
      <c r="B5840" s="6" t="s">
        <v>12</v>
      </c>
      <c r="C5840" s="5" t="s">
        <v>23</v>
      </c>
      <c r="D5840" s="5" t="s">
        <v>20</v>
      </c>
      <c r="E5840" s="5" t="s">
        <v>15</v>
      </c>
      <c r="F5840" s="5" t="s">
        <v>383</v>
      </c>
      <c r="G5840" s="7">
        <v>134.0</v>
      </c>
      <c r="H5840" s="7" t="s">
        <v>17</v>
      </c>
      <c r="I5840" s="7">
        <v>110.0</v>
      </c>
      <c r="J5840" s="7">
        <f t="shared" si="1"/>
        <v>122</v>
      </c>
    </row>
    <row r="5841" ht="15.75" hidden="1" customHeight="1">
      <c r="A5841" s="5" t="s">
        <v>8094</v>
      </c>
      <c r="B5841" s="6" t="s">
        <v>12</v>
      </c>
      <c r="C5841" s="5" t="s">
        <v>23</v>
      </c>
      <c r="D5841" s="5" t="s">
        <v>109</v>
      </c>
      <c r="E5841" s="5" t="s">
        <v>25</v>
      </c>
      <c r="F5841" s="5" t="s">
        <v>110</v>
      </c>
      <c r="G5841" s="7">
        <v>115.0</v>
      </c>
      <c r="H5841" s="7">
        <v>107.0</v>
      </c>
      <c r="I5841" s="7" t="s">
        <v>67</v>
      </c>
      <c r="J5841" s="7">
        <f t="shared" si="1"/>
        <v>111</v>
      </c>
    </row>
    <row r="5842" ht="15.75" hidden="1" customHeight="1">
      <c r="A5842" s="5" t="s">
        <v>8095</v>
      </c>
      <c r="B5842" s="6" t="s">
        <v>19</v>
      </c>
      <c r="C5842" s="5" t="s">
        <v>23</v>
      </c>
      <c r="D5842" s="5" t="s">
        <v>51</v>
      </c>
      <c r="E5842" s="5" t="s">
        <v>15</v>
      </c>
      <c r="F5842" s="5" t="s">
        <v>16</v>
      </c>
      <c r="G5842" s="7">
        <v>149.0</v>
      </c>
      <c r="H5842" s="7">
        <v>145.0</v>
      </c>
      <c r="I5842" s="7" t="s">
        <v>17</v>
      </c>
      <c r="J5842" s="7">
        <f t="shared" si="1"/>
        <v>147</v>
      </c>
    </row>
    <row r="5843" ht="15.75" hidden="1" customHeight="1">
      <c r="A5843" s="5" t="s">
        <v>8096</v>
      </c>
      <c r="B5843" s="6" t="s">
        <v>12</v>
      </c>
      <c r="C5843" s="5" t="s">
        <v>13</v>
      </c>
      <c r="D5843" s="5" t="s">
        <v>30</v>
      </c>
      <c r="E5843" s="5" t="s">
        <v>25</v>
      </c>
      <c r="F5843" s="5" t="s">
        <v>965</v>
      </c>
      <c r="G5843" s="7">
        <v>138.0</v>
      </c>
      <c r="H5843" s="7">
        <v>175.0</v>
      </c>
      <c r="I5843" s="7">
        <v>119.0</v>
      </c>
      <c r="J5843" s="7">
        <f t="shared" si="1"/>
        <v>144</v>
      </c>
    </row>
    <row r="5844" ht="15.75" hidden="1" customHeight="1">
      <c r="A5844" s="5" t="s">
        <v>8097</v>
      </c>
      <c r="B5844" s="6" t="s">
        <v>19</v>
      </c>
      <c r="C5844" s="5" t="s">
        <v>13</v>
      </c>
      <c r="D5844" s="5" t="s">
        <v>24</v>
      </c>
      <c r="E5844" s="5" t="s">
        <v>25</v>
      </c>
      <c r="F5844" s="5" t="s">
        <v>105</v>
      </c>
      <c r="G5844" s="7">
        <v>111.0</v>
      </c>
      <c r="H5844" s="7">
        <v>110.0</v>
      </c>
      <c r="I5844" s="7">
        <v>128.0</v>
      </c>
      <c r="J5844" s="7">
        <f t="shared" si="1"/>
        <v>116.3333333</v>
      </c>
    </row>
    <row r="5845" ht="15.75" hidden="1" customHeight="1">
      <c r="A5845" s="5" t="s">
        <v>8098</v>
      </c>
      <c r="B5845" s="6" t="s">
        <v>19</v>
      </c>
      <c r="C5845" s="5" t="s">
        <v>13</v>
      </c>
      <c r="D5845" s="5" t="s">
        <v>24</v>
      </c>
      <c r="E5845" s="5" t="s">
        <v>15</v>
      </c>
      <c r="F5845" s="5" t="s">
        <v>413</v>
      </c>
      <c r="G5845" s="7">
        <v>124.0</v>
      </c>
      <c r="H5845" s="7">
        <v>107.0</v>
      </c>
      <c r="I5845" s="7" t="s">
        <v>17</v>
      </c>
      <c r="J5845" s="7">
        <f t="shared" si="1"/>
        <v>115.5</v>
      </c>
    </row>
    <row r="5846" ht="15.75" hidden="1" customHeight="1">
      <c r="A5846" s="5" t="s">
        <v>8099</v>
      </c>
      <c r="B5846" s="6" t="s">
        <v>12</v>
      </c>
      <c r="C5846" s="5" t="s">
        <v>23</v>
      </c>
      <c r="D5846" s="5" t="s">
        <v>43</v>
      </c>
      <c r="E5846" s="5" t="s">
        <v>25</v>
      </c>
      <c r="F5846" s="5" t="s">
        <v>363</v>
      </c>
      <c r="G5846" s="7">
        <v>156.0</v>
      </c>
      <c r="H5846" s="7">
        <v>172.0</v>
      </c>
      <c r="I5846" s="7" t="s">
        <v>17</v>
      </c>
      <c r="J5846" s="7">
        <f t="shared" si="1"/>
        <v>164</v>
      </c>
    </row>
    <row r="5847" ht="15.75" hidden="1" customHeight="1">
      <c r="A5847" s="5" t="s">
        <v>8100</v>
      </c>
      <c r="B5847" s="6" t="s">
        <v>12</v>
      </c>
      <c r="C5847" s="5" t="s">
        <v>13</v>
      </c>
      <c r="D5847" s="5" t="s">
        <v>37</v>
      </c>
      <c r="E5847" s="5" t="s">
        <v>25</v>
      </c>
      <c r="F5847" s="5" t="s">
        <v>361</v>
      </c>
      <c r="G5847" s="7">
        <v>193.0</v>
      </c>
      <c r="H5847" s="7" t="s">
        <v>17</v>
      </c>
      <c r="I5847" s="7">
        <v>191.0</v>
      </c>
      <c r="J5847" s="7">
        <f t="shared" si="1"/>
        <v>192</v>
      </c>
    </row>
    <row r="5848" ht="15.75" hidden="1" customHeight="1">
      <c r="A5848" s="5" t="s">
        <v>8101</v>
      </c>
      <c r="B5848" s="6" t="s">
        <v>12</v>
      </c>
      <c r="C5848" s="5" t="s">
        <v>23</v>
      </c>
      <c r="D5848" s="5" t="s">
        <v>14</v>
      </c>
      <c r="E5848" s="5" t="s">
        <v>25</v>
      </c>
      <c r="F5848" s="5" t="s">
        <v>421</v>
      </c>
      <c r="G5848" s="7">
        <v>135.0</v>
      </c>
      <c r="H5848" s="7" t="s">
        <v>67</v>
      </c>
      <c r="I5848" s="7" t="s">
        <v>17</v>
      </c>
      <c r="J5848" s="7">
        <f t="shared" si="1"/>
        <v>135</v>
      </c>
    </row>
    <row r="5849" ht="15.75" hidden="1" customHeight="1">
      <c r="A5849" s="5" t="s">
        <v>8102</v>
      </c>
      <c r="B5849" s="6" t="s">
        <v>12</v>
      </c>
      <c r="C5849" s="5" t="s">
        <v>23</v>
      </c>
      <c r="D5849" s="5" t="s">
        <v>37</v>
      </c>
      <c r="E5849" s="5" t="s">
        <v>15</v>
      </c>
      <c r="F5849" s="5" t="s">
        <v>271</v>
      </c>
      <c r="G5849" s="7">
        <v>177.0</v>
      </c>
      <c r="H5849" s="7" t="s">
        <v>17</v>
      </c>
      <c r="I5849" s="7">
        <v>178.0</v>
      </c>
      <c r="J5849" s="7">
        <f t="shared" si="1"/>
        <v>177.5</v>
      </c>
    </row>
    <row r="5850" ht="15.75" hidden="1" customHeight="1">
      <c r="A5850" s="5" t="s">
        <v>8103</v>
      </c>
      <c r="B5850" s="6" t="s">
        <v>19</v>
      </c>
      <c r="C5850" s="5" t="s">
        <v>13</v>
      </c>
      <c r="D5850" s="5" t="s">
        <v>30</v>
      </c>
      <c r="E5850" s="5" t="s">
        <v>15</v>
      </c>
      <c r="F5850" s="5" t="s">
        <v>49</v>
      </c>
      <c r="G5850" s="7" t="s">
        <v>67</v>
      </c>
      <c r="H5850" s="7">
        <v>102.0</v>
      </c>
      <c r="I5850" s="7" t="s">
        <v>17</v>
      </c>
      <c r="J5850" s="7">
        <f t="shared" si="1"/>
        <v>102</v>
      </c>
    </row>
    <row r="5851" ht="15.75" hidden="1" customHeight="1">
      <c r="A5851" s="5" t="s">
        <v>8104</v>
      </c>
      <c r="B5851" s="6" t="s">
        <v>12</v>
      </c>
      <c r="C5851" s="5" t="s">
        <v>13</v>
      </c>
      <c r="D5851" s="5" t="s">
        <v>20</v>
      </c>
      <c r="E5851" s="5" t="s">
        <v>25</v>
      </c>
      <c r="F5851" s="5" t="s">
        <v>71</v>
      </c>
      <c r="G5851" s="7">
        <v>156.0</v>
      </c>
      <c r="H5851" s="7">
        <v>135.0</v>
      </c>
      <c r="I5851" s="7" t="s">
        <v>17</v>
      </c>
      <c r="J5851" s="7">
        <f t="shared" si="1"/>
        <v>145.5</v>
      </c>
    </row>
    <row r="5852" ht="15.75" hidden="1" customHeight="1">
      <c r="A5852" s="5" t="s">
        <v>8105</v>
      </c>
      <c r="B5852" s="6" t="s">
        <v>12</v>
      </c>
      <c r="C5852" s="5" t="s">
        <v>23</v>
      </c>
      <c r="D5852" s="5" t="s">
        <v>37</v>
      </c>
      <c r="E5852" s="5" t="s">
        <v>15</v>
      </c>
      <c r="F5852" s="5" t="s">
        <v>1225</v>
      </c>
      <c r="G5852" s="7">
        <v>193.5</v>
      </c>
      <c r="H5852" s="7">
        <v>176.0</v>
      </c>
      <c r="I5852" s="7" t="s">
        <v>17</v>
      </c>
      <c r="J5852" s="7">
        <f t="shared" si="1"/>
        <v>184.75</v>
      </c>
    </row>
    <row r="5853" ht="15.75" hidden="1" customHeight="1">
      <c r="A5853" s="5" t="s">
        <v>8106</v>
      </c>
      <c r="B5853" s="6" t="s">
        <v>12</v>
      </c>
      <c r="C5853" s="5" t="s">
        <v>13</v>
      </c>
      <c r="D5853" s="5" t="s">
        <v>51</v>
      </c>
      <c r="E5853" s="5" t="s">
        <v>25</v>
      </c>
      <c r="F5853" s="5" t="s">
        <v>52</v>
      </c>
      <c r="G5853" s="7">
        <v>192.0</v>
      </c>
      <c r="H5853" s="7" t="s">
        <v>17</v>
      </c>
      <c r="I5853" s="7">
        <v>182.0</v>
      </c>
      <c r="J5853" s="7">
        <f t="shared" si="1"/>
        <v>187</v>
      </c>
    </row>
    <row r="5854" ht="15.75" hidden="1" customHeight="1">
      <c r="A5854" s="5" t="s">
        <v>8107</v>
      </c>
      <c r="B5854" s="6" t="s">
        <v>12</v>
      </c>
      <c r="C5854" s="5" t="s">
        <v>13</v>
      </c>
      <c r="D5854" s="5" t="s">
        <v>30</v>
      </c>
      <c r="E5854" s="5" t="s">
        <v>25</v>
      </c>
      <c r="F5854" s="5" t="s">
        <v>188</v>
      </c>
      <c r="G5854" s="7">
        <v>160.0</v>
      </c>
      <c r="H5854" s="7" t="s">
        <v>17</v>
      </c>
      <c r="I5854" s="7">
        <v>133.0</v>
      </c>
      <c r="J5854" s="7">
        <f t="shared" si="1"/>
        <v>146.5</v>
      </c>
    </row>
    <row r="5855" ht="15.75" hidden="1" customHeight="1">
      <c r="A5855" s="5" t="s">
        <v>8108</v>
      </c>
      <c r="B5855" s="6" t="s">
        <v>19</v>
      </c>
      <c r="C5855" s="5" t="s">
        <v>13</v>
      </c>
      <c r="D5855" s="5" t="s">
        <v>20</v>
      </c>
      <c r="E5855" s="5" t="s">
        <v>25</v>
      </c>
      <c r="F5855" s="5" t="s">
        <v>440</v>
      </c>
      <c r="G5855" s="7">
        <v>122.0</v>
      </c>
      <c r="H5855" s="7" t="s">
        <v>17</v>
      </c>
      <c r="I5855" s="7">
        <v>114.0</v>
      </c>
      <c r="J5855" s="7">
        <f t="shared" si="1"/>
        <v>118</v>
      </c>
    </row>
    <row r="5856" ht="15.75" hidden="1" customHeight="1">
      <c r="A5856" s="5" t="s">
        <v>8109</v>
      </c>
      <c r="B5856" s="6" t="s">
        <v>12</v>
      </c>
      <c r="C5856" s="5" t="s">
        <v>13</v>
      </c>
      <c r="D5856" s="5" t="s">
        <v>37</v>
      </c>
      <c r="E5856" s="5" t="s">
        <v>15</v>
      </c>
      <c r="F5856" s="5" t="s">
        <v>326</v>
      </c>
      <c r="G5856" s="7">
        <v>149.0</v>
      </c>
      <c r="H5856" s="7" t="s">
        <v>17</v>
      </c>
      <c r="I5856" s="7">
        <v>151.0</v>
      </c>
      <c r="J5856" s="7">
        <f t="shared" si="1"/>
        <v>150</v>
      </c>
    </row>
    <row r="5857" ht="15.75" hidden="1" customHeight="1">
      <c r="A5857" s="5" t="s">
        <v>8110</v>
      </c>
      <c r="B5857" s="6" t="s">
        <v>12</v>
      </c>
      <c r="C5857" s="5" t="s">
        <v>23</v>
      </c>
      <c r="D5857" s="5" t="s">
        <v>561</v>
      </c>
      <c r="E5857" s="5" t="s">
        <v>15</v>
      </c>
      <c r="F5857" s="5" t="s">
        <v>562</v>
      </c>
      <c r="G5857" s="7">
        <v>184.0</v>
      </c>
      <c r="H5857" s="7">
        <v>157.0</v>
      </c>
      <c r="I5857" s="7">
        <v>163.0</v>
      </c>
      <c r="J5857" s="7">
        <f t="shared" si="1"/>
        <v>168</v>
      </c>
    </row>
    <row r="5858" ht="15.75" hidden="1" customHeight="1">
      <c r="A5858" s="5" t="s">
        <v>8111</v>
      </c>
      <c r="B5858" s="6" t="s">
        <v>12</v>
      </c>
      <c r="C5858" s="5" t="s">
        <v>23</v>
      </c>
      <c r="D5858" s="5" t="s">
        <v>24</v>
      </c>
      <c r="E5858" s="5" t="s">
        <v>25</v>
      </c>
      <c r="F5858" s="5" t="s">
        <v>26</v>
      </c>
      <c r="G5858" s="7">
        <v>193.0</v>
      </c>
      <c r="H5858" s="7" t="s">
        <v>17</v>
      </c>
      <c r="I5858" s="7">
        <v>182.0</v>
      </c>
      <c r="J5858" s="7">
        <f t="shared" si="1"/>
        <v>187.5</v>
      </c>
    </row>
    <row r="5859" ht="15.75" hidden="1" customHeight="1">
      <c r="A5859" s="5" t="s">
        <v>8112</v>
      </c>
      <c r="B5859" s="6" t="s">
        <v>19</v>
      </c>
      <c r="C5859" s="5" t="s">
        <v>13</v>
      </c>
      <c r="D5859" s="5" t="s">
        <v>30</v>
      </c>
      <c r="E5859" s="5" t="s">
        <v>15</v>
      </c>
      <c r="F5859" s="5" t="s">
        <v>702</v>
      </c>
      <c r="G5859" s="7">
        <v>122.0</v>
      </c>
      <c r="H5859" s="7" t="s">
        <v>17</v>
      </c>
      <c r="I5859" s="7" t="s">
        <v>67</v>
      </c>
      <c r="J5859" s="7">
        <f t="shared" si="1"/>
        <v>122</v>
      </c>
    </row>
    <row r="5860" ht="15.75" hidden="1" customHeight="1">
      <c r="A5860" s="5" t="s">
        <v>8113</v>
      </c>
      <c r="B5860" s="6" t="s">
        <v>19</v>
      </c>
      <c r="C5860" s="5" t="s">
        <v>23</v>
      </c>
      <c r="D5860" s="5" t="s">
        <v>51</v>
      </c>
      <c r="E5860" s="5" t="s">
        <v>15</v>
      </c>
      <c r="F5860" s="5" t="s">
        <v>358</v>
      </c>
      <c r="G5860" s="7">
        <v>162.0</v>
      </c>
      <c r="H5860" s="7" t="s">
        <v>17</v>
      </c>
      <c r="I5860" s="7">
        <v>135.0</v>
      </c>
      <c r="J5860" s="7">
        <f t="shared" si="1"/>
        <v>148.5</v>
      </c>
    </row>
    <row r="5861" ht="15.75" hidden="1" customHeight="1">
      <c r="A5861" s="5" t="s">
        <v>8114</v>
      </c>
      <c r="B5861" s="6" t="s">
        <v>12</v>
      </c>
      <c r="C5861" s="5" t="s">
        <v>13</v>
      </c>
      <c r="D5861" s="5" t="s">
        <v>109</v>
      </c>
      <c r="E5861" s="5" t="s">
        <v>15</v>
      </c>
      <c r="F5861" s="5" t="s">
        <v>172</v>
      </c>
      <c r="G5861" s="7">
        <v>137.0</v>
      </c>
      <c r="H5861" s="7">
        <v>162.0</v>
      </c>
      <c r="I5861" s="7" t="s">
        <v>17</v>
      </c>
      <c r="J5861" s="7">
        <f t="shared" si="1"/>
        <v>149.5</v>
      </c>
    </row>
    <row r="5862" ht="15.75" hidden="1" customHeight="1">
      <c r="A5862" s="5" t="s">
        <v>8115</v>
      </c>
      <c r="B5862" s="6" t="s">
        <v>12</v>
      </c>
      <c r="C5862" s="5" t="s">
        <v>23</v>
      </c>
      <c r="D5862" s="5" t="s">
        <v>30</v>
      </c>
      <c r="E5862" s="5" t="s">
        <v>25</v>
      </c>
      <c r="F5862" s="5" t="s">
        <v>448</v>
      </c>
      <c r="G5862" s="7">
        <v>147.0</v>
      </c>
      <c r="H5862" s="7" t="s">
        <v>17</v>
      </c>
      <c r="I5862" s="7">
        <v>146.0</v>
      </c>
      <c r="J5862" s="7">
        <f t="shared" si="1"/>
        <v>146.5</v>
      </c>
    </row>
    <row r="5863" ht="15.75" hidden="1" customHeight="1">
      <c r="A5863" s="5" t="s">
        <v>8116</v>
      </c>
      <c r="B5863" s="6" t="s">
        <v>12</v>
      </c>
      <c r="C5863" s="5" t="s">
        <v>13</v>
      </c>
      <c r="D5863" s="5" t="s">
        <v>30</v>
      </c>
      <c r="E5863" s="5" t="s">
        <v>25</v>
      </c>
      <c r="F5863" s="5" t="s">
        <v>965</v>
      </c>
      <c r="G5863" s="7">
        <v>117.0</v>
      </c>
      <c r="H5863" s="7" t="s">
        <v>17</v>
      </c>
      <c r="I5863" s="7">
        <v>135.0</v>
      </c>
      <c r="J5863" s="7">
        <f t="shared" si="1"/>
        <v>126</v>
      </c>
    </row>
    <row r="5864" ht="15.75" hidden="1" customHeight="1">
      <c r="A5864" s="5" t="s">
        <v>8117</v>
      </c>
      <c r="B5864" s="6" t="s">
        <v>19</v>
      </c>
      <c r="C5864" s="5" t="s">
        <v>23</v>
      </c>
      <c r="D5864" s="5" t="s">
        <v>20</v>
      </c>
      <c r="E5864" s="5" t="s">
        <v>25</v>
      </c>
      <c r="F5864" s="5" t="s">
        <v>498</v>
      </c>
      <c r="G5864" s="7">
        <v>172.0</v>
      </c>
      <c r="H5864" s="7" t="s">
        <v>17</v>
      </c>
      <c r="I5864" s="7">
        <v>140.0</v>
      </c>
      <c r="J5864" s="7">
        <f t="shared" si="1"/>
        <v>156</v>
      </c>
    </row>
    <row r="5865" ht="15.75" hidden="1" customHeight="1">
      <c r="A5865" s="5" t="s">
        <v>8118</v>
      </c>
      <c r="B5865" s="6" t="s">
        <v>12</v>
      </c>
      <c r="C5865" s="5" t="s">
        <v>13</v>
      </c>
      <c r="D5865" s="5" t="s">
        <v>30</v>
      </c>
      <c r="E5865" s="5" t="s">
        <v>25</v>
      </c>
      <c r="F5865" s="5" t="s">
        <v>737</v>
      </c>
      <c r="G5865" s="7">
        <v>119.0</v>
      </c>
      <c r="H5865" s="7" t="s">
        <v>17</v>
      </c>
      <c r="I5865" s="7">
        <v>142.0</v>
      </c>
      <c r="J5865" s="7">
        <f t="shared" si="1"/>
        <v>130.5</v>
      </c>
    </row>
    <row r="5866" ht="15.75" hidden="1" customHeight="1">
      <c r="A5866" s="5" t="s">
        <v>8119</v>
      </c>
      <c r="B5866" s="6" t="s">
        <v>19</v>
      </c>
      <c r="C5866" s="5" t="s">
        <v>23</v>
      </c>
      <c r="D5866" s="5" t="s">
        <v>51</v>
      </c>
      <c r="E5866" s="5" t="s">
        <v>15</v>
      </c>
      <c r="F5866" s="5" t="s">
        <v>752</v>
      </c>
      <c r="G5866" s="7">
        <v>115.0</v>
      </c>
      <c r="H5866" s="7">
        <v>118.0</v>
      </c>
      <c r="I5866" s="7" t="s">
        <v>17</v>
      </c>
      <c r="J5866" s="7">
        <f t="shared" si="1"/>
        <v>116.5</v>
      </c>
    </row>
    <row r="5867" ht="15.75" hidden="1" customHeight="1">
      <c r="A5867" s="5" t="s">
        <v>8120</v>
      </c>
      <c r="B5867" s="6" t="s">
        <v>12</v>
      </c>
      <c r="C5867" s="5" t="s">
        <v>23</v>
      </c>
      <c r="D5867" s="5" t="s">
        <v>109</v>
      </c>
      <c r="E5867" s="5" t="s">
        <v>25</v>
      </c>
      <c r="F5867" s="5" t="s">
        <v>155</v>
      </c>
      <c r="G5867" s="7" t="s">
        <v>67</v>
      </c>
      <c r="H5867" s="7">
        <v>115.0</v>
      </c>
      <c r="I5867" s="7" t="s">
        <v>17</v>
      </c>
      <c r="J5867" s="7">
        <f t="shared" si="1"/>
        <v>115</v>
      </c>
    </row>
    <row r="5868" ht="15.75" hidden="1" customHeight="1">
      <c r="A5868" s="5" t="s">
        <v>8121</v>
      </c>
      <c r="B5868" s="6" t="s">
        <v>19</v>
      </c>
      <c r="C5868" s="5" t="s">
        <v>13</v>
      </c>
      <c r="D5868" s="5" t="s">
        <v>20</v>
      </c>
      <c r="E5868" s="5" t="s">
        <v>25</v>
      </c>
      <c r="F5868" s="5" t="s">
        <v>71</v>
      </c>
      <c r="G5868" s="7">
        <v>187.0</v>
      </c>
      <c r="H5868" s="7" t="s">
        <v>17</v>
      </c>
      <c r="I5868" s="7">
        <v>182.0</v>
      </c>
      <c r="J5868" s="7">
        <f t="shared" si="1"/>
        <v>184.5</v>
      </c>
    </row>
    <row r="5869" ht="15.75" hidden="1" customHeight="1">
      <c r="A5869" s="5" t="s">
        <v>8122</v>
      </c>
      <c r="B5869" s="6" t="s">
        <v>12</v>
      </c>
      <c r="C5869" s="5" t="s">
        <v>13</v>
      </c>
      <c r="D5869" s="5" t="s">
        <v>149</v>
      </c>
      <c r="E5869" s="5" t="s">
        <v>15</v>
      </c>
      <c r="F5869" s="5" t="s">
        <v>1101</v>
      </c>
      <c r="G5869" s="7">
        <v>124.0</v>
      </c>
      <c r="H5869" s="7">
        <v>107.0</v>
      </c>
      <c r="I5869" s="7" t="s">
        <v>17</v>
      </c>
      <c r="J5869" s="7">
        <f t="shared" si="1"/>
        <v>115.5</v>
      </c>
    </row>
    <row r="5870" ht="15.75" hidden="1" customHeight="1">
      <c r="A5870" s="5" t="s">
        <v>8123</v>
      </c>
      <c r="B5870" s="6" t="s">
        <v>12</v>
      </c>
      <c r="C5870" s="5" t="s">
        <v>13</v>
      </c>
      <c r="D5870" s="5" t="s">
        <v>30</v>
      </c>
      <c r="E5870" s="5" t="s">
        <v>25</v>
      </c>
      <c r="F5870" s="5" t="s">
        <v>510</v>
      </c>
      <c r="G5870" s="7">
        <v>155.0</v>
      </c>
      <c r="H5870" s="7" t="s">
        <v>17</v>
      </c>
      <c r="I5870" s="7" t="s">
        <v>67</v>
      </c>
      <c r="J5870" s="7">
        <f t="shared" si="1"/>
        <v>155</v>
      </c>
    </row>
    <row r="5871" ht="15.75" hidden="1" customHeight="1">
      <c r="A5871" s="5" t="s">
        <v>8124</v>
      </c>
      <c r="B5871" s="6" t="s">
        <v>12</v>
      </c>
      <c r="C5871" s="5" t="s">
        <v>23</v>
      </c>
      <c r="D5871" s="5" t="s">
        <v>60</v>
      </c>
      <c r="E5871" s="5" t="s">
        <v>15</v>
      </c>
      <c r="F5871" s="5" t="s">
        <v>164</v>
      </c>
      <c r="G5871" s="7">
        <v>144.0</v>
      </c>
      <c r="H5871" s="7" t="s">
        <v>17</v>
      </c>
      <c r="I5871" s="7">
        <v>128.0</v>
      </c>
      <c r="J5871" s="7">
        <f t="shared" si="1"/>
        <v>136</v>
      </c>
    </row>
    <row r="5872" ht="15.75" hidden="1" customHeight="1">
      <c r="A5872" s="5" t="s">
        <v>8125</v>
      </c>
      <c r="B5872" s="6" t="s">
        <v>12</v>
      </c>
      <c r="C5872" s="5" t="s">
        <v>13</v>
      </c>
      <c r="D5872" s="5" t="s">
        <v>24</v>
      </c>
      <c r="E5872" s="5" t="s">
        <v>15</v>
      </c>
      <c r="F5872" s="5" t="s">
        <v>244</v>
      </c>
      <c r="G5872" s="7">
        <v>171.0</v>
      </c>
      <c r="H5872" s="7" t="s">
        <v>17</v>
      </c>
      <c r="I5872" s="7">
        <v>168.0</v>
      </c>
      <c r="J5872" s="7">
        <f t="shared" si="1"/>
        <v>169.5</v>
      </c>
    </row>
    <row r="5873" ht="15.75" hidden="1" customHeight="1">
      <c r="A5873" s="5" t="s">
        <v>8126</v>
      </c>
      <c r="B5873" s="6" t="s">
        <v>12</v>
      </c>
      <c r="C5873" s="5" t="s">
        <v>13</v>
      </c>
      <c r="D5873" s="5" t="s">
        <v>24</v>
      </c>
      <c r="E5873" s="5" t="s">
        <v>15</v>
      </c>
      <c r="F5873" s="5" t="s">
        <v>1410</v>
      </c>
      <c r="G5873" s="7">
        <v>109.0</v>
      </c>
      <c r="H5873" s="7">
        <v>115.0</v>
      </c>
      <c r="I5873" s="7" t="s">
        <v>17</v>
      </c>
      <c r="J5873" s="7">
        <f t="shared" si="1"/>
        <v>112</v>
      </c>
    </row>
    <row r="5874" ht="15.75" hidden="1" customHeight="1">
      <c r="A5874" s="5" t="s">
        <v>8127</v>
      </c>
      <c r="B5874" s="6" t="s">
        <v>12</v>
      </c>
      <c r="C5874" s="5" t="s">
        <v>13</v>
      </c>
      <c r="D5874" s="5" t="s">
        <v>46</v>
      </c>
      <c r="E5874" s="5" t="s">
        <v>15</v>
      </c>
      <c r="F5874" s="5" t="s">
        <v>90</v>
      </c>
      <c r="G5874" s="7">
        <v>153.0</v>
      </c>
      <c r="H5874" s="7">
        <v>174.0</v>
      </c>
      <c r="I5874" s="7" t="s">
        <v>17</v>
      </c>
      <c r="J5874" s="7">
        <f t="shared" si="1"/>
        <v>163.5</v>
      </c>
    </row>
    <row r="5875" ht="15.75" hidden="1" customHeight="1">
      <c r="A5875" s="5" t="s">
        <v>8128</v>
      </c>
      <c r="B5875" s="6" t="s">
        <v>12</v>
      </c>
      <c r="C5875" s="5" t="s">
        <v>23</v>
      </c>
      <c r="D5875" s="5" t="s">
        <v>20</v>
      </c>
      <c r="E5875" s="5" t="s">
        <v>15</v>
      </c>
      <c r="F5875" s="5" t="s">
        <v>107</v>
      </c>
      <c r="G5875" s="7">
        <v>165.0</v>
      </c>
      <c r="H5875" s="7">
        <v>138.0</v>
      </c>
      <c r="I5875" s="7">
        <v>119.0</v>
      </c>
      <c r="J5875" s="7">
        <f t="shared" si="1"/>
        <v>140.6666667</v>
      </c>
    </row>
    <row r="5876" ht="15.75" hidden="1" customHeight="1">
      <c r="A5876" s="5" t="s">
        <v>8129</v>
      </c>
      <c r="B5876" s="6" t="s">
        <v>12</v>
      </c>
      <c r="C5876" s="5" t="s">
        <v>13</v>
      </c>
      <c r="D5876" s="5" t="s">
        <v>46</v>
      </c>
      <c r="E5876" s="5" t="s">
        <v>25</v>
      </c>
      <c r="F5876" s="5" t="s">
        <v>47</v>
      </c>
      <c r="G5876" s="7">
        <v>115.0</v>
      </c>
      <c r="H5876" s="7" t="s">
        <v>67</v>
      </c>
      <c r="I5876" s="7" t="s">
        <v>17</v>
      </c>
      <c r="J5876" s="7">
        <f t="shared" si="1"/>
        <v>115</v>
      </c>
    </row>
    <row r="5877" ht="15.75" hidden="1" customHeight="1">
      <c r="A5877" s="5" t="s">
        <v>8130</v>
      </c>
      <c r="B5877" s="6" t="s">
        <v>12</v>
      </c>
      <c r="C5877" s="5" t="s">
        <v>13</v>
      </c>
      <c r="D5877" s="5" t="s">
        <v>109</v>
      </c>
      <c r="E5877" s="5" t="s">
        <v>25</v>
      </c>
      <c r="F5877" s="5" t="s">
        <v>192</v>
      </c>
      <c r="G5877" s="7">
        <v>179.0</v>
      </c>
      <c r="H5877" s="7" t="s">
        <v>17</v>
      </c>
      <c r="I5877" s="7">
        <v>180.0</v>
      </c>
      <c r="J5877" s="7">
        <f t="shared" si="1"/>
        <v>179.5</v>
      </c>
    </row>
    <row r="5878" ht="15.75" hidden="1" customHeight="1">
      <c r="A5878" s="5" t="s">
        <v>8131</v>
      </c>
      <c r="B5878" s="6" t="s">
        <v>19</v>
      </c>
      <c r="C5878" s="5" t="s">
        <v>13</v>
      </c>
      <c r="D5878" s="5" t="s">
        <v>109</v>
      </c>
      <c r="E5878" s="5" t="s">
        <v>15</v>
      </c>
      <c r="F5878" s="5" t="s">
        <v>172</v>
      </c>
      <c r="G5878" s="7">
        <v>129.0</v>
      </c>
      <c r="H5878" s="7">
        <v>135.0</v>
      </c>
      <c r="I5878" s="7" t="s">
        <v>17</v>
      </c>
      <c r="J5878" s="7">
        <f t="shared" si="1"/>
        <v>132</v>
      </c>
    </row>
    <row r="5879" ht="15.75" hidden="1" customHeight="1">
      <c r="A5879" s="5" t="s">
        <v>8132</v>
      </c>
      <c r="B5879" s="6" t="s">
        <v>12</v>
      </c>
      <c r="C5879" s="5" t="s">
        <v>13</v>
      </c>
      <c r="D5879" s="5" t="s">
        <v>37</v>
      </c>
      <c r="E5879" s="5" t="s">
        <v>25</v>
      </c>
      <c r="F5879" s="5" t="s">
        <v>174</v>
      </c>
      <c r="G5879" s="7">
        <v>177.0</v>
      </c>
      <c r="H5879" s="7" t="s">
        <v>17</v>
      </c>
      <c r="I5879" s="7">
        <v>173.0</v>
      </c>
      <c r="J5879" s="7">
        <f t="shared" si="1"/>
        <v>175</v>
      </c>
    </row>
    <row r="5880" ht="15.75" hidden="1" customHeight="1">
      <c r="A5880" s="5" t="s">
        <v>8133</v>
      </c>
      <c r="B5880" s="6" t="s">
        <v>12</v>
      </c>
      <c r="C5880" s="5" t="s">
        <v>23</v>
      </c>
      <c r="D5880" s="5" t="s">
        <v>30</v>
      </c>
      <c r="E5880" s="5" t="s">
        <v>15</v>
      </c>
      <c r="F5880" s="5" t="s">
        <v>275</v>
      </c>
      <c r="G5880" s="7">
        <v>147.0</v>
      </c>
      <c r="H5880" s="7">
        <v>162.0</v>
      </c>
      <c r="I5880" s="7" t="s">
        <v>17</v>
      </c>
      <c r="J5880" s="7">
        <f t="shared" si="1"/>
        <v>154.5</v>
      </c>
    </row>
    <row r="5881" ht="15.75" hidden="1" customHeight="1">
      <c r="A5881" s="5" t="s">
        <v>8134</v>
      </c>
      <c r="B5881" s="6" t="s">
        <v>12</v>
      </c>
      <c r="C5881" s="5" t="s">
        <v>23</v>
      </c>
      <c r="D5881" s="5" t="s">
        <v>20</v>
      </c>
      <c r="E5881" s="5" t="s">
        <v>25</v>
      </c>
      <c r="F5881" s="5" t="s">
        <v>534</v>
      </c>
      <c r="G5881" s="7">
        <v>140.0</v>
      </c>
      <c r="H5881" s="7">
        <v>124.0</v>
      </c>
      <c r="I5881" s="7" t="s">
        <v>17</v>
      </c>
      <c r="J5881" s="7">
        <f t="shared" si="1"/>
        <v>132</v>
      </c>
    </row>
    <row r="5882" ht="15.75" hidden="1" customHeight="1">
      <c r="A5882" s="5" t="s">
        <v>8135</v>
      </c>
      <c r="B5882" s="6" t="s">
        <v>12</v>
      </c>
      <c r="C5882" s="5" t="s">
        <v>23</v>
      </c>
      <c r="D5882" s="5" t="s">
        <v>37</v>
      </c>
      <c r="E5882" s="5" t="s">
        <v>25</v>
      </c>
      <c r="F5882" s="5" t="s">
        <v>576</v>
      </c>
      <c r="G5882" s="7">
        <v>160.0</v>
      </c>
      <c r="H5882" s="7" t="s">
        <v>17</v>
      </c>
      <c r="I5882" s="7">
        <v>130.0</v>
      </c>
      <c r="J5882" s="7">
        <f t="shared" si="1"/>
        <v>145</v>
      </c>
    </row>
    <row r="5883" ht="15.75" hidden="1" customHeight="1">
      <c r="A5883" s="5" t="s">
        <v>8136</v>
      </c>
      <c r="B5883" s="6" t="s">
        <v>12</v>
      </c>
      <c r="C5883" s="5" t="s">
        <v>23</v>
      </c>
      <c r="D5883" s="5" t="s">
        <v>20</v>
      </c>
      <c r="E5883" s="5" t="s">
        <v>15</v>
      </c>
      <c r="F5883" s="5" t="s">
        <v>185</v>
      </c>
      <c r="G5883" s="7">
        <v>191.0</v>
      </c>
      <c r="H5883" s="7">
        <v>165.0</v>
      </c>
      <c r="I5883" s="7" t="s">
        <v>17</v>
      </c>
      <c r="J5883" s="7">
        <f t="shared" si="1"/>
        <v>178</v>
      </c>
    </row>
    <row r="5884" ht="15.75" hidden="1" customHeight="1">
      <c r="A5884" s="5" t="s">
        <v>8137</v>
      </c>
      <c r="B5884" s="6" t="s">
        <v>12</v>
      </c>
      <c r="C5884" s="5" t="s">
        <v>23</v>
      </c>
      <c r="D5884" s="5" t="s">
        <v>14</v>
      </c>
      <c r="E5884" s="5" t="s">
        <v>15</v>
      </c>
      <c r="F5884" s="5" t="s">
        <v>127</v>
      </c>
      <c r="G5884" s="7">
        <v>191.0</v>
      </c>
      <c r="H5884" s="7" t="s">
        <v>17</v>
      </c>
      <c r="I5884" s="7">
        <v>178.0</v>
      </c>
      <c r="J5884" s="7">
        <f t="shared" si="1"/>
        <v>184.5</v>
      </c>
    </row>
    <row r="5885" ht="15.75" hidden="1" customHeight="1">
      <c r="A5885" s="5" t="s">
        <v>8138</v>
      </c>
      <c r="B5885" s="6" t="s">
        <v>19</v>
      </c>
      <c r="C5885" s="5" t="s">
        <v>23</v>
      </c>
      <c r="D5885" s="5" t="s">
        <v>43</v>
      </c>
      <c r="E5885" s="5" t="s">
        <v>15</v>
      </c>
      <c r="F5885" s="5" t="s">
        <v>174</v>
      </c>
      <c r="G5885" s="7">
        <v>183.0</v>
      </c>
      <c r="H5885" s="7" t="s">
        <v>17</v>
      </c>
      <c r="I5885" s="7">
        <v>183.0</v>
      </c>
      <c r="J5885" s="7">
        <f t="shared" si="1"/>
        <v>183</v>
      </c>
    </row>
    <row r="5886" ht="15.75" hidden="1" customHeight="1">
      <c r="A5886" s="5" t="s">
        <v>8139</v>
      </c>
      <c r="B5886" s="6" t="s">
        <v>12</v>
      </c>
      <c r="C5886" s="5" t="s">
        <v>23</v>
      </c>
      <c r="D5886" s="5" t="s">
        <v>51</v>
      </c>
      <c r="E5886" s="5" t="s">
        <v>25</v>
      </c>
      <c r="F5886" s="5" t="s">
        <v>278</v>
      </c>
      <c r="G5886" s="7">
        <v>162.0</v>
      </c>
      <c r="H5886" s="7">
        <v>166.0</v>
      </c>
      <c r="I5886" s="7" t="s">
        <v>17</v>
      </c>
      <c r="J5886" s="7">
        <f t="shared" si="1"/>
        <v>164</v>
      </c>
    </row>
    <row r="5887" ht="15.75" hidden="1" customHeight="1">
      <c r="A5887" s="5" t="s">
        <v>8140</v>
      </c>
      <c r="B5887" s="6" t="s">
        <v>12</v>
      </c>
      <c r="C5887" s="5" t="s">
        <v>13</v>
      </c>
      <c r="D5887" s="5" t="s">
        <v>37</v>
      </c>
      <c r="E5887" s="5" t="s">
        <v>15</v>
      </c>
      <c r="F5887" s="5" t="s">
        <v>38</v>
      </c>
      <c r="G5887" s="7">
        <v>157.0</v>
      </c>
      <c r="H5887" s="7" t="s">
        <v>17</v>
      </c>
      <c r="I5887" s="7">
        <v>175.0</v>
      </c>
      <c r="J5887" s="7">
        <f t="shared" si="1"/>
        <v>166</v>
      </c>
    </row>
    <row r="5888" ht="15.75" hidden="1" customHeight="1">
      <c r="A5888" s="5" t="s">
        <v>8141</v>
      </c>
      <c r="B5888" s="6" t="s">
        <v>19</v>
      </c>
      <c r="C5888" s="5" t="s">
        <v>23</v>
      </c>
      <c r="D5888" s="5" t="s">
        <v>37</v>
      </c>
      <c r="E5888" s="5" t="s">
        <v>25</v>
      </c>
      <c r="F5888" s="5" t="s">
        <v>454</v>
      </c>
      <c r="G5888" s="7">
        <v>163.0</v>
      </c>
      <c r="H5888" s="7">
        <v>162.0</v>
      </c>
      <c r="I5888" s="7">
        <v>128.0</v>
      </c>
      <c r="J5888" s="7">
        <f t="shared" si="1"/>
        <v>151</v>
      </c>
    </row>
    <row r="5889" ht="15.75" hidden="1" customHeight="1">
      <c r="A5889" s="5" t="s">
        <v>8142</v>
      </c>
      <c r="B5889" s="6" t="s">
        <v>19</v>
      </c>
      <c r="C5889" s="5" t="s">
        <v>13</v>
      </c>
      <c r="D5889" s="5" t="s">
        <v>14</v>
      </c>
      <c r="E5889" s="5" t="s">
        <v>25</v>
      </c>
      <c r="F5889" s="5" t="s">
        <v>259</v>
      </c>
      <c r="G5889" s="7">
        <v>148.0</v>
      </c>
      <c r="H5889" s="7" t="s">
        <v>17</v>
      </c>
      <c r="I5889" s="7">
        <v>191.0</v>
      </c>
      <c r="J5889" s="7">
        <f t="shared" si="1"/>
        <v>169.5</v>
      </c>
    </row>
    <row r="5890" ht="15.75" hidden="1" customHeight="1">
      <c r="A5890" s="5" t="s">
        <v>8143</v>
      </c>
      <c r="B5890" s="6" t="s">
        <v>12</v>
      </c>
      <c r="C5890" s="5" t="s">
        <v>23</v>
      </c>
      <c r="D5890" s="5" t="s">
        <v>37</v>
      </c>
      <c r="E5890" s="5" t="s">
        <v>25</v>
      </c>
      <c r="F5890" s="5" t="s">
        <v>1023</v>
      </c>
      <c r="G5890" s="7">
        <v>184.0</v>
      </c>
      <c r="H5890" s="7" t="s">
        <v>17</v>
      </c>
      <c r="I5890" s="7">
        <v>155.0</v>
      </c>
      <c r="J5890" s="7">
        <f t="shared" si="1"/>
        <v>169.5</v>
      </c>
    </row>
    <row r="5891" ht="15.75" hidden="1" customHeight="1">
      <c r="A5891" s="5" t="s">
        <v>8144</v>
      </c>
      <c r="B5891" s="6" t="s">
        <v>12</v>
      </c>
      <c r="C5891" s="5" t="s">
        <v>13</v>
      </c>
      <c r="D5891" s="5" t="s">
        <v>43</v>
      </c>
      <c r="E5891" s="5" t="s">
        <v>15</v>
      </c>
      <c r="F5891" s="5" t="s">
        <v>398</v>
      </c>
      <c r="G5891" s="7">
        <v>122.0</v>
      </c>
      <c r="H5891" s="7">
        <v>143.0</v>
      </c>
      <c r="I5891" s="7">
        <v>163.0</v>
      </c>
      <c r="J5891" s="7">
        <f t="shared" si="1"/>
        <v>142.6666667</v>
      </c>
    </row>
    <row r="5892" ht="15.75" hidden="1" customHeight="1">
      <c r="A5892" s="5" t="s">
        <v>8145</v>
      </c>
      <c r="B5892" s="6" t="s">
        <v>12</v>
      </c>
      <c r="C5892" s="5" t="s">
        <v>13</v>
      </c>
      <c r="D5892" s="5" t="s">
        <v>14</v>
      </c>
      <c r="E5892" s="5" t="s">
        <v>15</v>
      </c>
      <c r="F5892" s="5" t="s">
        <v>127</v>
      </c>
      <c r="G5892" s="7">
        <v>154.0</v>
      </c>
      <c r="H5892" s="7">
        <v>160.0</v>
      </c>
      <c r="I5892" s="7" t="s">
        <v>17</v>
      </c>
      <c r="J5892" s="7">
        <f t="shared" si="1"/>
        <v>157</v>
      </c>
    </row>
    <row r="5893" ht="15.75" customHeight="1">
      <c r="A5893" s="5" t="s">
        <v>8146</v>
      </c>
      <c r="B5893" s="6" t="s">
        <v>12</v>
      </c>
      <c r="C5893" s="5" t="s">
        <v>23</v>
      </c>
      <c r="D5893" s="5" t="s">
        <v>20</v>
      </c>
      <c r="E5893" s="5" t="s">
        <v>15</v>
      </c>
      <c r="F5893" s="5" t="s">
        <v>161</v>
      </c>
      <c r="G5893" s="7" t="s">
        <v>67</v>
      </c>
      <c r="H5893" s="7" t="s">
        <v>67</v>
      </c>
      <c r="I5893" s="7" t="s">
        <v>17</v>
      </c>
      <c r="J5893" s="7" t="str">
        <f t="shared" si="1"/>
        <v>#DIV/0!</v>
      </c>
    </row>
    <row r="5894" ht="15.75" hidden="1" customHeight="1">
      <c r="A5894" s="5" t="s">
        <v>8147</v>
      </c>
      <c r="B5894" s="6" t="s">
        <v>12</v>
      </c>
      <c r="C5894" s="5" t="s">
        <v>23</v>
      </c>
      <c r="D5894" s="5" t="s">
        <v>30</v>
      </c>
      <c r="E5894" s="5" t="s">
        <v>15</v>
      </c>
      <c r="F5894" s="5" t="s">
        <v>134</v>
      </c>
      <c r="G5894" s="7">
        <v>115.0</v>
      </c>
      <c r="H5894" s="7">
        <v>127.0</v>
      </c>
      <c r="I5894" s="7" t="s">
        <v>17</v>
      </c>
      <c r="J5894" s="7">
        <f t="shared" si="1"/>
        <v>121</v>
      </c>
    </row>
    <row r="5895" ht="15.75" hidden="1" customHeight="1">
      <c r="A5895" s="5" t="s">
        <v>8148</v>
      </c>
      <c r="B5895" s="6" t="s">
        <v>12</v>
      </c>
      <c r="C5895" s="5" t="s">
        <v>13</v>
      </c>
      <c r="D5895" s="5" t="s">
        <v>37</v>
      </c>
      <c r="E5895" s="5" t="s">
        <v>15</v>
      </c>
      <c r="F5895" s="5" t="s">
        <v>38</v>
      </c>
      <c r="G5895" s="7">
        <v>176.0</v>
      </c>
      <c r="H5895" s="7" t="s">
        <v>17</v>
      </c>
      <c r="I5895" s="7">
        <v>183.0</v>
      </c>
      <c r="J5895" s="7">
        <f t="shared" si="1"/>
        <v>179.5</v>
      </c>
    </row>
    <row r="5896" ht="15.75" hidden="1" customHeight="1">
      <c r="A5896" s="5" t="s">
        <v>8149</v>
      </c>
      <c r="B5896" s="6" t="s">
        <v>12</v>
      </c>
      <c r="C5896" s="5" t="s">
        <v>23</v>
      </c>
      <c r="D5896" s="5" t="s">
        <v>51</v>
      </c>
      <c r="E5896" s="5" t="s">
        <v>15</v>
      </c>
      <c r="F5896" s="5" t="s">
        <v>312</v>
      </c>
      <c r="G5896" s="7">
        <v>189.0</v>
      </c>
      <c r="H5896" s="7" t="s">
        <v>17</v>
      </c>
      <c r="I5896" s="7">
        <v>180.0</v>
      </c>
      <c r="J5896" s="7">
        <f t="shared" si="1"/>
        <v>184.5</v>
      </c>
    </row>
    <row r="5897" ht="15.75" hidden="1" customHeight="1">
      <c r="A5897" s="5" t="s">
        <v>8150</v>
      </c>
      <c r="B5897" s="6" t="s">
        <v>19</v>
      </c>
      <c r="C5897" s="5" t="s">
        <v>23</v>
      </c>
      <c r="D5897" s="5" t="s">
        <v>46</v>
      </c>
      <c r="E5897" s="5" t="s">
        <v>15</v>
      </c>
      <c r="F5897" s="5" t="s">
        <v>492</v>
      </c>
      <c r="G5897" s="7">
        <v>109.0</v>
      </c>
      <c r="H5897" s="7">
        <v>110.0</v>
      </c>
      <c r="I5897" s="7" t="s">
        <v>17</v>
      </c>
      <c r="J5897" s="7">
        <f t="shared" si="1"/>
        <v>109.5</v>
      </c>
    </row>
    <row r="5898" ht="15.75" hidden="1" customHeight="1">
      <c r="A5898" s="5" t="s">
        <v>8151</v>
      </c>
      <c r="B5898" s="6" t="s">
        <v>12</v>
      </c>
      <c r="C5898" s="5" t="s">
        <v>13</v>
      </c>
      <c r="D5898" s="5" t="s">
        <v>46</v>
      </c>
      <c r="E5898" s="5" t="s">
        <v>15</v>
      </c>
      <c r="F5898" s="5" t="s">
        <v>90</v>
      </c>
      <c r="G5898" s="7">
        <v>174.0</v>
      </c>
      <c r="H5898" s="7">
        <v>170.0</v>
      </c>
      <c r="I5898" s="7">
        <v>175.0</v>
      </c>
      <c r="J5898" s="7">
        <f t="shared" si="1"/>
        <v>173</v>
      </c>
    </row>
    <row r="5899" ht="15.75" hidden="1" customHeight="1">
      <c r="A5899" s="5" t="s">
        <v>8152</v>
      </c>
      <c r="B5899" s="6" t="s">
        <v>12</v>
      </c>
      <c r="C5899" s="5" t="s">
        <v>23</v>
      </c>
      <c r="D5899" s="5" t="s">
        <v>37</v>
      </c>
      <c r="E5899" s="5" t="s">
        <v>15</v>
      </c>
      <c r="F5899" s="5" t="s">
        <v>86</v>
      </c>
      <c r="G5899" s="7">
        <v>124.0</v>
      </c>
      <c r="H5899" s="7">
        <v>127.0</v>
      </c>
      <c r="I5899" s="7" t="s">
        <v>17</v>
      </c>
      <c r="J5899" s="7">
        <f t="shared" si="1"/>
        <v>125.5</v>
      </c>
    </row>
    <row r="5900" ht="15.75" hidden="1" customHeight="1">
      <c r="A5900" s="5" t="s">
        <v>8153</v>
      </c>
      <c r="B5900" s="6" t="s">
        <v>19</v>
      </c>
      <c r="C5900" s="5" t="s">
        <v>13</v>
      </c>
      <c r="D5900" s="5" t="s">
        <v>561</v>
      </c>
      <c r="E5900" s="5" t="s">
        <v>15</v>
      </c>
      <c r="F5900" s="5" t="s">
        <v>600</v>
      </c>
      <c r="G5900" s="7">
        <v>138.0</v>
      </c>
      <c r="H5900" s="7">
        <v>127.0</v>
      </c>
      <c r="I5900" s="7" t="s">
        <v>17</v>
      </c>
      <c r="J5900" s="7">
        <f t="shared" si="1"/>
        <v>132.5</v>
      </c>
    </row>
    <row r="5901" ht="15.75" hidden="1" customHeight="1">
      <c r="A5901" s="5" t="s">
        <v>8154</v>
      </c>
      <c r="B5901" s="6" t="s">
        <v>12</v>
      </c>
      <c r="C5901" s="5" t="s">
        <v>23</v>
      </c>
      <c r="D5901" s="5" t="s">
        <v>109</v>
      </c>
      <c r="E5901" s="5" t="s">
        <v>25</v>
      </c>
      <c r="F5901" s="5" t="s">
        <v>679</v>
      </c>
      <c r="G5901" s="7">
        <v>102.0</v>
      </c>
      <c r="H5901" s="7">
        <v>130.0</v>
      </c>
      <c r="I5901" s="7" t="s">
        <v>17</v>
      </c>
      <c r="J5901" s="7">
        <f t="shared" si="1"/>
        <v>116</v>
      </c>
    </row>
    <row r="5902" ht="15.75" hidden="1" customHeight="1">
      <c r="A5902" s="5" t="s">
        <v>8155</v>
      </c>
      <c r="B5902" s="6" t="s">
        <v>12</v>
      </c>
      <c r="C5902" s="5" t="s">
        <v>23</v>
      </c>
      <c r="D5902" s="5" t="s">
        <v>20</v>
      </c>
      <c r="E5902" s="5" t="s">
        <v>15</v>
      </c>
      <c r="F5902" s="5" t="s">
        <v>185</v>
      </c>
      <c r="G5902" s="7">
        <v>127.0</v>
      </c>
      <c r="H5902" s="7">
        <v>115.0</v>
      </c>
      <c r="I5902" s="7" t="s">
        <v>17</v>
      </c>
      <c r="J5902" s="7">
        <f t="shared" si="1"/>
        <v>121</v>
      </c>
    </row>
    <row r="5903" ht="15.75" hidden="1" customHeight="1">
      <c r="A5903" s="5" t="s">
        <v>8156</v>
      </c>
      <c r="B5903" s="6" t="s">
        <v>12</v>
      </c>
      <c r="C5903" s="5" t="s">
        <v>23</v>
      </c>
      <c r="D5903" s="5" t="s">
        <v>20</v>
      </c>
      <c r="E5903" s="5" t="s">
        <v>15</v>
      </c>
      <c r="F5903" s="5" t="s">
        <v>28</v>
      </c>
      <c r="G5903" s="7">
        <v>141.0</v>
      </c>
      <c r="H5903" s="7">
        <v>140.0</v>
      </c>
      <c r="I5903" s="7" t="s">
        <v>17</v>
      </c>
      <c r="J5903" s="7">
        <f t="shared" si="1"/>
        <v>140.5</v>
      </c>
    </row>
    <row r="5904" ht="15.75" hidden="1" customHeight="1">
      <c r="A5904" s="5" t="s">
        <v>8157</v>
      </c>
      <c r="B5904" s="6" t="s">
        <v>12</v>
      </c>
      <c r="C5904" s="5" t="s">
        <v>13</v>
      </c>
      <c r="D5904" s="5" t="s">
        <v>130</v>
      </c>
      <c r="E5904" s="5" t="s">
        <v>25</v>
      </c>
      <c r="F5904" s="5" t="s">
        <v>616</v>
      </c>
      <c r="G5904" s="7">
        <v>157.0</v>
      </c>
      <c r="H5904" s="7">
        <v>180.0</v>
      </c>
      <c r="I5904" s="7">
        <v>153.0</v>
      </c>
      <c r="J5904" s="7">
        <f t="shared" si="1"/>
        <v>163.3333333</v>
      </c>
    </row>
    <row r="5905" ht="15.75" hidden="1" customHeight="1">
      <c r="A5905" s="5" t="s">
        <v>8158</v>
      </c>
      <c r="B5905" s="6" t="s">
        <v>12</v>
      </c>
      <c r="C5905" s="5" t="s">
        <v>13</v>
      </c>
      <c r="D5905" s="5" t="s">
        <v>20</v>
      </c>
      <c r="E5905" s="5" t="s">
        <v>15</v>
      </c>
      <c r="F5905" s="5" t="s">
        <v>676</v>
      </c>
      <c r="G5905" s="7" t="s">
        <v>67</v>
      </c>
      <c r="H5905" s="7">
        <v>107.0</v>
      </c>
      <c r="I5905" s="7" t="s">
        <v>17</v>
      </c>
      <c r="J5905" s="7">
        <f t="shared" si="1"/>
        <v>107</v>
      </c>
    </row>
    <row r="5906" ht="15.75" hidden="1" customHeight="1">
      <c r="A5906" s="5" t="s">
        <v>8159</v>
      </c>
      <c r="B5906" s="6" t="s">
        <v>12</v>
      </c>
      <c r="C5906" s="5" t="s">
        <v>23</v>
      </c>
      <c r="D5906" s="5" t="s">
        <v>30</v>
      </c>
      <c r="E5906" s="5" t="s">
        <v>15</v>
      </c>
      <c r="F5906" s="5" t="s">
        <v>394</v>
      </c>
      <c r="G5906" s="7">
        <v>169.0</v>
      </c>
      <c r="H5906" s="7" t="s">
        <v>17</v>
      </c>
      <c r="I5906" s="7" t="s">
        <v>67</v>
      </c>
      <c r="J5906" s="7">
        <f t="shared" si="1"/>
        <v>169</v>
      </c>
    </row>
    <row r="5907" ht="15.75" hidden="1" customHeight="1">
      <c r="A5907" s="5" t="s">
        <v>8160</v>
      </c>
      <c r="B5907" s="6" t="s">
        <v>12</v>
      </c>
      <c r="C5907" s="5" t="s">
        <v>13</v>
      </c>
      <c r="D5907" s="5" t="s">
        <v>37</v>
      </c>
      <c r="E5907" s="5" t="s">
        <v>15</v>
      </c>
      <c r="F5907" s="5" t="s">
        <v>196</v>
      </c>
      <c r="G5907" s="7">
        <v>165.0</v>
      </c>
      <c r="H5907" s="7">
        <v>170.0</v>
      </c>
      <c r="I5907" s="7">
        <v>153.0</v>
      </c>
      <c r="J5907" s="7">
        <f t="shared" si="1"/>
        <v>162.6666667</v>
      </c>
    </row>
    <row r="5908" ht="15.75" hidden="1" customHeight="1">
      <c r="A5908" s="5" t="s">
        <v>8161</v>
      </c>
      <c r="B5908" s="6" t="s">
        <v>12</v>
      </c>
      <c r="C5908" s="5" t="s">
        <v>23</v>
      </c>
      <c r="D5908" s="5" t="s">
        <v>24</v>
      </c>
      <c r="E5908" s="5" t="s">
        <v>15</v>
      </c>
      <c r="F5908" s="5" t="s">
        <v>413</v>
      </c>
      <c r="G5908" s="7">
        <v>115.0</v>
      </c>
      <c r="H5908" s="7" t="s">
        <v>17</v>
      </c>
      <c r="I5908" s="7" t="s">
        <v>67</v>
      </c>
      <c r="J5908" s="7">
        <f t="shared" si="1"/>
        <v>115</v>
      </c>
    </row>
    <row r="5909" ht="15.75" hidden="1" customHeight="1">
      <c r="A5909" s="5" t="s">
        <v>8162</v>
      </c>
      <c r="B5909" s="6" t="s">
        <v>12</v>
      </c>
      <c r="C5909" s="5" t="s">
        <v>13</v>
      </c>
      <c r="D5909" s="5" t="s">
        <v>51</v>
      </c>
      <c r="E5909" s="5" t="s">
        <v>15</v>
      </c>
      <c r="F5909" s="5" t="s">
        <v>112</v>
      </c>
      <c r="G5909" s="7">
        <v>190.0</v>
      </c>
      <c r="H5909" s="7">
        <v>189.0</v>
      </c>
      <c r="I5909" s="7" t="s">
        <v>17</v>
      </c>
      <c r="J5909" s="7">
        <f t="shared" si="1"/>
        <v>189.5</v>
      </c>
    </row>
    <row r="5910" ht="15.75" hidden="1" customHeight="1">
      <c r="A5910" s="5" t="s">
        <v>8163</v>
      </c>
      <c r="B5910" s="6" t="s">
        <v>12</v>
      </c>
      <c r="C5910" s="5" t="s">
        <v>23</v>
      </c>
      <c r="D5910" s="5" t="s">
        <v>30</v>
      </c>
      <c r="E5910" s="5" t="s">
        <v>25</v>
      </c>
      <c r="F5910" s="5" t="s">
        <v>1311</v>
      </c>
      <c r="G5910" s="7">
        <v>171.0</v>
      </c>
      <c r="H5910" s="7">
        <v>173.0</v>
      </c>
      <c r="I5910" s="7" t="s">
        <v>17</v>
      </c>
      <c r="J5910" s="7">
        <f t="shared" si="1"/>
        <v>172</v>
      </c>
    </row>
    <row r="5911" ht="15.75" customHeight="1">
      <c r="A5911" s="5" t="s">
        <v>8164</v>
      </c>
      <c r="B5911" s="6" t="s">
        <v>12</v>
      </c>
      <c r="C5911" s="5" t="s">
        <v>13</v>
      </c>
      <c r="D5911" s="5" t="s">
        <v>30</v>
      </c>
      <c r="E5911" s="5" t="s">
        <v>25</v>
      </c>
      <c r="F5911" s="5" t="s">
        <v>510</v>
      </c>
      <c r="G5911" s="7" t="s">
        <v>67</v>
      </c>
      <c r="H5911" s="7" t="s">
        <v>67</v>
      </c>
      <c r="I5911" s="7" t="s">
        <v>67</v>
      </c>
      <c r="J5911" s="7" t="str">
        <f t="shared" si="1"/>
        <v>#DIV/0!</v>
      </c>
    </row>
    <row r="5912" ht="15.75" hidden="1" customHeight="1">
      <c r="A5912" s="5" t="s">
        <v>8165</v>
      </c>
      <c r="B5912" s="6" t="s">
        <v>12</v>
      </c>
      <c r="C5912" s="5" t="s">
        <v>13</v>
      </c>
      <c r="D5912" s="5" t="s">
        <v>109</v>
      </c>
      <c r="E5912" s="5" t="s">
        <v>15</v>
      </c>
      <c r="F5912" s="5" t="s">
        <v>172</v>
      </c>
      <c r="G5912" s="7">
        <v>155.0</v>
      </c>
      <c r="H5912" s="7">
        <v>179.0</v>
      </c>
      <c r="I5912" s="7">
        <v>172.0</v>
      </c>
      <c r="J5912" s="7">
        <f t="shared" si="1"/>
        <v>168.6666667</v>
      </c>
    </row>
    <row r="5913" ht="15.75" hidden="1" customHeight="1">
      <c r="A5913" s="5" t="s">
        <v>8166</v>
      </c>
      <c r="B5913" s="6" t="s">
        <v>19</v>
      </c>
      <c r="C5913" s="5" t="s">
        <v>23</v>
      </c>
      <c r="D5913" s="5" t="s">
        <v>20</v>
      </c>
      <c r="E5913" s="5" t="s">
        <v>25</v>
      </c>
      <c r="F5913" s="5" t="s">
        <v>71</v>
      </c>
      <c r="G5913" s="7">
        <v>192.0</v>
      </c>
      <c r="H5913" s="7">
        <v>188.0</v>
      </c>
      <c r="I5913" s="7" t="s">
        <v>17</v>
      </c>
      <c r="J5913" s="7">
        <f t="shared" si="1"/>
        <v>190</v>
      </c>
    </row>
    <row r="5914" ht="15.75" hidden="1" customHeight="1">
      <c r="A5914" s="5" t="s">
        <v>8167</v>
      </c>
      <c r="B5914" s="6" t="s">
        <v>12</v>
      </c>
      <c r="C5914" s="5" t="s">
        <v>23</v>
      </c>
      <c r="D5914" s="5" t="s">
        <v>20</v>
      </c>
      <c r="E5914" s="5" t="s">
        <v>15</v>
      </c>
      <c r="F5914" s="5" t="s">
        <v>387</v>
      </c>
      <c r="G5914" s="7">
        <v>178.0</v>
      </c>
      <c r="H5914" s="7" t="s">
        <v>17</v>
      </c>
      <c r="I5914" s="7">
        <v>155.0</v>
      </c>
      <c r="J5914" s="7">
        <f t="shared" si="1"/>
        <v>166.5</v>
      </c>
    </row>
    <row r="5915" ht="15.75" hidden="1" customHeight="1">
      <c r="A5915" s="5" t="s">
        <v>8168</v>
      </c>
      <c r="B5915" s="6" t="s">
        <v>19</v>
      </c>
      <c r="C5915" s="5" t="s">
        <v>23</v>
      </c>
      <c r="D5915" s="5" t="s">
        <v>60</v>
      </c>
      <c r="E5915" s="5" t="s">
        <v>15</v>
      </c>
      <c r="F5915" s="5" t="s">
        <v>73</v>
      </c>
      <c r="G5915" s="7">
        <v>166.0</v>
      </c>
      <c r="H5915" s="7" t="s">
        <v>17</v>
      </c>
      <c r="I5915" s="7">
        <v>153.0</v>
      </c>
      <c r="J5915" s="7">
        <f t="shared" si="1"/>
        <v>159.5</v>
      </c>
    </row>
    <row r="5916" ht="15.75" hidden="1" customHeight="1">
      <c r="A5916" s="5" t="s">
        <v>8169</v>
      </c>
      <c r="B5916" s="6" t="s">
        <v>12</v>
      </c>
      <c r="C5916" s="5" t="s">
        <v>23</v>
      </c>
      <c r="D5916" s="5" t="s">
        <v>51</v>
      </c>
      <c r="E5916" s="5" t="s">
        <v>15</v>
      </c>
      <c r="F5916" s="5" t="s">
        <v>190</v>
      </c>
      <c r="G5916" s="7">
        <v>193.5</v>
      </c>
      <c r="H5916" s="7" t="s">
        <v>17</v>
      </c>
      <c r="I5916" s="7">
        <v>163.0</v>
      </c>
      <c r="J5916" s="7">
        <f t="shared" si="1"/>
        <v>178.25</v>
      </c>
    </row>
    <row r="5917" ht="15.75" hidden="1" customHeight="1">
      <c r="A5917" s="5" t="s">
        <v>8170</v>
      </c>
      <c r="B5917" s="6" t="s">
        <v>12</v>
      </c>
      <c r="C5917" s="5" t="s">
        <v>23</v>
      </c>
      <c r="D5917" s="5" t="s">
        <v>60</v>
      </c>
      <c r="E5917" s="5" t="s">
        <v>15</v>
      </c>
      <c r="F5917" s="5" t="s">
        <v>352</v>
      </c>
      <c r="G5917" s="7">
        <v>115.0</v>
      </c>
      <c r="H5917" s="7">
        <v>118.0</v>
      </c>
      <c r="I5917" s="7">
        <v>110.0</v>
      </c>
      <c r="J5917" s="7">
        <f t="shared" si="1"/>
        <v>114.3333333</v>
      </c>
    </row>
    <row r="5918" ht="15.75" hidden="1" customHeight="1">
      <c r="A5918" s="5" t="s">
        <v>8171</v>
      </c>
      <c r="B5918" s="6" t="s">
        <v>12</v>
      </c>
      <c r="C5918" s="5" t="s">
        <v>23</v>
      </c>
      <c r="D5918" s="5" t="s">
        <v>37</v>
      </c>
      <c r="E5918" s="5" t="s">
        <v>25</v>
      </c>
      <c r="F5918" s="5" t="s">
        <v>1023</v>
      </c>
      <c r="G5918" s="7">
        <v>145.0</v>
      </c>
      <c r="H5918" s="7" t="s">
        <v>17</v>
      </c>
      <c r="I5918" s="7">
        <v>128.0</v>
      </c>
      <c r="J5918" s="7">
        <f t="shared" si="1"/>
        <v>136.5</v>
      </c>
    </row>
    <row r="5919" ht="15.75" hidden="1" customHeight="1">
      <c r="A5919" s="5" t="s">
        <v>8172</v>
      </c>
      <c r="B5919" s="6" t="s">
        <v>12</v>
      </c>
      <c r="C5919" s="5" t="s">
        <v>23</v>
      </c>
      <c r="D5919" s="5" t="s">
        <v>20</v>
      </c>
      <c r="E5919" s="5" t="s">
        <v>15</v>
      </c>
      <c r="F5919" s="5" t="s">
        <v>1366</v>
      </c>
      <c r="G5919" s="7">
        <v>140.0</v>
      </c>
      <c r="H5919" s="7">
        <v>115.0</v>
      </c>
      <c r="I5919" s="7" t="s">
        <v>17</v>
      </c>
      <c r="J5919" s="7">
        <f t="shared" si="1"/>
        <v>127.5</v>
      </c>
    </row>
    <row r="5920" ht="15.75" hidden="1" customHeight="1">
      <c r="A5920" s="5" t="s">
        <v>8173</v>
      </c>
      <c r="B5920" s="6" t="s">
        <v>19</v>
      </c>
      <c r="C5920" s="5" t="s">
        <v>23</v>
      </c>
      <c r="D5920" s="5" t="s">
        <v>46</v>
      </c>
      <c r="E5920" s="5" t="s">
        <v>15</v>
      </c>
      <c r="F5920" s="5" t="s">
        <v>99</v>
      </c>
      <c r="G5920" s="7">
        <v>170.0</v>
      </c>
      <c r="H5920" s="7">
        <v>165.0</v>
      </c>
      <c r="I5920" s="7" t="s">
        <v>17</v>
      </c>
      <c r="J5920" s="7">
        <f t="shared" si="1"/>
        <v>167.5</v>
      </c>
    </row>
    <row r="5921" ht="15.75" hidden="1" customHeight="1">
      <c r="A5921" s="5" t="s">
        <v>8174</v>
      </c>
      <c r="B5921" s="6" t="s">
        <v>12</v>
      </c>
      <c r="C5921" s="5" t="s">
        <v>23</v>
      </c>
      <c r="D5921" s="5" t="s">
        <v>20</v>
      </c>
      <c r="E5921" s="5" t="s">
        <v>25</v>
      </c>
      <c r="F5921" s="5" t="s">
        <v>440</v>
      </c>
      <c r="G5921" s="7">
        <v>166.0</v>
      </c>
      <c r="H5921" s="7">
        <v>135.0</v>
      </c>
      <c r="I5921" s="7" t="s">
        <v>17</v>
      </c>
      <c r="J5921" s="7">
        <f t="shared" si="1"/>
        <v>150.5</v>
      </c>
    </row>
    <row r="5922" ht="15.75" hidden="1" customHeight="1">
      <c r="A5922" s="5" t="s">
        <v>8175</v>
      </c>
      <c r="B5922" s="6" t="s">
        <v>12</v>
      </c>
      <c r="C5922" s="5" t="s">
        <v>13</v>
      </c>
      <c r="D5922" s="5" t="s">
        <v>30</v>
      </c>
      <c r="E5922" s="5" t="s">
        <v>15</v>
      </c>
      <c r="F5922" s="5" t="s">
        <v>697</v>
      </c>
      <c r="G5922" s="7">
        <v>172.0</v>
      </c>
      <c r="H5922" s="7" t="s">
        <v>17</v>
      </c>
      <c r="I5922" s="7">
        <v>155.0</v>
      </c>
      <c r="J5922" s="7">
        <f t="shared" si="1"/>
        <v>163.5</v>
      </c>
    </row>
    <row r="5923" ht="15.75" hidden="1" customHeight="1">
      <c r="A5923" s="5" t="s">
        <v>8176</v>
      </c>
      <c r="B5923" s="6" t="s">
        <v>19</v>
      </c>
      <c r="C5923" s="5" t="s">
        <v>23</v>
      </c>
      <c r="D5923" s="5" t="s">
        <v>24</v>
      </c>
      <c r="E5923" s="5" t="s">
        <v>15</v>
      </c>
      <c r="F5923" s="5" t="s">
        <v>481</v>
      </c>
      <c r="G5923" s="7">
        <v>156.0</v>
      </c>
      <c r="H5923" s="7">
        <v>143.0</v>
      </c>
      <c r="I5923" s="7" t="s">
        <v>17</v>
      </c>
      <c r="J5923" s="7">
        <f t="shared" si="1"/>
        <v>149.5</v>
      </c>
    </row>
    <row r="5924" ht="15.75" hidden="1" customHeight="1">
      <c r="A5924" s="5" t="s">
        <v>8177</v>
      </c>
      <c r="B5924" s="6" t="s">
        <v>12</v>
      </c>
      <c r="C5924" s="5" t="s">
        <v>13</v>
      </c>
      <c r="D5924" s="5" t="s">
        <v>60</v>
      </c>
      <c r="E5924" s="5" t="s">
        <v>25</v>
      </c>
      <c r="F5924" s="5" t="s">
        <v>61</v>
      </c>
      <c r="G5924" s="7">
        <v>195.0</v>
      </c>
      <c r="H5924" s="7" t="s">
        <v>17</v>
      </c>
      <c r="I5924" s="7">
        <v>191.0</v>
      </c>
      <c r="J5924" s="7">
        <f t="shared" si="1"/>
        <v>193</v>
      </c>
    </row>
    <row r="5925" ht="15.75" hidden="1" customHeight="1">
      <c r="A5925" s="5" t="s">
        <v>8178</v>
      </c>
      <c r="B5925" s="6" t="s">
        <v>12</v>
      </c>
      <c r="C5925" s="5" t="s">
        <v>13</v>
      </c>
      <c r="D5925" s="5" t="s">
        <v>149</v>
      </c>
      <c r="E5925" s="5" t="s">
        <v>15</v>
      </c>
      <c r="F5925" s="5" t="s">
        <v>150</v>
      </c>
      <c r="G5925" s="7">
        <v>149.0</v>
      </c>
      <c r="H5925" s="7">
        <v>145.0</v>
      </c>
      <c r="I5925" s="7">
        <v>155.0</v>
      </c>
      <c r="J5925" s="7">
        <f t="shared" si="1"/>
        <v>149.6666667</v>
      </c>
    </row>
    <row r="5926" ht="15.75" hidden="1" customHeight="1">
      <c r="A5926" s="5" t="s">
        <v>8179</v>
      </c>
      <c r="B5926" s="6" t="s">
        <v>12</v>
      </c>
      <c r="C5926" s="5" t="s">
        <v>23</v>
      </c>
      <c r="D5926" s="5" t="s">
        <v>37</v>
      </c>
      <c r="E5926" s="5" t="s">
        <v>25</v>
      </c>
      <c r="F5926" s="5" t="s">
        <v>1023</v>
      </c>
      <c r="G5926" s="7">
        <v>176.0</v>
      </c>
      <c r="H5926" s="7" t="s">
        <v>17</v>
      </c>
      <c r="I5926" s="7">
        <v>142.0</v>
      </c>
      <c r="J5926" s="7">
        <f t="shared" si="1"/>
        <v>159</v>
      </c>
    </row>
    <row r="5927" ht="15.75" hidden="1" customHeight="1">
      <c r="A5927" s="5" t="s">
        <v>8180</v>
      </c>
      <c r="B5927" s="6" t="s">
        <v>12</v>
      </c>
      <c r="C5927" s="5" t="s">
        <v>13</v>
      </c>
      <c r="D5927" s="5" t="s">
        <v>37</v>
      </c>
      <c r="E5927" s="5" t="s">
        <v>25</v>
      </c>
      <c r="F5927" s="5" t="s">
        <v>1023</v>
      </c>
      <c r="G5927" s="7">
        <v>157.0</v>
      </c>
      <c r="H5927" s="7" t="s">
        <v>17</v>
      </c>
      <c r="I5927" s="7">
        <v>170.0</v>
      </c>
      <c r="J5927" s="7">
        <f t="shared" si="1"/>
        <v>163.5</v>
      </c>
    </row>
    <row r="5928" ht="15.75" hidden="1" customHeight="1">
      <c r="A5928" s="5" t="s">
        <v>8181</v>
      </c>
      <c r="B5928" s="6" t="s">
        <v>19</v>
      </c>
      <c r="C5928" s="5" t="s">
        <v>23</v>
      </c>
      <c r="D5928" s="5" t="s">
        <v>37</v>
      </c>
      <c r="E5928" s="5" t="s">
        <v>15</v>
      </c>
      <c r="F5928" s="5" t="s">
        <v>205</v>
      </c>
      <c r="G5928" s="7">
        <v>156.0</v>
      </c>
      <c r="H5928" s="7">
        <v>149.0</v>
      </c>
      <c r="I5928" s="7" t="s">
        <v>17</v>
      </c>
      <c r="J5928" s="7">
        <f t="shared" si="1"/>
        <v>152.5</v>
      </c>
    </row>
    <row r="5929" ht="15.75" hidden="1" customHeight="1">
      <c r="A5929" s="5" t="s">
        <v>8182</v>
      </c>
      <c r="B5929" s="6" t="s">
        <v>19</v>
      </c>
      <c r="C5929" s="5" t="s">
        <v>13</v>
      </c>
      <c r="D5929" s="5" t="s">
        <v>43</v>
      </c>
      <c r="E5929" s="5" t="s">
        <v>25</v>
      </c>
      <c r="F5929" s="5" t="s">
        <v>454</v>
      </c>
      <c r="G5929" s="7">
        <v>132.0</v>
      </c>
      <c r="H5929" s="7">
        <v>157.0</v>
      </c>
      <c r="I5929" s="7" t="s">
        <v>17</v>
      </c>
      <c r="J5929" s="7">
        <f t="shared" si="1"/>
        <v>144.5</v>
      </c>
    </row>
    <row r="5930" ht="15.75" hidden="1" customHeight="1">
      <c r="A5930" s="5" t="s">
        <v>8183</v>
      </c>
      <c r="B5930" s="6" t="s">
        <v>19</v>
      </c>
      <c r="C5930" s="5" t="s">
        <v>23</v>
      </c>
      <c r="D5930" s="5" t="s">
        <v>24</v>
      </c>
      <c r="E5930" s="5" t="s">
        <v>25</v>
      </c>
      <c r="F5930" s="5" t="s">
        <v>69</v>
      </c>
      <c r="G5930" s="7">
        <v>132.0</v>
      </c>
      <c r="H5930" s="7">
        <v>121.0</v>
      </c>
      <c r="I5930" s="7" t="s">
        <v>17</v>
      </c>
      <c r="J5930" s="7">
        <f t="shared" si="1"/>
        <v>126.5</v>
      </c>
    </row>
    <row r="5931" ht="15.75" hidden="1" customHeight="1">
      <c r="A5931" s="5" t="s">
        <v>8184</v>
      </c>
      <c r="B5931" s="6" t="s">
        <v>12</v>
      </c>
      <c r="C5931" s="5" t="s">
        <v>13</v>
      </c>
      <c r="D5931" s="5" t="s">
        <v>46</v>
      </c>
      <c r="E5931" s="5" t="s">
        <v>15</v>
      </c>
      <c r="F5931" s="5" t="s">
        <v>492</v>
      </c>
      <c r="G5931" s="7">
        <v>178.0</v>
      </c>
      <c r="H5931" s="7" t="s">
        <v>17</v>
      </c>
      <c r="I5931" s="7">
        <v>180.0</v>
      </c>
      <c r="J5931" s="7">
        <f t="shared" si="1"/>
        <v>179</v>
      </c>
    </row>
    <row r="5932" ht="15.75" hidden="1" customHeight="1">
      <c r="A5932" s="5" t="s">
        <v>8185</v>
      </c>
      <c r="B5932" s="6" t="s">
        <v>12</v>
      </c>
      <c r="C5932" s="5" t="s">
        <v>23</v>
      </c>
      <c r="D5932" s="5" t="s">
        <v>37</v>
      </c>
      <c r="E5932" s="5" t="s">
        <v>15</v>
      </c>
      <c r="F5932" s="5" t="s">
        <v>196</v>
      </c>
      <c r="G5932" s="7">
        <v>169.0</v>
      </c>
      <c r="H5932" s="7" t="s">
        <v>17</v>
      </c>
      <c r="I5932" s="7">
        <v>190.0</v>
      </c>
      <c r="J5932" s="7">
        <f t="shared" si="1"/>
        <v>179.5</v>
      </c>
    </row>
    <row r="5933" ht="15.75" hidden="1" customHeight="1">
      <c r="A5933" s="5" t="s">
        <v>8186</v>
      </c>
      <c r="B5933" s="6" t="s">
        <v>19</v>
      </c>
      <c r="C5933" s="5" t="s">
        <v>23</v>
      </c>
      <c r="D5933" s="5" t="s">
        <v>24</v>
      </c>
      <c r="E5933" s="5" t="s">
        <v>15</v>
      </c>
      <c r="F5933" s="5" t="s">
        <v>1225</v>
      </c>
      <c r="G5933" s="7">
        <v>154.0</v>
      </c>
      <c r="H5933" s="7">
        <v>162.0</v>
      </c>
      <c r="I5933" s="7" t="s">
        <v>17</v>
      </c>
      <c r="J5933" s="7">
        <f t="shared" si="1"/>
        <v>158</v>
      </c>
    </row>
    <row r="5934" ht="15.75" hidden="1" customHeight="1">
      <c r="A5934" s="5" t="s">
        <v>8187</v>
      </c>
      <c r="B5934" s="6" t="s">
        <v>19</v>
      </c>
      <c r="C5934" s="5" t="s">
        <v>23</v>
      </c>
      <c r="D5934" s="5" t="s">
        <v>37</v>
      </c>
      <c r="E5934" s="5" t="s">
        <v>25</v>
      </c>
      <c r="F5934" s="5" t="s">
        <v>454</v>
      </c>
      <c r="G5934" s="7">
        <v>131.0</v>
      </c>
      <c r="H5934" s="7">
        <v>138.0</v>
      </c>
      <c r="I5934" s="7">
        <v>117.0</v>
      </c>
      <c r="J5934" s="7">
        <f t="shared" si="1"/>
        <v>128.6666667</v>
      </c>
    </row>
    <row r="5935" ht="15.75" hidden="1" customHeight="1">
      <c r="A5935" s="5" t="s">
        <v>8188</v>
      </c>
      <c r="B5935" s="6" t="s">
        <v>12</v>
      </c>
      <c r="C5935" s="5" t="s">
        <v>23</v>
      </c>
      <c r="D5935" s="5" t="s">
        <v>30</v>
      </c>
      <c r="E5935" s="5" t="s">
        <v>15</v>
      </c>
      <c r="F5935" s="5" t="s">
        <v>302</v>
      </c>
      <c r="G5935" s="7">
        <v>167.0</v>
      </c>
      <c r="H5935" s="7">
        <v>145.0</v>
      </c>
      <c r="I5935" s="7" t="s">
        <v>17</v>
      </c>
      <c r="J5935" s="7">
        <f t="shared" si="1"/>
        <v>156</v>
      </c>
    </row>
    <row r="5936" ht="15.75" hidden="1" customHeight="1">
      <c r="A5936" s="5" t="s">
        <v>8189</v>
      </c>
      <c r="B5936" s="6" t="s">
        <v>19</v>
      </c>
      <c r="C5936" s="5" t="s">
        <v>13</v>
      </c>
      <c r="D5936" s="5" t="s">
        <v>14</v>
      </c>
      <c r="E5936" s="5" t="s">
        <v>25</v>
      </c>
      <c r="F5936" s="5" t="s">
        <v>194</v>
      </c>
      <c r="G5936" s="7">
        <v>138.0</v>
      </c>
      <c r="H5936" s="7">
        <v>132.0</v>
      </c>
      <c r="I5936" s="7" t="s">
        <v>17</v>
      </c>
      <c r="J5936" s="7">
        <f t="shared" si="1"/>
        <v>135</v>
      </c>
    </row>
    <row r="5937" ht="15.75" hidden="1" customHeight="1">
      <c r="A5937" s="5" t="s">
        <v>8190</v>
      </c>
      <c r="B5937" s="6" t="s">
        <v>12</v>
      </c>
      <c r="C5937" s="5" t="s">
        <v>23</v>
      </c>
      <c r="D5937" s="5" t="s">
        <v>51</v>
      </c>
      <c r="E5937" s="5" t="s">
        <v>15</v>
      </c>
      <c r="F5937" s="5" t="s">
        <v>112</v>
      </c>
      <c r="G5937" s="7">
        <v>196.0</v>
      </c>
      <c r="H5937" s="7" t="s">
        <v>17</v>
      </c>
      <c r="I5937" s="7">
        <v>172.0</v>
      </c>
      <c r="J5937" s="7">
        <f t="shared" si="1"/>
        <v>184</v>
      </c>
    </row>
    <row r="5938" ht="15.75" hidden="1" customHeight="1">
      <c r="A5938" s="5" t="s">
        <v>8191</v>
      </c>
      <c r="B5938" s="6" t="s">
        <v>12</v>
      </c>
      <c r="C5938" s="5" t="s">
        <v>13</v>
      </c>
      <c r="D5938" s="5" t="s">
        <v>149</v>
      </c>
      <c r="E5938" s="5" t="s">
        <v>15</v>
      </c>
      <c r="F5938" s="5" t="s">
        <v>150</v>
      </c>
      <c r="G5938" s="7">
        <v>117.0</v>
      </c>
      <c r="H5938" s="7">
        <v>118.0</v>
      </c>
      <c r="I5938" s="7" t="s">
        <v>67</v>
      </c>
      <c r="J5938" s="7">
        <f t="shared" si="1"/>
        <v>117.5</v>
      </c>
    </row>
    <row r="5939" ht="15.75" hidden="1" customHeight="1">
      <c r="A5939" s="5" t="s">
        <v>8192</v>
      </c>
      <c r="B5939" s="6" t="s">
        <v>19</v>
      </c>
      <c r="C5939" s="5" t="s">
        <v>13</v>
      </c>
      <c r="D5939" s="5" t="s">
        <v>14</v>
      </c>
      <c r="E5939" s="5" t="s">
        <v>25</v>
      </c>
      <c r="F5939" s="5" t="s">
        <v>782</v>
      </c>
      <c r="G5939" s="7">
        <v>126.0</v>
      </c>
      <c r="H5939" s="7" t="s">
        <v>17</v>
      </c>
      <c r="I5939" s="7">
        <v>146.0</v>
      </c>
      <c r="J5939" s="7">
        <f t="shared" si="1"/>
        <v>136</v>
      </c>
    </row>
    <row r="5940" ht="15.75" hidden="1" customHeight="1">
      <c r="A5940" s="5" t="s">
        <v>8193</v>
      </c>
      <c r="B5940" s="6" t="s">
        <v>12</v>
      </c>
      <c r="C5940" s="5" t="s">
        <v>23</v>
      </c>
      <c r="D5940" s="5" t="s">
        <v>60</v>
      </c>
      <c r="E5940" s="5" t="s">
        <v>25</v>
      </c>
      <c r="F5940" s="5" t="s">
        <v>61</v>
      </c>
      <c r="G5940" s="7">
        <v>185.0</v>
      </c>
      <c r="H5940" s="7" t="s">
        <v>17</v>
      </c>
      <c r="I5940" s="7">
        <v>189.0</v>
      </c>
      <c r="J5940" s="7">
        <f t="shared" si="1"/>
        <v>187</v>
      </c>
    </row>
    <row r="5941" ht="15.75" hidden="1" customHeight="1">
      <c r="A5941" s="5" t="s">
        <v>8194</v>
      </c>
      <c r="B5941" s="6" t="s">
        <v>12</v>
      </c>
      <c r="C5941" s="5" t="s">
        <v>23</v>
      </c>
      <c r="D5941" s="5" t="s">
        <v>30</v>
      </c>
      <c r="E5941" s="5" t="s">
        <v>25</v>
      </c>
      <c r="F5941" s="5" t="s">
        <v>269</v>
      </c>
      <c r="G5941" s="7">
        <v>177.0</v>
      </c>
      <c r="H5941" s="7">
        <v>164.0</v>
      </c>
      <c r="I5941" s="7" t="s">
        <v>17</v>
      </c>
      <c r="J5941" s="7">
        <f t="shared" si="1"/>
        <v>170.5</v>
      </c>
    </row>
    <row r="5942" ht="15.75" hidden="1" customHeight="1">
      <c r="A5942" s="5" t="s">
        <v>8195</v>
      </c>
      <c r="B5942" s="6" t="s">
        <v>12</v>
      </c>
      <c r="C5942" s="5" t="s">
        <v>13</v>
      </c>
      <c r="D5942" s="5" t="s">
        <v>43</v>
      </c>
      <c r="E5942" s="5" t="s">
        <v>25</v>
      </c>
      <c r="F5942" s="5" t="s">
        <v>63</v>
      </c>
      <c r="G5942" s="7">
        <v>122.0</v>
      </c>
      <c r="H5942" s="7">
        <v>121.0</v>
      </c>
      <c r="I5942" s="7">
        <v>133.0</v>
      </c>
      <c r="J5942" s="7">
        <f t="shared" si="1"/>
        <v>125.3333333</v>
      </c>
    </row>
    <row r="5943" ht="15.75" hidden="1" customHeight="1">
      <c r="A5943" s="5" t="s">
        <v>8196</v>
      </c>
      <c r="B5943" s="6" t="s">
        <v>12</v>
      </c>
      <c r="C5943" s="5" t="s">
        <v>23</v>
      </c>
      <c r="D5943" s="5" t="s">
        <v>1019</v>
      </c>
      <c r="E5943" s="5" t="s">
        <v>15</v>
      </c>
      <c r="F5943" s="5" t="s">
        <v>35</v>
      </c>
      <c r="G5943" s="7">
        <v>187.0</v>
      </c>
      <c r="H5943" s="7" t="s">
        <v>17</v>
      </c>
      <c r="I5943" s="7">
        <v>178.0</v>
      </c>
      <c r="J5943" s="7">
        <f t="shared" si="1"/>
        <v>182.5</v>
      </c>
    </row>
    <row r="5944" ht="15.75" hidden="1" customHeight="1">
      <c r="A5944" s="5" t="s">
        <v>8197</v>
      </c>
      <c r="B5944" s="6" t="s">
        <v>12</v>
      </c>
      <c r="C5944" s="5" t="s">
        <v>23</v>
      </c>
      <c r="D5944" s="5" t="s">
        <v>60</v>
      </c>
      <c r="E5944" s="5" t="s">
        <v>15</v>
      </c>
      <c r="F5944" s="5" t="s">
        <v>73</v>
      </c>
      <c r="G5944" s="7">
        <v>149.0</v>
      </c>
      <c r="H5944" s="7" t="s">
        <v>17</v>
      </c>
      <c r="I5944" s="7">
        <v>180.0</v>
      </c>
      <c r="J5944" s="7">
        <f t="shared" si="1"/>
        <v>164.5</v>
      </c>
    </row>
    <row r="5945" ht="15.75" hidden="1" customHeight="1">
      <c r="A5945" s="5" t="s">
        <v>8198</v>
      </c>
      <c r="B5945" s="6" t="s">
        <v>12</v>
      </c>
      <c r="C5945" s="5" t="s">
        <v>23</v>
      </c>
      <c r="D5945" s="5" t="s">
        <v>37</v>
      </c>
      <c r="E5945" s="5" t="s">
        <v>15</v>
      </c>
      <c r="F5945" s="5" t="s">
        <v>312</v>
      </c>
      <c r="G5945" s="7">
        <v>193.5</v>
      </c>
      <c r="H5945" s="7" t="s">
        <v>17</v>
      </c>
      <c r="I5945" s="7">
        <v>187.0</v>
      </c>
      <c r="J5945" s="7">
        <f t="shared" si="1"/>
        <v>190.25</v>
      </c>
    </row>
    <row r="5946" ht="15.75" hidden="1" customHeight="1">
      <c r="A5946" s="5" t="s">
        <v>8199</v>
      </c>
      <c r="B5946" s="6" t="s">
        <v>12</v>
      </c>
      <c r="C5946" s="5" t="s">
        <v>23</v>
      </c>
      <c r="D5946" s="5" t="s">
        <v>30</v>
      </c>
      <c r="E5946" s="5" t="s">
        <v>25</v>
      </c>
      <c r="F5946" s="5" t="s">
        <v>446</v>
      </c>
      <c r="G5946" s="7">
        <v>172.0</v>
      </c>
      <c r="H5946" s="7">
        <v>167.0</v>
      </c>
      <c r="I5946" s="7" t="s">
        <v>17</v>
      </c>
      <c r="J5946" s="7">
        <f t="shared" si="1"/>
        <v>169.5</v>
      </c>
    </row>
    <row r="5947" ht="15.75" hidden="1" customHeight="1">
      <c r="A5947" s="5" t="s">
        <v>8200</v>
      </c>
      <c r="B5947" s="6" t="s">
        <v>19</v>
      </c>
      <c r="C5947" s="5" t="s">
        <v>23</v>
      </c>
      <c r="D5947" s="5" t="s">
        <v>30</v>
      </c>
      <c r="E5947" s="5" t="s">
        <v>25</v>
      </c>
      <c r="F5947" s="5" t="s">
        <v>526</v>
      </c>
      <c r="G5947" s="7">
        <v>164.0</v>
      </c>
      <c r="H5947" s="7">
        <v>145.0</v>
      </c>
      <c r="I5947" s="7" t="s">
        <v>17</v>
      </c>
      <c r="J5947" s="7">
        <f t="shared" si="1"/>
        <v>154.5</v>
      </c>
    </row>
    <row r="5948" ht="15.75" hidden="1" customHeight="1">
      <c r="A5948" s="5" t="s">
        <v>8201</v>
      </c>
      <c r="B5948" s="6" t="s">
        <v>19</v>
      </c>
      <c r="C5948" s="5" t="s">
        <v>13</v>
      </c>
      <c r="D5948" s="5" t="s">
        <v>40</v>
      </c>
      <c r="E5948" s="5" t="s">
        <v>15</v>
      </c>
      <c r="F5948" s="5" t="s">
        <v>41</v>
      </c>
      <c r="G5948" s="7">
        <v>153.0</v>
      </c>
      <c r="H5948" s="7" t="s">
        <v>17</v>
      </c>
      <c r="I5948" s="7">
        <v>144.0</v>
      </c>
      <c r="J5948" s="7">
        <f t="shared" si="1"/>
        <v>148.5</v>
      </c>
    </row>
    <row r="5949" ht="15.75" hidden="1" customHeight="1">
      <c r="A5949" s="5" t="s">
        <v>8202</v>
      </c>
      <c r="B5949" s="6" t="s">
        <v>12</v>
      </c>
      <c r="C5949" s="5" t="s">
        <v>13</v>
      </c>
      <c r="D5949" s="5" t="s">
        <v>24</v>
      </c>
      <c r="E5949" s="5" t="s">
        <v>15</v>
      </c>
      <c r="F5949" s="5" t="s">
        <v>722</v>
      </c>
      <c r="G5949" s="7">
        <v>140.0</v>
      </c>
      <c r="H5949" s="7">
        <v>160.0</v>
      </c>
      <c r="I5949" s="7" t="s">
        <v>17</v>
      </c>
      <c r="J5949" s="7">
        <f t="shared" si="1"/>
        <v>150</v>
      </c>
    </row>
    <row r="5950" ht="15.75" hidden="1" customHeight="1">
      <c r="A5950" s="5" t="s">
        <v>8203</v>
      </c>
      <c r="B5950" s="6" t="s">
        <v>19</v>
      </c>
      <c r="C5950" s="5" t="s">
        <v>13</v>
      </c>
      <c r="D5950" s="5" t="s">
        <v>77</v>
      </c>
      <c r="E5950" s="5" t="s">
        <v>15</v>
      </c>
      <c r="F5950" s="5" t="s">
        <v>198</v>
      </c>
      <c r="G5950" s="7">
        <v>134.0</v>
      </c>
      <c r="H5950" s="7" t="s">
        <v>17</v>
      </c>
      <c r="I5950" s="7">
        <v>135.0</v>
      </c>
      <c r="J5950" s="7">
        <f t="shared" si="1"/>
        <v>134.5</v>
      </c>
    </row>
    <row r="5951" ht="15.75" hidden="1" customHeight="1">
      <c r="A5951" s="5" t="s">
        <v>8204</v>
      </c>
      <c r="B5951" s="6" t="s">
        <v>12</v>
      </c>
      <c r="C5951" s="5" t="s">
        <v>13</v>
      </c>
      <c r="D5951" s="5" t="s">
        <v>20</v>
      </c>
      <c r="E5951" s="5" t="s">
        <v>15</v>
      </c>
      <c r="F5951" s="5" t="s">
        <v>33</v>
      </c>
      <c r="G5951" s="7">
        <v>182.0</v>
      </c>
      <c r="H5951" s="7" t="s">
        <v>17</v>
      </c>
      <c r="I5951" s="7">
        <v>178.0</v>
      </c>
      <c r="J5951" s="7">
        <f t="shared" si="1"/>
        <v>180</v>
      </c>
    </row>
    <row r="5952" ht="15.75" hidden="1" customHeight="1">
      <c r="A5952" s="5" t="s">
        <v>8205</v>
      </c>
      <c r="B5952" s="6" t="s">
        <v>1353</v>
      </c>
      <c r="C5952" s="5" t="s">
        <v>23</v>
      </c>
      <c r="D5952" s="5" t="s">
        <v>30</v>
      </c>
      <c r="E5952" s="5" t="s">
        <v>25</v>
      </c>
      <c r="F5952" s="5" t="s">
        <v>1209</v>
      </c>
      <c r="G5952" s="7">
        <v>113.0</v>
      </c>
      <c r="H5952" s="7" t="s">
        <v>17</v>
      </c>
      <c r="I5952" s="7">
        <v>100.0</v>
      </c>
      <c r="J5952" s="7">
        <f t="shared" si="1"/>
        <v>106.5</v>
      </c>
    </row>
    <row r="5953" ht="15.75" hidden="1" customHeight="1">
      <c r="A5953" s="5" t="s">
        <v>8206</v>
      </c>
      <c r="B5953" s="6" t="s">
        <v>19</v>
      </c>
      <c r="C5953" s="5" t="s">
        <v>23</v>
      </c>
      <c r="D5953" s="5" t="s">
        <v>30</v>
      </c>
      <c r="E5953" s="5" t="s">
        <v>15</v>
      </c>
      <c r="F5953" s="5" t="s">
        <v>1258</v>
      </c>
      <c r="G5953" s="7">
        <v>107.0</v>
      </c>
      <c r="H5953" s="7">
        <v>102.0</v>
      </c>
      <c r="I5953" s="7" t="s">
        <v>17</v>
      </c>
      <c r="J5953" s="7">
        <f t="shared" si="1"/>
        <v>104.5</v>
      </c>
    </row>
    <row r="5954" ht="15.75" hidden="1" customHeight="1">
      <c r="A5954" s="5" t="s">
        <v>8207</v>
      </c>
      <c r="B5954" s="6" t="s">
        <v>12</v>
      </c>
      <c r="C5954" s="5" t="s">
        <v>23</v>
      </c>
      <c r="D5954" s="5" t="s">
        <v>30</v>
      </c>
      <c r="E5954" s="5" t="s">
        <v>15</v>
      </c>
      <c r="F5954" s="5" t="s">
        <v>319</v>
      </c>
      <c r="G5954" s="7">
        <v>149.0</v>
      </c>
      <c r="H5954" s="7">
        <v>135.0</v>
      </c>
      <c r="I5954" s="7" t="s">
        <v>17</v>
      </c>
      <c r="J5954" s="7">
        <f t="shared" si="1"/>
        <v>142</v>
      </c>
    </row>
    <row r="5955" ht="15.75" hidden="1" customHeight="1">
      <c r="A5955" s="5" t="s">
        <v>8208</v>
      </c>
      <c r="B5955" s="6" t="s">
        <v>12</v>
      </c>
      <c r="C5955" s="5" t="s">
        <v>13</v>
      </c>
      <c r="D5955" s="5" t="s">
        <v>109</v>
      </c>
      <c r="E5955" s="5" t="s">
        <v>25</v>
      </c>
      <c r="F5955" s="5" t="s">
        <v>94</v>
      </c>
      <c r="G5955" s="7">
        <v>131.0</v>
      </c>
      <c r="H5955" s="7" t="s">
        <v>17</v>
      </c>
      <c r="I5955" s="7">
        <v>125.0</v>
      </c>
      <c r="J5955" s="7">
        <f t="shared" si="1"/>
        <v>128</v>
      </c>
    </row>
    <row r="5956" ht="15.75" hidden="1" customHeight="1">
      <c r="A5956" s="5" t="s">
        <v>8209</v>
      </c>
      <c r="B5956" s="6" t="s">
        <v>12</v>
      </c>
      <c r="C5956" s="5" t="s">
        <v>23</v>
      </c>
      <c r="D5956" s="5" t="s">
        <v>30</v>
      </c>
      <c r="E5956" s="5" t="s">
        <v>25</v>
      </c>
      <c r="F5956" s="5" t="s">
        <v>177</v>
      </c>
      <c r="G5956" s="7">
        <v>179.0</v>
      </c>
      <c r="H5956" s="7" t="s">
        <v>17</v>
      </c>
      <c r="I5956" s="7">
        <v>178.0</v>
      </c>
      <c r="J5956" s="7">
        <f t="shared" si="1"/>
        <v>178.5</v>
      </c>
    </row>
    <row r="5957" ht="15.75" hidden="1" customHeight="1">
      <c r="A5957" s="5" t="s">
        <v>8210</v>
      </c>
      <c r="B5957" s="6" t="s">
        <v>12</v>
      </c>
      <c r="C5957" s="5" t="s">
        <v>23</v>
      </c>
      <c r="D5957" s="5" t="s">
        <v>20</v>
      </c>
      <c r="E5957" s="5" t="s">
        <v>25</v>
      </c>
      <c r="F5957" s="5" t="s">
        <v>71</v>
      </c>
      <c r="G5957" s="7">
        <v>140.0</v>
      </c>
      <c r="H5957" s="7">
        <v>158.0</v>
      </c>
      <c r="I5957" s="7" t="s">
        <v>17</v>
      </c>
      <c r="J5957" s="7">
        <f t="shared" si="1"/>
        <v>149</v>
      </c>
    </row>
    <row r="5958" ht="15.75" hidden="1" customHeight="1">
      <c r="A5958" s="5" t="s">
        <v>8211</v>
      </c>
      <c r="B5958" s="6" t="s">
        <v>19</v>
      </c>
      <c r="C5958" s="5" t="s">
        <v>23</v>
      </c>
      <c r="D5958" s="5" t="s">
        <v>43</v>
      </c>
      <c r="E5958" s="5" t="s">
        <v>25</v>
      </c>
      <c r="F5958" s="5" t="s">
        <v>868</v>
      </c>
      <c r="G5958" s="7">
        <v>179.0</v>
      </c>
      <c r="H5958" s="7">
        <v>124.0</v>
      </c>
      <c r="I5958" s="7" t="s">
        <v>17</v>
      </c>
      <c r="J5958" s="7">
        <f t="shared" si="1"/>
        <v>151.5</v>
      </c>
    </row>
    <row r="5959" ht="15.75" hidden="1" customHeight="1">
      <c r="A5959" s="5" t="s">
        <v>8212</v>
      </c>
      <c r="B5959" s="6" t="s">
        <v>12</v>
      </c>
      <c r="C5959" s="5" t="s">
        <v>23</v>
      </c>
      <c r="D5959" s="5" t="s">
        <v>109</v>
      </c>
      <c r="E5959" s="5" t="s">
        <v>25</v>
      </c>
      <c r="F5959" s="5" t="s">
        <v>94</v>
      </c>
      <c r="G5959" s="7">
        <v>174.0</v>
      </c>
      <c r="H5959" s="7" t="s">
        <v>17</v>
      </c>
      <c r="I5959" s="7">
        <v>157.0</v>
      </c>
      <c r="J5959" s="7">
        <f t="shared" si="1"/>
        <v>165.5</v>
      </c>
    </row>
    <row r="5960" ht="15.75" hidden="1" customHeight="1">
      <c r="A5960" s="5" t="s">
        <v>8213</v>
      </c>
      <c r="B5960" s="6" t="s">
        <v>19</v>
      </c>
      <c r="C5960" s="5" t="s">
        <v>23</v>
      </c>
      <c r="D5960" s="5" t="s">
        <v>30</v>
      </c>
      <c r="E5960" s="5" t="s">
        <v>25</v>
      </c>
      <c r="F5960" s="5" t="s">
        <v>760</v>
      </c>
      <c r="G5960" s="7">
        <v>170.0</v>
      </c>
      <c r="H5960" s="7">
        <v>149.0</v>
      </c>
      <c r="I5960" s="7" t="s">
        <v>17</v>
      </c>
      <c r="J5960" s="7">
        <f t="shared" si="1"/>
        <v>159.5</v>
      </c>
    </row>
    <row r="5961" ht="15.75" hidden="1" customHeight="1">
      <c r="A5961" s="5" t="s">
        <v>8214</v>
      </c>
      <c r="B5961" s="6" t="s">
        <v>12</v>
      </c>
      <c r="C5961" s="5" t="s">
        <v>23</v>
      </c>
      <c r="D5961" s="5" t="s">
        <v>37</v>
      </c>
      <c r="E5961" s="5" t="s">
        <v>15</v>
      </c>
      <c r="F5961" s="5" t="s">
        <v>114</v>
      </c>
      <c r="G5961" s="7">
        <v>166.0</v>
      </c>
      <c r="H5961" s="7">
        <v>157.0</v>
      </c>
      <c r="I5961" s="7" t="s">
        <v>17</v>
      </c>
      <c r="J5961" s="7">
        <f t="shared" si="1"/>
        <v>161.5</v>
      </c>
    </row>
    <row r="5962" ht="15.75" hidden="1" customHeight="1">
      <c r="A5962" s="5" t="s">
        <v>8215</v>
      </c>
      <c r="B5962" s="6" t="s">
        <v>12</v>
      </c>
      <c r="C5962" s="5" t="s">
        <v>23</v>
      </c>
      <c r="D5962" s="5" t="s">
        <v>14</v>
      </c>
      <c r="E5962" s="5" t="s">
        <v>25</v>
      </c>
      <c r="F5962" s="5" t="s">
        <v>421</v>
      </c>
      <c r="G5962" s="7">
        <v>155.0</v>
      </c>
      <c r="H5962" s="7">
        <v>145.0</v>
      </c>
      <c r="I5962" s="7">
        <v>151.0</v>
      </c>
      <c r="J5962" s="7">
        <f t="shared" si="1"/>
        <v>150.3333333</v>
      </c>
    </row>
    <row r="5963" ht="15.75" hidden="1" customHeight="1">
      <c r="A5963" s="5" t="s">
        <v>8216</v>
      </c>
      <c r="B5963" s="6" t="s">
        <v>19</v>
      </c>
      <c r="C5963" s="5" t="s">
        <v>13</v>
      </c>
      <c r="D5963" s="5" t="s">
        <v>130</v>
      </c>
      <c r="E5963" s="5" t="s">
        <v>15</v>
      </c>
      <c r="F5963" s="5" t="s">
        <v>131</v>
      </c>
      <c r="G5963" s="7">
        <v>134.0</v>
      </c>
      <c r="H5963" s="7">
        <v>149.0</v>
      </c>
      <c r="I5963" s="7" t="s">
        <v>17</v>
      </c>
      <c r="J5963" s="7">
        <f t="shared" si="1"/>
        <v>141.5</v>
      </c>
    </row>
    <row r="5964" ht="15.75" hidden="1" customHeight="1">
      <c r="A5964" s="5" t="s">
        <v>8217</v>
      </c>
      <c r="B5964" s="6" t="s">
        <v>12</v>
      </c>
      <c r="C5964" s="5" t="s">
        <v>23</v>
      </c>
      <c r="D5964" s="5" t="s">
        <v>20</v>
      </c>
      <c r="E5964" s="5" t="s">
        <v>25</v>
      </c>
      <c r="F5964" s="5" t="s">
        <v>71</v>
      </c>
      <c r="G5964" s="7">
        <v>149.0</v>
      </c>
      <c r="H5964" s="7">
        <v>145.0</v>
      </c>
      <c r="I5964" s="7" t="s">
        <v>17</v>
      </c>
      <c r="J5964" s="7">
        <f t="shared" si="1"/>
        <v>147</v>
      </c>
    </row>
    <row r="5965" ht="15.75" hidden="1" customHeight="1">
      <c r="A5965" s="5" t="s">
        <v>8218</v>
      </c>
      <c r="B5965" s="6" t="s">
        <v>12</v>
      </c>
      <c r="C5965" s="5" t="s">
        <v>13</v>
      </c>
      <c r="D5965" s="5" t="s">
        <v>30</v>
      </c>
      <c r="E5965" s="5" t="s">
        <v>15</v>
      </c>
      <c r="F5965" s="5" t="s">
        <v>319</v>
      </c>
      <c r="G5965" s="7">
        <v>194.0</v>
      </c>
      <c r="H5965" s="7">
        <v>195.5</v>
      </c>
      <c r="I5965" s="7" t="s">
        <v>17</v>
      </c>
      <c r="J5965" s="7">
        <f t="shared" si="1"/>
        <v>194.75</v>
      </c>
    </row>
    <row r="5966" ht="15.75" hidden="1" customHeight="1">
      <c r="A5966" s="5" t="s">
        <v>8219</v>
      </c>
      <c r="B5966" s="6" t="s">
        <v>12</v>
      </c>
      <c r="C5966" s="5" t="s">
        <v>13</v>
      </c>
      <c r="D5966" s="5" t="s">
        <v>20</v>
      </c>
      <c r="E5966" s="5" t="s">
        <v>15</v>
      </c>
      <c r="F5966" s="5" t="s">
        <v>457</v>
      </c>
      <c r="G5966" s="7">
        <v>165.0</v>
      </c>
      <c r="H5966" s="7" t="s">
        <v>17</v>
      </c>
      <c r="I5966" s="7">
        <v>166.0</v>
      </c>
      <c r="J5966" s="7">
        <f t="shared" si="1"/>
        <v>165.5</v>
      </c>
    </row>
    <row r="5967" ht="15.75" hidden="1" customHeight="1">
      <c r="A5967" s="5" t="s">
        <v>8220</v>
      </c>
      <c r="B5967" s="6" t="s">
        <v>12</v>
      </c>
      <c r="C5967" s="5" t="s">
        <v>23</v>
      </c>
      <c r="D5967" s="5" t="s">
        <v>43</v>
      </c>
      <c r="E5967" s="5" t="s">
        <v>15</v>
      </c>
      <c r="F5967" s="5" t="s">
        <v>550</v>
      </c>
      <c r="G5967" s="7">
        <v>193.0</v>
      </c>
      <c r="H5967" s="7" t="s">
        <v>17</v>
      </c>
      <c r="I5967" s="7">
        <v>173.0</v>
      </c>
      <c r="J5967" s="7">
        <f t="shared" si="1"/>
        <v>183</v>
      </c>
    </row>
    <row r="5968" ht="15.75" hidden="1" customHeight="1">
      <c r="A5968" s="5" t="s">
        <v>8221</v>
      </c>
      <c r="B5968" s="6" t="s">
        <v>12</v>
      </c>
      <c r="C5968" s="5" t="s">
        <v>13</v>
      </c>
      <c r="D5968" s="5" t="s">
        <v>46</v>
      </c>
      <c r="E5968" s="5" t="s">
        <v>15</v>
      </c>
      <c r="F5968" s="5" t="s">
        <v>492</v>
      </c>
      <c r="G5968" s="7">
        <v>188.0</v>
      </c>
      <c r="H5968" s="7">
        <v>162.0</v>
      </c>
      <c r="I5968" s="7" t="s">
        <v>17</v>
      </c>
      <c r="J5968" s="7">
        <f t="shared" si="1"/>
        <v>175</v>
      </c>
    </row>
    <row r="5969" ht="15.75" hidden="1" customHeight="1">
      <c r="A5969" s="5" t="s">
        <v>8222</v>
      </c>
      <c r="B5969" s="6" t="s">
        <v>12</v>
      </c>
      <c r="C5969" s="5" t="s">
        <v>13</v>
      </c>
      <c r="D5969" s="5" t="s">
        <v>37</v>
      </c>
      <c r="E5969" s="5" t="s">
        <v>15</v>
      </c>
      <c r="F5969" s="5" t="s">
        <v>326</v>
      </c>
      <c r="G5969" s="7">
        <v>173.0</v>
      </c>
      <c r="H5969" s="7" t="s">
        <v>17</v>
      </c>
      <c r="I5969" s="7">
        <v>165.0</v>
      </c>
      <c r="J5969" s="7">
        <f t="shared" si="1"/>
        <v>169</v>
      </c>
    </row>
    <row r="5970" ht="15.75" hidden="1" customHeight="1">
      <c r="A5970" s="5" t="s">
        <v>8223</v>
      </c>
      <c r="B5970" s="6" t="s">
        <v>12</v>
      </c>
      <c r="C5970" s="5" t="s">
        <v>23</v>
      </c>
      <c r="D5970" s="5" t="s">
        <v>51</v>
      </c>
      <c r="E5970" s="5" t="s">
        <v>15</v>
      </c>
      <c r="F5970" s="5" t="s">
        <v>86</v>
      </c>
      <c r="G5970" s="7">
        <v>111.0</v>
      </c>
      <c r="H5970" s="7">
        <v>127.0</v>
      </c>
      <c r="I5970" s="7" t="s">
        <v>17</v>
      </c>
      <c r="J5970" s="7">
        <f t="shared" si="1"/>
        <v>119</v>
      </c>
    </row>
    <row r="5971" ht="15.75" hidden="1" customHeight="1">
      <c r="A5971" s="5" t="s">
        <v>8224</v>
      </c>
      <c r="B5971" s="6" t="s">
        <v>19</v>
      </c>
      <c r="C5971" s="5" t="s">
        <v>23</v>
      </c>
      <c r="D5971" s="5" t="s">
        <v>30</v>
      </c>
      <c r="E5971" s="5" t="s">
        <v>25</v>
      </c>
      <c r="F5971" s="5" t="s">
        <v>158</v>
      </c>
      <c r="G5971" s="7">
        <v>143.0</v>
      </c>
      <c r="H5971" s="7" t="s">
        <v>17</v>
      </c>
      <c r="I5971" s="7">
        <v>146.0</v>
      </c>
      <c r="J5971" s="7">
        <f t="shared" si="1"/>
        <v>144.5</v>
      </c>
    </row>
    <row r="5972" ht="15.75" hidden="1" customHeight="1">
      <c r="A5972" s="5" t="s">
        <v>8225</v>
      </c>
      <c r="B5972" s="6" t="s">
        <v>12</v>
      </c>
      <c r="C5972" s="5" t="s">
        <v>13</v>
      </c>
      <c r="D5972" s="5" t="s">
        <v>109</v>
      </c>
      <c r="E5972" s="5" t="s">
        <v>25</v>
      </c>
      <c r="F5972" s="5" t="s">
        <v>94</v>
      </c>
      <c r="G5972" s="7">
        <v>138.0</v>
      </c>
      <c r="H5972" s="7">
        <v>118.0</v>
      </c>
      <c r="I5972" s="7">
        <v>125.0</v>
      </c>
      <c r="J5972" s="7">
        <f t="shared" si="1"/>
        <v>127</v>
      </c>
    </row>
    <row r="5973" ht="15.75" hidden="1" customHeight="1">
      <c r="A5973" s="5" t="s">
        <v>8226</v>
      </c>
      <c r="B5973" s="6" t="s">
        <v>19</v>
      </c>
      <c r="C5973" s="5" t="s">
        <v>13</v>
      </c>
      <c r="D5973" s="5" t="s">
        <v>109</v>
      </c>
      <c r="E5973" s="5" t="s">
        <v>25</v>
      </c>
      <c r="F5973" s="5" t="s">
        <v>110</v>
      </c>
      <c r="G5973" s="7">
        <v>143.0</v>
      </c>
      <c r="H5973" s="7">
        <v>138.0</v>
      </c>
      <c r="I5973" s="7" t="s">
        <v>17</v>
      </c>
      <c r="J5973" s="7">
        <f t="shared" si="1"/>
        <v>140.5</v>
      </c>
    </row>
    <row r="5974" ht="15.75" hidden="1" customHeight="1">
      <c r="A5974" s="5" t="s">
        <v>8227</v>
      </c>
      <c r="B5974" s="6" t="s">
        <v>19</v>
      </c>
      <c r="C5974" s="5" t="s">
        <v>13</v>
      </c>
      <c r="D5974" s="5" t="s">
        <v>37</v>
      </c>
      <c r="E5974" s="5" t="s">
        <v>15</v>
      </c>
      <c r="F5974" s="5" t="s">
        <v>134</v>
      </c>
      <c r="G5974" s="7">
        <v>154.0</v>
      </c>
      <c r="H5974" s="7" t="s">
        <v>17</v>
      </c>
      <c r="I5974" s="7">
        <v>159.0</v>
      </c>
      <c r="J5974" s="7">
        <f t="shared" si="1"/>
        <v>156.5</v>
      </c>
    </row>
    <row r="5975" ht="15.75" hidden="1" customHeight="1">
      <c r="A5975" s="5" t="s">
        <v>8228</v>
      </c>
      <c r="B5975" s="6" t="s">
        <v>12</v>
      </c>
      <c r="C5975" s="5" t="s">
        <v>13</v>
      </c>
      <c r="D5975" s="5" t="s">
        <v>14</v>
      </c>
      <c r="E5975" s="5" t="s">
        <v>25</v>
      </c>
      <c r="F5975" s="5" t="s">
        <v>489</v>
      </c>
      <c r="G5975" s="7">
        <v>126.0</v>
      </c>
      <c r="H5975" s="7">
        <v>121.0</v>
      </c>
      <c r="I5975" s="7" t="s">
        <v>17</v>
      </c>
      <c r="J5975" s="7">
        <f t="shared" si="1"/>
        <v>123.5</v>
      </c>
    </row>
    <row r="5976" ht="15.75" hidden="1" customHeight="1">
      <c r="A5976" s="5" t="s">
        <v>8229</v>
      </c>
      <c r="B5976" s="6" t="s">
        <v>19</v>
      </c>
      <c r="C5976" s="5" t="s">
        <v>23</v>
      </c>
      <c r="D5976" s="5" t="s">
        <v>24</v>
      </c>
      <c r="E5976" s="5" t="s">
        <v>15</v>
      </c>
      <c r="F5976" s="5" t="s">
        <v>554</v>
      </c>
      <c r="G5976" s="7">
        <v>115.0</v>
      </c>
      <c r="H5976" s="7">
        <v>121.0</v>
      </c>
      <c r="I5976" s="7" t="s">
        <v>17</v>
      </c>
      <c r="J5976" s="7">
        <f t="shared" si="1"/>
        <v>118</v>
      </c>
    </row>
    <row r="5977" ht="15.75" hidden="1" customHeight="1">
      <c r="A5977" s="5" t="s">
        <v>8230</v>
      </c>
      <c r="B5977" s="6" t="s">
        <v>19</v>
      </c>
      <c r="C5977" s="5" t="s">
        <v>23</v>
      </c>
      <c r="D5977" s="5" t="s">
        <v>20</v>
      </c>
      <c r="E5977" s="5" t="s">
        <v>15</v>
      </c>
      <c r="F5977" s="5" t="s">
        <v>153</v>
      </c>
      <c r="G5977" s="7">
        <v>132.0</v>
      </c>
      <c r="H5977" s="7">
        <v>153.0</v>
      </c>
      <c r="I5977" s="7" t="s">
        <v>17</v>
      </c>
      <c r="J5977" s="7">
        <f t="shared" si="1"/>
        <v>142.5</v>
      </c>
    </row>
    <row r="5978" ht="15.75" hidden="1" customHeight="1">
      <c r="A5978" s="5" t="s">
        <v>8231</v>
      </c>
      <c r="B5978" s="6" t="s">
        <v>19</v>
      </c>
      <c r="C5978" s="5" t="s">
        <v>13</v>
      </c>
      <c r="D5978" s="5" t="s">
        <v>20</v>
      </c>
      <c r="E5978" s="5" t="s">
        <v>25</v>
      </c>
      <c r="F5978" s="5" t="s">
        <v>772</v>
      </c>
      <c r="G5978" s="7">
        <v>164.0</v>
      </c>
      <c r="H5978" s="7">
        <v>157.0</v>
      </c>
      <c r="I5978" s="7">
        <v>155.0</v>
      </c>
      <c r="J5978" s="7">
        <f t="shared" si="1"/>
        <v>158.6666667</v>
      </c>
    </row>
    <row r="5979" ht="15.75" hidden="1" customHeight="1">
      <c r="A5979" s="5" t="s">
        <v>8232</v>
      </c>
      <c r="B5979" s="6" t="s">
        <v>12</v>
      </c>
      <c r="C5979" s="5" t="s">
        <v>23</v>
      </c>
      <c r="D5979" s="5" t="s">
        <v>20</v>
      </c>
      <c r="E5979" s="5" t="s">
        <v>15</v>
      </c>
      <c r="F5979" s="5" t="s">
        <v>383</v>
      </c>
      <c r="G5979" s="7">
        <v>163.0</v>
      </c>
      <c r="H5979" s="7">
        <v>175.0</v>
      </c>
      <c r="I5979" s="7" t="s">
        <v>17</v>
      </c>
      <c r="J5979" s="7">
        <f t="shared" si="1"/>
        <v>169</v>
      </c>
    </row>
    <row r="5980" ht="15.75" hidden="1" customHeight="1">
      <c r="A5980" s="5" t="s">
        <v>8233</v>
      </c>
      <c r="B5980" s="6" t="s">
        <v>19</v>
      </c>
      <c r="C5980" s="5" t="s">
        <v>13</v>
      </c>
      <c r="D5980" s="5" t="s">
        <v>37</v>
      </c>
      <c r="E5980" s="5" t="s">
        <v>15</v>
      </c>
      <c r="F5980" s="5" t="s">
        <v>196</v>
      </c>
      <c r="G5980" s="7">
        <v>161.0</v>
      </c>
      <c r="H5980" s="7" t="s">
        <v>17</v>
      </c>
      <c r="I5980" s="7">
        <v>170.0</v>
      </c>
      <c r="J5980" s="7">
        <f t="shared" si="1"/>
        <v>165.5</v>
      </c>
    </row>
    <row r="5981" ht="15.75" hidden="1" customHeight="1">
      <c r="A5981" s="5" t="s">
        <v>8234</v>
      </c>
      <c r="B5981" s="6" t="s">
        <v>12</v>
      </c>
      <c r="C5981" s="5" t="s">
        <v>23</v>
      </c>
      <c r="D5981" s="5" t="s">
        <v>46</v>
      </c>
      <c r="E5981" s="5" t="s">
        <v>15</v>
      </c>
      <c r="F5981" s="5" t="s">
        <v>90</v>
      </c>
      <c r="G5981" s="7">
        <v>149.0</v>
      </c>
      <c r="H5981" s="7">
        <v>162.0</v>
      </c>
      <c r="I5981" s="7" t="s">
        <v>17</v>
      </c>
      <c r="J5981" s="7">
        <f t="shared" si="1"/>
        <v>155.5</v>
      </c>
    </row>
    <row r="5982" ht="15.75" hidden="1" customHeight="1">
      <c r="A5982" s="5" t="s">
        <v>8235</v>
      </c>
      <c r="B5982" s="6" t="s">
        <v>12</v>
      </c>
      <c r="C5982" s="5" t="s">
        <v>23</v>
      </c>
      <c r="D5982" s="5" t="s">
        <v>20</v>
      </c>
      <c r="E5982" s="5" t="s">
        <v>15</v>
      </c>
      <c r="F5982" s="5" t="s">
        <v>450</v>
      </c>
      <c r="G5982" s="7">
        <v>190.0</v>
      </c>
      <c r="H5982" s="7">
        <v>194.0</v>
      </c>
      <c r="I5982" s="7">
        <v>153.0</v>
      </c>
      <c r="J5982" s="7">
        <f t="shared" si="1"/>
        <v>179</v>
      </c>
    </row>
    <row r="5983" ht="15.75" hidden="1" customHeight="1">
      <c r="A5983" s="5" t="s">
        <v>8236</v>
      </c>
      <c r="B5983" s="6" t="s">
        <v>12</v>
      </c>
      <c r="C5983" s="5" t="s">
        <v>23</v>
      </c>
      <c r="D5983" s="5" t="s">
        <v>60</v>
      </c>
      <c r="E5983" s="5" t="s">
        <v>15</v>
      </c>
      <c r="F5983" s="5" t="s">
        <v>352</v>
      </c>
      <c r="G5983" s="7">
        <v>135.0</v>
      </c>
      <c r="H5983" s="7" t="s">
        <v>17</v>
      </c>
      <c r="I5983" s="7">
        <v>135.0</v>
      </c>
      <c r="J5983" s="7">
        <f t="shared" si="1"/>
        <v>135</v>
      </c>
    </row>
    <row r="5984" ht="15.75" hidden="1" customHeight="1">
      <c r="A5984" s="5" t="s">
        <v>8237</v>
      </c>
      <c r="B5984" s="6" t="s">
        <v>12</v>
      </c>
      <c r="C5984" s="5" t="s">
        <v>23</v>
      </c>
      <c r="D5984" s="5" t="s">
        <v>37</v>
      </c>
      <c r="E5984" s="5" t="s">
        <v>25</v>
      </c>
      <c r="F5984" s="5" t="s">
        <v>1023</v>
      </c>
      <c r="G5984" s="7">
        <v>120.0</v>
      </c>
      <c r="H5984" s="7">
        <v>121.0</v>
      </c>
      <c r="I5984" s="7" t="s">
        <v>67</v>
      </c>
      <c r="J5984" s="7">
        <f t="shared" si="1"/>
        <v>120.5</v>
      </c>
    </row>
    <row r="5985" ht="15.75" hidden="1" customHeight="1">
      <c r="A5985" s="5" t="s">
        <v>8238</v>
      </c>
      <c r="B5985" s="6" t="s">
        <v>12</v>
      </c>
      <c r="C5985" s="5" t="s">
        <v>23</v>
      </c>
      <c r="D5985" s="5" t="s">
        <v>30</v>
      </c>
      <c r="E5985" s="5" t="s">
        <v>15</v>
      </c>
      <c r="F5985" s="5" t="s">
        <v>183</v>
      </c>
      <c r="G5985" s="7">
        <v>164.0</v>
      </c>
      <c r="H5985" s="7" t="s">
        <v>17</v>
      </c>
      <c r="I5985" s="7">
        <v>172.0</v>
      </c>
      <c r="J5985" s="7">
        <f t="shared" si="1"/>
        <v>168</v>
      </c>
    </row>
    <row r="5986" ht="15.75" hidden="1" customHeight="1">
      <c r="A5986" s="5" t="s">
        <v>8239</v>
      </c>
      <c r="B5986" s="6" t="s">
        <v>19</v>
      </c>
      <c r="C5986" s="5" t="s">
        <v>23</v>
      </c>
      <c r="D5986" s="5" t="s">
        <v>37</v>
      </c>
      <c r="E5986" s="5" t="s">
        <v>25</v>
      </c>
      <c r="F5986" s="5" t="s">
        <v>1023</v>
      </c>
      <c r="G5986" s="7">
        <v>189.0</v>
      </c>
      <c r="H5986" s="7" t="s">
        <v>17</v>
      </c>
      <c r="I5986" s="7">
        <v>177.0</v>
      </c>
      <c r="J5986" s="7">
        <f t="shared" si="1"/>
        <v>183</v>
      </c>
    </row>
    <row r="5987" ht="15.75" hidden="1" customHeight="1">
      <c r="A5987" s="5" t="s">
        <v>8240</v>
      </c>
      <c r="B5987" s="6" t="s">
        <v>12</v>
      </c>
      <c r="C5987" s="5" t="s">
        <v>23</v>
      </c>
      <c r="D5987" s="5" t="s">
        <v>20</v>
      </c>
      <c r="E5987" s="5" t="s">
        <v>15</v>
      </c>
      <c r="F5987" s="5" t="s">
        <v>2360</v>
      </c>
      <c r="G5987" s="7">
        <v>160.0</v>
      </c>
      <c r="H5987" s="7">
        <v>151.0</v>
      </c>
      <c r="I5987" s="7" t="s">
        <v>17</v>
      </c>
      <c r="J5987" s="7">
        <f t="shared" si="1"/>
        <v>155.5</v>
      </c>
    </row>
    <row r="5988" ht="15.75" hidden="1" customHeight="1">
      <c r="A5988" s="5" t="s">
        <v>8241</v>
      </c>
      <c r="B5988" s="6" t="s">
        <v>12</v>
      </c>
      <c r="C5988" s="5" t="s">
        <v>13</v>
      </c>
      <c r="D5988" s="5" t="s">
        <v>43</v>
      </c>
      <c r="E5988" s="5" t="s">
        <v>25</v>
      </c>
      <c r="F5988" s="5" t="s">
        <v>259</v>
      </c>
      <c r="G5988" s="7">
        <v>149.0</v>
      </c>
      <c r="H5988" s="7" t="s">
        <v>17</v>
      </c>
      <c r="I5988" s="7">
        <v>173.0</v>
      </c>
      <c r="J5988" s="7">
        <f t="shared" si="1"/>
        <v>161</v>
      </c>
    </row>
    <row r="5989" ht="15.75" hidden="1" customHeight="1">
      <c r="A5989" s="5" t="s">
        <v>8242</v>
      </c>
      <c r="B5989" s="6" t="s">
        <v>12</v>
      </c>
      <c r="C5989" s="5" t="s">
        <v>23</v>
      </c>
      <c r="D5989" s="5" t="s">
        <v>24</v>
      </c>
      <c r="E5989" s="5" t="s">
        <v>15</v>
      </c>
      <c r="F5989" s="5" t="s">
        <v>170</v>
      </c>
      <c r="G5989" s="7">
        <v>134.0</v>
      </c>
      <c r="H5989" s="7">
        <v>145.0</v>
      </c>
      <c r="I5989" s="7" t="s">
        <v>17</v>
      </c>
      <c r="J5989" s="7">
        <f t="shared" si="1"/>
        <v>139.5</v>
      </c>
    </row>
    <row r="5990" ht="15.75" hidden="1" customHeight="1">
      <c r="A5990" s="5" t="s">
        <v>8243</v>
      </c>
      <c r="B5990" s="6" t="s">
        <v>19</v>
      </c>
      <c r="C5990" s="5" t="s">
        <v>13</v>
      </c>
      <c r="D5990" s="5" t="s">
        <v>37</v>
      </c>
      <c r="E5990" s="5" t="s">
        <v>25</v>
      </c>
      <c r="F5990" s="5" t="s">
        <v>1023</v>
      </c>
      <c r="G5990" s="7">
        <v>181.0</v>
      </c>
      <c r="H5990" s="7" t="s">
        <v>17</v>
      </c>
      <c r="I5990" s="7">
        <v>170.0</v>
      </c>
      <c r="J5990" s="7">
        <f t="shared" si="1"/>
        <v>175.5</v>
      </c>
    </row>
    <row r="5991" ht="15.75" hidden="1" customHeight="1">
      <c r="A5991" s="5" t="s">
        <v>8244</v>
      </c>
      <c r="B5991" s="6" t="s">
        <v>12</v>
      </c>
      <c r="C5991" s="5" t="s">
        <v>13</v>
      </c>
      <c r="D5991" s="5" t="s">
        <v>37</v>
      </c>
      <c r="E5991" s="5" t="s">
        <v>25</v>
      </c>
      <c r="F5991" s="5" t="s">
        <v>454</v>
      </c>
      <c r="G5991" s="7">
        <v>182.0</v>
      </c>
      <c r="H5991" s="7" t="s">
        <v>17</v>
      </c>
      <c r="I5991" s="7">
        <v>189.0</v>
      </c>
      <c r="J5991" s="7">
        <f t="shared" si="1"/>
        <v>185.5</v>
      </c>
    </row>
    <row r="5992" ht="15.75" hidden="1" customHeight="1">
      <c r="A5992" s="5" t="s">
        <v>8245</v>
      </c>
      <c r="B5992" s="6" t="s">
        <v>12</v>
      </c>
      <c r="C5992" s="5" t="s">
        <v>23</v>
      </c>
      <c r="D5992" s="5" t="s">
        <v>43</v>
      </c>
      <c r="E5992" s="5" t="s">
        <v>25</v>
      </c>
      <c r="F5992" s="5" t="s">
        <v>454</v>
      </c>
      <c r="G5992" s="7">
        <v>147.0</v>
      </c>
      <c r="H5992" s="7" t="s">
        <v>17</v>
      </c>
      <c r="I5992" s="7">
        <v>137.0</v>
      </c>
      <c r="J5992" s="7">
        <f t="shared" si="1"/>
        <v>142</v>
      </c>
    </row>
    <row r="5993" ht="15.75" hidden="1" customHeight="1">
      <c r="A5993" s="5" t="s">
        <v>8246</v>
      </c>
      <c r="B5993" s="6" t="s">
        <v>12</v>
      </c>
      <c r="C5993" s="5" t="s">
        <v>13</v>
      </c>
      <c r="D5993" s="5" t="s">
        <v>130</v>
      </c>
      <c r="E5993" s="5" t="s">
        <v>15</v>
      </c>
      <c r="F5993" s="5" t="s">
        <v>131</v>
      </c>
      <c r="G5993" s="7">
        <v>119.0</v>
      </c>
      <c r="H5993" s="7">
        <v>118.0</v>
      </c>
      <c r="I5993" s="7" t="s">
        <v>67</v>
      </c>
      <c r="J5993" s="7">
        <f t="shared" si="1"/>
        <v>118.5</v>
      </c>
    </row>
    <row r="5994" ht="15.75" hidden="1" customHeight="1">
      <c r="A5994" s="5" t="s">
        <v>8247</v>
      </c>
      <c r="B5994" s="6" t="s">
        <v>19</v>
      </c>
      <c r="C5994" s="5" t="s">
        <v>13</v>
      </c>
      <c r="D5994" s="5" t="s">
        <v>30</v>
      </c>
      <c r="E5994" s="5" t="s">
        <v>15</v>
      </c>
      <c r="F5994" s="5" t="s">
        <v>596</v>
      </c>
      <c r="G5994" s="7">
        <v>129.0</v>
      </c>
      <c r="H5994" s="7">
        <v>127.0</v>
      </c>
      <c r="I5994" s="7" t="s">
        <v>17</v>
      </c>
      <c r="J5994" s="7">
        <f t="shared" si="1"/>
        <v>128</v>
      </c>
    </row>
    <row r="5995" ht="15.75" hidden="1" customHeight="1">
      <c r="A5995" s="5" t="s">
        <v>8248</v>
      </c>
      <c r="B5995" s="6" t="s">
        <v>19</v>
      </c>
      <c r="C5995" s="5" t="s">
        <v>13</v>
      </c>
      <c r="D5995" s="5" t="s">
        <v>20</v>
      </c>
      <c r="E5995" s="5" t="s">
        <v>15</v>
      </c>
      <c r="F5995" s="5" t="s">
        <v>450</v>
      </c>
      <c r="G5995" s="7">
        <v>138.0</v>
      </c>
      <c r="H5995" s="7" t="s">
        <v>17</v>
      </c>
      <c r="I5995" s="7">
        <v>128.0</v>
      </c>
      <c r="J5995" s="7">
        <f t="shared" si="1"/>
        <v>133</v>
      </c>
    </row>
    <row r="5996" ht="15.75" hidden="1" customHeight="1">
      <c r="A5996" s="5" t="s">
        <v>8249</v>
      </c>
      <c r="B5996" s="6" t="s">
        <v>12</v>
      </c>
      <c r="C5996" s="5" t="s">
        <v>13</v>
      </c>
      <c r="D5996" s="5" t="s">
        <v>20</v>
      </c>
      <c r="E5996" s="5" t="s">
        <v>25</v>
      </c>
      <c r="F5996" s="5" t="s">
        <v>44</v>
      </c>
      <c r="G5996" s="7">
        <v>149.0</v>
      </c>
      <c r="H5996" s="7">
        <v>155.0</v>
      </c>
      <c r="I5996" s="7" t="s">
        <v>17</v>
      </c>
      <c r="J5996" s="7">
        <f t="shared" si="1"/>
        <v>152</v>
      </c>
    </row>
    <row r="5997" ht="15.75" hidden="1" customHeight="1">
      <c r="A5997" s="5" t="s">
        <v>8250</v>
      </c>
      <c r="B5997" s="6" t="s">
        <v>12</v>
      </c>
      <c r="C5997" s="5" t="s">
        <v>23</v>
      </c>
      <c r="D5997" s="5" t="s">
        <v>24</v>
      </c>
      <c r="E5997" s="5" t="s">
        <v>15</v>
      </c>
      <c r="F5997" s="5" t="s">
        <v>875</v>
      </c>
      <c r="G5997" s="7">
        <v>197.5</v>
      </c>
      <c r="H5997" s="7" t="s">
        <v>17</v>
      </c>
      <c r="I5997" s="7">
        <v>189.0</v>
      </c>
      <c r="J5997" s="7">
        <f t="shared" si="1"/>
        <v>193.25</v>
      </c>
    </row>
    <row r="5998" ht="15.75" hidden="1" customHeight="1">
      <c r="A5998" s="5" t="s">
        <v>8251</v>
      </c>
      <c r="B5998" s="6" t="s">
        <v>12</v>
      </c>
      <c r="C5998" s="5" t="s">
        <v>23</v>
      </c>
      <c r="D5998" s="5" t="s">
        <v>20</v>
      </c>
      <c r="E5998" s="5" t="s">
        <v>15</v>
      </c>
      <c r="F5998" s="5" t="s">
        <v>137</v>
      </c>
      <c r="G5998" s="7">
        <v>174.0</v>
      </c>
      <c r="H5998" s="7" t="s">
        <v>17</v>
      </c>
      <c r="I5998" s="7">
        <v>151.0</v>
      </c>
      <c r="J5998" s="7">
        <f t="shared" si="1"/>
        <v>162.5</v>
      </c>
    </row>
    <row r="5999" ht="15.75" hidden="1" customHeight="1">
      <c r="A5999" s="5" t="s">
        <v>8252</v>
      </c>
      <c r="B5999" s="6" t="s">
        <v>12</v>
      </c>
      <c r="C5999" s="5" t="s">
        <v>13</v>
      </c>
      <c r="D5999" s="5" t="s">
        <v>43</v>
      </c>
      <c r="E5999" s="5" t="s">
        <v>15</v>
      </c>
      <c r="F5999" s="5" t="s">
        <v>224</v>
      </c>
      <c r="G5999" s="7">
        <v>131.0</v>
      </c>
      <c r="H5999" s="7">
        <v>107.0</v>
      </c>
      <c r="I5999" s="7" t="s">
        <v>17</v>
      </c>
      <c r="J5999" s="7">
        <f t="shared" si="1"/>
        <v>119</v>
      </c>
    </row>
    <row r="6000" ht="15.75" hidden="1" customHeight="1">
      <c r="A6000" s="5" t="s">
        <v>8253</v>
      </c>
      <c r="B6000" s="6" t="s">
        <v>19</v>
      </c>
      <c r="C6000" s="5" t="s">
        <v>23</v>
      </c>
      <c r="D6000" s="5" t="s">
        <v>20</v>
      </c>
      <c r="E6000" s="5" t="s">
        <v>15</v>
      </c>
      <c r="F6000" s="5" t="s">
        <v>153</v>
      </c>
      <c r="G6000" s="7">
        <v>178.0</v>
      </c>
      <c r="H6000" s="7" t="s">
        <v>17</v>
      </c>
      <c r="I6000" s="7">
        <v>173.0</v>
      </c>
      <c r="J6000" s="7">
        <f t="shared" si="1"/>
        <v>175.5</v>
      </c>
    </row>
    <row r="6001" ht="15.75" hidden="1" customHeight="1">
      <c r="A6001" s="5" t="s">
        <v>8254</v>
      </c>
      <c r="B6001" s="6" t="s">
        <v>12</v>
      </c>
      <c r="C6001" s="5" t="s">
        <v>23</v>
      </c>
      <c r="D6001" s="5" t="s">
        <v>24</v>
      </c>
      <c r="E6001" s="5" t="s">
        <v>15</v>
      </c>
      <c r="F6001" s="5" t="s">
        <v>1225</v>
      </c>
      <c r="G6001" s="7">
        <v>129.0</v>
      </c>
      <c r="H6001" s="7">
        <v>124.0</v>
      </c>
      <c r="I6001" s="7" t="s">
        <v>67</v>
      </c>
      <c r="J6001" s="7">
        <f t="shared" si="1"/>
        <v>126.5</v>
      </c>
    </row>
    <row r="6002" ht="15.75" hidden="1" customHeight="1">
      <c r="A6002" s="5" t="s">
        <v>8255</v>
      </c>
      <c r="B6002" s="6" t="s">
        <v>12</v>
      </c>
      <c r="C6002" s="5" t="s">
        <v>13</v>
      </c>
      <c r="D6002" s="5" t="s">
        <v>24</v>
      </c>
      <c r="E6002" s="5" t="s">
        <v>15</v>
      </c>
      <c r="F6002" s="5" t="s">
        <v>722</v>
      </c>
      <c r="G6002" s="7">
        <v>170.0</v>
      </c>
      <c r="H6002" s="7">
        <v>155.0</v>
      </c>
      <c r="I6002" s="7" t="s">
        <v>17</v>
      </c>
      <c r="J6002" s="7">
        <f t="shared" si="1"/>
        <v>162.5</v>
      </c>
    </row>
    <row r="6003" ht="15.75" hidden="1" customHeight="1">
      <c r="A6003" s="5" t="s">
        <v>8256</v>
      </c>
      <c r="B6003" s="6" t="s">
        <v>19</v>
      </c>
      <c r="C6003" s="5" t="s">
        <v>23</v>
      </c>
      <c r="D6003" s="5" t="s">
        <v>139</v>
      </c>
      <c r="E6003" s="5" t="s">
        <v>15</v>
      </c>
      <c r="F6003" s="5" t="s">
        <v>140</v>
      </c>
      <c r="G6003" s="7">
        <v>109.0</v>
      </c>
      <c r="H6003" s="7" t="s">
        <v>17</v>
      </c>
      <c r="I6003" s="7" t="s">
        <v>67</v>
      </c>
      <c r="J6003" s="7">
        <f t="shared" si="1"/>
        <v>109</v>
      </c>
    </row>
    <row r="6004" ht="15.75" hidden="1" customHeight="1">
      <c r="A6004" s="5" t="s">
        <v>8257</v>
      </c>
      <c r="B6004" s="6" t="s">
        <v>12</v>
      </c>
      <c r="C6004" s="5" t="s">
        <v>23</v>
      </c>
      <c r="D6004" s="5" t="s">
        <v>20</v>
      </c>
      <c r="E6004" s="5" t="s">
        <v>25</v>
      </c>
      <c r="F6004" s="5" t="s">
        <v>498</v>
      </c>
      <c r="G6004" s="7">
        <v>173.0</v>
      </c>
      <c r="H6004" s="7">
        <v>161.0</v>
      </c>
      <c r="I6004" s="7" t="s">
        <v>17</v>
      </c>
      <c r="J6004" s="7">
        <f t="shared" si="1"/>
        <v>167</v>
      </c>
    </row>
    <row r="6005" ht="15.75" hidden="1" customHeight="1">
      <c r="A6005" s="5" t="s">
        <v>8258</v>
      </c>
      <c r="B6005" s="6" t="s">
        <v>12</v>
      </c>
      <c r="C6005" s="5" t="s">
        <v>23</v>
      </c>
      <c r="D6005" s="5" t="s">
        <v>51</v>
      </c>
      <c r="E6005" s="5" t="s">
        <v>15</v>
      </c>
      <c r="F6005" s="5" t="s">
        <v>86</v>
      </c>
      <c r="G6005" s="7">
        <v>150.0</v>
      </c>
      <c r="H6005" s="7">
        <v>149.0</v>
      </c>
      <c r="I6005" s="7" t="s">
        <v>17</v>
      </c>
      <c r="J6005" s="7">
        <f t="shared" si="1"/>
        <v>149.5</v>
      </c>
    </row>
    <row r="6006" ht="15.75" hidden="1" customHeight="1">
      <c r="A6006" s="5" t="s">
        <v>8259</v>
      </c>
      <c r="B6006" s="6" t="s">
        <v>19</v>
      </c>
      <c r="C6006" s="5" t="s">
        <v>13</v>
      </c>
      <c r="D6006" s="5" t="s">
        <v>30</v>
      </c>
      <c r="E6006" s="5" t="s">
        <v>15</v>
      </c>
      <c r="F6006" s="5" t="s">
        <v>275</v>
      </c>
      <c r="G6006" s="7">
        <v>115.0</v>
      </c>
      <c r="H6006" s="7">
        <v>118.0</v>
      </c>
      <c r="I6006" s="7" t="s">
        <v>17</v>
      </c>
      <c r="J6006" s="7">
        <f t="shared" si="1"/>
        <v>116.5</v>
      </c>
    </row>
    <row r="6007" ht="15.75" hidden="1" customHeight="1">
      <c r="A6007" s="5" t="s">
        <v>8260</v>
      </c>
      <c r="B6007" s="6" t="s">
        <v>12</v>
      </c>
      <c r="C6007" s="5" t="s">
        <v>23</v>
      </c>
      <c r="D6007" s="5" t="s">
        <v>43</v>
      </c>
      <c r="E6007" s="5" t="s">
        <v>15</v>
      </c>
      <c r="F6007" s="5" t="s">
        <v>179</v>
      </c>
      <c r="G6007" s="7">
        <v>184.0</v>
      </c>
      <c r="H6007" s="7" t="s">
        <v>17</v>
      </c>
      <c r="I6007" s="7">
        <v>157.0</v>
      </c>
      <c r="J6007" s="7">
        <f t="shared" si="1"/>
        <v>170.5</v>
      </c>
    </row>
    <row r="6008" ht="15.75" hidden="1" customHeight="1">
      <c r="A6008" s="5" t="s">
        <v>8261</v>
      </c>
      <c r="B6008" s="6" t="s">
        <v>19</v>
      </c>
      <c r="C6008" s="5" t="s">
        <v>13</v>
      </c>
      <c r="D6008" s="5" t="s">
        <v>20</v>
      </c>
      <c r="E6008" s="5" t="s">
        <v>15</v>
      </c>
      <c r="F6008" s="5" t="s">
        <v>137</v>
      </c>
      <c r="G6008" s="7">
        <v>180.0</v>
      </c>
      <c r="H6008" s="7" t="s">
        <v>17</v>
      </c>
      <c r="I6008" s="7">
        <v>175.0</v>
      </c>
      <c r="J6008" s="7">
        <f t="shared" si="1"/>
        <v>177.5</v>
      </c>
    </row>
    <row r="6009" ht="15.75" hidden="1" customHeight="1">
      <c r="A6009" s="5" t="s">
        <v>8262</v>
      </c>
      <c r="B6009" s="6" t="s">
        <v>19</v>
      </c>
      <c r="C6009" s="5" t="s">
        <v>13</v>
      </c>
      <c r="D6009" s="5" t="s">
        <v>43</v>
      </c>
      <c r="E6009" s="5" t="s">
        <v>25</v>
      </c>
      <c r="F6009" s="5" t="s">
        <v>754</v>
      </c>
      <c r="G6009" s="7">
        <v>160.0</v>
      </c>
      <c r="H6009" s="7">
        <v>127.0</v>
      </c>
      <c r="I6009" s="7" t="s">
        <v>17</v>
      </c>
      <c r="J6009" s="7">
        <f t="shared" si="1"/>
        <v>143.5</v>
      </c>
    </row>
    <row r="6010" ht="15.75" hidden="1" customHeight="1">
      <c r="A6010" s="5" t="s">
        <v>8263</v>
      </c>
      <c r="B6010" s="6" t="s">
        <v>12</v>
      </c>
      <c r="C6010" s="5" t="s">
        <v>23</v>
      </c>
      <c r="D6010" s="5" t="s">
        <v>37</v>
      </c>
      <c r="E6010" s="5" t="s">
        <v>15</v>
      </c>
      <c r="F6010" s="5" t="s">
        <v>134</v>
      </c>
      <c r="G6010" s="7">
        <v>178.0</v>
      </c>
      <c r="H6010" s="7">
        <v>157.0</v>
      </c>
      <c r="I6010" s="7" t="s">
        <v>17</v>
      </c>
      <c r="J6010" s="7">
        <f t="shared" si="1"/>
        <v>167.5</v>
      </c>
    </row>
    <row r="6011" ht="15.75" hidden="1" customHeight="1">
      <c r="A6011" s="5" t="s">
        <v>8264</v>
      </c>
      <c r="B6011" s="6" t="s">
        <v>12</v>
      </c>
      <c r="C6011" s="5" t="s">
        <v>13</v>
      </c>
      <c r="D6011" s="5" t="s">
        <v>51</v>
      </c>
      <c r="E6011" s="5" t="s">
        <v>15</v>
      </c>
      <c r="F6011" s="5" t="s">
        <v>190</v>
      </c>
      <c r="G6011" s="7">
        <v>191.0</v>
      </c>
      <c r="H6011" s="7" t="s">
        <v>17</v>
      </c>
      <c r="I6011" s="7">
        <v>192.0</v>
      </c>
      <c r="J6011" s="7">
        <f t="shared" si="1"/>
        <v>191.5</v>
      </c>
    </row>
    <row r="6012" ht="15.75" hidden="1" customHeight="1">
      <c r="A6012" s="5" t="s">
        <v>8265</v>
      </c>
      <c r="B6012" s="6" t="s">
        <v>12</v>
      </c>
      <c r="C6012" s="5" t="s">
        <v>13</v>
      </c>
      <c r="D6012" s="5" t="s">
        <v>20</v>
      </c>
      <c r="E6012" s="5" t="s">
        <v>15</v>
      </c>
      <c r="F6012" s="5" t="s">
        <v>107</v>
      </c>
      <c r="G6012" s="7">
        <v>153.0</v>
      </c>
      <c r="H6012" s="7">
        <v>112.0</v>
      </c>
      <c r="I6012" s="7">
        <v>151.0</v>
      </c>
      <c r="J6012" s="7">
        <f t="shared" si="1"/>
        <v>138.6666667</v>
      </c>
    </row>
    <row r="6013" ht="15.75" hidden="1" customHeight="1">
      <c r="A6013" s="5" t="s">
        <v>8266</v>
      </c>
      <c r="B6013" s="6" t="s">
        <v>19</v>
      </c>
      <c r="C6013" s="5" t="s">
        <v>23</v>
      </c>
      <c r="D6013" s="5" t="s">
        <v>20</v>
      </c>
      <c r="E6013" s="5" t="s">
        <v>25</v>
      </c>
      <c r="F6013" s="5" t="s">
        <v>498</v>
      </c>
      <c r="G6013" s="7">
        <v>172.0</v>
      </c>
      <c r="H6013" s="7">
        <v>162.0</v>
      </c>
      <c r="I6013" s="7" t="s">
        <v>17</v>
      </c>
      <c r="J6013" s="7">
        <f t="shared" si="1"/>
        <v>167</v>
      </c>
    </row>
    <row r="6014" ht="15.75" hidden="1" customHeight="1">
      <c r="A6014" s="5" t="s">
        <v>8267</v>
      </c>
      <c r="B6014" s="6" t="s">
        <v>19</v>
      </c>
      <c r="C6014" s="5" t="s">
        <v>23</v>
      </c>
      <c r="D6014" s="5" t="s">
        <v>20</v>
      </c>
      <c r="E6014" s="5" t="s">
        <v>15</v>
      </c>
      <c r="F6014" s="5" t="s">
        <v>742</v>
      </c>
      <c r="G6014" s="7">
        <v>177.0</v>
      </c>
      <c r="H6014" s="7">
        <v>138.0</v>
      </c>
      <c r="I6014" s="7">
        <v>122.0</v>
      </c>
      <c r="J6014" s="7">
        <f t="shared" si="1"/>
        <v>145.6666667</v>
      </c>
    </row>
    <row r="6015" ht="15.75" hidden="1" customHeight="1">
      <c r="A6015" s="5" t="s">
        <v>8268</v>
      </c>
      <c r="B6015" s="6" t="s">
        <v>19</v>
      </c>
      <c r="C6015" s="5" t="s">
        <v>23</v>
      </c>
      <c r="D6015" s="5" t="s">
        <v>30</v>
      </c>
      <c r="E6015" s="5" t="s">
        <v>25</v>
      </c>
      <c r="F6015" s="5" t="s">
        <v>188</v>
      </c>
      <c r="G6015" s="7">
        <v>193.0</v>
      </c>
      <c r="H6015" s="7">
        <v>171.0</v>
      </c>
      <c r="I6015" s="7">
        <v>161.0</v>
      </c>
      <c r="J6015" s="7">
        <f t="shared" si="1"/>
        <v>175</v>
      </c>
    </row>
    <row r="6016" ht="15.75" hidden="1" customHeight="1">
      <c r="A6016" s="5" t="s">
        <v>8269</v>
      </c>
      <c r="B6016" s="6" t="s">
        <v>19</v>
      </c>
      <c r="C6016" s="5" t="s">
        <v>23</v>
      </c>
      <c r="D6016" s="5" t="s">
        <v>24</v>
      </c>
      <c r="E6016" s="5" t="s">
        <v>15</v>
      </c>
      <c r="F6016" s="5" t="s">
        <v>350</v>
      </c>
      <c r="G6016" s="7">
        <v>191.0</v>
      </c>
      <c r="H6016" s="7">
        <v>174.0</v>
      </c>
      <c r="I6016" s="7" t="s">
        <v>17</v>
      </c>
      <c r="J6016" s="7">
        <f t="shared" si="1"/>
        <v>182.5</v>
      </c>
    </row>
    <row r="6017" ht="15.75" hidden="1" customHeight="1">
      <c r="A6017" s="5" t="s">
        <v>8270</v>
      </c>
      <c r="B6017" s="6" t="s">
        <v>12</v>
      </c>
      <c r="C6017" s="5" t="s">
        <v>23</v>
      </c>
      <c r="D6017" s="5" t="s">
        <v>37</v>
      </c>
      <c r="E6017" s="5" t="s">
        <v>25</v>
      </c>
      <c r="F6017" s="5" t="s">
        <v>454</v>
      </c>
      <c r="G6017" s="7">
        <v>188.0</v>
      </c>
      <c r="H6017" s="7" t="s">
        <v>17</v>
      </c>
      <c r="I6017" s="7">
        <v>172.0</v>
      </c>
      <c r="J6017" s="7">
        <f t="shared" si="1"/>
        <v>180</v>
      </c>
    </row>
    <row r="6018" ht="15.75" hidden="1" customHeight="1">
      <c r="A6018" s="5" t="s">
        <v>8271</v>
      </c>
      <c r="B6018" s="6" t="s">
        <v>12</v>
      </c>
      <c r="C6018" s="5" t="s">
        <v>23</v>
      </c>
      <c r="D6018" s="5" t="s">
        <v>20</v>
      </c>
      <c r="E6018" s="5" t="s">
        <v>15</v>
      </c>
      <c r="F6018" s="5" t="s">
        <v>457</v>
      </c>
      <c r="G6018" s="7">
        <v>164.0</v>
      </c>
      <c r="H6018" s="7">
        <v>102.0</v>
      </c>
      <c r="I6018" s="7" t="s">
        <v>17</v>
      </c>
      <c r="J6018" s="7">
        <f t="shared" si="1"/>
        <v>133</v>
      </c>
    </row>
    <row r="6019" ht="15.75" hidden="1" customHeight="1">
      <c r="A6019" s="5" t="s">
        <v>8272</v>
      </c>
      <c r="B6019" s="6" t="s">
        <v>19</v>
      </c>
      <c r="C6019" s="5" t="s">
        <v>13</v>
      </c>
      <c r="D6019" s="5" t="s">
        <v>37</v>
      </c>
      <c r="E6019" s="5" t="s">
        <v>15</v>
      </c>
      <c r="F6019" s="5" t="s">
        <v>86</v>
      </c>
      <c r="G6019" s="7">
        <v>175.0</v>
      </c>
      <c r="H6019" s="7" t="s">
        <v>17</v>
      </c>
      <c r="I6019" s="7">
        <v>178.0</v>
      </c>
      <c r="J6019" s="7">
        <f t="shared" si="1"/>
        <v>176.5</v>
      </c>
    </row>
    <row r="6020" ht="15.75" hidden="1" customHeight="1">
      <c r="A6020" s="5" t="s">
        <v>8273</v>
      </c>
      <c r="B6020" s="6" t="s">
        <v>12</v>
      </c>
      <c r="C6020" s="5" t="s">
        <v>23</v>
      </c>
      <c r="D6020" s="5" t="s">
        <v>24</v>
      </c>
      <c r="E6020" s="5" t="s">
        <v>15</v>
      </c>
      <c r="F6020" s="5" t="s">
        <v>481</v>
      </c>
      <c r="G6020" s="7">
        <v>173.0</v>
      </c>
      <c r="H6020" s="7">
        <v>160.0</v>
      </c>
      <c r="I6020" s="7">
        <v>177.0</v>
      </c>
      <c r="J6020" s="7">
        <f t="shared" si="1"/>
        <v>170</v>
      </c>
    </row>
    <row r="6021" ht="15.75" hidden="1" customHeight="1">
      <c r="A6021" s="5" t="s">
        <v>8274</v>
      </c>
      <c r="B6021" s="6" t="s">
        <v>12</v>
      </c>
      <c r="C6021" s="5" t="s">
        <v>23</v>
      </c>
      <c r="D6021" s="5" t="s">
        <v>20</v>
      </c>
      <c r="E6021" s="5" t="s">
        <v>25</v>
      </c>
      <c r="F6021" s="5" t="s">
        <v>410</v>
      </c>
      <c r="G6021" s="7">
        <v>132.0</v>
      </c>
      <c r="H6021" s="7">
        <v>145.0</v>
      </c>
      <c r="I6021" s="7" t="s">
        <v>17</v>
      </c>
      <c r="J6021" s="7">
        <f t="shared" si="1"/>
        <v>138.5</v>
      </c>
    </row>
    <row r="6022" ht="15.75" hidden="1" customHeight="1">
      <c r="A6022" s="5" t="s">
        <v>8275</v>
      </c>
      <c r="B6022" s="6" t="s">
        <v>12</v>
      </c>
      <c r="C6022" s="5" t="s">
        <v>23</v>
      </c>
      <c r="D6022" s="5" t="s">
        <v>24</v>
      </c>
      <c r="E6022" s="5" t="s">
        <v>15</v>
      </c>
      <c r="F6022" s="5" t="s">
        <v>3920</v>
      </c>
      <c r="G6022" s="7">
        <v>170.0</v>
      </c>
      <c r="H6022" s="7" t="s">
        <v>17</v>
      </c>
      <c r="I6022" s="7">
        <v>140.0</v>
      </c>
      <c r="J6022" s="7">
        <f t="shared" si="1"/>
        <v>155</v>
      </c>
    </row>
    <row r="6023" ht="15.75" hidden="1" customHeight="1">
      <c r="A6023" s="5" t="s">
        <v>8276</v>
      </c>
      <c r="B6023" s="6" t="s">
        <v>12</v>
      </c>
      <c r="C6023" s="5" t="s">
        <v>13</v>
      </c>
      <c r="D6023" s="5" t="s">
        <v>30</v>
      </c>
      <c r="E6023" s="5" t="s">
        <v>15</v>
      </c>
      <c r="F6023" s="5" t="s">
        <v>1408</v>
      </c>
      <c r="G6023" s="7">
        <v>127.0</v>
      </c>
      <c r="H6023" s="7" t="s">
        <v>67</v>
      </c>
      <c r="I6023" s="7" t="s">
        <v>17</v>
      </c>
      <c r="J6023" s="7">
        <f t="shared" si="1"/>
        <v>127</v>
      </c>
    </row>
    <row r="6024" ht="15.75" hidden="1" customHeight="1">
      <c r="A6024" s="5" t="s">
        <v>8277</v>
      </c>
      <c r="B6024" s="6" t="s">
        <v>12</v>
      </c>
      <c r="C6024" s="5" t="s">
        <v>23</v>
      </c>
      <c r="D6024" s="5" t="s">
        <v>24</v>
      </c>
      <c r="E6024" s="5" t="s">
        <v>15</v>
      </c>
      <c r="F6024" s="5" t="s">
        <v>554</v>
      </c>
      <c r="G6024" s="7">
        <v>172.0</v>
      </c>
      <c r="H6024" s="7">
        <v>155.0</v>
      </c>
      <c r="I6024" s="7" t="s">
        <v>17</v>
      </c>
      <c r="J6024" s="7">
        <f t="shared" si="1"/>
        <v>163.5</v>
      </c>
    </row>
    <row r="6025" ht="15.75" hidden="1" customHeight="1">
      <c r="A6025" s="5" t="s">
        <v>8278</v>
      </c>
      <c r="B6025" s="6" t="s">
        <v>12</v>
      </c>
      <c r="C6025" s="5" t="s">
        <v>13</v>
      </c>
      <c r="D6025" s="5" t="s">
        <v>20</v>
      </c>
      <c r="E6025" s="5" t="s">
        <v>15</v>
      </c>
      <c r="F6025" s="5" t="s">
        <v>185</v>
      </c>
      <c r="G6025" s="7">
        <v>132.0</v>
      </c>
      <c r="H6025" s="7">
        <v>161.0</v>
      </c>
      <c r="I6025" s="7" t="s">
        <v>17</v>
      </c>
      <c r="J6025" s="7">
        <f t="shared" si="1"/>
        <v>146.5</v>
      </c>
    </row>
    <row r="6026" ht="15.75" hidden="1" customHeight="1">
      <c r="A6026" s="5" t="s">
        <v>8279</v>
      </c>
      <c r="B6026" s="6" t="s">
        <v>12</v>
      </c>
      <c r="C6026" s="5" t="s">
        <v>13</v>
      </c>
      <c r="D6026" s="5" t="s">
        <v>20</v>
      </c>
      <c r="E6026" s="5" t="s">
        <v>15</v>
      </c>
      <c r="F6026" s="5" t="s">
        <v>264</v>
      </c>
      <c r="G6026" s="7" t="s">
        <v>67</v>
      </c>
      <c r="H6026" s="7" t="s">
        <v>17</v>
      </c>
      <c r="I6026" s="7">
        <v>100.0</v>
      </c>
      <c r="J6026" s="7">
        <f t="shared" si="1"/>
        <v>100</v>
      </c>
    </row>
    <row r="6027" ht="15.75" hidden="1" customHeight="1">
      <c r="A6027" s="5" t="s">
        <v>8280</v>
      </c>
      <c r="B6027" s="6" t="s">
        <v>12</v>
      </c>
      <c r="C6027" s="5" t="s">
        <v>23</v>
      </c>
      <c r="D6027" s="5" t="s">
        <v>30</v>
      </c>
      <c r="E6027" s="5" t="s">
        <v>15</v>
      </c>
      <c r="F6027" s="5" t="s">
        <v>183</v>
      </c>
      <c r="G6027" s="7">
        <v>174.0</v>
      </c>
      <c r="H6027" s="7">
        <v>161.0</v>
      </c>
      <c r="I6027" s="7">
        <v>110.0</v>
      </c>
      <c r="J6027" s="7">
        <f t="shared" si="1"/>
        <v>148.3333333</v>
      </c>
    </row>
    <row r="6028" ht="15.75" hidden="1" customHeight="1">
      <c r="A6028" s="5" t="s">
        <v>8281</v>
      </c>
      <c r="B6028" s="6" t="s">
        <v>12</v>
      </c>
      <c r="C6028" s="5" t="s">
        <v>23</v>
      </c>
      <c r="D6028" s="5" t="s">
        <v>24</v>
      </c>
      <c r="E6028" s="5" t="s">
        <v>15</v>
      </c>
      <c r="F6028" s="5" t="s">
        <v>732</v>
      </c>
      <c r="G6028" s="7">
        <v>187.0</v>
      </c>
      <c r="H6028" s="7" t="s">
        <v>17</v>
      </c>
      <c r="I6028" s="7">
        <v>163.0</v>
      </c>
      <c r="J6028" s="7">
        <f t="shared" si="1"/>
        <v>175</v>
      </c>
    </row>
    <row r="6029" ht="15.75" hidden="1" customHeight="1">
      <c r="A6029" s="5" t="s">
        <v>8282</v>
      </c>
      <c r="B6029" s="6" t="s">
        <v>12</v>
      </c>
      <c r="C6029" s="5" t="s">
        <v>23</v>
      </c>
      <c r="D6029" s="5" t="s">
        <v>24</v>
      </c>
      <c r="E6029" s="5" t="s">
        <v>15</v>
      </c>
      <c r="F6029" s="5" t="s">
        <v>1225</v>
      </c>
      <c r="G6029" s="7">
        <v>159.0</v>
      </c>
      <c r="H6029" s="7" t="s">
        <v>17</v>
      </c>
      <c r="I6029" s="7">
        <v>100.0</v>
      </c>
      <c r="J6029" s="7">
        <f t="shared" si="1"/>
        <v>129.5</v>
      </c>
    </row>
    <row r="6030" ht="15.75" hidden="1" customHeight="1">
      <c r="A6030" s="5" t="s">
        <v>8283</v>
      </c>
      <c r="B6030" s="6" t="s">
        <v>19</v>
      </c>
      <c r="C6030" s="5" t="s">
        <v>23</v>
      </c>
      <c r="D6030" s="5" t="s">
        <v>37</v>
      </c>
      <c r="E6030" s="5" t="s">
        <v>25</v>
      </c>
      <c r="F6030" s="5" t="s">
        <v>1023</v>
      </c>
      <c r="G6030" s="7">
        <v>162.0</v>
      </c>
      <c r="H6030" s="7">
        <v>102.0</v>
      </c>
      <c r="I6030" s="7" t="s">
        <v>17</v>
      </c>
      <c r="J6030" s="7">
        <f t="shared" si="1"/>
        <v>132</v>
      </c>
    </row>
    <row r="6031" ht="15.75" hidden="1" customHeight="1">
      <c r="A6031" s="5" t="s">
        <v>8284</v>
      </c>
      <c r="B6031" s="6" t="s">
        <v>12</v>
      </c>
      <c r="C6031" s="5" t="s">
        <v>23</v>
      </c>
      <c r="D6031" s="5" t="s">
        <v>20</v>
      </c>
      <c r="E6031" s="5" t="s">
        <v>15</v>
      </c>
      <c r="F6031" s="5" t="s">
        <v>81</v>
      </c>
      <c r="G6031" s="7">
        <v>179.0</v>
      </c>
      <c r="H6031" s="7">
        <v>166.0</v>
      </c>
      <c r="I6031" s="7">
        <v>163.0</v>
      </c>
      <c r="J6031" s="7">
        <f t="shared" si="1"/>
        <v>169.3333333</v>
      </c>
    </row>
    <row r="6032" ht="15.75" hidden="1" customHeight="1">
      <c r="A6032" s="5" t="s">
        <v>8285</v>
      </c>
      <c r="B6032" s="6" t="s">
        <v>19</v>
      </c>
      <c r="C6032" s="5" t="s">
        <v>13</v>
      </c>
      <c r="D6032" s="5" t="s">
        <v>30</v>
      </c>
      <c r="E6032" s="5" t="s">
        <v>25</v>
      </c>
      <c r="F6032" s="5" t="s">
        <v>269</v>
      </c>
      <c r="G6032" s="7">
        <v>176.0</v>
      </c>
      <c r="H6032" s="7">
        <v>162.0</v>
      </c>
      <c r="I6032" s="7" t="s">
        <v>17</v>
      </c>
      <c r="J6032" s="7">
        <f t="shared" si="1"/>
        <v>169</v>
      </c>
    </row>
    <row r="6033" ht="15.75" hidden="1" customHeight="1">
      <c r="A6033" s="5" t="s">
        <v>8286</v>
      </c>
      <c r="B6033" s="6" t="s">
        <v>12</v>
      </c>
      <c r="C6033" s="5" t="s">
        <v>13</v>
      </c>
      <c r="D6033" s="5" t="s">
        <v>60</v>
      </c>
      <c r="E6033" s="5" t="s">
        <v>15</v>
      </c>
      <c r="F6033" s="5" t="s">
        <v>164</v>
      </c>
      <c r="G6033" s="7">
        <v>155.0</v>
      </c>
      <c r="H6033" s="7" t="s">
        <v>17</v>
      </c>
      <c r="I6033" s="7">
        <v>155.0</v>
      </c>
      <c r="J6033" s="7">
        <f t="shared" si="1"/>
        <v>155</v>
      </c>
    </row>
    <row r="6034" ht="15.75" hidden="1" customHeight="1">
      <c r="A6034" s="5" t="s">
        <v>8287</v>
      </c>
      <c r="B6034" s="6" t="s">
        <v>12</v>
      </c>
      <c r="C6034" s="5" t="s">
        <v>23</v>
      </c>
      <c r="D6034" s="5" t="s">
        <v>30</v>
      </c>
      <c r="E6034" s="5" t="s">
        <v>15</v>
      </c>
      <c r="F6034" s="5" t="s">
        <v>660</v>
      </c>
      <c r="G6034" s="7">
        <v>129.0</v>
      </c>
      <c r="H6034" s="7">
        <v>112.0</v>
      </c>
      <c r="I6034" s="7" t="s">
        <v>17</v>
      </c>
      <c r="J6034" s="7">
        <f t="shared" si="1"/>
        <v>120.5</v>
      </c>
    </row>
    <row r="6035" ht="15.75" hidden="1" customHeight="1">
      <c r="A6035" s="5" t="s">
        <v>8288</v>
      </c>
      <c r="B6035" s="6" t="s">
        <v>12</v>
      </c>
      <c r="C6035" s="5" t="s">
        <v>23</v>
      </c>
      <c r="D6035" s="5" t="s">
        <v>24</v>
      </c>
      <c r="E6035" s="5" t="s">
        <v>25</v>
      </c>
      <c r="F6035" s="5" t="s">
        <v>310</v>
      </c>
      <c r="G6035" s="7">
        <v>179.0</v>
      </c>
      <c r="H6035" s="7" t="s">
        <v>17</v>
      </c>
      <c r="I6035" s="7">
        <v>142.0</v>
      </c>
      <c r="J6035" s="7">
        <f t="shared" si="1"/>
        <v>160.5</v>
      </c>
    </row>
    <row r="6036" ht="15.75" hidden="1" customHeight="1">
      <c r="A6036" s="5" t="s">
        <v>8289</v>
      </c>
      <c r="B6036" s="6" t="s">
        <v>12</v>
      </c>
      <c r="C6036" s="5" t="s">
        <v>13</v>
      </c>
      <c r="D6036" s="5" t="s">
        <v>20</v>
      </c>
      <c r="E6036" s="5" t="s">
        <v>25</v>
      </c>
      <c r="F6036" s="5" t="s">
        <v>44</v>
      </c>
      <c r="G6036" s="7">
        <v>173.0</v>
      </c>
      <c r="H6036" s="7">
        <v>172.0</v>
      </c>
      <c r="I6036" s="7" t="s">
        <v>17</v>
      </c>
      <c r="J6036" s="7">
        <f t="shared" si="1"/>
        <v>172.5</v>
      </c>
    </row>
    <row r="6037" ht="15.75" hidden="1" customHeight="1">
      <c r="A6037" s="5" t="s">
        <v>8290</v>
      </c>
      <c r="B6037" s="6" t="s">
        <v>19</v>
      </c>
      <c r="C6037" s="5" t="s">
        <v>23</v>
      </c>
      <c r="D6037" s="5" t="s">
        <v>30</v>
      </c>
      <c r="E6037" s="5" t="s">
        <v>15</v>
      </c>
      <c r="F6037" s="5" t="s">
        <v>289</v>
      </c>
      <c r="G6037" s="7">
        <v>137.0</v>
      </c>
      <c r="H6037" s="7">
        <v>158.0</v>
      </c>
      <c r="I6037" s="7" t="s">
        <v>67</v>
      </c>
      <c r="J6037" s="7">
        <f t="shared" si="1"/>
        <v>147.5</v>
      </c>
    </row>
    <row r="6038" ht="15.75" hidden="1" customHeight="1">
      <c r="A6038" s="5" t="s">
        <v>8291</v>
      </c>
      <c r="B6038" s="6" t="s">
        <v>12</v>
      </c>
      <c r="C6038" s="5" t="s">
        <v>23</v>
      </c>
      <c r="D6038" s="5" t="s">
        <v>46</v>
      </c>
      <c r="E6038" s="5" t="s">
        <v>15</v>
      </c>
      <c r="F6038" s="5" t="s">
        <v>90</v>
      </c>
      <c r="G6038" s="7">
        <v>195.0</v>
      </c>
      <c r="H6038" s="7">
        <v>188.0</v>
      </c>
      <c r="I6038" s="7" t="s">
        <v>17</v>
      </c>
      <c r="J6038" s="7">
        <f t="shared" si="1"/>
        <v>191.5</v>
      </c>
    </row>
    <row r="6039" ht="15.75" customHeight="1">
      <c r="A6039" s="5" t="s">
        <v>8292</v>
      </c>
      <c r="B6039" s="6" t="s">
        <v>12</v>
      </c>
      <c r="C6039" s="5" t="s">
        <v>23</v>
      </c>
      <c r="D6039" s="5" t="s">
        <v>473</v>
      </c>
      <c r="E6039" s="5" t="s">
        <v>25</v>
      </c>
      <c r="F6039" s="5" t="s">
        <v>474</v>
      </c>
      <c r="G6039" s="7" t="s">
        <v>64</v>
      </c>
      <c r="H6039" s="7" t="s">
        <v>64</v>
      </c>
      <c r="I6039" s="7" t="s">
        <v>64</v>
      </c>
      <c r="J6039" s="7" t="str">
        <f t="shared" si="1"/>
        <v>#DIV/0!</v>
      </c>
    </row>
    <row r="6040" ht="15.75" hidden="1" customHeight="1">
      <c r="A6040" s="5" t="s">
        <v>8293</v>
      </c>
      <c r="B6040" s="6" t="s">
        <v>12</v>
      </c>
      <c r="C6040" s="5" t="s">
        <v>23</v>
      </c>
      <c r="D6040" s="5" t="s">
        <v>37</v>
      </c>
      <c r="E6040" s="5" t="s">
        <v>25</v>
      </c>
      <c r="F6040" s="5" t="s">
        <v>576</v>
      </c>
      <c r="G6040" s="7">
        <v>188.0</v>
      </c>
      <c r="H6040" s="7" t="s">
        <v>17</v>
      </c>
      <c r="I6040" s="7">
        <v>180.0</v>
      </c>
      <c r="J6040" s="7">
        <f t="shared" si="1"/>
        <v>184</v>
      </c>
    </row>
    <row r="6041" ht="15.75" hidden="1" customHeight="1">
      <c r="A6041" s="5" t="s">
        <v>8294</v>
      </c>
      <c r="B6041" s="6" t="s">
        <v>12</v>
      </c>
      <c r="C6041" s="5" t="s">
        <v>23</v>
      </c>
      <c r="D6041" s="5" t="s">
        <v>20</v>
      </c>
      <c r="E6041" s="5" t="s">
        <v>15</v>
      </c>
      <c r="F6041" s="5" t="s">
        <v>137</v>
      </c>
      <c r="G6041" s="7">
        <v>134.0</v>
      </c>
      <c r="H6041" s="7">
        <v>112.0</v>
      </c>
      <c r="I6041" s="7" t="s">
        <v>17</v>
      </c>
      <c r="J6041" s="7">
        <f t="shared" si="1"/>
        <v>123</v>
      </c>
    </row>
    <row r="6042" ht="15.75" hidden="1" customHeight="1">
      <c r="A6042" s="5" t="s">
        <v>8295</v>
      </c>
      <c r="B6042" s="6" t="s">
        <v>12</v>
      </c>
      <c r="C6042" s="5" t="s">
        <v>23</v>
      </c>
      <c r="D6042" s="5" t="s">
        <v>51</v>
      </c>
      <c r="E6042" s="5" t="s">
        <v>15</v>
      </c>
      <c r="F6042" s="5" t="s">
        <v>398</v>
      </c>
      <c r="G6042" s="7">
        <v>163.0</v>
      </c>
      <c r="H6042" s="7" t="s">
        <v>17</v>
      </c>
      <c r="I6042" s="7">
        <v>155.0</v>
      </c>
      <c r="J6042" s="7">
        <f t="shared" si="1"/>
        <v>159</v>
      </c>
    </row>
    <row r="6043" ht="15.75" hidden="1" customHeight="1">
      <c r="A6043" s="5" t="s">
        <v>8296</v>
      </c>
      <c r="B6043" s="6" t="s">
        <v>12</v>
      </c>
      <c r="C6043" s="5" t="s">
        <v>13</v>
      </c>
      <c r="D6043" s="5" t="s">
        <v>30</v>
      </c>
      <c r="E6043" s="5" t="s">
        <v>15</v>
      </c>
      <c r="F6043" s="5" t="s">
        <v>275</v>
      </c>
      <c r="G6043" s="7" t="s">
        <v>67</v>
      </c>
      <c r="H6043" s="7">
        <v>102.0</v>
      </c>
      <c r="I6043" s="7">
        <v>128.0</v>
      </c>
      <c r="J6043" s="7">
        <f t="shared" si="1"/>
        <v>115</v>
      </c>
    </row>
    <row r="6044" ht="15.75" hidden="1" customHeight="1">
      <c r="A6044" s="5" t="s">
        <v>8297</v>
      </c>
      <c r="B6044" s="6" t="s">
        <v>12</v>
      </c>
      <c r="C6044" s="5" t="s">
        <v>13</v>
      </c>
      <c r="D6044" s="5" t="s">
        <v>20</v>
      </c>
      <c r="E6044" s="5" t="s">
        <v>15</v>
      </c>
      <c r="F6044" s="5" t="s">
        <v>312</v>
      </c>
      <c r="G6044" s="7">
        <v>157.0</v>
      </c>
      <c r="H6044" s="7" t="s">
        <v>17</v>
      </c>
      <c r="I6044" s="7">
        <v>172.0</v>
      </c>
      <c r="J6044" s="7">
        <f t="shared" si="1"/>
        <v>164.5</v>
      </c>
    </row>
    <row r="6045" ht="15.75" hidden="1" customHeight="1">
      <c r="A6045" s="5" t="s">
        <v>8298</v>
      </c>
      <c r="B6045" s="6" t="s">
        <v>19</v>
      </c>
      <c r="C6045" s="5" t="s">
        <v>13</v>
      </c>
      <c r="D6045" s="5" t="s">
        <v>30</v>
      </c>
      <c r="E6045" s="5" t="s">
        <v>15</v>
      </c>
      <c r="F6045" s="5" t="s">
        <v>275</v>
      </c>
      <c r="G6045" s="7">
        <v>145.0</v>
      </c>
      <c r="H6045" s="7">
        <v>174.0</v>
      </c>
      <c r="I6045" s="7">
        <v>155.0</v>
      </c>
      <c r="J6045" s="7">
        <f t="shared" si="1"/>
        <v>158</v>
      </c>
    </row>
    <row r="6046" ht="15.75" hidden="1" customHeight="1">
      <c r="A6046" s="5" t="s">
        <v>8299</v>
      </c>
      <c r="B6046" s="6" t="s">
        <v>19</v>
      </c>
      <c r="C6046" s="5" t="s">
        <v>23</v>
      </c>
      <c r="D6046" s="5" t="s">
        <v>20</v>
      </c>
      <c r="E6046" s="5" t="s">
        <v>15</v>
      </c>
      <c r="F6046" s="5" t="s">
        <v>153</v>
      </c>
      <c r="G6046" s="7">
        <v>159.0</v>
      </c>
      <c r="H6046" s="7" t="s">
        <v>17</v>
      </c>
      <c r="I6046" s="7">
        <v>128.0</v>
      </c>
      <c r="J6046" s="7">
        <f t="shared" si="1"/>
        <v>143.5</v>
      </c>
    </row>
    <row r="6047" ht="15.75" hidden="1" customHeight="1">
      <c r="A6047" s="5" t="s">
        <v>8300</v>
      </c>
      <c r="B6047" s="6" t="s">
        <v>12</v>
      </c>
      <c r="C6047" s="5" t="s">
        <v>13</v>
      </c>
      <c r="D6047" s="5" t="s">
        <v>109</v>
      </c>
      <c r="E6047" s="5" t="s">
        <v>15</v>
      </c>
      <c r="F6047" s="5" t="s">
        <v>172</v>
      </c>
      <c r="G6047" s="7">
        <v>157.0</v>
      </c>
      <c r="H6047" s="7">
        <v>157.0</v>
      </c>
      <c r="I6047" s="7">
        <v>107.0</v>
      </c>
      <c r="J6047" s="7">
        <f t="shared" si="1"/>
        <v>140.3333333</v>
      </c>
    </row>
    <row r="6048" ht="15.75" hidden="1" customHeight="1">
      <c r="A6048" s="5" t="s">
        <v>8301</v>
      </c>
      <c r="B6048" s="6" t="s">
        <v>12</v>
      </c>
      <c r="C6048" s="5" t="s">
        <v>13</v>
      </c>
      <c r="D6048" s="5" t="s">
        <v>51</v>
      </c>
      <c r="E6048" s="5" t="s">
        <v>15</v>
      </c>
      <c r="F6048" s="5" t="s">
        <v>752</v>
      </c>
      <c r="G6048" s="7">
        <v>111.0</v>
      </c>
      <c r="H6048" s="7">
        <v>107.0</v>
      </c>
      <c r="I6048" s="7" t="s">
        <v>17</v>
      </c>
      <c r="J6048" s="7">
        <f t="shared" si="1"/>
        <v>109</v>
      </c>
    </row>
    <row r="6049" ht="15.75" hidden="1" customHeight="1">
      <c r="A6049" s="5" t="s">
        <v>8302</v>
      </c>
      <c r="B6049" s="6" t="s">
        <v>12</v>
      </c>
      <c r="C6049" s="5" t="s">
        <v>13</v>
      </c>
      <c r="D6049" s="5" t="s">
        <v>37</v>
      </c>
      <c r="E6049" s="5" t="s">
        <v>25</v>
      </c>
      <c r="F6049" s="5" t="s">
        <v>240</v>
      </c>
      <c r="G6049" s="7">
        <v>178.0</v>
      </c>
      <c r="H6049" s="7" t="s">
        <v>17</v>
      </c>
      <c r="I6049" s="7">
        <v>191.0</v>
      </c>
      <c r="J6049" s="7">
        <f t="shared" si="1"/>
        <v>184.5</v>
      </c>
    </row>
    <row r="6050" ht="15.75" hidden="1" customHeight="1">
      <c r="A6050" s="5" t="s">
        <v>8303</v>
      </c>
      <c r="B6050" s="6" t="s">
        <v>12</v>
      </c>
      <c r="C6050" s="5" t="s">
        <v>23</v>
      </c>
      <c r="D6050" s="5" t="s">
        <v>30</v>
      </c>
      <c r="E6050" s="5" t="s">
        <v>25</v>
      </c>
      <c r="F6050" s="5" t="s">
        <v>177</v>
      </c>
      <c r="G6050" s="7">
        <v>100.0</v>
      </c>
      <c r="H6050" s="7">
        <v>118.0</v>
      </c>
      <c r="I6050" s="7" t="s">
        <v>67</v>
      </c>
      <c r="J6050" s="7">
        <f t="shared" si="1"/>
        <v>109</v>
      </c>
    </row>
    <row r="6051" ht="15.75" hidden="1" customHeight="1">
      <c r="A6051" s="5" t="s">
        <v>8304</v>
      </c>
      <c r="B6051" s="6" t="s">
        <v>12</v>
      </c>
      <c r="C6051" s="5" t="s">
        <v>13</v>
      </c>
      <c r="D6051" s="5" t="s">
        <v>20</v>
      </c>
      <c r="E6051" s="5" t="s">
        <v>15</v>
      </c>
      <c r="F6051" s="5" t="s">
        <v>143</v>
      </c>
      <c r="G6051" s="7">
        <v>176.0</v>
      </c>
      <c r="H6051" s="7" t="s">
        <v>17</v>
      </c>
      <c r="I6051" s="7">
        <v>166.0</v>
      </c>
      <c r="J6051" s="7">
        <f t="shared" si="1"/>
        <v>171</v>
      </c>
    </row>
    <row r="6052" ht="15.75" hidden="1" customHeight="1">
      <c r="A6052" s="5" t="s">
        <v>8305</v>
      </c>
      <c r="B6052" s="6" t="s">
        <v>12</v>
      </c>
      <c r="C6052" s="5" t="s">
        <v>23</v>
      </c>
      <c r="D6052" s="5" t="s">
        <v>46</v>
      </c>
      <c r="E6052" s="5" t="s">
        <v>15</v>
      </c>
      <c r="F6052" s="5" t="s">
        <v>90</v>
      </c>
      <c r="G6052" s="7">
        <v>194.0</v>
      </c>
      <c r="H6052" s="7" t="s">
        <v>17</v>
      </c>
      <c r="I6052" s="7">
        <v>190.0</v>
      </c>
      <c r="J6052" s="7">
        <f t="shared" si="1"/>
        <v>192</v>
      </c>
    </row>
    <row r="6053" ht="15.75" hidden="1" customHeight="1">
      <c r="A6053" s="5" t="s">
        <v>8306</v>
      </c>
      <c r="B6053" s="6" t="s">
        <v>12</v>
      </c>
      <c r="C6053" s="5" t="s">
        <v>13</v>
      </c>
      <c r="D6053" s="5" t="s">
        <v>30</v>
      </c>
      <c r="E6053" s="5" t="s">
        <v>25</v>
      </c>
      <c r="F6053" s="5" t="s">
        <v>1350</v>
      </c>
      <c r="G6053" s="7">
        <v>141.0</v>
      </c>
      <c r="H6053" s="7">
        <v>143.0</v>
      </c>
      <c r="I6053" s="7">
        <v>122.0</v>
      </c>
      <c r="J6053" s="7">
        <f t="shared" si="1"/>
        <v>135.3333333</v>
      </c>
    </row>
    <row r="6054" ht="15.75" hidden="1" customHeight="1">
      <c r="A6054" s="5" t="s">
        <v>8307</v>
      </c>
      <c r="B6054" s="6" t="s">
        <v>12</v>
      </c>
      <c r="C6054" s="5" t="s">
        <v>13</v>
      </c>
      <c r="D6054" s="5" t="s">
        <v>14</v>
      </c>
      <c r="E6054" s="5" t="s">
        <v>15</v>
      </c>
      <c r="F6054" s="5" t="s">
        <v>16</v>
      </c>
      <c r="G6054" s="7">
        <v>145.0</v>
      </c>
      <c r="H6054" s="7" t="s">
        <v>17</v>
      </c>
      <c r="I6054" s="7">
        <v>159.0</v>
      </c>
      <c r="J6054" s="7">
        <f t="shared" si="1"/>
        <v>152</v>
      </c>
    </row>
    <row r="6055" ht="15.75" hidden="1" customHeight="1">
      <c r="A6055" s="5" t="s">
        <v>8308</v>
      </c>
      <c r="B6055" s="6" t="s">
        <v>19</v>
      </c>
      <c r="C6055" s="5" t="s">
        <v>13</v>
      </c>
      <c r="D6055" s="5" t="s">
        <v>37</v>
      </c>
      <c r="E6055" s="5" t="s">
        <v>25</v>
      </c>
      <c r="F6055" s="5" t="s">
        <v>1023</v>
      </c>
      <c r="G6055" s="7">
        <v>172.0</v>
      </c>
      <c r="H6055" s="7" t="s">
        <v>17</v>
      </c>
      <c r="I6055" s="7">
        <v>173.0</v>
      </c>
      <c r="J6055" s="7">
        <f t="shared" si="1"/>
        <v>172.5</v>
      </c>
    </row>
    <row r="6056" ht="15.75" hidden="1" customHeight="1">
      <c r="A6056" s="5" t="s">
        <v>8309</v>
      </c>
      <c r="B6056" s="6" t="s">
        <v>12</v>
      </c>
      <c r="C6056" s="5" t="s">
        <v>13</v>
      </c>
      <c r="D6056" s="5" t="s">
        <v>30</v>
      </c>
      <c r="E6056" s="5" t="s">
        <v>15</v>
      </c>
      <c r="F6056" s="5" t="s">
        <v>183</v>
      </c>
      <c r="G6056" s="7">
        <v>177.0</v>
      </c>
      <c r="H6056" s="7" t="s">
        <v>17</v>
      </c>
      <c r="I6056" s="7">
        <v>172.0</v>
      </c>
      <c r="J6056" s="7">
        <f t="shared" si="1"/>
        <v>174.5</v>
      </c>
    </row>
    <row r="6057" ht="15.75" hidden="1" customHeight="1">
      <c r="A6057" s="5" t="s">
        <v>8310</v>
      </c>
      <c r="B6057" s="6" t="s">
        <v>12</v>
      </c>
      <c r="C6057" s="5" t="s">
        <v>13</v>
      </c>
      <c r="D6057" s="5" t="s">
        <v>20</v>
      </c>
      <c r="E6057" s="5" t="s">
        <v>15</v>
      </c>
      <c r="F6057" s="5" t="s">
        <v>181</v>
      </c>
      <c r="G6057" s="7">
        <v>180.0</v>
      </c>
      <c r="H6057" s="7" t="s">
        <v>17</v>
      </c>
      <c r="I6057" s="7">
        <v>189.0</v>
      </c>
      <c r="J6057" s="7">
        <f t="shared" si="1"/>
        <v>184.5</v>
      </c>
    </row>
    <row r="6058" ht="15.75" hidden="1" customHeight="1">
      <c r="A6058" s="5" t="s">
        <v>8311</v>
      </c>
      <c r="B6058" s="6" t="s">
        <v>12</v>
      </c>
      <c r="C6058" s="5" t="s">
        <v>13</v>
      </c>
      <c r="D6058" s="5" t="s">
        <v>77</v>
      </c>
      <c r="E6058" s="5" t="s">
        <v>15</v>
      </c>
      <c r="F6058" s="5" t="s">
        <v>198</v>
      </c>
      <c r="G6058" s="7">
        <v>153.0</v>
      </c>
      <c r="H6058" s="7">
        <v>155.0</v>
      </c>
      <c r="I6058" s="7">
        <v>128.0</v>
      </c>
      <c r="J6058" s="7">
        <f t="shared" si="1"/>
        <v>145.3333333</v>
      </c>
    </row>
    <row r="6059" ht="15.75" hidden="1" customHeight="1">
      <c r="A6059" s="5" t="s">
        <v>8312</v>
      </c>
      <c r="B6059" s="6" t="s">
        <v>12</v>
      </c>
      <c r="C6059" s="5" t="s">
        <v>13</v>
      </c>
      <c r="D6059" s="5" t="s">
        <v>37</v>
      </c>
      <c r="E6059" s="5" t="s">
        <v>15</v>
      </c>
      <c r="F6059" s="5" t="s">
        <v>101</v>
      </c>
      <c r="G6059" s="7">
        <v>187.0</v>
      </c>
      <c r="H6059" s="7">
        <v>185.5</v>
      </c>
      <c r="I6059" s="7">
        <v>178.0</v>
      </c>
      <c r="J6059" s="7">
        <f t="shared" si="1"/>
        <v>183.5</v>
      </c>
    </row>
    <row r="6060" ht="15.75" hidden="1" customHeight="1">
      <c r="A6060" s="5" t="s">
        <v>8313</v>
      </c>
      <c r="B6060" s="6" t="s">
        <v>12</v>
      </c>
      <c r="C6060" s="5" t="s">
        <v>13</v>
      </c>
      <c r="D6060" s="5" t="s">
        <v>109</v>
      </c>
      <c r="E6060" s="5" t="s">
        <v>25</v>
      </c>
      <c r="F6060" s="5" t="s">
        <v>262</v>
      </c>
      <c r="G6060" s="7">
        <v>119.0</v>
      </c>
      <c r="H6060" s="7" t="s">
        <v>67</v>
      </c>
      <c r="I6060" s="7">
        <v>100.0</v>
      </c>
      <c r="J6060" s="7">
        <f t="shared" si="1"/>
        <v>109.5</v>
      </c>
    </row>
    <row r="6061" ht="15.75" hidden="1" customHeight="1">
      <c r="A6061" s="5" t="s">
        <v>8314</v>
      </c>
      <c r="B6061" s="6" t="s">
        <v>19</v>
      </c>
      <c r="C6061" s="5" t="s">
        <v>23</v>
      </c>
      <c r="D6061" s="5" t="s">
        <v>37</v>
      </c>
      <c r="E6061" s="5" t="s">
        <v>25</v>
      </c>
      <c r="F6061" s="5" t="s">
        <v>117</v>
      </c>
      <c r="G6061" s="7">
        <v>183.0</v>
      </c>
      <c r="H6061" s="7">
        <v>158.0</v>
      </c>
      <c r="I6061" s="7" t="s">
        <v>17</v>
      </c>
      <c r="J6061" s="7">
        <f t="shared" si="1"/>
        <v>170.5</v>
      </c>
    </row>
    <row r="6062" ht="15.75" hidden="1" customHeight="1">
      <c r="A6062" s="5" t="s">
        <v>8315</v>
      </c>
      <c r="B6062" s="6" t="s">
        <v>19</v>
      </c>
      <c r="C6062" s="5" t="s">
        <v>13</v>
      </c>
      <c r="D6062" s="5" t="s">
        <v>51</v>
      </c>
      <c r="E6062" s="5" t="s">
        <v>25</v>
      </c>
      <c r="F6062" s="5" t="s">
        <v>361</v>
      </c>
      <c r="G6062" s="7">
        <v>149.0</v>
      </c>
      <c r="H6062" s="7" t="s">
        <v>17</v>
      </c>
      <c r="I6062" s="7">
        <v>151.0</v>
      </c>
      <c r="J6062" s="7">
        <f t="shared" si="1"/>
        <v>150</v>
      </c>
    </row>
    <row r="6063" ht="15.75" hidden="1" customHeight="1">
      <c r="A6063" s="5" t="s">
        <v>8316</v>
      </c>
      <c r="B6063" s="6" t="s">
        <v>12</v>
      </c>
      <c r="C6063" s="5" t="s">
        <v>23</v>
      </c>
      <c r="D6063" s="5" t="s">
        <v>30</v>
      </c>
      <c r="E6063" s="5" t="s">
        <v>15</v>
      </c>
      <c r="F6063" s="5" t="s">
        <v>214</v>
      </c>
      <c r="G6063" s="7">
        <v>165.0</v>
      </c>
      <c r="H6063" s="7">
        <v>149.0</v>
      </c>
      <c r="I6063" s="7" t="s">
        <v>17</v>
      </c>
      <c r="J6063" s="7">
        <f t="shared" si="1"/>
        <v>157</v>
      </c>
    </row>
    <row r="6064" ht="15.75" hidden="1" customHeight="1">
      <c r="A6064" s="5" t="s">
        <v>8317</v>
      </c>
      <c r="B6064" s="6" t="s">
        <v>12</v>
      </c>
      <c r="C6064" s="5" t="s">
        <v>13</v>
      </c>
      <c r="D6064" s="5" t="s">
        <v>20</v>
      </c>
      <c r="E6064" s="5" t="s">
        <v>15</v>
      </c>
      <c r="F6064" s="5" t="s">
        <v>292</v>
      </c>
      <c r="G6064" s="7">
        <v>192.0</v>
      </c>
      <c r="H6064" s="7" t="s">
        <v>17</v>
      </c>
      <c r="I6064" s="7">
        <v>187.0</v>
      </c>
      <c r="J6064" s="7">
        <f t="shared" si="1"/>
        <v>189.5</v>
      </c>
    </row>
    <row r="6065" ht="15.75" hidden="1" customHeight="1">
      <c r="A6065" s="5" t="s">
        <v>8318</v>
      </c>
      <c r="B6065" s="6" t="s">
        <v>12</v>
      </c>
      <c r="C6065" s="5" t="s">
        <v>13</v>
      </c>
      <c r="D6065" s="5" t="s">
        <v>20</v>
      </c>
      <c r="E6065" s="5" t="s">
        <v>15</v>
      </c>
      <c r="F6065" s="5" t="s">
        <v>38</v>
      </c>
      <c r="G6065" s="7">
        <v>161.0</v>
      </c>
      <c r="H6065" s="7">
        <v>171.0</v>
      </c>
      <c r="I6065" s="7" t="s">
        <v>17</v>
      </c>
      <c r="J6065" s="7">
        <f t="shared" si="1"/>
        <v>166</v>
      </c>
    </row>
    <row r="6066" ht="15.75" hidden="1" customHeight="1">
      <c r="A6066" s="5" t="s">
        <v>8319</v>
      </c>
      <c r="B6066" s="6" t="s">
        <v>12</v>
      </c>
      <c r="C6066" s="5" t="s">
        <v>13</v>
      </c>
      <c r="D6066" s="5" t="s">
        <v>24</v>
      </c>
      <c r="E6066" s="5" t="s">
        <v>15</v>
      </c>
      <c r="F6066" s="5" t="s">
        <v>1388</v>
      </c>
      <c r="G6066" s="7">
        <v>193.5</v>
      </c>
      <c r="H6066" s="7" t="s">
        <v>17</v>
      </c>
      <c r="I6066" s="7">
        <v>175.0</v>
      </c>
      <c r="J6066" s="7">
        <f t="shared" si="1"/>
        <v>184.25</v>
      </c>
    </row>
    <row r="6067" ht="15.75" hidden="1" customHeight="1">
      <c r="A6067" s="5" t="s">
        <v>8320</v>
      </c>
      <c r="B6067" s="6" t="s">
        <v>12</v>
      </c>
      <c r="C6067" s="5" t="s">
        <v>13</v>
      </c>
      <c r="D6067" s="5" t="s">
        <v>109</v>
      </c>
      <c r="E6067" s="5" t="s">
        <v>15</v>
      </c>
      <c r="F6067" s="5" t="s">
        <v>123</v>
      </c>
      <c r="G6067" s="7">
        <v>166.0</v>
      </c>
      <c r="H6067" s="7" t="s">
        <v>17</v>
      </c>
      <c r="I6067" s="7">
        <v>144.0</v>
      </c>
      <c r="J6067" s="7">
        <f t="shared" si="1"/>
        <v>155</v>
      </c>
    </row>
    <row r="6068" ht="15.75" hidden="1" customHeight="1">
      <c r="A6068" s="5" t="s">
        <v>8321</v>
      </c>
      <c r="B6068" s="6" t="s">
        <v>12</v>
      </c>
      <c r="C6068" s="5" t="s">
        <v>23</v>
      </c>
      <c r="D6068" s="5" t="s">
        <v>109</v>
      </c>
      <c r="E6068" s="5" t="s">
        <v>25</v>
      </c>
      <c r="F6068" s="5" t="s">
        <v>1677</v>
      </c>
      <c r="G6068" s="7">
        <v>113.0</v>
      </c>
      <c r="H6068" s="7">
        <v>135.0</v>
      </c>
      <c r="I6068" s="7" t="s">
        <v>17</v>
      </c>
      <c r="J6068" s="7">
        <f t="shared" si="1"/>
        <v>124</v>
      </c>
    </row>
    <row r="6069" ht="15.75" hidden="1" customHeight="1">
      <c r="A6069" s="5" t="s">
        <v>8322</v>
      </c>
      <c r="B6069" s="6" t="s">
        <v>12</v>
      </c>
      <c r="C6069" s="5" t="s">
        <v>23</v>
      </c>
      <c r="D6069" s="5" t="s">
        <v>20</v>
      </c>
      <c r="E6069" s="5" t="s">
        <v>15</v>
      </c>
      <c r="F6069" s="5" t="s">
        <v>457</v>
      </c>
      <c r="G6069" s="7">
        <v>183.0</v>
      </c>
      <c r="H6069" s="7">
        <v>172.0</v>
      </c>
      <c r="I6069" s="7" t="s">
        <v>17</v>
      </c>
      <c r="J6069" s="7">
        <f t="shared" si="1"/>
        <v>177.5</v>
      </c>
    </row>
    <row r="6070" ht="15.75" hidden="1" customHeight="1">
      <c r="A6070" s="5" t="s">
        <v>8323</v>
      </c>
      <c r="B6070" s="6" t="s">
        <v>12</v>
      </c>
      <c r="C6070" s="5" t="s">
        <v>13</v>
      </c>
      <c r="D6070" s="5" t="s">
        <v>20</v>
      </c>
      <c r="E6070" s="5" t="s">
        <v>15</v>
      </c>
      <c r="F6070" s="5" t="s">
        <v>143</v>
      </c>
      <c r="G6070" s="7">
        <v>150.0</v>
      </c>
      <c r="H6070" s="7">
        <v>170.0</v>
      </c>
      <c r="I6070" s="7">
        <v>117.0</v>
      </c>
      <c r="J6070" s="7">
        <f t="shared" si="1"/>
        <v>145.6666667</v>
      </c>
    </row>
    <row r="6071" ht="15.75" hidden="1" customHeight="1">
      <c r="A6071" s="5" t="s">
        <v>8324</v>
      </c>
      <c r="B6071" s="6" t="s">
        <v>19</v>
      </c>
      <c r="C6071" s="5" t="s">
        <v>23</v>
      </c>
      <c r="D6071" s="5" t="s">
        <v>30</v>
      </c>
      <c r="E6071" s="5" t="s">
        <v>25</v>
      </c>
      <c r="F6071" s="5" t="s">
        <v>177</v>
      </c>
      <c r="G6071" s="7">
        <v>147.0</v>
      </c>
      <c r="H6071" s="7" t="s">
        <v>17</v>
      </c>
      <c r="I6071" s="7">
        <v>114.0</v>
      </c>
      <c r="J6071" s="7">
        <f t="shared" si="1"/>
        <v>130.5</v>
      </c>
    </row>
    <row r="6072" ht="15.75" hidden="1" customHeight="1">
      <c r="A6072" s="5" t="s">
        <v>8325</v>
      </c>
      <c r="B6072" s="6" t="s">
        <v>12</v>
      </c>
      <c r="C6072" s="5" t="s">
        <v>13</v>
      </c>
      <c r="D6072" s="5" t="s">
        <v>37</v>
      </c>
      <c r="E6072" s="5" t="s">
        <v>25</v>
      </c>
      <c r="F6072" s="5" t="s">
        <v>361</v>
      </c>
      <c r="G6072" s="7">
        <v>194.0</v>
      </c>
      <c r="H6072" s="7">
        <v>180.0</v>
      </c>
      <c r="I6072" s="7">
        <v>198.0</v>
      </c>
      <c r="J6072" s="7">
        <f t="shared" si="1"/>
        <v>190.6666667</v>
      </c>
    </row>
    <row r="6073" ht="15.75" hidden="1" customHeight="1">
      <c r="A6073" s="5" t="s">
        <v>8326</v>
      </c>
      <c r="B6073" s="6" t="s">
        <v>12</v>
      </c>
      <c r="C6073" s="5" t="s">
        <v>13</v>
      </c>
      <c r="D6073" s="5" t="s">
        <v>30</v>
      </c>
      <c r="E6073" s="5" t="s">
        <v>25</v>
      </c>
      <c r="F6073" s="5" t="s">
        <v>1350</v>
      </c>
      <c r="G6073" s="7">
        <v>104.0</v>
      </c>
      <c r="H6073" s="7">
        <v>102.0</v>
      </c>
      <c r="I6073" s="7">
        <v>122.0</v>
      </c>
      <c r="J6073" s="7">
        <f t="shared" si="1"/>
        <v>109.3333333</v>
      </c>
    </row>
    <row r="6074" ht="15.75" hidden="1" customHeight="1">
      <c r="A6074" s="5" t="s">
        <v>8327</v>
      </c>
      <c r="B6074" s="6" t="s">
        <v>12</v>
      </c>
      <c r="C6074" s="5" t="s">
        <v>23</v>
      </c>
      <c r="D6074" s="5" t="s">
        <v>30</v>
      </c>
      <c r="E6074" s="5" t="s">
        <v>15</v>
      </c>
      <c r="F6074" s="5" t="s">
        <v>394</v>
      </c>
      <c r="G6074" s="7">
        <v>167.0</v>
      </c>
      <c r="H6074" s="7">
        <v>143.0</v>
      </c>
      <c r="I6074" s="7" t="s">
        <v>17</v>
      </c>
      <c r="J6074" s="7">
        <f t="shared" si="1"/>
        <v>155</v>
      </c>
    </row>
    <row r="6075" ht="15.75" hidden="1" customHeight="1">
      <c r="A6075" s="5" t="s">
        <v>8328</v>
      </c>
      <c r="B6075" s="6" t="s">
        <v>19</v>
      </c>
      <c r="C6075" s="5" t="s">
        <v>23</v>
      </c>
      <c r="D6075" s="5" t="s">
        <v>561</v>
      </c>
      <c r="E6075" s="5" t="s">
        <v>15</v>
      </c>
      <c r="F6075" s="5" t="s">
        <v>1826</v>
      </c>
      <c r="G6075" s="7">
        <v>138.0</v>
      </c>
      <c r="H6075" s="7">
        <v>138.0</v>
      </c>
      <c r="I6075" s="7" t="s">
        <v>17</v>
      </c>
      <c r="J6075" s="7">
        <f t="shared" si="1"/>
        <v>138</v>
      </c>
    </row>
    <row r="6076" ht="15.75" hidden="1" customHeight="1">
      <c r="A6076" s="5" t="s">
        <v>8329</v>
      </c>
      <c r="B6076" s="6" t="s">
        <v>12</v>
      </c>
      <c r="C6076" s="5" t="s">
        <v>13</v>
      </c>
      <c r="D6076" s="5" t="s">
        <v>20</v>
      </c>
      <c r="E6076" s="5" t="s">
        <v>15</v>
      </c>
      <c r="F6076" s="5" t="s">
        <v>137</v>
      </c>
      <c r="G6076" s="7" t="s">
        <v>67</v>
      </c>
      <c r="H6076" s="7" t="s">
        <v>17</v>
      </c>
      <c r="I6076" s="7">
        <v>104.0</v>
      </c>
      <c r="J6076" s="7">
        <f t="shared" si="1"/>
        <v>104</v>
      </c>
    </row>
    <row r="6077" ht="15.75" hidden="1" customHeight="1">
      <c r="A6077" s="5" t="s">
        <v>8330</v>
      </c>
      <c r="B6077" s="6" t="s">
        <v>12</v>
      </c>
      <c r="C6077" s="5" t="s">
        <v>23</v>
      </c>
      <c r="D6077" s="5" t="s">
        <v>37</v>
      </c>
      <c r="E6077" s="5" t="s">
        <v>25</v>
      </c>
      <c r="F6077" s="5" t="s">
        <v>1023</v>
      </c>
      <c r="G6077" s="7">
        <v>187.0</v>
      </c>
      <c r="H6077" s="7" t="s">
        <v>17</v>
      </c>
      <c r="I6077" s="7">
        <v>161.0</v>
      </c>
      <c r="J6077" s="7">
        <f t="shared" si="1"/>
        <v>174</v>
      </c>
    </row>
    <row r="6078" ht="15.75" hidden="1" customHeight="1">
      <c r="A6078" s="5" t="s">
        <v>8331</v>
      </c>
      <c r="B6078" s="6" t="s">
        <v>12</v>
      </c>
      <c r="C6078" s="5" t="s">
        <v>13</v>
      </c>
      <c r="D6078" s="5" t="s">
        <v>30</v>
      </c>
      <c r="E6078" s="5" t="s">
        <v>15</v>
      </c>
      <c r="F6078" s="5" t="s">
        <v>1258</v>
      </c>
      <c r="G6078" s="7">
        <v>134.0</v>
      </c>
      <c r="H6078" s="7">
        <v>147.0</v>
      </c>
      <c r="I6078" s="7">
        <v>122.0</v>
      </c>
      <c r="J6078" s="7">
        <f t="shared" si="1"/>
        <v>134.3333333</v>
      </c>
    </row>
    <row r="6079" ht="15.75" hidden="1" customHeight="1">
      <c r="A6079" s="5" t="s">
        <v>8332</v>
      </c>
      <c r="B6079" s="6" t="s">
        <v>19</v>
      </c>
      <c r="C6079" s="5" t="s">
        <v>13</v>
      </c>
      <c r="D6079" s="5" t="s">
        <v>60</v>
      </c>
      <c r="E6079" s="5" t="s">
        <v>15</v>
      </c>
      <c r="F6079" s="5" t="s">
        <v>164</v>
      </c>
      <c r="G6079" s="7">
        <v>164.0</v>
      </c>
      <c r="H6079" s="7" t="s">
        <v>17</v>
      </c>
      <c r="I6079" s="7">
        <v>153.0</v>
      </c>
      <c r="J6079" s="7">
        <f t="shared" si="1"/>
        <v>158.5</v>
      </c>
    </row>
    <row r="6080" ht="15.75" hidden="1" customHeight="1">
      <c r="A6080" s="5" t="s">
        <v>8333</v>
      </c>
      <c r="B6080" s="6" t="s">
        <v>12</v>
      </c>
      <c r="C6080" s="5" t="s">
        <v>13</v>
      </c>
      <c r="D6080" s="5" t="s">
        <v>24</v>
      </c>
      <c r="E6080" s="5" t="s">
        <v>15</v>
      </c>
      <c r="F6080" s="5" t="s">
        <v>1410</v>
      </c>
      <c r="G6080" s="7" t="s">
        <v>67</v>
      </c>
      <c r="H6080" s="7">
        <v>100.0</v>
      </c>
      <c r="I6080" s="7" t="s">
        <v>17</v>
      </c>
      <c r="J6080" s="7">
        <f t="shared" si="1"/>
        <v>100</v>
      </c>
    </row>
    <row r="6081" ht="15.75" hidden="1" customHeight="1">
      <c r="A6081" s="5" t="s">
        <v>8334</v>
      </c>
      <c r="B6081" s="6" t="s">
        <v>12</v>
      </c>
      <c r="C6081" s="5" t="s">
        <v>23</v>
      </c>
      <c r="D6081" s="5" t="s">
        <v>561</v>
      </c>
      <c r="E6081" s="5" t="s">
        <v>25</v>
      </c>
      <c r="F6081" s="5" t="s">
        <v>1414</v>
      </c>
      <c r="G6081" s="7">
        <v>153.0</v>
      </c>
      <c r="H6081" s="7" t="s">
        <v>17</v>
      </c>
      <c r="I6081" s="7">
        <v>128.0</v>
      </c>
      <c r="J6081" s="7">
        <f t="shared" si="1"/>
        <v>140.5</v>
      </c>
    </row>
    <row r="6082" ht="15.75" hidden="1" customHeight="1">
      <c r="A6082" s="5" t="s">
        <v>8335</v>
      </c>
      <c r="B6082" s="6" t="s">
        <v>19</v>
      </c>
      <c r="C6082" s="5" t="s">
        <v>23</v>
      </c>
      <c r="D6082" s="5" t="s">
        <v>24</v>
      </c>
      <c r="E6082" s="5" t="s">
        <v>15</v>
      </c>
      <c r="F6082" s="5" t="s">
        <v>92</v>
      </c>
      <c r="G6082" s="7">
        <v>184.0</v>
      </c>
      <c r="H6082" s="7" t="s">
        <v>17</v>
      </c>
      <c r="I6082" s="7">
        <v>182.0</v>
      </c>
      <c r="J6082" s="7">
        <f t="shared" si="1"/>
        <v>183</v>
      </c>
    </row>
    <row r="6083" ht="15.75" hidden="1" customHeight="1">
      <c r="A6083" s="5" t="s">
        <v>8336</v>
      </c>
      <c r="B6083" s="6" t="s">
        <v>12</v>
      </c>
      <c r="C6083" s="5" t="s">
        <v>13</v>
      </c>
      <c r="D6083" s="5" t="s">
        <v>20</v>
      </c>
      <c r="E6083" s="5" t="s">
        <v>15</v>
      </c>
      <c r="F6083" s="5" t="s">
        <v>264</v>
      </c>
      <c r="G6083" s="7">
        <v>176.0</v>
      </c>
      <c r="H6083" s="7" t="s">
        <v>17</v>
      </c>
      <c r="I6083" s="7">
        <v>184.0</v>
      </c>
      <c r="J6083" s="7">
        <f t="shared" si="1"/>
        <v>180</v>
      </c>
    </row>
    <row r="6084" ht="15.75" hidden="1" customHeight="1">
      <c r="A6084" s="5" t="s">
        <v>8337</v>
      </c>
      <c r="B6084" s="6" t="s">
        <v>19</v>
      </c>
      <c r="C6084" s="5" t="s">
        <v>23</v>
      </c>
      <c r="D6084" s="5" t="s">
        <v>20</v>
      </c>
      <c r="E6084" s="5" t="s">
        <v>25</v>
      </c>
      <c r="F6084" s="5" t="s">
        <v>71</v>
      </c>
      <c r="G6084" s="7">
        <v>179.0</v>
      </c>
      <c r="H6084" s="7">
        <v>130.0</v>
      </c>
      <c r="I6084" s="7" t="s">
        <v>17</v>
      </c>
      <c r="J6084" s="7">
        <f t="shared" si="1"/>
        <v>154.5</v>
      </c>
    </row>
    <row r="6085" ht="15.75" hidden="1" customHeight="1">
      <c r="A6085" s="5" t="s">
        <v>8338</v>
      </c>
      <c r="B6085" s="6" t="s">
        <v>12</v>
      </c>
      <c r="C6085" s="5" t="s">
        <v>13</v>
      </c>
      <c r="D6085" s="5" t="s">
        <v>149</v>
      </c>
      <c r="E6085" s="5" t="s">
        <v>15</v>
      </c>
      <c r="F6085" s="5" t="s">
        <v>150</v>
      </c>
      <c r="G6085" s="7">
        <v>132.0</v>
      </c>
      <c r="H6085" s="7" t="s">
        <v>67</v>
      </c>
      <c r="I6085" s="7">
        <v>110.0</v>
      </c>
      <c r="J6085" s="7">
        <f t="shared" si="1"/>
        <v>121</v>
      </c>
    </row>
    <row r="6086" ht="15.75" hidden="1" customHeight="1">
      <c r="A6086" s="5" t="s">
        <v>8339</v>
      </c>
      <c r="B6086" s="6" t="s">
        <v>12</v>
      </c>
      <c r="C6086" s="5" t="s">
        <v>23</v>
      </c>
      <c r="D6086" s="5" t="s">
        <v>109</v>
      </c>
      <c r="E6086" s="5" t="s">
        <v>25</v>
      </c>
      <c r="F6086" s="5" t="s">
        <v>73</v>
      </c>
      <c r="G6086" s="7">
        <v>169.0</v>
      </c>
      <c r="H6086" s="7">
        <v>161.0</v>
      </c>
      <c r="I6086" s="7" t="s">
        <v>17</v>
      </c>
      <c r="J6086" s="7">
        <f t="shared" si="1"/>
        <v>165</v>
      </c>
    </row>
    <row r="6087" ht="15.75" hidden="1" customHeight="1">
      <c r="A6087" s="5" t="s">
        <v>8340</v>
      </c>
      <c r="B6087" s="6" t="s">
        <v>12</v>
      </c>
      <c r="C6087" s="5" t="s">
        <v>23</v>
      </c>
      <c r="D6087" s="5" t="s">
        <v>20</v>
      </c>
      <c r="E6087" s="5" t="s">
        <v>25</v>
      </c>
      <c r="F6087" s="5" t="s">
        <v>410</v>
      </c>
      <c r="G6087" s="7">
        <v>179.0</v>
      </c>
      <c r="H6087" s="7">
        <v>174.0</v>
      </c>
      <c r="I6087" s="7" t="s">
        <v>17</v>
      </c>
      <c r="J6087" s="7">
        <f t="shared" si="1"/>
        <v>176.5</v>
      </c>
    </row>
    <row r="6088" ht="15.75" hidden="1" customHeight="1">
      <c r="A6088" s="5" t="s">
        <v>8341</v>
      </c>
      <c r="B6088" s="6" t="s">
        <v>12</v>
      </c>
      <c r="C6088" s="5" t="s">
        <v>23</v>
      </c>
      <c r="D6088" s="5" t="s">
        <v>37</v>
      </c>
      <c r="E6088" s="5" t="s">
        <v>15</v>
      </c>
      <c r="F6088" s="5" t="s">
        <v>271</v>
      </c>
      <c r="G6088" s="7">
        <v>190.0</v>
      </c>
      <c r="H6088" s="7" t="s">
        <v>17</v>
      </c>
      <c r="I6088" s="7">
        <v>173.0</v>
      </c>
      <c r="J6088" s="7">
        <f t="shared" si="1"/>
        <v>181.5</v>
      </c>
    </row>
    <row r="6089" ht="15.75" hidden="1" customHeight="1">
      <c r="A6089" s="5" t="s">
        <v>8342</v>
      </c>
      <c r="B6089" s="6" t="s">
        <v>12</v>
      </c>
      <c r="C6089" s="5" t="s">
        <v>23</v>
      </c>
      <c r="D6089" s="5" t="s">
        <v>37</v>
      </c>
      <c r="E6089" s="5" t="s">
        <v>15</v>
      </c>
      <c r="F6089" s="5" t="s">
        <v>326</v>
      </c>
      <c r="G6089" s="7">
        <v>164.0</v>
      </c>
      <c r="H6089" s="7" t="s">
        <v>17</v>
      </c>
      <c r="I6089" s="7">
        <v>168.0</v>
      </c>
      <c r="J6089" s="7">
        <f t="shared" si="1"/>
        <v>166</v>
      </c>
    </row>
    <row r="6090" ht="15.75" hidden="1" customHeight="1">
      <c r="A6090" s="5" t="s">
        <v>8343</v>
      </c>
      <c r="B6090" s="6" t="s">
        <v>12</v>
      </c>
      <c r="C6090" s="5" t="s">
        <v>23</v>
      </c>
      <c r="D6090" s="5" t="s">
        <v>46</v>
      </c>
      <c r="E6090" s="5" t="s">
        <v>15</v>
      </c>
      <c r="F6090" s="5" t="s">
        <v>99</v>
      </c>
      <c r="G6090" s="7">
        <v>127.0</v>
      </c>
      <c r="H6090" s="7">
        <v>107.0</v>
      </c>
      <c r="I6090" s="7" t="s">
        <v>17</v>
      </c>
      <c r="J6090" s="7">
        <f t="shared" si="1"/>
        <v>117</v>
      </c>
    </row>
    <row r="6091" ht="15.75" hidden="1" customHeight="1">
      <c r="A6091" s="5" t="s">
        <v>8344</v>
      </c>
      <c r="B6091" s="6" t="s">
        <v>12</v>
      </c>
      <c r="C6091" s="5" t="s">
        <v>13</v>
      </c>
      <c r="D6091" s="5" t="s">
        <v>30</v>
      </c>
      <c r="E6091" s="5" t="s">
        <v>25</v>
      </c>
      <c r="F6091" s="5" t="s">
        <v>1311</v>
      </c>
      <c r="G6091" s="7">
        <v>104.0</v>
      </c>
      <c r="H6091" s="7" t="s">
        <v>67</v>
      </c>
      <c r="I6091" s="7" t="s">
        <v>17</v>
      </c>
      <c r="J6091" s="7">
        <f t="shared" si="1"/>
        <v>104</v>
      </c>
    </row>
    <row r="6092" ht="15.75" hidden="1" customHeight="1">
      <c r="A6092" s="5" t="s">
        <v>8345</v>
      </c>
      <c r="B6092" s="6" t="s">
        <v>12</v>
      </c>
      <c r="C6092" s="5" t="s">
        <v>13</v>
      </c>
      <c r="D6092" s="5" t="s">
        <v>60</v>
      </c>
      <c r="E6092" s="5" t="s">
        <v>25</v>
      </c>
      <c r="F6092" s="5" t="s">
        <v>534</v>
      </c>
      <c r="G6092" s="7">
        <v>155.0</v>
      </c>
      <c r="H6092" s="7" t="s">
        <v>17</v>
      </c>
      <c r="I6092" s="7">
        <v>177.0</v>
      </c>
      <c r="J6092" s="7">
        <f t="shared" si="1"/>
        <v>166</v>
      </c>
    </row>
    <row r="6093" ht="15.75" hidden="1" customHeight="1">
      <c r="A6093" s="5" t="s">
        <v>8346</v>
      </c>
      <c r="B6093" s="6" t="s">
        <v>12</v>
      </c>
      <c r="C6093" s="5" t="s">
        <v>23</v>
      </c>
      <c r="D6093" s="5" t="s">
        <v>20</v>
      </c>
      <c r="E6093" s="5" t="s">
        <v>15</v>
      </c>
      <c r="F6093" s="5" t="s">
        <v>143</v>
      </c>
      <c r="G6093" s="7">
        <v>165.0</v>
      </c>
      <c r="H6093" s="7">
        <v>158.0</v>
      </c>
      <c r="I6093" s="7" t="s">
        <v>17</v>
      </c>
      <c r="J6093" s="7">
        <f t="shared" si="1"/>
        <v>161.5</v>
      </c>
    </row>
    <row r="6094" ht="15.75" hidden="1" customHeight="1">
      <c r="A6094" s="5" t="s">
        <v>8347</v>
      </c>
      <c r="B6094" s="6" t="s">
        <v>19</v>
      </c>
      <c r="C6094" s="5" t="s">
        <v>23</v>
      </c>
      <c r="D6094" s="5" t="s">
        <v>30</v>
      </c>
      <c r="E6094" s="5" t="s">
        <v>15</v>
      </c>
      <c r="F6094" s="5" t="s">
        <v>66</v>
      </c>
      <c r="G6094" s="7">
        <v>171.0</v>
      </c>
      <c r="H6094" s="7">
        <v>145.0</v>
      </c>
      <c r="I6094" s="7" t="s">
        <v>17</v>
      </c>
      <c r="J6094" s="7">
        <f t="shared" si="1"/>
        <v>158</v>
      </c>
    </row>
    <row r="6095" ht="15.75" hidden="1" customHeight="1">
      <c r="A6095" s="5" t="s">
        <v>8348</v>
      </c>
      <c r="B6095" s="6" t="s">
        <v>12</v>
      </c>
      <c r="C6095" s="5" t="s">
        <v>13</v>
      </c>
      <c r="D6095" s="5" t="s">
        <v>43</v>
      </c>
      <c r="E6095" s="5" t="s">
        <v>25</v>
      </c>
      <c r="F6095" s="5" t="s">
        <v>170</v>
      </c>
      <c r="G6095" s="7">
        <v>120.0</v>
      </c>
      <c r="H6095" s="7">
        <v>140.0</v>
      </c>
      <c r="I6095" s="7" t="s">
        <v>17</v>
      </c>
      <c r="J6095" s="7">
        <f t="shared" si="1"/>
        <v>130</v>
      </c>
    </row>
    <row r="6096" ht="15.75" hidden="1" customHeight="1">
      <c r="A6096" s="5" t="s">
        <v>8349</v>
      </c>
      <c r="B6096" s="6" t="s">
        <v>12</v>
      </c>
      <c r="C6096" s="5" t="s">
        <v>23</v>
      </c>
      <c r="D6096" s="5" t="s">
        <v>20</v>
      </c>
      <c r="E6096" s="5" t="s">
        <v>25</v>
      </c>
      <c r="F6096" s="5" t="s">
        <v>240</v>
      </c>
      <c r="G6096" s="7">
        <v>174.0</v>
      </c>
      <c r="H6096" s="7" t="s">
        <v>17</v>
      </c>
      <c r="I6096" s="7">
        <v>144.0</v>
      </c>
      <c r="J6096" s="7">
        <f t="shared" si="1"/>
        <v>159</v>
      </c>
    </row>
    <row r="6097" ht="15.75" hidden="1" customHeight="1">
      <c r="A6097" s="5" t="s">
        <v>8350</v>
      </c>
      <c r="B6097" s="6" t="s">
        <v>1069</v>
      </c>
      <c r="C6097" s="5" t="s">
        <v>23</v>
      </c>
      <c r="D6097" s="5" t="s">
        <v>43</v>
      </c>
      <c r="E6097" s="5" t="s">
        <v>25</v>
      </c>
      <c r="F6097" s="5" t="s">
        <v>363</v>
      </c>
      <c r="G6097" s="7">
        <v>160.0</v>
      </c>
      <c r="H6097" s="7" t="s">
        <v>17</v>
      </c>
      <c r="I6097" s="7">
        <v>125.0</v>
      </c>
      <c r="J6097" s="7">
        <f t="shared" si="1"/>
        <v>142.5</v>
      </c>
    </row>
    <row r="6098" ht="15.75" hidden="1" customHeight="1">
      <c r="A6098" s="5" t="s">
        <v>8351</v>
      </c>
      <c r="B6098" s="6" t="s">
        <v>8352</v>
      </c>
      <c r="C6098" s="5" t="s">
        <v>13</v>
      </c>
      <c r="D6098" s="5" t="s">
        <v>30</v>
      </c>
      <c r="E6098" s="5" t="s">
        <v>25</v>
      </c>
      <c r="F6098" s="5" t="s">
        <v>373</v>
      </c>
      <c r="G6098" s="7">
        <v>113.0</v>
      </c>
      <c r="H6098" s="7" t="s">
        <v>17</v>
      </c>
      <c r="I6098" s="7">
        <v>128.0</v>
      </c>
      <c r="J6098" s="7">
        <f t="shared" si="1"/>
        <v>120.5</v>
      </c>
    </row>
    <row r="6099" ht="15.75" hidden="1" customHeight="1">
      <c r="A6099" s="5" t="s">
        <v>8353</v>
      </c>
      <c r="B6099" s="6" t="s">
        <v>12</v>
      </c>
      <c r="C6099" s="5" t="s">
        <v>23</v>
      </c>
      <c r="D6099" s="5" t="s">
        <v>60</v>
      </c>
      <c r="E6099" s="5" t="s">
        <v>15</v>
      </c>
      <c r="F6099" s="5" t="s">
        <v>398</v>
      </c>
      <c r="G6099" s="7">
        <v>172.0</v>
      </c>
      <c r="H6099" s="7">
        <v>147.0</v>
      </c>
      <c r="I6099" s="7">
        <v>153.0</v>
      </c>
      <c r="J6099" s="7">
        <f t="shared" si="1"/>
        <v>157.3333333</v>
      </c>
    </row>
    <row r="6100" ht="15.75" hidden="1" customHeight="1">
      <c r="A6100" s="5" t="s">
        <v>8354</v>
      </c>
      <c r="B6100" s="6" t="s">
        <v>12</v>
      </c>
      <c r="C6100" s="5" t="s">
        <v>13</v>
      </c>
      <c r="D6100" s="5" t="s">
        <v>24</v>
      </c>
      <c r="E6100" s="5" t="s">
        <v>25</v>
      </c>
      <c r="F6100" s="5" t="s">
        <v>69</v>
      </c>
      <c r="G6100" s="7">
        <v>113.0</v>
      </c>
      <c r="H6100" s="7" t="s">
        <v>67</v>
      </c>
      <c r="I6100" s="7">
        <v>104.0</v>
      </c>
      <c r="J6100" s="7">
        <f t="shared" si="1"/>
        <v>108.5</v>
      </c>
    </row>
    <row r="6101" ht="15.75" hidden="1" customHeight="1">
      <c r="A6101" s="5" t="s">
        <v>8355</v>
      </c>
      <c r="B6101" s="6" t="s">
        <v>12</v>
      </c>
      <c r="C6101" s="5" t="s">
        <v>13</v>
      </c>
      <c r="D6101" s="5" t="s">
        <v>149</v>
      </c>
      <c r="E6101" s="5" t="s">
        <v>15</v>
      </c>
      <c r="F6101" s="5" t="s">
        <v>150</v>
      </c>
      <c r="G6101" s="7">
        <v>120.0</v>
      </c>
      <c r="H6101" s="7">
        <v>112.0</v>
      </c>
      <c r="I6101" s="7" t="s">
        <v>67</v>
      </c>
      <c r="J6101" s="7">
        <f t="shared" si="1"/>
        <v>116</v>
      </c>
    </row>
    <row r="6102" ht="15.75" hidden="1" customHeight="1">
      <c r="A6102" s="5" t="s">
        <v>8356</v>
      </c>
      <c r="B6102" s="6" t="s">
        <v>19</v>
      </c>
      <c r="C6102" s="5" t="s">
        <v>23</v>
      </c>
      <c r="D6102" s="5" t="s">
        <v>20</v>
      </c>
      <c r="E6102" s="5" t="s">
        <v>25</v>
      </c>
      <c r="F6102" s="5" t="s">
        <v>240</v>
      </c>
      <c r="G6102" s="7">
        <v>181.0</v>
      </c>
      <c r="H6102" s="7">
        <v>170.0</v>
      </c>
      <c r="I6102" s="7">
        <v>155.0</v>
      </c>
      <c r="J6102" s="7">
        <f t="shared" si="1"/>
        <v>168.6666667</v>
      </c>
    </row>
    <row r="6103" ht="15.75" hidden="1" customHeight="1">
      <c r="A6103" s="5" t="s">
        <v>8357</v>
      </c>
      <c r="B6103" s="6" t="s">
        <v>12</v>
      </c>
      <c r="C6103" s="5" t="s">
        <v>23</v>
      </c>
      <c r="D6103" s="5" t="s">
        <v>20</v>
      </c>
      <c r="E6103" s="5" t="s">
        <v>25</v>
      </c>
      <c r="F6103" s="5" t="s">
        <v>71</v>
      </c>
      <c r="G6103" s="7">
        <v>178.0</v>
      </c>
      <c r="H6103" s="7" t="s">
        <v>17</v>
      </c>
      <c r="I6103" s="7">
        <v>168.0</v>
      </c>
      <c r="J6103" s="7">
        <f t="shared" si="1"/>
        <v>173</v>
      </c>
    </row>
    <row r="6104" ht="15.75" hidden="1" customHeight="1">
      <c r="A6104" s="5" t="s">
        <v>8358</v>
      </c>
      <c r="B6104" s="6" t="s">
        <v>12</v>
      </c>
      <c r="C6104" s="5" t="s">
        <v>13</v>
      </c>
      <c r="D6104" s="5" t="s">
        <v>37</v>
      </c>
      <c r="E6104" s="5" t="s">
        <v>25</v>
      </c>
      <c r="F6104" s="5" t="s">
        <v>117</v>
      </c>
      <c r="G6104" s="7">
        <v>126.0</v>
      </c>
      <c r="H6104" s="7" t="s">
        <v>17</v>
      </c>
      <c r="I6104" s="7">
        <v>140.0</v>
      </c>
      <c r="J6104" s="7">
        <f t="shared" si="1"/>
        <v>133</v>
      </c>
    </row>
    <row r="6105" ht="15.75" hidden="1" customHeight="1">
      <c r="A6105" s="5" t="s">
        <v>8359</v>
      </c>
      <c r="B6105" s="6" t="s">
        <v>12</v>
      </c>
      <c r="C6105" s="5" t="s">
        <v>13</v>
      </c>
      <c r="D6105" s="5" t="s">
        <v>30</v>
      </c>
      <c r="E6105" s="5" t="s">
        <v>15</v>
      </c>
      <c r="F6105" s="5" t="s">
        <v>201</v>
      </c>
      <c r="G6105" s="7">
        <v>137.0</v>
      </c>
      <c r="H6105" s="7" t="s">
        <v>17</v>
      </c>
      <c r="I6105" s="7">
        <v>119.0</v>
      </c>
      <c r="J6105" s="7">
        <f t="shared" si="1"/>
        <v>128</v>
      </c>
    </row>
    <row r="6106" ht="15.75" hidden="1" customHeight="1">
      <c r="A6106" s="5" t="s">
        <v>8360</v>
      </c>
      <c r="B6106" s="6" t="s">
        <v>12</v>
      </c>
      <c r="C6106" s="5" t="s">
        <v>23</v>
      </c>
      <c r="D6106" s="5" t="s">
        <v>24</v>
      </c>
      <c r="E6106" s="5" t="s">
        <v>15</v>
      </c>
      <c r="F6106" s="5" t="s">
        <v>244</v>
      </c>
      <c r="G6106" s="7">
        <v>155.0</v>
      </c>
      <c r="H6106" s="7">
        <v>127.0</v>
      </c>
      <c r="I6106" s="7" t="s">
        <v>17</v>
      </c>
      <c r="J6106" s="7">
        <f t="shared" si="1"/>
        <v>141</v>
      </c>
    </row>
    <row r="6107" ht="15.75" customHeight="1">
      <c r="A6107" s="5" t="s">
        <v>8361</v>
      </c>
      <c r="B6107" s="6" t="s">
        <v>19</v>
      </c>
      <c r="C6107" s="5" t="s">
        <v>23</v>
      </c>
      <c r="D6107" s="5" t="s">
        <v>30</v>
      </c>
      <c r="E6107" s="5" t="s">
        <v>15</v>
      </c>
      <c r="F6107" s="5" t="s">
        <v>66</v>
      </c>
      <c r="G6107" s="7" t="s">
        <v>64</v>
      </c>
      <c r="H6107" s="7" t="s">
        <v>64</v>
      </c>
      <c r="I6107" s="7" t="s">
        <v>17</v>
      </c>
      <c r="J6107" s="7" t="str">
        <f t="shared" si="1"/>
        <v>#DIV/0!</v>
      </c>
    </row>
    <row r="6108" ht="15.75" hidden="1" customHeight="1">
      <c r="A6108" s="5" t="s">
        <v>8362</v>
      </c>
      <c r="B6108" s="6" t="s">
        <v>12</v>
      </c>
      <c r="C6108" s="5" t="s">
        <v>13</v>
      </c>
      <c r="D6108" s="5" t="s">
        <v>24</v>
      </c>
      <c r="E6108" s="5" t="s">
        <v>15</v>
      </c>
      <c r="F6108" s="5" t="s">
        <v>1388</v>
      </c>
      <c r="G6108" s="7">
        <v>156.0</v>
      </c>
      <c r="H6108" s="7">
        <v>161.0</v>
      </c>
      <c r="I6108" s="7" t="s">
        <v>17</v>
      </c>
      <c r="J6108" s="7">
        <f t="shared" si="1"/>
        <v>158.5</v>
      </c>
    </row>
    <row r="6109" ht="15.75" hidden="1" customHeight="1">
      <c r="A6109" s="5" t="s">
        <v>8363</v>
      </c>
      <c r="B6109" s="6" t="s">
        <v>12</v>
      </c>
      <c r="C6109" s="5" t="s">
        <v>23</v>
      </c>
      <c r="D6109" s="5" t="s">
        <v>77</v>
      </c>
      <c r="E6109" s="5" t="s">
        <v>15</v>
      </c>
      <c r="F6109" s="5" t="s">
        <v>78</v>
      </c>
      <c r="G6109" s="7">
        <v>173.0</v>
      </c>
      <c r="H6109" s="7">
        <v>181.0</v>
      </c>
      <c r="I6109" s="7">
        <v>142.0</v>
      </c>
      <c r="J6109" s="7">
        <f t="shared" si="1"/>
        <v>165.3333333</v>
      </c>
    </row>
    <row r="6110" ht="15.75" hidden="1" customHeight="1">
      <c r="A6110" s="5" t="s">
        <v>8364</v>
      </c>
      <c r="B6110" s="6" t="s">
        <v>19</v>
      </c>
      <c r="C6110" s="5" t="s">
        <v>13</v>
      </c>
      <c r="D6110" s="5" t="s">
        <v>561</v>
      </c>
      <c r="E6110" s="5" t="s">
        <v>25</v>
      </c>
      <c r="F6110" s="5" t="s">
        <v>1414</v>
      </c>
      <c r="G6110" s="7">
        <v>109.0</v>
      </c>
      <c r="H6110" s="7" t="s">
        <v>17</v>
      </c>
      <c r="I6110" s="7">
        <v>104.0</v>
      </c>
      <c r="J6110" s="7">
        <f t="shared" si="1"/>
        <v>106.5</v>
      </c>
    </row>
    <row r="6111" ht="15.75" hidden="1" customHeight="1">
      <c r="A6111" s="5" t="s">
        <v>8365</v>
      </c>
      <c r="B6111" s="6" t="s">
        <v>12</v>
      </c>
      <c r="C6111" s="5" t="s">
        <v>13</v>
      </c>
      <c r="D6111" s="5" t="s">
        <v>20</v>
      </c>
      <c r="E6111" s="5" t="s">
        <v>15</v>
      </c>
      <c r="F6111" s="5" t="s">
        <v>143</v>
      </c>
      <c r="G6111" s="7">
        <v>165.0</v>
      </c>
      <c r="H6111" s="7">
        <v>172.0</v>
      </c>
      <c r="I6111" s="7">
        <v>149.0</v>
      </c>
      <c r="J6111" s="7">
        <f t="shared" si="1"/>
        <v>162</v>
      </c>
    </row>
    <row r="6112" ht="15.75" hidden="1" customHeight="1">
      <c r="A6112" s="5" t="s">
        <v>8366</v>
      </c>
      <c r="B6112" s="6" t="s">
        <v>19</v>
      </c>
      <c r="C6112" s="5" t="s">
        <v>23</v>
      </c>
      <c r="D6112" s="5" t="s">
        <v>30</v>
      </c>
      <c r="E6112" s="5" t="s">
        <v>15</v>
      </c>
      <c r="F6112" s="5" t="s">
        <v>134</v>
      </c>
      <c r="G6112" s="7">
        <v>175.0</v>
      </c>
      <c r="H6112" s="7">
        <v>161.0</v>
      </c>
      <c r="I6112" s="7" t="s">
        <v>17</v>
      </c>
      <c r="J6112" s="7">
        <f t="shared" si="1"/>
        <v>168</v>
      </c>
    </row>
    <row r="6113" ht="15.75" hidden="1" customHeight="1">
      <c r="A6113" s="5" t="s">
        <v>8367</v>
      </c>
      <c r="B6113" s="6" t="s">
        <v>12</v>
      </c>
      <c r="C6113" s="5" t="s">
        <v>13</v>
      </c>
      <c r="D6113" s="5" t="s">
        <v>24</v>
      </c>
      <c r="E6113" s="5" t="s">
        <v>15</v>
      </c>
      <c r="F6113" s="5" t="s">
        <v>1388</v>
      </c>
      <c r="G6113" s="7">
        <v>187.0</v>
      </c>
      <c r="H6113" s="7" t="s">
        <v>17</v>
      </c>
      <c r="I6113" s="7">
        <v>165.0</v>
      </c>
      <c r="J6113" s="7">
        <f t="shared" si="1"/>
        <v>176</v>
      </c>
    </row>
    <row r="6114" ht="15.75" hidden="1" customHeight="1">
      <c r="A6114" s="5" t="s">
        <v>8368</v>
      </c>
      <c r="B6114" s="6" t="s">
        <v>19</v>
      </c>
      <c r="C6114" s="5" t="s">
        <v>13</v>
      </c>
      <c r="D6114" s="5" t="s">
        <v>130</v>
      </c>
      <c r="E6114" s="5" t="s">
        <v>25</v>
      </c>
      <c r="F6114" s="5" t="s">
        <v>58</v>
      </c>
      <c r="G6114" s="7" t="s">
        <v>67</v>
      </c>
      <c r="H6114" s="7">
        <v>110.0</v>
      </c>
      <c r="I6114" s="7" t="s">
        <v>17</v>
      </c>
      <c r="J6114" s="7">
        <f t="shared" si="1"/>
        <v>110</v>
      </c>
    </row>
    <row r="6115" ht="15.75" hidden="1" customHeight="1">
      <c r="A6115" s="5" t="s">
        <v>8369</v>
      </c>
      <c r="B6115" s="6" t="s">
        <v>19</v>
      </c>
      <c r="C6115" s="5" t="s">
        <v>23</v>
      </c>
      <c r="D6115" s="5" t="s">
        <v>561</v>
      </c>
      <c r="E6115" s="5" t="s">
        <v>15</v>
      </c>
      <c r="F6115" s="5" t="s">
        <v>594</v>
      </c>
      <c r="G6115" s="7">
        <v>150.0</v>
      </c>
      <c r="H6115" s="7">
        <v>145.0</v>
      </c>
      <c r="I6115" s="7" t="s">
        <v>17</v>
      </c>
      <c r="J6115" s="7">
        <f t="shared" si="1"/>
        <v>147.5</v>
      </c>
    </row>
    <row r="6116" ht="15.75" hidden="1" customHeight="1">
      <c r="A6116" s="5" t="s">
        <v>8370</v>
      </c>
      <c r="B6116" s="6" t="s">
        <v>12</v>
      </c>
      <c r="C6116" s="5" t="s">
        <v>13</v>
      </c>
      <c r="D6116" s="5" t="s">
        <v>20</v>
      </c>
      <c r="E6116" s="5" t="s">
        <v>15</v>
      </c>
      <c r="F6116" s="5" t="s">
        <v>210</v>
      </c>
      <c r="G6116" s="7">
        <v>166.0</v>
      </c>
      <c r="H6116" s="7">
        <v>185.0</v>
      </c>
      <c r="I6116" s="7" t="s">
        <v>17</v>
      </c>
      <c r="J6116" s="7">
        <f t="shared" si="1"/>
        <v>175.5</v>
      </c>
    </row>
    <row r="6117" ht="15.75" hidden="1" customHeight="1">
      <c r="A6117" s="5" t="s">
        <v>8371</v>
      </c>
      <c r="B6117" s="6" t="s">
        <v>12</v>
      </c>
      <c r="C6117" s="5" t="s">
        <v>13</v>
      </c>
      <c r="D6117" s="5" t="s">
        <v>24</v>
      </c>
      <c r="E6117" s="5" t="s">
        <v>25</v>
      </c>
      <c r="F6117" s="5" t="s">
        <v>310</v>
      </c>
      <c r="G6117" s="7">
        <v>157.0</v>
      </c>
      <c r="H6117" s="7" t="s">
        <v>17</v>
      </c>
      <c r="I6117" s="7">
        <v>161.0</v>
      </c>
      <c r="J6117" s="7">
        <f t="shared" si="1"/>
        <v>159</v>
      </c>
    </row>
    <row r="6118" ht="15.75" hidden="1" customHeight="1">
      <c r="A6118" s="5" t="s">
        <v>8372</v>
      </c>
      <c r="B6118" s="6" t="s">
        <v>19</v>
      </c>
      <c r="C6118" s="5" t="s">
        <v>23</v>
      </c>
      <c r="D6118" s="5" t="s">
        <v>24</v>
      </c>
      <c r="E6118" s="5" t="s">
        <v>15</v>
      </c>
      <c r="F6118" s="5" t="s">
        <v>332</v>
      </c>
      <c r="G6118" s="7">
        <v>153.0</v>
      </c>
      <c r="H6118" s="7">
        <v>143.0</v>
      </c>
      <c r="I6118" s="7">
        <v>117.0</v>
      </c>
      <c r="J6118" s="7">
        <f t="shared" si="1"/>
        <v>137.6666667</v>
      </c>
    </row>
    <row r="6119" ht="15.75" hidden="1" customHeight="1">
      <c r="A6119" s="5" t="s">
        <v>8373</v>
      </c>
      <c r="B6119" s="6" t="s">
        <v>12</v>
      </c>
      <c r="C6119" s="5" t="s">
        <v>13</v>
      </c>
      <c r="D6119" s="5" t="s">
        <v>149</v>
      </c>
      <c r="E6119" s="5" t="s">
        <v>15</v>
      </c>
      <c r="F6119" s="5" t="s">
        <v>150</v>
      </c>
      <c r="G6119" s="7">
        <v>144.0</v>
      </c>
      <c r="H6119" s="7">
        <v>143.0</v>
      </c>
      <c r="I6119" s="7" t="s">
        <v>17</v>
      </c>
      <c r="J6119" s="7">
        <f t="shared" si="1"/>
        <v>143.5</v>
      </c>
    </row>
    <row r="6120" ht="15.75" hidden="1" customHeight="1">
      <c r="A6120" s="5" t="s">
        <v>8374</v>
      </c>
      <c r="B6120" s="6" t="s">
        <v>12</v>
      </c>
      <c r="C6120" s="5" t="s">
        <v>13</v>
      </c>
      <c r="D6120" s="5" t="s">
        <v>20</v>
      </c>
      <c r="E6120" s="5" t="s">
        <v>15</v>
      </c>
      <c r="F6120" s="5" t="s">
        <v>742</v>
      </c>
      <c r="G6120" s="7">
        <v>153.0</v>
      </c>
      <c r="H6120" s="7" t="s">
        <v>17</v>
      </c>
      <c r="I6120" s="7">
        <v>149.0</v>
      </c>
      <c r="J6120" s="7">
        <f t="shared" si="1"/>
        <v>151</v>
      </c>
    </row>
    <row r="6121" ht="15.75" hidden="1" customHeight="1">
      <c r="A6121" s="5" t="s">
        <v>8375</v>
      </c>
      <c r="B6121" s="6" t="s">
        <v>12</v>
      </c>
      <c r="C6121" s="5" t="s">
        <v>13</v>
      </c>
      <c r="D6121" s="5" t="s">
        <v>149</v>
      </c>
      <c r="E6121" s="5" t="s">
        <v>15</v>
      </c>
      <c r="F6121" s="5" t="s">
        <v>150</v>
      </c>
      <c r="G6121" s="7">
        <v>135.0</v>
      </c>
      <c r="H6121" s="7">
        <v>135.0</v>
      </c>
      <c r="I6121" s="7" t="s">
        <v>17</v>
      </c>
      <c r="J6121" s="7">
        <f t="shared" si="1"/>
        <v>135</v>
      </c>
    </row>
    <row r="6122" ht="15.75" hidden="1" customHeight="1">
      <c r="A6122" s="5" t="s">
        <v>8376</v>
      </c>
      <c r="B6122" s="6" t="s">
        <v>12</v>
      </c>
      <c r="C6122" s="5" t="s">
        <v>23</v>
      </c>
      <c r="D6122" s="5" t="s">
        <v>24</v>
      </c>
      <c r="E6122" s="5" t="s">
        <v>15</v>
      </c>
      <c r="F6122" s="5" t="s">
        <v>467</v>
      </c>
      <c r="G6122" s="7">
        <v>167.0</v>
      </c>
      <c r="H6122" s="7" t="s">
        <v>17</v>
      </c>
      <c r="I6122" s="7">
        <v>130.0</v>
      </c>
      <c r="J6122" s="7">
        <f t="shared" si="1"/>
        <v>148.5</v>
      </c>
    </row>
    <row r="6123" ht="15.75" hidden="1" customHeight="1">
      <c r="A6123" s="5" t="s">
        <v>8377</v>
      </c>
      <c r="B6123" s="6" t="s">
        <v>12</v>
      </c>
      <c r="C6123" s="5" t="s">
        <v>13</v>
      </c>
      <c r="D6123" s="5" t="s">
        <v>60</v>
      </c>
      <c r="E6123" s="5" t="s">
        <v>15</v>
      </c>
      <c r="F6123" s="5" t="s">
        <v>164</v>
      </c>
      <c r="G6123" s="7">
        <v>167.0</v>
      </c>
      <c r="H6123" s="7">
        <v>138.0</v>
      </c>
      <c r="I6123" s="7">
        <v>165.0</v>
      </c>
      <c r="J6123" s="7">
        <f t="shared" si="1"/>
        <v>156.6666667</v>
      </c>
    </row>
    <row r="6124" ht="15.75" hidden="1" customHeight="1">
      <c r="A6124" s="5" t="s">
        <v>8378</v>
      </c>
      <c r="B6124" s="6" t="s">
        <v>12</v>
      </c>
      <c r="C6124" s="5" t="s">
        <v>23</v>
      </c>
      <c r="D6124" s="5" t="s">
        <v>14</v>
      </c>
      <c r="E6124" s="5" t="s">
        <v>15</v>
      </c>
      <c r="F6124" s="5" t="s">
        <v>127</v>
      </c>
      <c r="G6124" s="7">
        <v>193.5</v>
      </c>
      <c r="H6124" s="7" t="s">
        <v>17</v>
      </c>
      <c r="I6124" s="7">
        <v>192.0</v>
      </c>
      <c r="J6124" s="7">
        <f t="shared" si="1"/>
        <v>192.75</v>
      </c>
    </row>
    <row r="6125" ht="15.75" customHeight="1">
      <c r="A6125" s="5" t="s">
        <v>8379</v>
      </c>
      <c r="B6125" s="6" t="s">
        <v>12</v>
      </c>
      <c r="C6125" s="5" t="s">
        <v>13</v>
      </c>
      <c r="D6125" s="5" t="s">
        <v>20</v>
      </c>
      <c r="E6125" s="5" t="s">
        <v>15</v>
      </c>
      <c r="F6125" s="5" t="s">
        <v>21</v>
      </c>
      <c r="G6125" s="7" t="s">
        <v>67</v>
      </c>
      <c r="H6125" s="7" t="s">
        <v>67</v>
      </c>
      <c r="I6125" s="7" t="s">
        <v>64</v>
      </c>
      <c r="J6125" s="7" t="str">
        <f t="shared" si="1"/>
        <v>#DIV/0!</v>
      </c>
    </row>
    <row r="6126" ht="15.75" hidden="1" customHeight="1">
      <c r="A6126" s="5" t="s">
        <v>8380</v>
      </c>
      <c r="B6126" s="6" t="s">
        <v>12</v>
      </c>
      <c r="C6126" s="5" t="s">
        <v>23</v>
      </c>
      <c r="D6126" s="5" t="s">
        <v>130</v>
      </c>
      <c r="E6126" s="5" t="s">
        <v>15</v>
      </c>
      <c r="F6126" s="5" t="s">
        <v>483</v>
      </c>
      <c r="G6126" s="7">
        <v>122.0</v>
      </c>
      <c r="H6126" s="7" t="s">
        <v>17</v>
      </c>
      <c r="I6126" s="7">
        <v>107.0</v>
      </c>
      <c r="J6126" s="7">
        <f t="shared" si="1"/>
        <v>114.5</v>
      </c>
    </row>
    <row r="6127" ht="15.75" hidden="1" customHeight="1">
      <c r="A6127" s="5" t="s">
        <v>8381</v>
      </c>
      <c r="B6127" s="6" t="s">
        <v>19</v>
      </c>
      <c r="C6127" s="5" t="s">
        <v>23</v>
      </c>
      <c r="D6127" s="5" t="s">
        <v>149</v>
      </c>
      <c r="E6127" s="5" t="s">
        <v>15</v>
      </c>
      <c r="F6127" s="5" t="s">
        <v>150</v>
      </c>
      <c r="G6127" s="7">
        <v>177.0</v>
      </c>
      <c r="H6127" s="7" t="s">
        <v>17</v>
      </c>
      <c r="I6127" s="7">
        <v>128.0</v>
      </c>
      <c r="J6127" s="7">
        <f t="shared" si="1"/>
        <v>152.5</v>
      </c>
    </row>
    <row r="6128" ht="15.75" hidden="1" customHeight="1">
      <c r="A6128" s="5" t="s">
        <v>8382</v>
      </c>
      <c r="B6128" s="6" t="s">
        <v>19</v>
      </c>
      <c r="C6128" s="5" t="s">
        <v>23</v>
      </c>
      <c r="D6128" s="5" t="s">
        <v>43</v>
      </c>
      <c r="E6128" s="5" t="s">
        <v>25</v>
      </c>
      <c r="F6128" s="5" t="s">
        <v>224</v>
      </c>
      <c r="G6128" s="7">
        <v>152.0</v>
      </c>
      <c r="H6128" s="7">
        <v>132.0</v>
      </c>
      <c r="I6128" s="7" t="s">
        <v>17</v>
      </c>
      <c r="J6128" s="7">
        <f t="shared" si="1"/>
        <v>142</v>
      </c>
    </row>
    <row r="6129" ht="15.75" hidden="1" customHeight="1">
      <c r="A6129" s="5" t="s">
        <v>8383</v>
      </c>
      <c r="B6129" s="6" t="s">
        <v>12</v>
      </c>
      <c r="C6129" s="5" t="s">
        <v>13</v>
      </c>
      <c r="D6129" s="5" t="s">
        <v>20</v>
      </c>
      <c r="E6129" s="5" t="s">
        <v>25</v>
      </c>
      <c r="F6129" s="5" t="s">
        <v>240</v>
      </c>
      <c r="G6129" s="7">
        <v>153.0</v>
      </c>
      <c r="H6129" s="7" t="s">
        <v>17</v>
      </c>
      <c r="I6129" s="7">
        <v>177.0</v>
      </c>
      <c r="J6129" s="7">
        <f t="shared" si="1"/>
        <v>165</v>
      </c>
    </row>
    <row r="6130" ht="15.75" hidden="1" customHeight="1">
      <c r="A6130" s="5" t="s">
        <v>8384</v>
      </c>
      <c r="B6130" s="6" t="s">
        <v>19</v>
      </c>
      <c r="C6130" s="5" t="s">
        <v>13</v>
      </c>
      <c r="D6130" s="5" t="s">
        <v>20</v>
      </c>
      <c r="E6130" s="5" t="s">
        <v>25</v>
      </c>
      <c r="F6130" s="5" t="s">
        <v>534</v>
      </c>
      <c r="G6130" s="7">
        <v>175.0</v>
      </c>
      <c r="H6130" s="7">
        <v>181.0</v>
      </c>
      <c r="I6130" s="7" t="s">
        <v>17</v>
      </c>
      <c r="J6130" s="7">
        <f t="shared" si="1"/>
        <v>178</v>
      </c>
    </row>
    <row r="6131" ht="15.75" hidden="1" customHeight="1">
      <c r="A6131" s="5" t="s">
        <v>8385</v>
      </c>
      <c r="B6131" s="6" t="s">
        <v>12</v>
      </c>
      <c r="C6131" s="5" t="s">
        <v>13</v>
      </c>
      <c r="D6131" s="5" t="s">
        <v>51</v>
      </c>
      <c r="E6131" s="5" t="s">
        <v>15</v>
      </c>
      <c r="F6131" s="5" t="s">
        <v>190</v>
      </c>
      <c r="G6131" s="7">
        <v>187.0</v>
      </c>
      <c r="H6131" s="7" t="s">
        <v>17</v>
      </c>
      <c r="I6131" s="7">
        <v>192.0</v>
      </c>
      <c r="J6131" s="7">
        <f t="shared" si="1"/>
        <v>189.5</v>
      </c>
    </row>
    <row r="6132" ht="15.75" hidden="1" customHeight="1">
      <c r="A6132" s="5" t="s">
        <v>8386</v>
      </c>
      <c r="B6132" s="6" t="s">
        <v>19</v>
      </c>
      <c r="C6132" s="5" t="s">
        <v>23</v>
      </c>
      <c r="D6132" s="5" t="s">
        <v>37</v>
      </c>
      <c r="E6132" s="5" t="s">
        <v>25</v>
      </c>
      <c r="F6132" s="5" t="s">
        <v>117</v>
      </c>
      <c r="G6132" s="7">
        <v>193.0</v>
      </c>
      <c r="H6132" s="7" t="s">
        <v>17</v>
      </c>
      <c r="I6132" s="7">
        <v>183.0</v>
      </c>
      <c r="J6132" s="7">
        <f t="shared" si="1"/>
        <v>188</v>
      </c>
    </row>
    <row r="6133" ht="15.75" hidden="1" customHeight="1">
      <c r="A6133" s="5" t="s">
        <v>8387</v>
      </c>
      <c r="B6133" s="6" t="s">
        <v>12</v>
      </c>
      <c r="C6133" s="5" t="s">
        <v>23</v>
      </c>
      <c r="D6133" s="5" t="s">
        <v>20</v>
      </c>
      <c r="E6133" s="5" t="s">
        <v>25</v>
      </c>
      <c r="F6133" s="5" t="s">
        <v>534</v>
      </c>
      <c r="G6133" s="7">
        <v>199.0</v>
      </c>
      <c r="H6133" s="7" t="s">
        <v>17</v>
      </c>
      <c r="I6133" s="7">
        <v>184.0</v>
      </c>
      <c r="J6133" s="7">
        <f t="shared" si="1"/>
        <v>191.5</v>
      </c>
    </row>
    <row r="6134" ht="15.75" hidden="1" customHeight="1">
      <c r="A6134" s="5" t="s">
        <v>8388</v>
      </c>
      <c r="B6134" s="6" t="s">
        <v>19</v>
      </c>
      <c r="C6134" s="5" t="s">
        <v>13</v>
      </c>
      <c r="D6134" s="5" t="s">
        <v>24</v>
      </c>
      <c r="E6134" s="5" t="s">
        <v>15</v>
      </c>
      <c r="F6134" s="5" t="s">
        <v>722</v>
      </c>
      <c r="G6134" s="7">
        <v>138.0</v>
      </c>
      <c r="H6134" s="7" t="s">
        <v>17</v>
      </c>
      <c r="I6134" s="7">
        <v>119.0</v>
      </c>
      <c r="J6134" s="7">
        <f t="shared" si="1"/>
        <v>128.5</v>
      </c>
    </row>
    <row r="6135" ht="15.75" hidden="1" customHeight="1">
      <c r="A6135" s="5" t="s">
        <v>8389</v>
      </c>
      <c r="B6135" s="6" t="s">
        <v>12</v>
      </c>
      <c r="C6135" s="5" t="s">
        <v>13</v>
      </c>
      <c r="D6135" s="5" t="s">
        <v>30</v>
      </c>
      <c r="E6135" s="5" t="s">
        <v>25</v>
      </c>
      <c r="F6135" s="5" t="s">
        <v>510</v>
      </c>
      <c r="G6135" s="7">
        <v>169.0</v>
      </c>
      <c r="H6135" s="7">
        <v>149.0</v>
      </c>
      <c r="I6135" s="7" t="s">
        <v>17</v>
      </c>
      <c r="J6135" s="7">
        <f t="shared" si="1"/>
        <v>159</v>
      </c>
    </row>
    <row r="6136" ht="15.75" hidden="1" customHeight="1">
      <c r="A6136" s="5" t="s">
        <v>8390</v>
      </c>
      <c r="B6136" s="6" t="s">
        <v>12</v>
      </c>
      <c r="C6136" s="5" t="s">
        <v>23</v>
      </c>
      <c r="D6136" s="5" t="s">
        <v>109</v>
      </c>
      <c r="E6136" s="5" t="s">
        <v>15</v>
      </c>
      <c r="F6136" s="5" t="s">
        <v>52</v>
      </c>
      <c r="G6136" s="7">
        <v>174.0</v>
      </c>
      <c r="H6136" s="7" t="s">
        <v>17</v>
      </c>
      <c r="I6136" s="7">
        <v>161.0</v>
      </c>
      <c r="J6136" s="7">
        <f t="shared" si="1"/>
        <v>167.5</v>
      </c>
    </row>
    <row r="6137" ht="15.75" hidden="1" customHeight="1">
      <c r="A6137" s="5" t="s">
        <v>8391</v>
      </c>
      <c r="B6137" s="6" t="s">
        <v>19</v>
      </c>
      <c r="C6137" s="5" t="s">
        <v>13</v>
      </c>
      <c r="D6137" s="5" t="s">
        <v>24</v>
      </c>
      <c r="E6137" s="5" t="s">
        <v>25</v>
      </c>
      <c r="F6137" s="5" t="s">
        <v>310</v>
      </c>
      <c r="G6137" s="7">
        <v>167.0</v>
      </c>
      <c r="H6137" s="7" t="s">
        <v>17</v>
      </c>
      <c r="I6137" s="7">
        <v>178.0</v>
      </c>
      <c r="J6137" s="7">
        <f t="shared" si="1"/>
        <v>172.5</v>
      </c>
    </row>
    <row r="6138" ht="15.75" hidden="1" customHeight="1">
      <c r="A6138" s="5" t="s">
        <v>8392</v>
      </c>
      <c r="B6138" s="6" t="s">
        <v>19</v>
      </c>
      <c r="C6138" s="5" t="s">
        <v>23</v>
      </c>
      <c r="D6138" s="5" t="s">
        <v>43</v>
      </c>
      <c r="E6138" s="5" t="s">
        <v>25</v>
      </c>
      <c r="F6138" s="5" t="s">
        <v>103</v>
      </c>
      <c r="G6138" s="7">
        <v>166.0</v>
      </c>
      <c r="H6138" s="7">
        <v>143.0</v>
      </c>
      <c r="I6138" s="7" t="s">
        <v>17</v>
      </c>
      <c r="J6138" s="7">
        <f t="shared" si="1"/>
        <v>154.5</v>
      </c>
    </row>
    <row r="6139" ht="15.75" hidden="1" customHeight="1">
      <c r="A6139" s="5" t="s">
        <v>8393</v>
      </c>
      <c r="B6139" s="6" t="s">
        <v>12</v>
      </c>
      <c r="C6139" s="5" t="s">
        <v>23</v>
      </c>
      <c r="D6139" s="5" t="s">
        <v>109</v>
      </c>
      <c r="E6139" s="5" t="s">
        <v>25</v>
      </c>
      <c r="F6139" s="5" t="s">
        <v>262</v>
      </c>
      <c r="G6139" s="7">
        <v>164.0</v>
      </c>
      <c r="H6139" s="7">
        <v>138.0</v>
      </c>
      <c r="I6139" s="7" t="s">
        <v>17</v>
      </c>
      <c r="J6139" s="7">
        <f t="shared" si="1"/>
        <v>151</v>
      </c>
    </row>
    <row r="6140" ht="15.75" hidden="1" customHeight="1">
      <c r="A6140" s="5" t="s">
        <v>8394</v>
      </c>
      <c r="B6140" s="6" t="s">
        <v>12</v>
      </c>
      <c r="C6140" s="5" t="s">
        <v>13</v>
      </c>
      <c r="D6140" s="5" t="s">
        <v>20</v>
      </c>
      <c r="E6140" s="5" t="s">
        <v>25</v>
      </c>
      <c r="F6140" s="5" t="s">
        <v>1343</v>
      </c>
      <c r="G6140" s="7">
        <v>113.0</v>
      </c>
      <c r="H6140" s="7">
        <v>107.0</v>
      </c>
      <c r="I6140" s="7" t="s">
        <v>17</v>
      </c>
      <c r="J6140" s="7">
        <f t="shared" si="1"/>
        <v>110</v>
      </c>
    </row>
    <row r="6141" ht="15.75" hidden="1" customHeight="1">
      <c r="A6141" s="5" t="s">
        <v>8395</v>
      </c>
      <c r="B6141" s="6" t="s">
        <v>19</v>
      </c>
      <c r="C6141" s="5" t="s">
        <v>13</v>
      </c>
      <c r="D6141" s="5" t="s">
        <v>561</v>
      </c>
      <c r="E6141" s="5" t="s">
        <v>15</v>
      </c>
      <c r="F6141" s="5" t="s">
        <v>1826</v>
      </c>
      <c r="G6141" s="7">
        <v>179.0</v>
      </c>
      <c r="H6141" s="7" t="s">
        <v>17</v>
      </c>
      <c r="I6141" s="7">
        <v>166.0</v>
      </c>
      <c r="J6141" s="7">
        <f t="shared" si="1"/>
        <v>172.5</v>
      </c>
    </row>
    <row r="6142" ht="15.75" hidden="1" customHeight="1">
      <c r="A6142" s="5" t="s">
        <v>8396</v>
      </c>
      <c r="B6142" s="6" t="s">
        <v>12</v>
      </c>
      <c r="C6142" s="5" t="s">
        <v>13</v>
      </c>
      <c r="D6142" s="5" t="s">
        <v>43</v>
      </c>
      <c r="E6142" s="5" t="s">
        <v>25</v>
      </c>
      <c r="F6142" s="5" t="s">
        <v>259</v>
      </c>
      <c r="G6142" s="7">
        <v>147.0</v>
      </c>
      <c r="H6142" s="7" t="s">
        <v>17</v>
      </c>
      <c r="I6142" s="7">
        <v>166.0</v>
      </c>
      <c r="J6142" s="7">
        <f t="shared" si="1"/>
        <v>156.5</v>
      </c>
    </row>
    <row r="6143" ht="15.75" hidden="1" customHeight="1">
      <c r="A6143" s="5" t="s">
        <v>8397</v>
      </c>
      <c r="B6143" s="6" t="s">
        <v>19</v>
      </c>
      <c r="C6143" s="5" t="s">
        <v>23</v>
      </c>
      <c r="D6143" s="5" t="s">
        <v>60</v>
      </c>
      <c r="E6143" s="5" t="s">
        <v>25</v>
      </c>
      <c r="F6143" s="5" t="s">
        <v>73</v>
      </c>
      <c r="G6143" s="7">
        <v>196.0</v>
      </c>
      <c r="H6143" s="7" t="s">
        <v>17</v>
      </c>
      <c r="I6143" s="7">
        <v>180.0</v>
      </c>
      <c r="J6143" s="7">
        <f t="shared" si="1"/>
        <v>188</v>
      </c>
    </row>
    <row r="6144" ht="15.75" hidden="1" customHeight="1">
      <c r="A6144" s="5" t="s">
        <v>8398</v>
      </c>
      <c r="B6144" s="6" t="s">
        <v>12</v>
      </c>
      <c r="C6144" s="5" t="s">
        <v>13</v>
      </c>
      <c r="D6144" s="5" t="s">
        <v>109</v>
      </c>
      <c r="E6144" s="5" t="s">
        <v>15</v>
      </c>
      <c r="F6144" s="5" t="s">
        <v>172</v>
      </c>
      <c r="G6144" s="7">
        <v>167.0</v>
      </c>
      <c r="H6144" s="7">
        <v>166.0</v>
      </c>
      <c r="I6144" s="7" t="s">
        <v>17</v>
      </c>
      <c r="J6144" s="7">
        <f t="shared" si="1"/>
        <v>166.5</v>
      </c>
    </row>
    <row r="6145" ht="15.75" hidden="1" customHeight="1">
      <c r="A6145" s="5" t="s">
        <v>8399</v>
      </c>
      <c r="B6145" s="6" t="s">
        <v>19</v>
      </c>
      <c r="C6145" s="5" t="s">
        <v>23</v>
      </c>
      <c r="D6145" s="5" t="s">
        <v>473</v>
      </c>
      <c r="E6145" s="5" t="s">
        <v>25</v>
      </c>
      <c r="F6145" s="5" t="s">
        <v>474</v>
      </c>
      <c r="G6145" s="7">
        <v>180.0</v>
      </c>
      <c r="H6145" s="7">
        <v>186.0</v>
      </c>
      <c r="I6145" s="7">
        <v>175.0</v>
      </c>
      <c r="J6145" s="7">
        <f t="shared" si="1"/>
        <v>180.3333333</v>
      </c>
    </row>
    <row r="6146" ht="15.75" hidden="1" customHeight="1">
      <c r="A6146" s="5" t="s">
        <v>8400</v>
      </c>
      <c r="B6146" s="6" t="s">
        <v>12</v>
      </c>
      <c r="C6146" s="5" t="s">
        <v>23</v>
      </c>
      <c r="D6146" s="5" t="s">
        <v>37</v>
      </c>
      <c r="E6146" s="5" t="s">
        <v>25</v>
      </c>
      <c r="F6146" s="5" t="s">
        <v>300</v>
      </c>
      <c r="G6146" s="7">
        <v>178.0</v>
      </c>
      <c r="H6146" s="7">
        <v>170.0</v>
      </c>
      <c r="I6146" s="7">
        <v>178.0</v>
      </c>
      <c r="J6146" s="7">
        <f t="shared" si="1"/>
        <v>175.3333333</v>
      </c>
    </row>
    <row r="6147" ht="15.75" hidden="1" customHeight="1">
      <c r="A6147" s="5" t="s">
        <v>8401</v>
      </c>
      <c r="B6147" s="6" t="s">
        <v>12</v>
      </c>
      <c r="C6147" s="5" t="s">
        <v>23</v>
      </c>
      <c r="D6147" s="5" t="s">
        <v>130</v>
      </c>
      <c r="E6147" s="5" t="s">
        <v>25</v>
      </c>
      <c r="F6147" s="5" t="s">
        <v>616</v>
      </c>
      <c r="G6147" s="7">
        <v>138.0</v>
      </c>
      <c r="H6147" s="7">
        <v>140.0</v>
      </c>
      <c r="I6147" s="7">
        <v>128.0</v>
      </c>
      <c r="J6147" s="7">
        <f t="shared" si="1"/>
        <v>135.3333333</v>
      </c>
    </row>
    <row r="6148" ht="15.75" hidden="1" customHeight="1">
      <c r="A6148" s="5" t="s">
        <v>8402</v>
      </c>
      <c r="B6148" s="6" t="s">
        <v>12</v>
      </c>
      <c r="C6148" s="5" t="s">
        <v>23</v>
      </c>
      <c r="D6148" s="5" t="s">
        <v>51</v>
      </c>
      <c r="E6148" s="5" t="s">
        <v>15</v>
      </c>
      <c r="F6148" s="5" t="s">
        <v>16</v>
      </c>
      <c r="G6148" s="7">
        <v>153.0</v>
      </c>
      <c r="H6148" s="7" t="s">
        <v>67</v>
      </c>
      <c r="I6148" s="7" t="s">
        <v>17</v>
      </c>
      <c r="J6148" s="7">
        <f t="shared" si="1"/>
        <v>153</v>
      </c>
    </row>
    <row r="6149" ht="15.75" hidden="1" customHeight="1">
      <c r="A6149" s="5" t="s">
        <v>8403</v>
      </c>
      <c r="B6149" s="6" t="s">
        <v>19</v>
      </c>
      <c r="C6149" s="5" t="s">
        <v>23</v>
      </c>
      <c r="D6149" s="5" t="s">
        <v>30</v>
      </c>
      <c r="E6149" s="5" t="s">
        <v>15</v>
      </c>
      <c r="F6149" s="5" t="s">
        <v>31</v>
      </c>
      <c r="G6149" s="7">
        <v>169.0</v>
      </c>
      <c r="H6149" s="7" t="s">
        <v>17</v>
      </c>
      <c r="I6149" s="7">
        <v>104.0</v>
      </c>
      <c r="J6149" s="7">
        <f t="shared" si="1"/>
        <v>136.5</v>
      </c>
    </row>
    <row r="6150" ht="15.75" hidden="1" customHeight="1">
      <c r="A6150" s="5" t="s">
        <v>8404</v>
      </c>
      <c r="B6150" s="6" t="s">
        <v>19</v>
      </c>
      <c r="C6150" s="5" t="s">
        <v>13</v>
      </c>
      <c r="D6150" s="5" t="s">
        <v>43</v>
      </c>
      <c r="E6150" s="5" t="s">
        <v>15</v>
      </c>
      <c r="F6150" s="5" t="s">
        <v>92</v>
      </c>
      <c r="G6150" s="7">
        <v>175.0</v>
      </c>
      <c r="H6150" s="7" t="s">
        <v>17</v>
      </c>
      <c r="I6150" s="7">
        <v>161.0</v>
      </c>
      <c r="J6150" s="7">
        <f t="shared" si="1"/>
        <v>168</v>
      </c>
    </row>
    <row r="6151" ht="15.75" hidden="1" customHeight="1">
      <c r="A6151" s="5" t="s">
        <v>8405</v>
      </c>
      <c r="B6151" s="6" t="s">
        <v>19</v>
      </c>
      <c r="C6151" s="5" t="s">
        <v>23</v>
      </c>
      <c r="D6151" s="5" t="s">
        <v>24</v>
      </c>
      <c r="E6151" s="5" t="s">
        <v>15</v>
      </c>
      <c r="F6151" s="5" t="s">
        <v>3920</v>
      </c>
      <c r="G6151" s="7">
        <v>122.0</v>
      </c>
      <c r="H6151" s="7">
        <v>130.0</v>
      </c>
      <c r="I6151" s="7" t="s">
        <v>17</v>
      </c>
      <c r="J6151" s="7">
        <f t="shared" si="1"/>
        <v>126</v>
      </c>
    </row>
    <row r="6152" ht="15.75" hidden="1" customHeight="1">
      <c r="A6152" s="5" t="s">
        <v>8406</v>
      </c>
      <c r="B6152" s="6" t="s">
        <v>19</v>
      </c>
      <c r="C6152" s="5" t="s">
        <v>13</v>
      </c>
      <c r="D6152" s="5" t="s">
        <v>37</v>
      </c>
      <c r="E6152" s="5" t="s">
        <v>25</v>
      </c>
      <c r="F6152" s="5" t="s">
        <v>361</v>
      </c>
      <c r="G6152" s="7">
        <v>179.0</v>
      </c>
      <c r="H6152" s="7" t="s">
        <v>17</v>
      </c>
      <c r="I6152" s="7">
        <v>190.0</v>
      </c>
      <c r="J6152" s="7">
        <f t="shared" si="1"/>
        <v>184.5</v>
      </c>
    </row>
    <row r="6153" ht="15.75" hidden="1" customHeight="1">
      <c r="A6153" s="5" t="s">
        <v>8407</v>
      </c>
      <c r="B6153" s="6" t="s">
        <v>12</v>
      </c>
      <c r="C6153" s="5" t="s">
        <v>13</v>
      </c>
      <c r="D6153" s="5" t="s">
        <v>77</v>
      </c>
      <c r="E6153" s="5" t="s">
        <v>15</v>
      </c>
      <c r="F6153" s="5" t="s">
        <v>198</v>
      </c>
      <c r="G6153" s="7">
        <v>177.0</v>
      </c>
      <c r="H6153" s="7" t="s">
        <v>17</v>
      </c>
      <c r="I6153" s="7">
        <v>137.0</v>
      </c>
      <c r="J6153" s="7">
        <f t="shared" si="1"/>
        <v>157</v>
      </c>
    </row>
    <row r="6154" ht="15.75" hidden="1" customHeight="1">
      <c r="A6154" s="5" t="s">
        <v>8408</v>
      </c>
      <c r="B6154" s="6" t="s">
        <v>12</v>
      </c>
      <c r="C6154" s="5" t="s">
        <v>23</v>
      </c>
      <c r="D6154" s="5" t="s">
        <v>20</v>
      </c>
      <c r="E6154" s="5" t="s">
        <v>15</v>
      </c>
      <c r="F6154" s="5" t="s">
        <v>81</v>
      </c>
      <c r="G6154" s="7">
        <v>134.0</v>
      </c>
      <c r="H6154" s="7" t="s">
        <v>17</v>
      </c>
      <c r="I6154" s="7">
        <v>130.0</v>
      </c>
      <c r="J6154" s="7">
        <f t="shared" si="1"/>
        <v>132</v>
      </c>
    </row>
    <row r="6155" ht="15.75" hidden="1" customHeight="1">
      <c r="A6155" s="5" t="s">
        <v>8409</v>
      </c>
      <c r="B6155" s="6" t="s">
        <v>19</v>
      </c>
      <c r="C6155" s="5" t="s">
        <v>23</v>
      </c>
      <c r="D6155" s="5" t="s">
        <v>20</v>
      </c>
      <c r="E6155" s="5" t="s">
        <v>15</v>
      </c>
      <c r="F6155" s="5" t="s">
        <v>742</v>
      </c>
      <c r="G6155" s="7">
        <v>192.0</v>
      </c>
      <c r="H6155" s="7" t="s">
        <v>17</v>
      </c>
      <c r="I6155" s="7">
        <v>157.0</v>
      </c>
      <c r="J6155" s="7">
        <f t="shared" si="1"/>
        <v>174.5</v>
      </c>
    </row>
    <row r="6156" ht="15.75" hidden="1" customHeight="1">
      <c r="A6156" s="5" t="s">
        <v>8410</v>
      </c>
      <c r="B6156" s="6" t="s">
        <v>12</v>
      </c>
      <c r="C6156" s="5" t="s">
        <v>23</v>
      </c>
      <c r="D6156" s="5" t="s">
        <v>60</v>
      </c>
      <c r="E6156" s="5" t="s">
        <v>25</v>
      </c>
      <c r="F6156" s="5" t="s">
        <v>61</v>
      </c>
      <c r="G6156" s="7">
        <v>181.0</v>
      </c>
      <c r="H6156" s="7" t="s">
        <v>17</v>
      </c>
      <c r="I6156" s="7">
        <v>192.0</v>
      </c>
      <c r="J6156" s="7">
        <f t="shared" si="1"/>
        <v>186.5</v>
      </c>
    </row>
    <row r="6157" ht="15.75" hidden="1" customHeight="1">
      <c r="A6157" s="5" t="s">
        <v>8411</v>
      </c>
      <c r="B6157" s="6" t="s">
        <v>12</v>
      </c>
      <c r="C6157" s="5" t="s">
        <v>13</v>
      </c>
      <c r="D6157" s="5" t="s">
        <v>30</v>
      </c>
      <c r="E6157" s="5" t="s">
        <v>15</v>
      </c>
      <c r="F6157" s="5" t="s">
        <v>660</v>
      </c>
      <c r="G6157" s="7">
        <v>135.0</v>
      </c>
      <c r="H6157" s="7">
        <v>138.0</v>
      </c>
      <c r="I6157" s="7" t="s">
        <v>67</v>
      </c>
      <c r="J6157" s="7">
        <f t="shared" si="1"/>
        <v>136.5</v>
      </c>
    </row>
    <row r="6158" ht="15.75" hidden="1" customHeight="1">
      <c r="A6158" s="5" t="s">
        <v>8412</v>
      </c>
      <c r="B6158" s="6" t="s">
        <v>12</v>
      </c>
      <c r="C6158" s="5" t="s">
        <v>23</v>
      </c>
      <c r="D6158" s="5" t="s">
        <v>14</v>
      </c>
      <c r="E6158" s="5" t="s">
        <v>15</v>
      </c>
      <c r="F6158" s="5" t="s">
        <v>127</v>
      </c>
      <c r="G6158" s="7">
        <v>192.0</v>
      </c>
      <c r="H6158" s="7" t="s">
        <v>17</v>
      </c>
      <c r="I6158" s="7">
        <v>189.0</v>
      </c>
      <c r="J6158" s="7">
        <f t="shared" si="1"/>
        <v>190.5</v>
      </c>
    </row>
    <row r="6159" ht="15.75" hidden="1" customHeight="1">
      <c r="A6159" s="5" t="s">
        <v>8413</v>
      </c>
      <c r="B6159" s="6" t="s">
        <v>12</v>
      </c>
      <c r="C6159" s="5" t="s">
        <v>13</v>
      </c>
      <c r="D6159" s="5" t="s">
        <v>24</v>
      </c>
      <c r="E6159" s="5" t="s">
        <v>15</v>
      </c>
      <c r="F6159" s="5" t="s">
        <v>554</v>
      </c>
      <c r="G6159" s="7" t="s">
        <v>64</v>
      </c>
      <c r="H6159" s="7">
        <v>162.0</v>
      </c>
      <c r="I6159" s="7" t="s">
        <v>64</v>
      </c>
      <c r="J6159" s="7">
        <f t="shared" si="1"/>
        <v>162</v>
      </c>
    </row>
    <row r="6160" ht="15.75" hidden="1" customHeight="1">
      <c r="A6160" s="5" t="s">
        <v>8414</v>
      </c>
      <c r="B6160" s="6" t="s">
        <v>19</v>
      </c>
      <c r="C6160" s="5" t="s">
        <v>23</v>
      </c>
      <c r="D6160" s="5" t="s">
        <v>20</v>
      </c>
      <c r="E6160" s="5" t="s">
        <v>15</v>
      </c>
      <c r="F6160" s="5" t="s">
        <v>28</v>
      </c>
      <c r="G6160" s="7">
        <v>161.0</v>
      </c>
      <c r="H6160" s="7">
        <v>173.0</v>
      </c>
      <c r="I6160" s="7" t="s">
        <v>17</v>
      </c>
      <c r="J6160" s="7">
        <f t="shared" si="1"/>
        <v>167</v>
      </c>
    </row>
    <row r="6161" ht="15.75" hidden="1" customHeight="1">
      <c r="A6161" s="5" t="s">
        <v>8415</v>
      </c>
      <c r="B6161" s="6" t="s">
        <v>12</v>
      </c>
      <c r="C6161" s="5" t="s">
        <v>13</v>
      </c>
      <c r="D6161" s="5" t="s">
        <v>14</v>
      </c>
      <c r="E6161" s="5" t="s">
        <v>15</v>
      </c>
      <c r="F6161" s="5" t="s">
        <v>127</v>
      </c>
      <c r="G6161" s="7">
        <v>192.0</v>
      </c>
      <c r="H6161" s="7" t="s">
        <v>17</v>
      </c>
      <c r="I6161" s="7">
        <v>190.0</v>
      </c>
      <c r="J6161" s="7">
        <f t="shared" si="1"/>
        <v>191</v>
      </c>
    </row>
    <row r="6162" ht="15.75" hidden="1" customHeight="1">
      <c r="A6162" s="5" t="s">
        <v>8416</v>
      </c>
      <c r="B6162" s="6" t="s">
        <v>19</v>
      </c>
      <c r="C6162" s="5" t="s">
        <v>23</v>
      </c>
      <c r="D6162" s="5" t="s">
        <v>20</v>
      </c>
      <c r="E6162" s="5" t="s">
        <v>15</v>
      </c>
      <c r="F6162" s="5" t="s">
        <v>383</v>
      </c>
      <c r="G6162" s="7">
        <v>147.0</v>
      </c>
      <c r="H6162" s="7">
        <v>127.0</v>
      </c>
      <c r="I6162" s="7" t="s">
        <v>17</v>
      </c>
      <c r="J6162" s="7">
        <f t="shared" si="1"/>
        <v>137</v>
      </c>
    </row>
    <row r="6163" ht="15.75" hidden="1" customHeight="1">
      <c r="A6163" s="5" t="s">
        <v>8417</v>
      </c>
      <c r="B6163" s="6" t="s">
        <v>19</v>
      </c>
      <c r="C6163" s="5" t="s">
        <v>13</v>
      </c>
      <c r="D6163" s="5" t="s">
        <v>20</v>
      </c>
      <c r="E6163" s="5" t="s">
        <v>15</v>
      </c>
      <c r="F6163" s="5" t="s">
        <v>354</v>
      </c>
      <c r="G6163" s="7">
        <v>190.0</v>
      </c>
      <c r="H6163" s="7" t="s">
        <v>17</v>
      </c>
      <c r="I6163" s="7">
        <v>172.0</v>
      </c>
      <c r="J6163" s="7">
        <f t="shared" si="1"/>
        <v>181</v>
      </c>
    </row>
    <row r="6164" ht="15.75" hidden="1" customHeight="1">
      <c r="A6164" s="5" t="s">
        <v>8418</v>
      </c>
      <c r="B6164" s="6" t="s">
        <v>19</v>
      </c>
      <c r="C6164" s="5" t="s">
        <v>13</v>
      </c>
      <c r="D6164" s="5" t="s">
        <v>60</v>
      </c>
      <c r="E6164" s="5" t="s">
        <v>25</v>
      </c>
      <c r="F6164" s="5" t="s">
        <v>61</v>
      </c>
      <c r="G6164" s="7">
        <v>199.0</v>
      </c>
      <c r="H6164" s="7" t="s">
        <v>17</v>
      </c>
      <c r="I6164" s="7">
        <v>199.0</v>
      </c>
      <c r="J6164" s="7">
        <f t="shared" si="1"/>
        <v>199</v>
      </c>
    </row>
    <row r="6165" ht="15.75" hidden="1" customHeight="1">
      <c r="A6165" s="5" t="s">
        <v>8419</v>
      </c>
      <c r="B6165" s="6" t="s">
        <v>19</v>
      </c>
      <c r="C6165" s="5" t="s">
        <v>23</v>
      </c>
      <c r="D6165" s="5" t="s">
        <v>20</v>
      </c>
      <c r="E6165" s="5" t="s">
        <v>15</v>
      </c>
      <c r="F6165" s="5" t="s">
        <v>292</v>
      </c>
      <c r="G6165" s="7">
        <v>196.0</v>
      </c>
      <c r="H6165" s="7">
        <v>193.0</v>
      </c>
      <c r="I6165" s="7" t="s">
        <v>17</v>
      </c>
      <c r="J6165" s="7">
        <f t="shared" si="1"/>
        <v>194.5</v>
      </c>
    </row>
    <row r="6166" ht="15.75" hidden="1" customHeight="1">
      <c r="A6166" s="5" t="s">
        <v>8420</v>
      </c>
      <c r="B6166" s="6" t="s">
        <v>19</v>
      </c>
      <c r="C6166" s="5" t="s">
        <v>13</v>
      </c>
      <c r="D6166" s="5" t="s">
        <v>30</v>
      </c>
      <c r="E6166" s="5" t="s">
        <v>15</v>
      </c>
      <c r="F6166" s="5" t="s">
        <v>394</v>
      </c>
      <c r="G6166" s="7">
        <v>134.0</v>
      </c>
      <c r="H6166" s="7" t="s">
        <v>17</v>
      </c>
      <c r="I6166" s="7">
        <v>122.0</v>
      </c>
      <c r="J6166" s="7">
        <f t="shared" si="1"/>
        <v>128</v>
      </c>
    </row>
    <row r="6167" ht="15.75" hidden="1" customHeight="1">
      <c r="A6167" s="5" t="s">
        <v>8421</v>
      </c>
      <c r="B6167" s="6" t="s">
        <v>12</v>
      </c>
      <c r="C6167" s="5" t="s">
        <v>23</v>
      </c>
      <c r="D6167" s="5" t="s">
        <v>149</v>
      </c>
      <c r="E6167" s="5" t="s">
        <v>15</v>
      </c>
      <c r="F6167" s="5" t="s">
        <v>150</v>
      </c>
      <c r="G6167" s="7">
        <v>113.0</v>
      </c>
      <c r="H6167" s="7" t="s">
        <v>17</v>
      </c>
      <c r="I6167" s="7">
        <v>100.0</v>
      </c>
      <c r="J6167" s="7">
        <f t="shared" si="1"/>
        <v>106.5</v>
      </c>
    </row>
    <row r="6168" ht="15.75" hidden="1" customHeight="1">
      <c r="A6168" s="5" t="s">
        <v>8422</v>
      </c>
      <c r="B6168" s="6" t="s">
        <v>12</v>
      </c>
      <c r="C6168" s="5" t="s">
        <v>23</v>
      </c>
      <c r="D6168" s="5" t="s">
        <v>30</v>
      </c>
      <c r="E6168" s="5" t="s">
        <v>15</v>
      </c>
      <c r="F6168" s="5" t="s">
        <v>289</v>
      </c>
      <c r="G6168" s="7">
        <v>196.0</v>
      </c>
      <c r="H6168" s="7" t="s">
        <v>64</v>
      </c>
      <c r="I6168" s="7">
        <v>184.0</v>
      </c>
      <c r="J6168" s="7">
        <f t="shared" si="1"/>
        <v>190</v>
      </c>
    </row>
    <row r="6169" ht="15.75" hidden="1" customHeight="1">
      <c r="A6169" s="5" t="s">
        <v>8423</v>
      </c>
      <c r="B6169" s="6" t="s">
        <v>12</v>
      </c>
      <c r="C6169" s="5" t="s">
        <v>23</v>
      </c>
      <c r="D6169" s="5" t="s">
        <v>149</v>
      </c>
      <c r="E6169" s="5" t="s">
        <v>15</v>
      </c>
      <c r="F6169" s="5" t="s">
        <v>150</v>
      </c>
      <c r="G6169" s="7">
        <v>134.0</v>
      </c>
      <c r="H6169" s="7">
        <v>121.0</v>
      </c>
      <c r="I6169" s="7" t="s">
        <v>17</v>
      </c>
      <c r="J6169" s="7">
        <f t="shared" si="1"/>
        <v>127.5</v>
      </c>
    </row>
    <row r="6170" ht="15.75" hidden="1" customHeight="1">
      <c r="A6170" s="5" t="s">
        <v>8424</v>
      </c>
      <c r="B6170" s="6" t="s">
        <v>12</v>
      </c>
      <c r="C6170" s="5" t="s">
        <v>23</v>
      </c>
      <c r="D6170" s="5" t="s">
        <v>30</v>
      </c>
      <c r="E6170" s="5" t="s">
        <v>25</v>
      </c>
      <c r="F6170" s="5" t="s">
        <v>1307</v>
      </c>
      <c r="G6170" s="7">
        <v>119.0</v>
      </c>
      <c r="H6170" s="7" t="s">
        <v>17</v>
      </c>
      <c r="I6170" s="7">
        <v>100.0</v>
      </c>
      <c r="J6170" s="7">
        <f t="shared" si="1"/>
        <v>109.5</v>
      </c>
    </row>
    <row r="6171" ht="15.75" hidden="1" customHeight="1">
      <c r="A6171" s="5" t="s">
        <v>8425</v>
      </c>
      <c r="B6171" s="6" t="s">
        <v>1353</v>
      </c>
      <c r="C6171" s="5" t="s">
        <v>23</v>
      </c>
      <c r="D6171" s="5" t="s">
        <v>130</v>
      </c>
      <c r="E6171" s="5" t="s">
        <v>25</v>
      </c>
      <c r="F6171" s="5" t="s">
        <v>616</v>
      </c>
      <c r="G6171" s="7">
        <v>156.0</v>
      </c>
      <c r="H6171" s="7" t="s">
        <v>17</v>
      </c>
      <c r="I6171" s="7">
        <v>104.0</v>
      </c>
      <c r="J6171" s="7">
        <f t="shared" si="1"/>
        <v>130</v>
      </c>
    </row>
    <row r="6172" ht="15.75" hidden="1" customHeight="1">
      <c r="A6172" s="5" t="s">
        <v>8426</v>
      </c>
      <c r="B6172" s="6" t="s">
        <v>12</v>
      </c>
      <c r="C6172" s="5" t="s">
        <v>13</v>
      </c>
      <c r="D6172" s="5" t="s">
        <v>43</v>
      </c>
      <c r="E6172" s="5" t="s">
        <v>25</v>
      </c>
      <c r="F6172" s="5" t="s">
        <v>224</v>
      </c>
      <c r="G6172" s="7">
        <v>160.0</v>
      </c>
      <c r="H6172" s="7" t="s">
        <v>17</v>
      </c>
      <c r="I6172" s="7">
        <v>159.0</v>
      </c>
      <c r="J6172" s="7">
        <f t="shared" si="1"/>
        <v>159.5</v>
      </c>
    </row>
    <row r="6173" ht="15.75" hidden="1" customHeight="1">
      <c r="A6173" s="5" t="s">
        <v>8427</v>
      </c>
      <c r="B6173" s="6" t="s">
        <v>19</v>
      </c>
      <c r="C6173" s="5" t="s">
        <v>13</v>
      </c>
      <c r="D6173" s="5" t="s">
        <v>149</v>
      </c>
      <c r="E6173" s="5" t="s">
        <v>15</v>
      </c>
      <c r="F6173" s="5" t="s">
        <v>150</v>
      </c>
      <c r="G6173" s="7">
        <v>135.0</v>
      </c>
      <c r="H6173" s="7">
        <v>107.0</v>
      </c>
      <c r="I6173" s="7" t="s">
        <v>67</v>
      </c>
      <c r="J6173" s="7">
        <f t="shared" si="1"/>
        <v>121</v>
      </c>
    </row>
    <row r="6174" ht="15.75" hidden="1" customHeight="1">
      <c r="A6174" s="5" t="s">
        <v>8428</v>
      </c>
      <c r="B6174" s="6" t="s">
        <v>12</v>
      </c>
      <c r="C6174" s="5" t="s">
        <v>23</v>
      </c>
      <c r="D6174" s="5" t="s">
        <v>43</v>
      </c>
      <c r="E6174" s="5" t="s">
        <v>25</v>
      </c>
      <c r="F6174" s="5" t="s">
        <v>868</v>
      </c>
      <c r="G6174" s="7">
        <v>180.0</v>
      </c>
      <c r="H6174" s="7" t="s">
        <v>17</v>
      </c>
      <c r="I6174" s="7">
        <v>155.0</v>
      </c>
      <c r="J6174" s="7">
        <f t="shared" si="1"/>
        <v>167.5</v>
      </c>
    </row>
    <row r="6175" ht="15.75" hidden="1" customHeight="1">
      <c r="A6175" s="5" t="s">
        <v>8429</v>
      </c>
      <c r="B6175" s="6" t="s">
        <v>12</v>
      </c>
      <c r="C6175" s="5" t="s">
        <v>13</v>
      </c>
      <c r="D6175" s="5" t="s">
        <v>30</v>
      </c>
      <c r="E6175" s="5" t="s">
        <v>25</v>
      </c>
      <c r="F6175" s="5" t="s">
        <v>737</v>
      </c>
      <c r="G6175" s="7">
        <v>165.0</v>
      </c>
      <c r="H6175" s="7">
        <v>170.0</v>
      </c>
      <c r="I6175" s="7" t="s">
        <v>17</v>
      </c>
      <c r="J6175" s="7">
        <f t="shared" si="1"/>
        <v>167.5</v>
      </c>
    </row>
    <row r="6176" ht="15.75" hidden="1" customHeight="1">
      <c r="A6176" s="5" t="s">
        <v>8430</v>
      </c>
      <c r="B6176" s="6" t="s">
        <v>12</v>
      </c>
      <c r="C6176" s="5" t="s">
        <v>13</v>
      </c>
      <c r="D6176" s="5" t="s">
        <v>30</v>
      </c>
      <c r="E6176" s="5" t="s">
        <v>25</v>
      </c>
      <c r="F6176" s="5" t="s">
        <v>446</v>
      </c>
      <c r="G6176" s="7">
        <v>111.0</v>
      </c>
      <c r="H6176" s="7" t="s">
        <v>17</v>
      </c>
      <c r="I6176" s="7">
        <v>107.0</v>
      </c>
      <c r="J6176" s="7">
        <f t="shared" si="1"/>
        <v>109</v>
      </c>
    </row>
    <row r="6177" ht="15.75" hidden="1" customHeight="1">
      <c r="A6177" s="5" t="s">
        <v>8431</v>
      </c>
      <c r="B6177" s="6" t="s">
        <v>19</v>
      </c>
      <c r="C6177" s="5" t="s">
        <v>23</v>
      </c>
      <c r="D6177" s="5" t="s">
        <v>139</v>
      </c>
      <c r="E6177" s="5" t="s">
        <v>15</v>
      </c>
      <c r="F6177" s="5" t="s">
        <v>140</v>
      </c>
      <c r="G6177" s="7">
        <v>150.0</v>
      </c>
      <c r="H6177" s="7">
        <v>151.0</v>
      </c>
      <c r="I6177" s="7" t="s">
        <v>17</v>
      </c>
      <c r="J6177" s="7">
        <f t="shared" si="1"/>
        <v>150.5</v>
      </c>
    </row>
    <row r="6178" ht="15.75" hidden="1" customHeight="1">
      <c r="A6178" s="5" t="s">
        <v>8432</v>
      </c>
      <c r="B6178" s="6" t="s">
        <v>19</v>
      </c>
      <c r="C6178" s="5" t="s">
        <v>23</v>
      </c>
      <c r="D6178" s="5" t="s">
        <v>20</v>
      </c>
      <c r="E6178" s="5" t="s">
        <v>25</v>
      </c>
      <c r="F6178" s="5" t="s">
        <v>300</v>
      </c>
      <c r="G6178" s="7">
        <v>172.0</v>
      </c>
      <c r="H6178" s="7">
        <v>164.0</v>
      </c>
      <c r="I6178" s="7">
        <v>151.0</v>
      </c>
      <c r="J6178" s="7">
        <f t="shared" si="1"/>
        <v>162.3333333</v>
      </c>
    </row>
    <row r="6179" ht="15.75" hidden="1" customHeight="1">
      <c r="A6179" s="5" t="s">
        <v>8433</v>
      </c>
      <c r="B6179" s="6" t="s">
        <v>12</v>
      </c>
      <c r="C6179" s="5" t="s">
        <v>13</v>
      </c>
      <c r="D6179" s="5" t="s">
        <v>60</v>
      </c>
      <c r="E6179" s="5" t="s">
        <v>15</v>
      </c>
      <c r="F6179" s="5" t="s">
        <v>31</v>
      </c>
      <c r="G6179" s="7">
        <v>159.0</v>
      </c>
      <c r="H6179" s="7" t="s">
        <v>17</v>
      </c>
      <c r="I6179" s="7">
        <v>157.0</v>
      </c>
      <c r="J6179" s="7">
        <f t="shared" si="1"/>
        <v>158</v>
      </c>
    </row>
    <row r="6180" ht="15.75" hidden="1" customHeight="1">
      <c r="A6180" s="5" t="s">
        <v>8434</v>
      </c>
      <c r="B6180" s="6" t="s">
        <v>12</v>
      </c>
      <c r="C6180" s="5" t="s">
        <v>23</v>
      </c>
      <c r="D6180" s="5" t="s">
        <v>20</v>
      </c>
      <c r="E6180" s="5" t="s">
        <v>15</v>
      </c>
      <c r="F6180" s="5" t="s">
        <v>2360</v>
      </c>
      <c r="G6180" s="7">
        <v>164.0</v>
      </c>
      <c r="H6180" s="7">
        <v>153.0</v>
      </c>
      <c r="I6180" s="7" t="s">
        <v>64</v>
      </c>
      <c r="J6180" s="7">
        <f t="shared" si="1"/>
        <v>158.5</v>
      </c>
    </row>
    <row r="6181" ht="15.75" hidden="1" customHeight="1">
      <c r="A6181" s="5" t="s">
        <v>8435</v>
      </c>
      <c r="B6181" s="6" t="s">
        <v>12</v>
      </c>
      <c r="C6181" s="5" t="s">
        <v>23</v>
      </c>
      <c r="D6181" s="5" t="s">
        <v>30</v>
      </c>
      <c r="E6181" s="5" t="s">
        <v>15</v>
      </c>
      <c r="F6181" s="5" t="s">
        <v>596</v>
      </c>
      <c r="G6181" s="7">
        <v>163.0</v>
      </c>
      <c r="H6181" s="7">
        <v>115.0</v>
      </c>
      <c r="I6181" s="7" t="s">
        <v>17</v>
      </c>
      <c r="J6181" s="7">
        <f t="shared" si="1"/>
        <v>139</v>
      </c>
    </row>
    <row r="6182" ht="15.75" hidden="1" customHeight="1">
      <c r="A6182" s="5" t="s">
        <v>8436</v>
      </c>
      <c r="B6182" s="6" t="s">
        <v>12</v>
      </c>
      <c r="C6182" s="5" t="s">
        <v>23</v>
      </c>
      <c r="D6182" s="5" t="s">
        <v>20</v>
      </c>
      <c r="E6182" s="5" t="s">
        <v>15</v>
      </c>
      <c r="F6182" s="5" t="s">
        <v>38</v>
      </c>
      <c r="G6182" s="7">
        <v>160.0</v>
      </c>
      <c r="H6182" s="7">
        <v>162.0</v>
      </c>
      <c r="I6182" s="7" t="s">
        <v>17</v>
      </c>
      <c r="J6182" s="7">
        <f t="shared" si="1"/>
        <v>161</v>
      </c>
    </row>
    <row r="6183" ht="15.75" hidden="1" customHeight="1">
      <c r="A6183" s="5" t="s">
        <v>8437</v>
      </c>
      <c r="B6183" s="6" t="s">
        <v>19</v>
      </c>
      <c r="C6183" s="5" t="s">
        <v>13</v>
      </c>
      <c r="D6183" s="5" t="s">
        <v>14</v>
      </c>
      <c r="E6183" s="5" t="s">
        <v>25</v>
      </c>
      <c r="F6183" s="5" t="s">
        <v>259</v>
      </c>
      <c r="G6183" s="7">
        <v>192.0</v>
      </c>
      <c r="H6183" s="7" t="s">
        <v>17</v>
      </c>
      <c r="I6183" s="7">
        <v>190.0</v>
      </c>
      <c r="J6183" s="7">
        <f t="shared" si="1"/>
        <v>191</v>
      </c>
    </row>
    <row r="6184" ht="15.75" hidden="1" customHeight="1">
      <c r="A6184" s="5" t="s">
        <v>8438</v>
      </c>
      <c r="B6184" s="6" t="s">
        <v>12</v>
      </c>
      <c r="C6184" s="5" t="s">
        <v>23</v>
      </c>
      <c r="D6184" s="5" t="s">
        <v>20</v>
      </c>
      <c r="E6184" s="5" t="s">
        <v>15</v>
      </c>
      <c r="F6184" s="5" t="s">
        <v>603</v>
      </c>
      <c r="G6184" s="7">
        <v>150.0</v>
      </c>
      <c r="H6184" s="7">
        <v>153.0</v>
      </c>
      <c r="I6184" s="7" t="s">
        <v>17</v>
      </c>
      <c r="J6184" s="7">
        <f t="shared" si="1"/>
        <v>151.5</v>
      </c>
    </row>
    <row r="6185" ht="15.75" hidden="1" customHeight="1">
      <c r="A6185" s="5" t="s">
        <v>8439</v>
      </c>
      <c r="B6185" s="6" t="s">
        <v>12</v>
      </c>
      <c r="C6185" s="5" t="s">
        <v>23</v>
      </c>
      <c r="D6185" s="5" t="s">
        <v>561</v>
      </c>
      <c r="E6185" s="5" t="s">
        <v>15</v>
      </c>
      <c r="F6185" s="5" t="s">
        <v>600</v>
      </c>
      <c r="G6185" s="7">
        <v>157.0</v>
      </c>
      <c r="H6185" s="7">
        <v>149.0</v>
      </c>
      <c r="I6185" s="7" t="s">
        <v>17</v>
      </c>
      <c r="J6185" s="7">
        <f t="shared" si="1"/>
        <v>153</v>
      </c>
    </row>
    <row r="6186" ht="15.75" hidden="1" customHeight="1">
      <c r="A6186" s="5" t="s">
        <v>8440</v>
      </c>
      <c r="B6186" s="6" t="s">
        <v>12</v>
      </c>
      <c r="C6186" s="5" t="s">
        <v>23</v>
      </c>
      <c r="D6186" s="5" t="s">
        <v>14</v>
      </c>
      <c r="E6186" s="5" t="s">
        <v>15</v>
      </c>
      <c r="F6186" s="5" t="s">
        <v>127</v>
      </c>
      <c r="G6186" s="7">
        <v>159.0</v>
      </c>
      <c r="H6186" s="7">
        <v>145.0</v>
      </c>
      <c r="I6186" s="7">
        <v>159.0</v>
      </c>
      <c r="J6186" s="7">
        <f t="shared" si="1"/>
        <v>154.3333333</v>
      </c>
    </row>
    <row r="6187" ht="15.75" hidden="1" customHeight="1">
      <c r="A6187" s="5" t="s">
        <v>8441</v>
      </c>
      <c r="B6187" s="6" t="s">
        <v>12</v>
      </c>
      <c r="C6187" s="5" t="s">
        <v>23</v>
      </c>
      <c r="D6187" s="5" t="s">
        <v>30</v>
      </c>
      <c r="E6187" s="5" t="s">
        <v>15</v>
      </c>
      <c r="F6187" s="5" t="s">
        <v>465</v>
      </c>
      <c r="G6187" s="7">
        <v>148.0</v>
      </c>
      <c r="H6187" s="7">
        <v>124.0</v>
      </c>
      <c r="I6187" s="7">
        <v>130.0</v>
      </c>
      <c r="J6187" s="7">
        <f t="shared" si="1"/>
        <v>134</v>
      </c>
    </row>
    <row r="6188" ht="15.75" hidden="1" customHeight="1">
      <c r="A6188" s="5" t="s">
        <v>8442</v>
      </c>
      <c r="B6188" s="6" t="s">
        <v>12</v>
      </c>
      <c r="C6188" s="5" t="s">
        <v>13</v>
      </c>
      <c r="D6188" s="5" t="s">
        <v>20</v>
      </c>
      <c r="E6188" s="5" t="s">
        <v>25</v>
      </c>
      <c r="F6188" s="5" t="s">
        <v>28</v>
      </c>
      <c r="G6188" s="7">
        <v>107.0</v>
      </c>
      <c r="H6188" s="7">
        <v>100.0</v>
      </c>
      <c r="I6188" s="7">
        <v>114.0</v>
      </c>
      <c r="J6188" s="7">
        <f t="shared" si="1"/>
        <v>107</v>
      </c>
    </row>
    <row r="6189" ht="15.75" hidden="1" customHeight="1">
      <c r="A6189" s="5" t="s">
        <v>8443</v>
      </c>
      <c r="B6189" s="6" t="s">
        <v>12</v>
      </c>
      <c r="C6189" s="5" t="s">
        <v>13</v>
      </c>
      <c r="D6189" s="5" t="s">
        <v>149</v>
      </c>
      <c r="E6189" s="5" t="s">
        <v>15</v>
      </c>
      <c r="F6189" s="5" t="s">
        <v>150</v>
      </c>
      <c r="G6189" s="7">
        <v>147.0</v>
      </c>
      <c r="H6189" s="7">
        <v>140.0</v>
      </c>
      <c r="I6189" s="7" t="s">
        <v>17</v>
      </c>
      <c r="J6189" s="7">
        <f t="shared" si="1"/>
        <v>143.5</v>
      </c>
    </row>
    <row r="6190" ht="15.75" hidden="1" customHeight="1">
      <c r="A6190" s="5" t="s">
        <v>8444</v>
      </c>
      <c r="B6190" s="6" t="s">
        <v>12</v>
      </c>
      <c r="C6190" s="5" t="s">
        <v>13</v>
      </c>
      <c r="D6190" s="5" t="s">
        <v>51</v>
      </c>
      <c r="E6190" s="5" t="s">
        <v>15</v>
      </c>
      <c r="F6190" s="5" t="s">
        <v>16</v>
      </c>
      <c r="G6190" s="7">
        <v>183.0</v>
      </c>
      <c r="H6190" s="7">
        <v>192.0</v>
      </c>
      <c r="I6190" s="7">
        <v>178.0</v>
      </c>
      <c r="J6190" s="7">
        <f t="shared" si="1"/>
        <v>184.3333333</v>
      </c>
    </row>
    <row r="6191" ht="15.75" hidden="1" customHeight="1">
      <c r="A6191" s="5" t="s">
        <v>8445</v>
      </c>
      <c r="B6191" s="6" t="s">
        <v>19</v>
      </c>
      <c r="C6191" s="5" t="s">
        <v>23</v>
      </c>
      <c r="D6191" s="5" t="s">
        <v>20</v>
      </c>
      <c r="E6191" s="5" t="s">
        <v>25</v>
      </c>
      <c r="F6191" s="5" t="s">
        <v>654</v>
      </c>
      <c r="G6191" s="7">
        <v>166.0</v>
      </c>
      <c r="H6191" s="7" t="s">
        <v>17</v>
      </c>
      <c r="I6191" s="7">
        <v>159.0</v>
      </c>
      <c r="J6191" s="7">
        <f t="shared" si="1"/>
        <v>162.5</v>
      </c>
    </row>
    <row r="6192" ht="15.75" hidden="1" customHeight="1">
      <c r="A6192" s="5" t="s">
        <v>8446</v>
      </c>
      <c r="B6192" s="6" t="s">
        <v>12</v>
      </c>
      <c r="C6192" s="5" t="s">
        <v>23</v>
      </c>
      <c r="D6192" s="5" t="s">
        <v>14</v>
      </c>
      <c r="E6192" s="5" t="s">
        <v>25</v>
      </c>
      <c r="F6192" s="5" t="s">
        <v>259</v>
      </c>
      <c r="G6192" s="7">
        <v>197.0</v>
      </c>
      <c r="H6192" s="7" t="s">
        <v>17</v>
      </c>
      <c r="I6192" s="7">
        <v>189.0</v>
      </c>
      <c r="J6192" s="7">
        <f t="shared" si="1"/>
        <v>193</v>
      </c>
    </row>
    <row r="6193" ht="15.75" hidden="1" customHeight="1">
      <c r="A6193" s="5" t="s">
        <v>8447</v>
      </c>
      <c r="B6193" s="6" t="s">
        <v>8448</v>
      </c>
      <c r="C6193" s="5" t="s">
        <v>13</v>
      </c>
      <c r="D6193" s="5" t="s">
        <v>30</v>
      </c>
      <c r="E6193" s="5" t="s">
        <v>15</v>
      </c>
      <c r="F6193" s="5" t="s">
        <v>66</v>
      </c>
      <c r="G6193" s="7">
        <v>150.0</v>
      </c>
      <c r="H6193" s="7">
        <v>166.0</v>
      </c>
      <c r="I6193" s="7" t="s">
        <v>17</v>
      </c>
      <c r="J6193" s="7">
        <f t="shared" si="1"/>
        <v>158</v>
      </c>
    </row>
    <row r="6194" ht="15.75" hidden="1" customHeight="1">
      <c r="A6194" s="5" t="s">
        <v>8449</v>
      </c>
      <c r="B6194" s="6" t="s">
        <v>12</v>
      </c>
      <c r="C6194" s="5" t="s">
        <v>23</v>
      </c>
      <c r="D6194" s="5" t="s">
        <v>24</v>
      </c>
      <c r="E6194" s="5" t="s">
        <v>25</v>
      </c>
      <c r="F6194" s="5" t="s">
        <v>125</v>
      </c>
      <c r="G6194" s="7">
        <v>186.0</v>
      </c>
      <c r="H6194" s="7" t="s">
        <v>17</v>
      </c>
      <c r="I6194" s="7">
        <v>165.0</v>
      </c>
      <c r="J6194" s="7">
        <f t="shared" si="1"/>
        <v>175.5</v>
      </c>
    </row>
    <row r="6195" ht="15.75" hidden="1" customHeight="1">
      <c r="A6195" s="5" t="s">
        <v>8450</v>
      </c>
      <c r="B6195" s="6" t="s">
        <v>12</v>
      </c>
      <c r="C6195" s="5" t="s">
        <v>13</v>
      </c>
      <c r="D6195" s="5" t="s">
        <v>40</v>
      </c>
      <c r="E6195" s="5" t="s">
        <v>15</v>
      </c>
      <c r="F6195" s="5" t="s">
        <v>41</v>
      </c>
      <c r="G6195" s="7">
        <v>165.0</v>
      </c>
      <c r="H6195" s="7">
        <v>171.0</v>
      </c>
      <c r="I6195" s="7">
        <v>137.0</v>
      </c>
      <c r="J6195" s="7">
        <f t="shared" si="1"/>
        <v>157.6666667</v>
      </c>
    </row>
    <row r="6196" ht="15.75" hidden="1" customHeight="1">
      <c r="A6196" s="5" t="s">
        <v>8451</v>
      </c>
      <c r="B6196" s="6" t="s">
        <v>12</v>
      </c>
      <c r="C6196" s="5" t="s">
        <v>23</v>
      </c>
      <c r="D6196" s="5" t="s">
        <v>24</v>
      </c>
      <c r="E6196" s="5" t="s">
        <v>25</v>
      </c>
      <c r="F6196" s="5" t="s">
        <v>105</v>
      </c>
      <c r="G6196" s="7">
        <v>184.0</v>
      </c>
      <c r="H6196" s="7" t="s">
        <v>17</v>
      </c>
      <c r="I6196" s="7">
        <v>173.0</v>
      </c>
      <c r="J6196" s="7">
        <f t="shared" si="1"/>
        <v>178.5</v>
      </c>
    </row>
    <row r="6197" ht="15.75" hidden="1" customHeight="1">
      <c r="A6197" s="5" t="s">
        <v>8452</v>
      </c>
      <c r="B6197" s="6" t="s">
        <v>12</v>
      </c>
      <c r="C6197" s="5" t="s">
        <v>23</v>
      </c>
      <c r="D6197" s="5" t="s">
        <v>60</v>
      </c>
      <c r="E6197" s="5" t="s">
        <v>25</v>
      </c>
      <c r="F6197" s="5" t="s">
        <v>278</v>
      </c>
      <c r="G6197" s="7">
        <v>156.0</v>
      </c>
      <c r="H6197" s="7" t="s">
        <v>17</v>
      </c>
      <c r="I6197" s="7">
        <v>163.0</v>
      </c>
      <c r="J6197" s="7">
        <f t="shared" si="1"/>
        <v>159.5</v>
      </c>
    </row>
    <row r="6198" ht="15.75" hidden="1" customHeight="1">
      <c r="A6198" s="5" t="s">
        <v>8453</v>
      </c>
      <c r="B6198" s="6" t="s">
        <v>12</v>
      </c>
      <c r="C6198" s="5" t="s">
        <v>13</v>
      </c>
      <c r="D6198" s="5" t="s">
        <v>149</v>
      </c>
      <c r="E6198" s="5" t="s">
        <v>15</v>
      </c>
      <c r="F6198" s="5" t="s">
        <v>150</v>
      </c>
      <c r="G6198" s="7">
        <v>131.0</v>
      </c>
      <c r="H6198" s="7" t="s">
        <v>17</v>
      </c>
      <c r="I6198" s="7">
        <v>117.0</v>
      </c>
      <c r="J6198" s="7">
        <f t="shared" si="1"/>
        <v>124</v>
      </c>
    </row>
    <row r="6199" ht="15.75" hidden="1" customHeight="1">
      <c r="A6199" s="5" t="s">
        <v>8454</v>
      </c>
      <c r="B6199" s="6" t="s">
        <v>19</v>
      </c>
      <c r="C6199" s="5" t="s">
        <v>13</v>
      </c>
      <c r="D6199" s="5" t="s">
        <v>30</v>
      </c>
      <c r="E6199" s="5" t="s">
        <v>25</v>
      </c>
      <c r="F6199" s="5" t="s">
        <v>1311</v>
      </c>
      <c r="G6199" s="7">
        <v>127.0</v>
      </c>
      <c r="H6199" s="7" t="s">
        <v>17</v>
      </c>
      <c r="I6199" s="7">
        <v>135.0</v>
      </c>
      <c r="J6199" s="7">
        <f t="shared" si="1"/>
        <v>131</v>
      </c>
    </row>
    <row r="6200" ht="15.75" hidden="1" customHeight="1">
      <c r="A6200" s="5" t="s">
        <v>8455</v>
      </c>
      <c r="B6200" s="6" t="s">
        <v>12</v>
      </c>
      <c r="C6200" s="5" t="s">
        <v>23</v>
      </c>
      <c r="D6200" s="5" t="s">
        <v>20</v>
      </c>
      <c r="E6200" s="5" t="s">
        <v>25</v>
      </c>
      <c r="F6200" s="5" t="s">
        <v>71</v>
      </c>
      <c r="G6200" s="7">
        <v>163.0</v>
      </c>
      <c r="H6200" s="7">
        <v>164.0</v>
      </c>
      <c r="I6200" s="7" t="s">
        <v>17</v>
      </c>
      <c r="J6200" s="7">
        <f t="shared" si="1"/>
        <v>163.5</v>
      </c>
    </row>
    <row r="6201" ht="15.75" hidden="1" customHeight="1">
      <c r="A6201" s="5" t="s">
        <v>8456</v>
      </c>
      <c r="B6201" s="6" t="s">
        <v>12</v>
      </c>
      <c r="C6201" s="5" t="s">
        <v>13</v>
      </c>
      <c r="D6201" s="5" t="s">
        <v>20</v>
      </c>
      <c r="E6201" s="5" t="s">
        <v>15</v>
      </c>
      <c r="F6201" s="5" t="s">
        <v>107</v>
      </c>
      <c r="G6201" s="7">
        <v>162.0</v>
      </c>
      <c r="H6201" s="7">
        <v>158.0</v>
      </c>
      <c r="I6201" s="7" t="s">
        <v>17</v>
      </c>
      <c r="J6201" s="7">
        <f t="shared" si="1"/>
        <v>160</v>
      </c>
    </row>
    <row r="6202" ht="15.75" hidden="1" customHeight="1">
      <c r="A6202" s="5" t="s">
        <v>8457</v>
      </c>
      <c r="B6202" s="6" t="s">
        <v>19</v>
      </c>
      <c r="C6202" s="5" t="s">
        <v>23</v>
      </c>
      <c r="D6202" s="5" t="s">
        <v>37</v>
      </c>
      <c r="E6202" s="5" t="s">
        <v>15</v>
      </c>
      <c r="F6202" s="5" t="s">
        <v>1225</v>
      </c>
      <c r="G6202" s="7">
        <v>154.0</v>
      </c>
      <c r="H6202" s="7" t="s">
        <v>17</v>
      </c>
      <c r="I6202" s="7">
        <v>122.0</v>
      </c>
      <c r="J6202" s="7">
        <f t="shared" si="1"/>
        <v>138</v>
      </c>
    </row>
    <row r="6203" ht="15.75" hidden="1" customHeight="1">
      <c r="A6203" s="5" t="s">
        <v>8458</v>
      </c>
      <c r="B6203" s="6" t="s">
        <v>12</v>
      </c>
      <c r="C6203" s="5" t="s">
        <v>13</v>
      </c>
      <c r="D6203" s="5" t="s">
        <v>109</v>
      </c>
      <c r="E6203" s="5" t="s">
        <v>15</v>
      </c>
      <c r="F6203" s="5" t="s">
        <v>172</v>
      </c>
      <c r="G6203" s="7">
        <v>122.0</v>
      </c>
      <c r="H6203" s="7">
        <v>121.0</v>
      </c>
      <c r="I6203" s="7" t="s">
        <v>17</v>
      </c>
      <c r="J6203" s="7">
        <f t="shared" si="1"/>
        <v>121.5</v>
      </c>
    </row>
    <row r="6204" ht="15.75" hidden="1" customHeight="1">
      <c r="A6204" s="5" t="s">
        <v>8459</v>
      </c>
      <c r="B6204" s="6" t="s">
        <v>12</v>
      </c>
      <c r="C6204" s="5" t="s">
        <v>23</v>
      </c>
      <c r="D6204" s="5" t="s">
        <v>1019</v>
      </c>
      <c r="E6204" s="5" t="s">
        <v>15</v>
      </c>
      <c r="F6204" s="5" t="s">
        <v>35</v>
      </c>
      <c r="G6204" s="7">
        <v>192.0</v>
      </c>
      <c r="H6204" s="7" t="s">
        <v>17</v>
      </c>
      <c r="I6204" s="7">
        <v>175.0</v>
      </c>
      <c r="J6204" s="7">
        <f t="shared" si="1"/>
        <v>183.5</v>
      </c>
    </row>
    <row r="6205" ht="15.75" hidden="1" customHeight="1">
      <c r="A6205" s="5" t="s">
        <v>8460</v>
      </c>
      <c r="B6205" s="6" t="s">
        <v>12</v>
      </c>
      <c r="C6205" s="5" t="s">
        <v>13</v>
      </c>
      <c r="D6205" s="5" t="s">
        <v>30</v>
      </c>
      <c r="E6205" s="5" t="s">
        <v>25</v>
      </c>
      <c r="F6205" s="5" t="s">
        <v>737</v>
      </c>
      <c r="G6205" s="7">
        <v>156.0</v>
      </c>
      <c r="H6205" s="7">
        <v>153.0</v>
      </c>
      <c r="I6205" s="7">
        <v>110.0</v>
      </c>
      <c r="J6205" s="7">
        <f t="shared" si="1"/>
        <v>139.6666667</v>
      </c>
    </row>
    <row r="6206" ht="15.75" hidden="1" customHeight="1">
      <c r="A6206" s="5" t="s">
        <v>8461</v>
      </c>
      <c r="B6206" s="6" t="s">
        <v>12</v>
      </c>
      <c r="C6206" s="5" t="s">
        <v>23</v>
      </c>
      <c r="D6206" s="5" t="s">
        <v>51</v>
      </c>
      <c r="E6206" s="5" t="s">
        <v>15</v>
      </c>
      <c r="F6206" s="5" t="s">
        <v>16</v>
      </c>
      <c r="G6206" s="7">
        <v>141.0</v>
      </c>
      <c r="H6206" s="7" t="s">
        <v>17</v>
      </c>
      <c r="I6206" s="7">
        <v>125.0</v>
      </c>
      <c r="J6206" s="7">
        <f t="shared" si="1"/>
        <v>133</v>
      </c>
    </row>
    <row r="6207" ht="15.75" hidden="1" customHeight="1">
      <c r="A6207" s="5" t="s">
        <v>8462</v>
      </c>
      <c r="B6207" s="6" t="s">
        <v>12</v>
      </c>
      <c r="C6207" s="5" t="s">
        <v>23</v>
      </c>
      <c r="D6207" s="5" t="s">
        <v>51</v>
      </c>
      <c r="E6207" s="5" t="s">
        <v>15</v>
      </c>
      <c r="F6207" s="5" t="s">
        <v>336</v>
      </c>
      <c r="G6207" s="7">
        <v>179.0</v>
      </c>
      <c r="H6207" s="7" t="s">
        <v>17</v>
      </c>
      <c r="I6207" s="7">
        <v>161.0</v>
      </c>
      <c r="J6207" s="7">
        <f t="shared" si="1"/>
        <v>170</v>
      </c>
    </row>
    <row r="6208" ht="15.75" hidden="1" customHeight="1">
      <c r="A6208" s="5" t="s">
        <v>8463</v>
      </c>
      <c r="B6208" s="6" t="s">
        <v>12</v>
      </c>
      <c r="C6208" s="5" t="s">
        <v>13</v>
      </c>
      <c r="D6208" s="5" t="s">
        <v>30</v>
      </c>
      <c r="E6208" s="5" t="s">
        <v>15</v>
      </c>
      <c r="F6208" s="5" t="s">
        <v>971</v>
      </c>
      <c r="G6208" s="7">
        <v>161.0</v>
      </c>
      <c r="H6208" s="7">
        <v>138.0</v>
      </c>
      <c r="I6208" s="7">
        <v>135.0</v>
      </c>
      <c r="J6208" s="7">
        <f t="shared" si="1"/>
        <v>144.6666667</v>
      </c>
    </row>
    <row r="6209" ht="15.75" hidden="1" customHeight="1">
      <c r="A6209" s="5" t="s">
        <v>8464</v>
      </c>
      <c r="B6209" s="6" t="s">
        <v>12</v>
      </c>
      <c r="C6209" s="5" t="s">
        <v>13</v>
      </c>
      <c r="D6209" s="5" t="s">
        <v>43</v>
      </c>
      <c r="E6209" s="5" t="s">
        <v>25</v>
      </c>
      <c r="F6209" s="5" t="s">
        <v>224</v>
      </c>
      <c r="G6209" s="7">
        <v>109.0</v>
      </c>
      <c r="H6209" s="7">
        <v>124.0</v>
      </c>
      <c r="I6209" s="7" t="s">
        <v>17</v>
      </c>
      <c r="J6209" s="7">
        <f t="shared" si="1"/>
        <v>116.5</v>
      </c>
    </row>
    <row r="6210" ht="15.75" hidden="1" customHeight="1">
      <c r="A6210" s="5" t="s">
        <v>8465</v>
      </c>
      <c r="B6210" s="6" t="s">
        <v>19</v>
      </c>
      <c r="C6210" s="5" t="s">
        <v>13</v>
      </c>
      <c r="D6210" s="5" t="s">
        <v>30</v>
      </c>
      <c r="E6210" s="5" t="s">
        <v>15</v>
      </c>
      <c r="F6210" s="5" t="s">
        <v>134</v>
      </c>
      <c r="G6210" s="7">
        <v>145.0</v>
      </c>
      <c r="H6210" s="7" t="s">
        <v>17</v>
      </c>
      <c r="I6210" s="7">
        <v>119.0</v>
      </c>
      <c r="J6210" s="7">
        <f t="shared" si="1"/>
        <v>132</v>
      </c>
    </row>
    <row r="6211" ht="15.75" hidden="1" customHeight="1">
      <c r="A6211" s="5" t="s">
        <v>8466</v>
      </c>
      <c r="B6211" s="6" t="s">
        <v>12</v>
      </c>
      <c r="C6211" s="5" t="s">
        <v>23</v>
      </c>
      <c r="D6211" s="5" t="s">
        <v>51</v>
      </c>
      <c r="E6211" s="5" t="s">
        <v>25</v>
      </c>
      <c r="F6211" s="5" t="s">
        <v>278</v>
      </c>
      <c r="G6211" s="7">
        <v>155.0</v>
      </c>
      <c r="H6211" s="7">
        <v>166.0</v>
      </c>
      <c r="I6211" s="7" t="s">
        <v>17</v>
      </c>
      <c r="J6211" s="7">
        <f t="shared" si="1"/>
        <v>160.5</v>
      </c>
    </row>
    <row r="6212" ht="15.75" hidden="1" customHeight="1">
      <c r="A6212" s="5" t="s">
        <v>8467</v>
      </c>
      <c r="B6212" s="6" t="s">
        <v>19</v>
      </c>
      <c r="C6212" s="5" t="s">
        <v>23</v>
      </c>
      <c r="D6212" s="5" t="s">
        <v>43</v>
      </c>
      <c r="E6212" s="5" t="s">
        <v>15</v>
      </c>
      <c r="F6212" s="5" t="s">
        <v>92</v>
      </c>
      <c r="G6212" s="7">
        <v>159.0</v>
      </c>
      <c r="H6212" s="7">
        <v>138.0</v>
      </c>
      <c r="I6212" s="7" t="s">
        <v>17</v>
      </c>
      <c r="J6212" s="7">
        <f t="shared" si="1"/>
        <v>148.5</v>
      </c>
    </row>
    <row r="6213" ht="15.75" hidden="1" customHeight="1">
      <c r="A6213" s="5" t="s">
        <v>8468</v>
      </c>
      <c r="B6213" s="6" t="s">
        <v>19</v>
      </c>
      <c r="C6213" s="5" t="s">
        <v>13</v>
      </c>
      <c r="D6213" s="5" t="s">
        <v>30</v>
      </c>
      <c r="E6213" s="5" t="s">
        <v>25</v>
      </c>
      <c r="F6213" s="5" t="s">
        <v>446</v>
      </c>
      <c r="G6213" s="7">
        <v>185.0</v>
      </c>
      <c r="H6213" s="7">
        <v>153.0</v>
      </c>
      <c r="I6213" s="7" t="s">
        <v>17</v>
      </c>
      <c r="J6213" s="7">
        <f t="shared" si="1"/>
        <v>169</v>
      </c>
    </row>
    <row r="6214" ht="15.75" hidden="1" customHeight="1">
      <c r="A6214" s="5" t="s">
        <v>8469</v>
      </c>
      <c r="B6214" s="6" t="s">
        <v>12</v>
      </c>
      <c r="C6214" s="5" t="s">
        <v>13</v>
      </c>
      <c r="D6214" s="5" t="s">
        <v>60</v>
      </c>
      <c r="E6214" s="5" t="s">
        <v>15</v>
      </c>
      <c r="F6214" s="5" t="s">
        <v>164</v>
      </c>
      <c r="G6214" s="7">
        <v>155.0</v>
      </c>
      <c r="H6214" s="7" t="s">
        <v>17</v>
      </c>
      <c r="I6214" s="7">
        <v>187.0</v>
      </c>
      <c r="J6214" s="7">
        <f t="shared" si="1"/>
        <v>171</v>
      </c>
    </row>
    <row r="6215" ht="15.75" hidden="1" customHeight="1">
      <c r="A6215" s="5" t="s">
        <v>8470</v>
      </c>
      <c r="B6215" s="6" t="s">
        <v>12</v>
      </c>
      <c r="C6215" s="5" t="s">
        <v>23</v>
      </c>
      <c r="D6215" s="5" t="s">
        <v>30</v>
      </c>
      <c r="E6215" s="5" t="s">
        <v>25</v>
      </c>
      <c r="F6215" s="5" t="s">
        <v>737</v>
      </c>
      <c r="G6215" s="7">
        <v>122.0</v>
      </c>
      <c r="H6215" s="7">
        <v>155.0</v>
      </c>
      <c r="I6215" s="7" t="s">
        <v>17</v>
      </c>
      <c r="J6215" s="7">
        <f t="shared" si="1"/>
        <v>138.5</v>
      </c>
    </row>
    <row r="6216" ht="15.75" hidden="1" customHeight="1">
      <c r="A6216" s="5" t="s">
        <v>8471</v>
      </c>
      <c r="B6216" s="6" t="s">
        <v>19</v>
      </c>
      <c r="C6216" s="5" t="s">
        <v>13</v>
      </c>
      <c r="D6216" s="5" t="s">
        <v>20</v>
      </c>
      <c r="E6216" s="5" t="s">
        <v>25</v>
      </c>
      <c r="F6216" s="5" t="s">
        <v>28</v>
      </c>
      <c r="G6216" s="7">
        <v>166.0</v>
      </c>
      <c r="H6216" s="7">
        <v>185.5</v>
      </c>
      <c r="I6216" s="7" t="s">
        <v>17</v>
      </c>
      <c r="J6216" s="7">
        <f t="shared" si="1"/>
        <v>175.75</v>
      </c>
    </row>
    <row r="6217" ht="15.75" hidden="1" customHeight="1">
      <c r="A6217" s="5" t="s">
        <v>8472</v>
      </c>
      <c r="B6217" s="6" t="s">
        <v>19</v>
      </c>
      <c r="C6217" s="5" t="s">
        <v>23</v>
      </c>
      <c r="D6217" s="5" t="s">
        <v>20</v>
      </c>
      <c r="E6217" s="5" t="s">
        <v>15</v>
      </c>
      <c r="F6217" s="5" t="s">
        <v>1946</v>
      </c>
      <c r="G6217" s="7">
        <v>120.0</v>
      </c>
      <c r="H6217" s="7" t="s">
        <v>67</v>
      </c>
      <c r="I6217" s="7">
        <v>122.0</v>
      </c>
      <c r="J6217" s="7">
        <f t="shared" si="1"/>
        <v>121</v>
      </c>
    </row>
    <row r="6218" ht="15.75" hidden="1" customHeight="1">
      <c r="A6218" s="5" t="s">
        <v>8473</v>
      </c>
      <c r="B6218" s="6" t="s">
        <v>19</v>
      </c>
      <c r="C6218" s="5" t="s">
        <v>13</v>
      </c>
      <c r="D6218" s="5" t="s">
        <v>30</v>
      </c>
      <c r="E6218" s="5" t="s">
        <v>25</v>
      </c>
      <c r="F6218" s="5" t="s">
        <v>177</v>
      </c>
      <c r="G6218" s="7">
        <v>113.0</v>
      </c>
      <c r="H6218" s="7">
        <v>118.0</v>
      </c>
      <c r="I6218" s="7">
        <v>117.0</v>
      </c>
      <c r="J6218" s="7">
        <f t="shared" si="1"/>
        <v>116</v>
      </c>
    </row>
    <row r="6219" ht="15.75" hidden="1" customHeight="1">
      <c r="A6219" s="5" t="s">
        <v>8474</v>
      </c>
      <c r="B6219" s="6" t="s">
        <v>12</v>
      </c>
      <c r="C6219" s="5" t="s">
        <v>13</v>
      </c>
      <c r="D6219" s="5" t="s">
        <v>109</v>
      </c>
      <c r="E6219" s="5" t="s">
        <v>25</v>
      </c>
      <c r="F6219" s="5" t="s">
        <v>1118</v>
      </c>
      <c r="G6219" s="7">
        <v>191.0</v>
      </c>
      <c r="H6219" s="7">
        <v>191.0</v>
      </c>
      <c r="I6219" s="7" t="s">
        <v>17</v>
      </c>
      <c r="J6219" s="7">
        <f t="shared" si="1"/>
        <v>191</v>
      </c>
    </row>
    <row r="6220" ht="15.75" hidden="1" customHeight="1">
      <c r="A6220" s="5" t="s">
        <v>8475</v>
      </c>
      <c r="B6220" s="6" t="s">
        <v>12</v>
      </c>
      <c r="C6220" s="5" t="s">
        <v>13</v>
      </c>
      <c r="D6220" s="5" t="s">
        <v>20</v>
      </c>
      <c r="E6220" s="5" t="s">
        <v>15</v>
      </c>
      <c r="F6220" s="5" t="s">
        <v>450</v>
      </c>
      <c r="G6220" s="7">
        <v>152.0</v>
      </c>
      <c r="H6220" s="7" t="s">
        <v>17</v>
      </c>
      <c r="I6220" s="7">
        <v>172.0</v>
      </c>
      <c r="J6220" s="7">
        <f t="shared" si="1"/>
        <v>162</v>
      </c>
    </row>
    <row r="6221" ht="15.75" hidden="1" customHeight="1">
      <c r="A6221" s="5" t="s">
        <v>8476</v>
      </c>
      <c r="B6221" s="6" t="s">
        <v>12</v>
      </c>
      <c r="C6221" s="5" t="s">
        <v>23</v>
      </c>
      <c r="D6221" s="5" t="s">
        <v>20</v>
      </c>
      <c r="E6221" s="5" t="s">
        <v>15</v>
      </c>
      <c r="F6221" s="5" t="s">
        <v>450</v>
      </c>
      <c r="G6221" s="7">
        <v>180.0</v>
      </c>
      <c r="H6221" s="7" t="s">
        <v>17</v>
      </c>
      <c r="I6221" s="7">
        <v>151.0</v>
      </c>
      <c r="J6221" s="7">
        <f t="shared" si="1"/>
        <v>165.5</v>
      </c>
    </row>
    <row r="6222" ht="15.75" hidden="1" customHeight="1">
      <c r="A6222" s="5" t="s">
        <v>8477</v>
      </c>
      <c r="B6222" s="6" t="s">
        <v>19</v>
      </c>
      <c r="C6222" s="5" t="s">
        <v>23</v>
      </c>
      <c r="D6222" s="5" t="s">
        <v>20</v>
      </c>
      <c r="E6222" s="5" t="s">
        <v>25</v>
      </c>
      <c r="F6222" s="5" t="s">
        <v>498</v>
      </c>
      <c r="G6222" s="7">
        <v>186.0</v>
      </c>
      <c r="H6222" s="7" t="s">
        <v>17</v>
      </c>
      <c r="I6222" s="7">
        <v>173.0</v>
      </c>
      <c r="J6222" s="7">
        <f t="shared" si="1"/>
        <v>179.5</v>
      </c>
    </row>
    <row r="6223" ht="15.75" hidden="1" customHeight="1">
      <c r="A6223" s="5" t="s">
        <v>8478</v>
      </c>
      <c r="B6223" s="6" t="s">
        <v>19</v>
      </c>
      <c r="C6223" s="5" t="s">
        <v>23</v>
      </c>
      <c r="D6223" s="5" t="s">
        <v>37</v>
      </c>
      <c r="E6223" s="5" t="s">
        <v>15</v>
      </c>
      <c r="F6223" s="5" t="s">
        <v>271</v>
      </c>
      <c r="G6223" s="7">
        <v>195.0</v>
      </c>
      <c r="H6223" s="7" t="s">
        <v>17</v>
      </c>
      <c r="I6223" s="7">
        <v>183.0</v>
      </c>
      <c r="J6223" s="7">
        <f t="shared" si="1"/>
        <v>189</v>
      </c>
    </row>
    <row r="6224" ht="15.75" hidden="1" customHeight="1">
      <c r="A6224" s="5" t="s">
        <v>8479</v>
      </c>
      <c r="B6224" s="6" t="s">
        <v>12</v>
      </c>
      <c r="C6224" s="5" t="s">
        <v>23</v>
      </c>
      <c r="D6224" s="5" t="s">
        <v>37</v>
      </c>
      <c r="E6224" s="5" t="s">
        <v>25</v>
      </c>
      <c r="F6224" s="5" t="s">
        <v>240</v>
      </c>
      <c r="G6224" s="7">
        <v>134.0</v>
      </c>
      <c r="H6224" s="7" t="s">
        <v>17</v>
      </c>
      <c r="I6224" s="7">
        <v>140.0</v>
      </c>
      <c r="J6224" s="7">
        <f t="shared" si="1"/>
        <v>137</v>
      </c>
    </row>
    <row r="6225" ht="15.75" hidden="1" customHeight="1">
      <c r="A6225" s="5" t="s">
        <v>8480</v>
      </c>
      <c r="B6225" s="6" t="s">
        <v>12</v>
      </c>
      <c r="C6225" s="5" t="s">
        <v>13</v>
      </c>
      <c r="D6225" s="5" t="s">
        <v>30</v>
      </c>
      <c r="E6225" s="5" t="s">
        <v>15</v>
      </c>
      <c r="F6225" s="5" t="s">
        <v>302</v>
      </c>
      <c r="G6225" s="7">
        <v>185.0</v>
      </c>
      <c r="H6225" s="7" t="s">
        <v>17</v>
      </c>
      <c r="I6225" s="7">
        <v>190.0</v>
      </c>
      <c r="J6225" s="7">
        <f t="shared" si="1"/>
        <v>187.5</v>
      </c>
    </row>
    <row r="6226" ht="15.75" hidden="1" customHeight="1">
      <c r="A6226" s="5" t="s">
        <v>8481</v>
      </c>
      <c r="B6226" s="6" t="s">
        <v>12</v>
      </c>
      <c r="C6226" s="5" t="s">
        <v>23</v>
      </c>
      <c r="D6226" s="5" t="s">
        <v>24</v>
      </c>
      <c r="E6226" s="5" t="s">
        <v>15</v>
      </c>
      <c r="F6226" s="5" t="s">
        <v>722</v>
      </c>
      <c r="G6226" s="7">
        <v>190.0</v>
      </c>
      <c r="H6226" s="7" t="s">
        <v>17</v>
      </c>
      <c r="I6226" s="7">
        <v>183.0</v>
      </c>
      <c r="J6226" s="7">
        <f t="shared" si="1"/>
        <v>186.5</v>
      </c>
    </row>
    <row r="6227" ht="15.75" hidden="1" customHeight="1">
      <c r="A6227" s="5" t="s">
        <v>8482</v>
      </c>
      <c r="B6227" s="6" t="s">
        <v>19</v>
      </c>
      <c r="C6227" s="5" t="s">
        <v>23</v>
      </c>
      <c r="D6227" s="5" t="s">
        <v>130</v>
      </c>
      <c r="E6227" s="5" t="s">
        <v>15</v>
      </c>
      <c r="F6227" s="5" t="s">
        <v>483</v>
      </c>
      <c r="G6227" s="7">
        <v>157.0</v>
      </c>
      <c r="H6227" s="7">
        <v>170.0</v>
      </c>
      <c r="I6227" s="7">
        <v>144.0</v>
      </c>
      <c r="J6227" s="7">
        <f t="shared" si="1"/>
        <v>157</v>
      </c>
    </row>
    <row r="6228" ht="15.75" hidden="1" customHeight="1">
      <c r="A6228" s="5" t="s">
        <v>8483</v>
      </c>
      <c r="B6228" s="6" t="s">
        <v>12</v>
      </c>
      <c r="C6228" s="5" t="s">
        <v>13</v>
      </c>
      <c r="D6228" s="5" t="s">
        <v>20</v>
      </c>
      <c r="E6228" s="5" t="s">
        <v>15</v>
      </c>
      <c r="F6228" s="5" t="s">
        <v>137</v>
      </c>
      <c r="G6228" s="7">
        <v>177.0</v>
      </c>
      <c r="H6228" s="7" t="s">
        <v>17</v>
      </c>
      <c r="I6228" s="7">
        <v>140.0</v>
      </c>
      <c r="J6228" s="7">
        <f t="shared" si="1"/>
        <v>158.5</v>
      </c>
    </row>
    <row r="6229" ht="15.75" hidden="1" customHeight="1">
      <c r="A6229" s="5" t="s">
        <v>8484</v>
      </c>
      <c r="B6229" s="6" t="s">
        <v>12</v>
      </c>
      <c r="C6229" s="5" t="s">
        <v>13</v>
      </c>
      <c r="D6229" s="5" t="s">
        <v>37</v>
      </c>
      <c r="E6229" s="5" t="s">
        <v>25</v>
      </c>
      <c r="F6229" s="5" t="s">
        <v>1023</v>
      </c>
      <c r="G6229" s="7">
        <v>119.0</v>
      </c>
      <c r="H6229" s="7" t="s">
        <v>17</v>
      </c>
      <c r="I6229" s="7" t="s">
        <v>67</v>
      </c>
      <c r="J6229" s="7">
        <f t="shared" si="1"/>
        <v>119</v>
      </c>
    </row>
    <row r="6230" ht="15.75" hidden="1" customHeight="1">
      <c r="A6230" s="5" t="s">
        <v>8485</v>
      </c>
      <c r="B6230" s="6" t="s">
        <v>12</v>
      </c>
      <c r="C6230" s="5" t="s">
        <v>23</v>
      </c>
      <c r="D6230" s="5" t="s">
        <v>149</v>
      </c>
      <c r="E6230" s="5" t="s">
        <v>15</v>
      </c>
      <c r="F6230" s="5" t="s">
        <v>150</v>
      </c>
      <c r="G6230" s="7">
        <v>135.0</v>
      </c>
      <c r="H6230" s="7">
        <v>145.0</v>
      </c>
      <c r="I6230" s="7" t="s">
        <v>67</v>
      </c>
      <c r="J6230" s="7">
        <f t="shared" si="1"/>
        <v>140</v>
      </c>
    </row>
    <row r="6231" ht="15.75" hidden="1" customHeight="1">
      <c r="A6231" s="5" t="s">
        <v>8486</v>
      </c>
      <c r="B6231" s="6" t="s">
        <v>12</v>
      </c>
      <c r="C6231" s="5" t="s">
        <v>23</v>
      </c>
      <c r="D6231" s="5" t="s">
        <v>24</v>
      </c>
      <c r="E6231" s="5" t="s">
        <v>15</v>
      </c>
      <c r="F6231" s="5" t="s">
        <v>170</v>
      </c>
      <c r="G6231" s="7">
        <v>164.0</v>
      </c>
      <c r="H6231" s="7">
        <v>151.0</v>
      </c>
      <c r="I6231" s="7" t="s">
        <v>17</v>
      </c>
      <c r="J6231" s="7">
        <f t="shared" si="1"/>
        <v>157.5</v>
      </c>
    </row>
    <row r="6232" ht="15.75" hidden="1" customHeight="1">
      <c r="A6232" s="5" t="s">
        <v>8487</v>
      </c>
      <c r="B6232" s="6" t="s">
        <v>12</v>
      </c>
      <c r="C6232" s="5" t="s">
        <v>23</v>
      </c>
      <c r="D6232" s="5" t="s">
        <v>109</v>
      </c>
      <c r="E6232" s="5" t="s">
        <v>25</v>
      </c>
      <c r="F6232" s="5" t="s">
        <v>94</v>
      </c>
      <c r="G6232" s="7">
        <v>163.0</v>
      </c>
      <c r="H6232" s="7">
        <v>145.0</v>
      </c>
      <c r="I6232" s="7" t="s">
        <v>17</v>
      </c>
      <c r="J6232" s="7">
        <f t="shared" si="1"/>
        <v>154</v>
      </c>
    </row>
    <row r="6233" ht="15.75" hidden="1" customHeight="1">
      <c r="A6233" s="5" t="s">
        <v>8488</v>
      </c>
      <c r="B6233" s="6" t="s">
        <v>12</v>
      </c>
      <c r="C6233" s="5" t="s">
        <v>13</v>
      </c>
      <c r="D6233" s="5" t="s">
        <v>20</v>
      </c>
      <c r="E6233" s="5" t="s">
        <v>15</v>
      </c>
      <c r="F6233" s="5" t="s">
        <v>292</v>
      </c>
      <c r="G6233" s="7">
        <v>174.0</v>
      </c>
      <c r="H6233" s="7" t="s">
        <v>17</v>
      </c>
      <c r="I6233" s="7">
        <v>159.0</v>
      </c>
      <c r="J6233" s="7">
        <f t="shared" si="1"/>
        <v>166.5</v>
      </c>
    </row>
    <row r="6234" ht="15.75" hidden="1" customHeight="1">
      <c r="A6234" s="5" t="s">
        <v>8489</v>
      </c>
      <c r="B6234" s="6" t="s">
        <v>12</v>
      </c>
      <c r="C6234" s="5" t="s">
        <v>23</v>
      </c>
      <c r="D6234" s="5" t="s">
        <v>20</v>
      </c>
      <c r="E6234" s="5" t="s">
        <v>15</v>
      </c>
      <c r="F6234" s="5" t="s">
        <v>457</v>
      </c>
      <c r="G6234" s="7">
        <v>186.0</v>
      </c>
      <c r="H6234" s="7" t="s">
        <v>17</v>
      </c>
      <c r="I6234" s="7">
        <v>184.0</v>
      </c>
      <c r="J6234" s="7">
        <f t="shared" si="1"/>
        <v>185</v>
      </c>
    </row>
    <row r="6235" ht="15.75" hidden="1" customHeight="1">
      <c r="A6235" s="5" t="s">
        <v>8490</v>
      </c>
      <c r="B6235" s="6" t="s">
        <v>12</v>
      </c>
      <c r="C6235" s="5" t="s">
        <v>23</v>
      </c>
      <c r="D6235" s="5" t="s">
        <v>37</v>
      </c>
      <c r="E6235" s="5" t="s">
        <v>15</v>
      </c>
      <c r="F6235" s="5" t="s">
        <v>117</v>
      </c>
      <c r="G6235" s="7">
        <v>194.0</v>
      </c>
      <c r="H6235" s="7" t="s">
        <v>17</v>
      </c>
      <c r="I6235" s="7">
        <v>184.0</v>
      </c>
      <c r="J6235" s="7">
        <f t="shared" si="1"/>
        <v>189</v>
      </c>
    </row>
    <row r="6236" ht="15.75" hidden="1" customHeight="1">
      <c r="A6236" s="5" t="s">
        <v>8491</v>
      </c>
      <c r="B6236" s="6" t="s">
        <v>12</v>
      </c>
      <c r="C6236" s="5" t="s">
        <v>23</v>
      </c>
      <c r="D6236" s="5" t="s">
        <v>130</v>
      </c>
      <c r="E6236" s="5" t="s">
        <v>25</v>
      </c>
      <c r="F6236" s="5" t="s">
        <v>1036</v>
      </c>
      <c r="G6236" s="7">
        <v>109.0</v>
      </c>
      <c r="H6236" s="7">
        <v>143.0</v>
      </c>
      <c r="I6236" s="7">
        <v>104.0</v>
      </c>
      <c r="J6236" s="7">
        <f t="shared" si="1"/>
        <v>118.6666667</v>
      </c>
    </row>
    <row r="6237" ht="15.75" hidden="1" customHeight="1">
      <c r="A6237" s="5" t="s">
        <v>8492</v>
      </c>
      <c r="B6237" s="6" t="s">
        <v>19</v>
      </c>
      <c r="C6237" s="5" t="s">
        <v>13</v>
      </c>
      <c r="D6237" s="5" t="s">
        <v>40</v>
      </c>
      <c r="E6237" s="5" t="s">
        <v>15</v>
      </c>
      <c r="F6237" s="5" t="s">
        <v>41</v>
      </c>
      <c r="G6237" s="7">
        <v>134.0</v>
      </c>
      <c r="H6237" s="7">
        <v>127.0</v>
      </c>
      <c r="I6237" s="7" t="s">
        <v>67</v>
      </c>
      <c r="J6237" s="7">
        <f t="shared" si="1"/>
        <v>130.5</v>
      </c>
    </row>
    <row r="6238" ht="15.75" hidden="1" customHeight="1">
      <c r="A6238" s="5" t="s">
        <v>8493</v>
      </c>
      <c r="B6238" s="6" t="s">
        <v>12</v>
      </c>
      <c r="C6238" s="5" t="s">
        <v>23</v>
      </c>
      <c r="D6238" s="5" t="s">
        <v>24</v>
      </c>
      <c r="E6238" s="5" t="s">
        <v>15</v>
      </c>
      <c r="F6238" s="5" t="s">
        <v>554</v>
      </c>
      <c r="G6238" s="7">
        <v>150.0</v>
      </c>
      <c r="H6238" s="7">
        <v>135.0</v>
      </c>
      <c r="I6238" s="7" t="s">
        <v>17</v>
      </c>
      <c r="J6238" s="7">
        <f t="shared" si="1"/>
        <v>142.5</v>
      </c>
    </row>
    <row r="6239" ht="15.75" hidden="1" customHeight="1">
      <c r="A6239" s="5" t="s">
        <v>8494</v>
      </c>
      <c r="B6239" s="6" t="s">
        <v>12</v>
      </c>
      <c r="C6239" s="5" t="s">
        <v>23</v>
      </c>
      <c r="D6239" s="5" t="s">
        <v>60</v>
      </c>
      <c r="E6239" s="5" t="s">
        <v>15</v>
      </c>
      <c r="F6239" s="5" t="s">
        <v>31</v>
      </c>
      <c r="G6239" s="7">
        <v>184.0</v>
      </c>
      <c r="H6239" s="7" t="s">
        <v>17</v>
      </c>
      <c r="I6239" s="7">
        <v>178.0</v>
      </c>
      <c r="J6239" s="7">
        <f t="shared" si="1"/>
        <v>181</v>
      </c>
    </row>
    <row r="6240" ht="15.75" hidden="1" customHeight="1">
      <c r="A6240" s="5" t="s">
        <v>8495</v>
      </c>
      <c r="B6240" s="6" t="s">
        <v>12</v>
      </c>
      <c r="C6240" s="5" t="s">
        <v>23</v>
      </c>
      <c r="D6240" s="5" t="s">
        <v>561</v>
      </c>
      <c r="E6240" s="5" t="s">
        <v>15</v>
      </c>
      <c r="F6240" s="5" t="s">
        <v>594</v>
      </c>
      <c r="G6240" s="7">
        <v>131.0</v>
      </c>
      <c r="H6240" s="7">
        <v>145.0</v>
      </c>
      <c r="I6240" s="7" t="s">
        <v>17</v>
      </c>
      <c r="J6240" s="7">
        <f t="shared" si="1"/>
        <v>138</v>
      </c>
    </row>
    <row r="6241" ht="15.75" hidden="1" customHeight="1">
      <c r="A6241" s="5" t="s">
        <v>8496</v>
      </c>
      <c r="B6241" s="6" t="s">
        <v>12</v>
      </c>
      <c r="C6241" s="5" t="s">
        <v>23</v>
      </c>
      <c r="D6241" s="5" t="s">
        <v>24</v>
      </c>
      <c r="E6241" s="5" t="s">
        <v>25</v>
      </c>
      <c r="F6241" s="5" t="s">
        <v>26</v>
      </c>
      <c r="G6241" s="7">
        <v>178.0</v>
      </c>
      <c r="H6241" s="7">
        <v>110.0</v>
      </c>
      <c r="I6241" s="7" t="s">
        <v>17</v>
      </c>
      <c r="J6241" s="7">
        <f t="shared" si="1"/>
        <v>144</v>
      </c>
    </row>
    <row r="6242" ht="15.75" hidden="1" customHeight="1">
      <c r="A6242" s="5" t="s">
        <v>8497</v>
      </c>
      <c r="B6242" s="6" t="s">
        <v>12</v>
      </c>
      <c r="C6242" s="5" t="s">
        <v>23</v>
      </c>
      <c r="D6242" s="5" t="s">
        <v>30</v>
      </c>
      <c r="E6242" s="5" t="s">
        <v>15</v>
      </c>
      <c r="F6242" s="5" t="s">
        <v>66</v>
      </c>
      <c r="G6242" s="7">
        <v>191.0</v>
      </c>
      <c r="H6242" s="7" t="s">
        <v>17</v>
      </c>
      <c r="I6242" s="7">
        <v>186.0</v>
      </c>
      <c r="J6242" s="7">
        <f t="shared" si="1"/>
        <v>188.5</v>
      </c>
    </row>
    <row r="6243" ht="15.75" hidden="1" customHeight="1">
      <c r="A6243" s="5" t="s">
        <v>8498</v>
      </c>
      <c r="B6243" s="6" t="s">
        <v>19</v>
      </c>
      <c r="C6243" s="5" t="s">
        <v>23</v>
      </c>
      <c r="D6243" s="5" t="s">
        <v>30</v>
      </c>
      <c r="E6243" s="5" t="s">
        <v>15</v>
      </c>
      <c r="F6243" s="5" t="s">
        <v>214</v>
      </c>
      <c r="G6243" s="7">
        <v>140.0</v>
      </c>
      <c r="H6243" s="7">
        <v>151.0</v>
      </c>
      <c r="I6243" s="7" t="s">
        <v>17</v>
      </c>
      <c r="J6243" s="7">
        <f t="shared" si="1"/>
        <v>145.5</v>
      </c>
    </row>
    <row r="6244" ht="15.75" hidden="1" customHeight="1">
      <c r="A6244" s="5" t="s">
        <v>8499</v>
      </c>
      <c r="B6244" s="6" t="s">
        <v>12</v>
      </c>
      <c r="C6244" s="5" t="s">
        <v>13</v>
      </c>
      <c r="D6244" s="5" t="s">
        <v>43</v>
      </c>
      <c r="E6244" s="5" t="s">
        <v>15</v>
      </c>
      <c r="F6244" s="5" t="s">
        <v>174</v>
      </c>
      <c r="G6244" s="7">
        <v>147.0</v>
      </c>
      <c r="H6244" s="7" t="s">
        <v>17</v>
      </c>
      <c r="I6244" s="7">
        <v>159.0</v>
      </c>
      <c r="J6244" s="7">
        <f t="shared" si="1"/>
        <v>153</v>
      </c>
    </row>
    <row r="6245" ht="15.75" hidden="1" customHeight="1">
      <c r="A6245" s="5" t="s">
        <v>8500</v>
      </c>
      <c r="B6245" s="6" t="s">
        <v>12</v>
      </c>
      <c r="C6245" s="5" t="s">
        <v>23</v>
      </c>
      <c r="D6245" s="5" t="s">
        <v>30</v>
      </c>
      <c r="E6245" s="5" t="s">
        <v>15</v>
      </c>
      <c r="F6245" s="5" t="s">
        <v>183</v>
      </c>
      <c r="G6245" s="7">
        <v>132.0</v>
      </c>
      <c r="H6245" s="7">
        <v>130.0</v>
      </c>
      <c r="I6245" s="7" t="s">
        <v>17</v>
      </c>
      <c r="J6245" s="7">
        <f t="shared" si="1"/>
        <v>131</v>
      </c>
    </row>
    <row r="6246" ht="15.75" hidden="1" customHeight="1">
      <c r="A6246" s="5" t="s">
        <v>8501</v>
      </c>
      <c r="B6246" s="6" t="s">
        <v>12</v>
      </c>
      <c r="C6246" s="5" t="s">
        <v>23</v>
      </c>
      <c r="D6246" s="5" t="s">
        <v>109</v>
      </c>
      <c r="E6246" s="5" t="s">
        <v>25</v>
      </c>
      <c r="F6246" s="5" t="s">
        <v>155</v>
      </c>
      <c r="G6246" s="7">
        <v>184.0</v>
      </c>
      <c r="H6246" s="7">
        <v>181.0</v>
      </c>
      <c r="I6246" s="7" t="s">
        <v>17</v>
      </c>
      <c r="J6246" s="7">
        <f t="shared" si="1"/>
        <v>182.5</v>
      </c>
    </row>
    <row r="6247" ht="15.75" hidden="1" customHeight="1">
      <c r="A6247" s="5" t="s">
        <v>8502</v>
      </c>
      <c r="B6247" s="6" t="s">
        <v>12</v>
      </c>
      <c r="C6247" s="5" t="s">
        <v>13</v>
      </c>
      <c r="D6247" s="5" t="s">
        <v>14</v>
      </c>
      <c r="E6247" s="5" t="s">
        <v>25</v>
      </c>
      <c r="F6247" s="5" t="s">
        <v>56</v>
      </c>
      <c r="G6247" s="7">
        <v>163.0</v>
      </c>
      <c r="H6247" s="7" t="s">
        <v>17</v>
      </c>
      <c r="I6247" s="7">
        <v>187.0</v>
      </c>
      <c r="J6247" s="7">
        <f t="shared" si="1"/>
        <v>175</v>
      </c>
    </row>
    <row r="6248" ht="15.75" hidden="1" customHeight="1">
      <c r="A6248" s="5" t="s">
        <v>8503</v>
      </c>
      <c r="B6248" s="6" t="s">
        <v>12</v>
      </c>
      <c r="C6248" s="5" t="s">
        <v>23</v>
      </c>
      <c r="D6248" s="5" t="s">
        <v>24</v>
      </c>
      <c r="E6248" s="5" t="s">
        <v>15</v>
      </c>
      <c r="F6248" s="5" t="s">
        <v>35</v>
      </c>
      <c r="G6248" s="7">
        <v>182.0</v>
      </c>
      <c r="H6248" s="7">
        <v>153.0</v>
      </c>
      <c r="I6248" s="7" t="s">
        <v>17</v>
      </c>
      <c r="J6248" s="7">
        <f t="shared" si="1"/>
        <v>167.5</v>
      </c>
    </row>
    <row r="6249" ht="15.75" hidden="1" customHeight="1">
      <c r="A6249" s="5" t="s">
        <v>8504</v>
      </c>
      <c r="B6249" s="6" t="s">
        <v>19</v>
      </c>
      <c r="C6249" s="5" t="s">
        <v>13</v>
      </c>
      <c r="D6249" s="5" t="s">
        <v>37</v>
      </c>
      <c r="E6249" s="5" t="s">
        <v>15</v>
      </c>
      <c r="F6249" s="5" t="s">
        <v>326</v>
      </c>
      <c r="G6249" s="7">
        <v>147.0</v>
      </c>
      <c r="H6249" s="7" t="s">
        <v>17</v>
      </c>
      <c r="I6249" s="7">
        <v>165.0</v>
      </c>
      <c r="J6249" s="7">
        <f t="shared" si="1"/>
        <v>156</v>
      </c>
    </row>
    <row r="6250" ht="15.75" hidden="1" customHeight="1">
      <c r="A6250" s="5" t="s">
        <v>8505</v>
      </c>
      <c r="B6250" s="6" t="s">
        <v>12</v>
      </c>
      <c r="C6250" s="5" t="s">
        <v>23</v>
      </c>
      <c r="D6250" s="5" t="s">
        <v>51</v>
      </c>
      <c r="E6250" s="5" t="s">
        <v>15</v>
      </c>
      <c r="F6250" s="5" t="s">
        <v>112</v>
      </c>
      <c r="G6250" s="7">
        <v>159.0</v>
      </c>
      <c r="H6250" s="7">
        <v>147.0</v>
      </c>
      <c r="I6250" s="7" t="s">
        <v>17</v>
      </c>
      <c r="J6250" s="7">
        <f t="shared" si="1"/>
        <v>153</v>
      </c>
    </row>
    <row r="6251" ht="15.75" hidden="1" customHeight="1">
      <c r="A6251" s="5" t="s">
        <v>8506</v>
      </c>
      <c r="B6251" s="6" t="s">
        <v>12</v>
      </c>
      <c r="C6251" s="5" t="s">
        <v>23</v>
      </c>
      <c r="D6251" s="5" t="s">
        <v>37</v>
      </c>
      <c r="E6251" s="5" t="s">
        <v>15</v>
      </c>
      <c r="F6251" s="5" t="s">
        <v>101</v>
      </c>
      <c r="G6251" s="7">
        <v>152.0</v>
      </c>
      <c r="H6251" s="7">
        <v>155.0</v>
      </c>
      <c r="I6251" s="7" t="s">
        <v>17</v>
      </c>
      <c r="J6251" s="7">
        <f t="shared" si="1"/>
        <v>153.5</v>
      </c>
    </row>
    <row r="6252" ht="15.75" hidden="1" customHeight="1">
      <c r="A6252" s="5" t="s">
        <v>8507</v>
      </c>
      <c r="B6252" s="6" t="s">
        <v>19</v>
      </c>
      <c r="C6252" s="5" t="s">
        <v>13</v>
      </c>
      <c r="D6252" s="5" t="s">
        <v>30</v>
      </c>
      <c r="E6252" s="5" t="s">
        <v>15</v>
      </c>
      <c r="F6252" s="5" t="s">
        <v>134</v>
      </c>
      <c r="G6252" s="7">
        <v>131.0</v>
      </c>
      <c r="H6252" s="7" t="s">
        <v>17</v>
      </c>
      <c r="I6252" s="7">
        <v>135.0</v>
      </c>
      <c r="J6252" s="7">
        <f t="shared" si="1"/>
        <v>133</v>
      </c>
    </row>
    <row r="6253" ht="15.75" hidden="1" customHeight="1">
      <c r="A6253" s="5" t="s">
        <v>8508</v>
      </c>
      <c r="B6253" s="6" t="s">
        <v>12</v>
      </c>
      <c r="C6253" s="5" t="s">
        <v>23</v>
      </c>
      <c r="D6253" s="5" t="s">
        <v>24</v>
      </c>
      <c r="E6253" s="5" t="s">
        <v>25</v>
      </c>
      <c r="F6253" s="5" t="s">
        <v>105</v>
      </c>
      <c r="G6253" s="7">
        <v>188.0</v>
      </c>
      <c r="H6253" s="7" t="s">
        <v>17</v>
      </c>
      <c r="I6253" s="7">
        <v>194.0</v>
      </c>
      <c r="J6253" s="7">
        <f t="shared" si="1"/>
        <v>191</v>
      </c>
    </row>
    <row r="6254" ht="15.75" hidden="1" customHeight="1">
      <c r="A6254" s="5" t="s">
        <v>8509</v>
      </c>
      <c r="B6254" s="6" t="s">
        <v>12</v>
      </c>
      <c r="C6254" s="5" t="s">
        <v>23</v>
      </c>
      <c r="D6254" s="5" t="s">
        <v>51</v>
      </c>
      <c r="E6254" s="5" t="s">
        <v>15</v>
      </c>
      <c r="F6254" s="5" t="s">
        <v>112</v>
      </c>
      <c r="G6254" s="7">
        <v>185.0</v>
      </c>
      <c r="H6254" s="7" t="s">
        <v>17</v>
      </c>
      <c r="I6254" s="7">
        <v>168.0</v>
      </c>
      <c r="J6254" s="7">
        <f t="shared" si="1"/>
        <v>176.5</v>
      </c>
    </row>
    <row r="6255" ht="15.75" hidden="1" customHeight="1">
      <c r="A6255" s="5" t="s">
        <v>8510</v>
      </c>
      <c r="B6255" s="6" t="s">
        <v>12</v>
      </c>
      <c r="C6255" s="5" t="s">
        <v>13</v>
      </c>
      <c r="D6255" s="5" t="s">
        <v>24</v>
      </c>
      <c r="E6255" s="5" t="s">
        <v>15</v>
      </c>
      <c r="F6255" s="5" t="s">
        <v>35</v>
      </c>
      <c r="G6255" s="7">
        <v>180.0</v>
      </c>
      <c r="H6255" s="7">
        <v>166.0</v>
      </c>
      <c r="I6255" s="7">
        <v>144.0</v>
      </c>
      <c r="J6255" s="7">
        <f t="shared" si="1"/>
        <v>163.3333333</v>
      </c>
    </row>
    <row r="6256" ht="15.75" hidden="1" customHeight="1">
      <c r="A6256" s="5" t="s">
        <v>8511</v>
      </c>
      <c r="B6256" s="6" t="s">
        <v>19</v>
      </c>
      <c r="C6256" s="5" t="s">
        <v>23</v>
      </c>
      <c r="D6256" s="5" t="s">
        <v>30</v>
      </c>
      <c r="E6256" s="5" t="s">
        <v>25</v>
      </c>
      <c r="F6256" s="5" t="s">
        <v>1350</v>
      </c>
      <c r="G6256" s="7">
        <v>173.0</v>
      </c>
      <c r="H6256" s="7" t="s">
        <v>17</v>
      </c>
      <c r="I6256" s="7">
        <v>151.0</v>
      </c>
      <c r="J6256" s="7">
        <f t="shared" si="1"/>
        <v>162</v>
      </c>
    </row>
    <row r="6257" ht="15.75" customHeight="1">
      <c r="A6257" s="5" t="s">
        <v>8512</v>
      </c>
      <c r="B6257" s="6" t="s">
        <v>19</v>
      </c>
      <c r="C6257" s="5" t="s">
        <v>13</v>
      </c>
      <c r="D6257" s="5" t="s">
        <v>149</v>
      </c>
      <c r="E6257" s="5" t="s">
        <v>15</v>
      </c>
      <c r="F6257" s="5" t="s">
        <v>150</v>
      </c>
      <c r="G6257" s="7" t="s">
        <v>67</v>
      </c>
      <c r="H6257" s="7" t="s">
        <v>67</v>
      </c>
      <c r="I6257" s="7" t="s">
        <v>17</v>
      </c>
      <c r="J6257" s="7" t="str">
        <f t="shared" si="1"/>
        <v>#DIV/0!</v>
      </c>
    </row>
    <row r="6258" ht="15.75" hidden="1" customHeight="1">
      <c r="A6258" s="5" t="s">
        <v>8513</v>
      </c>
      <c r="B6258" s="6" t="s">
        <v>12</v>
      </c>
      <c r="C6258" s="5" t="s">
        <v>23</v>
      </c>
      <c r="D6258" s="5" t="s">
        <v>37</v>
      </c>
      <c r="E6258" s="5" t="s">
        <v>15</v>
      </c>
      <c r="F6258" s="5" t="s">
        <v>114</v>
      </c>
      <c r="G6258" s="7">
        <v>170.0</v>
      </c>
      <c r="H6258" s="7">
        <v>162.0</v>
      </c>
      <c r="I6258" s="7" t="s">
        <v>17</v>
      </c>
      <c r="J6258" s="7">
        <f t="shared" si="1"/>
        <v>166</v>
      </c>
    </row>
    <row r="6259" ht="15.75" hidden="1" customHeight="1">
      <c r="A6259" s="5" t="s">
        <v>8514</v>
      </c>
      <c r="B6259" s="6" t="s">
        <v>12</v>
      </c>
      <c r="C6259" s="5" t="s">
        <v>13</v>
      </c>
      <c r="D6259" s="5" t="s">
        <v>37</v>
      </c>
      <c r="E6259" s="5" t="s">
        <v>15</v>
      </c>
      <c r="F6259" s="5" t="s">
        <v>205</v>
      </c>
      <c r="G6259" s="7">
        <v>126.0</v>
      </c>
      <c r="H6259" s="7">
        <v>132.0</v>
      </c>
      <c r="I6259" s="7" t="s">
        <v>17</v>
      </c>
      <c r="J6259" s="7">
        <f t="shared" si="1"/>
        <v>129</v>
      </c>
    </row>
    <row r="6260" ht="15.75" hidden="1" customHeight="1">
      <c r="A6260" s="5" t="s">
        <v>8515</v>
      </c>
      <c r="B6260" s="6" t="s">
        <v>12</v>
      </c>
      <c r="C6260" s="5" t="s">
        <v>13</v>
      </c>
      <c r="D6260" s="5" t="s">
        <v>149</v>
      </c>
      <c r="E6260" s="5" t="s">
        <v>15</v>
      </c>
      <c r="F6260" s="5" t="s">
        <v>496</v>
      </c>
      <c r="G6260" s="7" t="s">
        <v>67</v>
      </c>
      <c r="H6260" s="7">
        <v>102.0</v>
      </c>
      <c r="I6260" s="7" t="s">
        <v>17</v>
      </c>
      <c r="J6260" s="7">
        <f t="shared" si="1"/>
        <v>102</v>
      </c>
    </row>
    <row r="6261" ht="15.75" hidden="1" customHeight="1">
      <c r="A6261" s="5" t="s">
        <v>8516</v>
      </c>
      <c r="B6261" s="6" t="s">
        <v>19</v>
      </c>
      <c r="C6261" s="5" t="s">
        <v>13</v>
      </c>
      <c r="D6261" s="5" t="s">
        <v>20</v>
      </c>
      <c r="E6261" s="5" t="s">
        <v>15</v>
      </c>
      <c r="F6261" s="5" t="s">
        <v>161</v>
      </c>
      <c r="G6261" s="7">
        <v>154.0</v>
      </c>
      <c r="H6261" s="7" t="s">
        <v>17</v>
      </c>
      <c r="I6261" s="7">
        <v>155.0</v>
      </c>
      <c r="J6261" s="7">
        <f t="shared" si="1"/>
        <v>154.5</v>
      </c>
    </row>
    <row r="6262" ht="15.75" hidden="1" customHeight="1">
      <c r="A6262" s="5" t="s">
        <v>8517</v>
      </c>
      <c r="B6262" s="6" t="s">
        <v>12</v>
      </c>
      <c r="C6262" s="5" t="s">
        <v>23</v>
      </c>
      <c r="D6262" s="5" t="s">
        <v>77</v>
      </c>
      <c r="E6262" s="5" t="s">
        <v>15</v>
      </c>
      <c r="F6262" s="5" t="s">
        <v>198</v>
      </c>
      <c r="G6262" s="7">
        <v>173.0</v>
      </c>
      <c r="H6262" s="7" t="s">
        <v>17</v>
      </c>
      <c r="I6262" s="7">
        <v>153.0</v>
      </c>
      <c r="J6262" s="7">
        <f t="shared" si="1"/>
        <v>163</v>
      </c>
    </row>
    <row r="6263" ht="15.75" hidden="1" customHeight="1">
      <c r="A6263" s="5" t="s">
        <v>8518</v>
      </c>
      <c r="B6263" s="6" t="s">
        <v>12</v>
      </c>
      <c r="C6263" s="5" t="s">
        <v>23</v>
      </c>
      <c r="D6263" s="5" t="s">
        <v>37</v>
      </c>
      <c r="E6263" s="5" t="s">
        <v>15</v>
      </c>
      <c r="F6263" s="5" t="s">
        <v>1225</v>
      </c>
      <c r="G6263" s="7">
        <v>155.0</v>
      </c>
      <c r="H6263" s="7">
        <v>135.0</v>
      </c>
      <c r="I6263" s="7" t="s">
        <v>17</v>
      </c>
      <c r="J6263" s="7">
        <f t="shared" si="1"/>
        <v>145</v>
      </c>
    </row>
    <row r="6264" ht="15.75" hidden="1" customHeight="1">
      <c r="A6264" s="5" t="s">
        <v>8519</v>
      </c>
      <c r="B6264" s="6" t="s">
        <v>12</v>
      </c>
      <c r="C6264" s="5" t="s">
        <v>23</v>
      </c>
      <c r="D6264" s="5" t="s">
        <v>20</v>
      </c>
      <c r="E6264" s="5" t="s">
        <v>25</v>
      </c>
      <c r="F6264" s="5" t="s">
        <v>772</v>
      </c>
      <c r="G6264" s="7">
        <v>181.0</v>
      </c>
      <c r="H6264" s="7">
        <v>170.0</v>
      </c>
      <c r="I6264" s="7">
        <v>114.0</v>
      </c>
      <c r="J6264" s="7">
        <f t="shared" si="1"/>
        <v>155</v>
      </c>
    </row>
    <row r="6265" ht="15.75" hidden="1" customHeight="1">
      <c r="A6265" s="5" t="s">
        <v>8520</v>
      </c>
      <c r="B6265" s="6" t="s">
        <v>12</v>
      </c>
      <c r="C6265" s="5" t="s">
        <v>13</v>
      </c>
      <c r="D6265" s="5" t="s">
        <v>37</v>
      </c>
      <c r="E6265" s="5" t="s">
        <v>15</v>
      </c>
      <c r="F6265" s="5" t="s">
        <v>271</v>
      </c>
      <c r="G6265" s="7">
        <v>153.0</v>
      </c>
      <c r="H6265" s="7" t="s">
        <v>17</v>
      </c>
      <c r="I6265" s="7">
        <v>183.0</v>
      </c>
      <c r="J6265" s="7">
        <f t="shared" si="1"/>
        <v>168</v>
      </c>
    </row>
    <row r="6266" ht="15.75" hidden="1" customHeight="1">
      <c r="A6266" s="5" t="s">
        <v>8521</v>
      </c>
      <c r="B6266" s="6" t="s">
        <v>12</v>
      </c>
      <c r="C6266" s="5" t="s">
        <v>23</v>
      </c>
      <c r="D6266" s="5" t="s">
        <v>109</v>
      </c>
      <c r="E6266" s="5" t="s">
        <v>15</v>
      </c>
      <c r="F6266" s="5" t="s">
        <v>868</v>
      </c>
      <c r="G6266" s="7">
        <v>134.0</v>
      </c>
      <c r="H6266" s="7">
        <v>145.0</v>
      </c>
      <c r="I6266" s="7" t="s">
        <v>17</v>
      </c>
      <c r="J6266" s="7">
        <f t="shared" si="1"/>
        <v>139.5</v>
      </c>
    </row>
    <row r="6267" ht="15.75" hidden="1" customHeight="1">
      <c r="A6267" s="5" t="s">
        <v>8522</v>
      </c>
      <c r="B6267" s="6" t="s">
        <v>12</v>
      </c>
      <c r="C6267" s="5" t="s">
        <v>13</v>
      </c>
      <c r="D6267" s="5" t="s">
        <v>43</v>
      </c>
      <c r="E6267" s="5" t="s">
        <v>25</v>
      </c>
      <c r="F6267" s="5" t="s">
        <v>44</v>
      </c>
      <c r="G6267" s="7">
        <v>181.0</v>
      </c>
      <c r="H6267" s="7" t="s">
        <v>17</v>
      </c>
      <c r="I6267" s="7">
        <v>146.0</v>
      </c>
      <c r="J6267" s="7">
        <f t="shared" si="1"/>
        <v>163.5</v>
      </c>
    </row>
    <row r="6268" ht="15.75" hidden="1" customHeight="1">
      <c r="A6268" s="5" t="s">
        <v>8523</v>
      </c>
      <c r="B6268" s="6" t="s">
        <v>12</v>
      </c>
      <c r="C6268" s="5" t="s">
        <v>23</v>
      </c>
      <c r="D6268" s="5" t="s">
        <v>20</v>
      </c>
      <c r="E6268" s="5" t="s">
        <v>15</v>
      </c>
      <c r="F6268" s="5" t="s">
        <v>354</v>
      </c>
      <c r="G6268" s="7">
        <v>154.0</v>
      </c>
      <c r="H6268" s="7">
        <v>149.0</v>
      </c>
      <c r="I6268" s="7" t="s">
        <v>17</v>
      </c>
      <c r="J6268" s="7">
        <f t="shared" si="1"/>
        <v>151.5</v>
      </c>
    </row>
    <row r="6269" ht="15.75" hidden="1" customHeight="1">
      <c r="A6269" s="5" t="s">
        <v>8524</v>
      </c>
      <c r="B6269" s="6" t="s">
        <v>12</v>
      </c>
      <c r="C6269" s="5" t="s">
        <v>23</v>
      </c>
      <c r="D6269" s="5" t="s">
        <v>24</v>
      </c>
      <c r="E6269" s="5" t="s">
        <v>15</v>
      </c>
      <c r="F6269" s="5" t="s">
        <v>1388</v>
      </c>
      <c r="G6269" s="7">
        <v>126.0</v>
      </c>
      <c r="H6269" s="7" t="s">
        <v>17</v>
      </c>
      <c r="I6269" s="7">
        <v>107.0</v>
      </c>
      <c r="J6269" s="7">
        <f t="shared" si="1"/>
        <v>116.5</v>
      </c>
    </row>
    <row r="6270" ht="15.75" hidden="1" customHeight="1">
      <c r="A6270" s="5" t="s">
        <v>8525</v>
      </c>
      <c r="B6270" s="6" t="s">
        <v>12</v>
      </c>
      <c r="C6270" s="5" t="s">
        <v>23</v>
      </c>
      <c r="D6270" s="5" t="s">
        <v>30</v>
      </c>
      <c r="E6270" s="5" t="s">
        <v>25</v>
      </c>
      <c r="F6270" s="5" t="s">
        <v>1094</v>
      </c>
      <c r="G6270" s="7">
        <v>122.0</v>
      </c>
      <c r="H6270" s="7">
        <v>151.0</v>
      </c>
      <c r="I6270" s="7" t="s">
        <v>17</v>
      </c>
      <c r="J6270" s="7">
        <f t="shared" si="1"/>
        <v>136.5</v>
      </c>
    </row>
    <row r="6271" ht="15.75" hidden="1" customHeight="1">
      <c r="A6271" s="5" t="s">
        <v>8526</v>
      </c>
      <c r="B6271" s="6" t="s">
        <v>12</v>
      </c>
      <c r="C6271" s="5" t="s">
        <v>23</v>
      </c>
      <c r="D6271" s="5" t="s">
        <v>43</v>
      </c>
      <c r="E6271" s="5" t="s">
        <v>15</v>
      </c>
      <c r="F6271" s="5" t="s">
        <v>398</v>
      </c>
      <c r="G6271" s="7">
        <v>167.0</v>
      </c>
      <c r="H6271" s="7" t="s">
        <v>17</v>
      </c>
      <c r="I6271" s="7">
        <v>166.0</v>
      </c>
      <c r="J6271" s="7">
        <f t="shared" si="1"/>
        <v>166.5</v>
      </c>
    </row>
    <row r="6272" ht="15.75" hidden="1" customHeight="1">
      <c r="A6272" s="5" t="s">
        <v>8527</v>
      </c>
      <c r="B6272" s="6" t="s">
        <v>12</v>
      </c>
      <c r="C6272" s="5" t="s">
        <v>23</v>
      </c>
      <c r="D6272" s="5" t="s">
        <v>130</v>
      </c>
      <c r="E6272" s="5" t="s">
        <v>15</v>
      </c>
      <c r="F6272" s="5" t="s">
        <v>131</v>
      </c>
      <c r="G6272" s="7">
        <v>154.0</v>
      </c>
      <c r="H6272" s="7">
        <v>167.0</v>
      </c>
      <c r="I6272" s="7" t="s">
        <v>17</v>
      </c>
      <c r="J6272" s="7">
        <f t="shared" si="1"/>
        <v>160.5</v>
      </c>
    </row>
    <row r="6273" ht="15.75" hidden="1" customHeight="1">
      <c r="A6273" s="5" t="s">
        <v>8528</v>
      </c>
      <c r="B6273" s="6" t="s">
        <v>12</v>
      </c>
      <c r="C6273" s="5" t="s">
        <v>13</v>
      </c>
      <c r="D6273" s="5" t="s">
        <v>30</v>
      </c>
      <c r="E6273" s="5" t="s">
        <v>25</v>
      </c>
      <c r="F6273" s="5" t="s">
        <v>526</v>
      </c>
      <c r="G6273" s="7">
        <v>193.5</v>
      </c>
      <c r="H6273" s="7" t="s">
        <v>17</v>
      </c>
      <c r="I6273" s="7">
        <v>187.0</v>
      </c>
      <c r="J6273" s="7">
        <f t="shared" si="1"/>
        <v>190.25</v>
      </c>
    </row>
    <row r="6274" ht="15.75" hidden="1" customHeight="1">
      <c r="A6274" s="5" t="s">
        <v>8529</v>
      </c>
      <c r="B6274" s="6" t="s">
        <v>12</v>
      </c>
      <c r="C6274" s="5" t="s">
        <v>13</v>
      </c>
      <c r="D6274" s="5" t="s">
        <v>30</v>
      </c>
      <c r="E6274" s="5" t="s">
        <v>15</v>
      </c>
      <c r="F6274" s="5" t="s">
        <v>2691</v>
      </c>
      <c r="G6274" s="7">
        <v>137.0</v>
      </c>
      <c r="H6274" s="7" t="s">
        <v>17</v>
      </c>
      <c r="I6274" s="7">
        <v>130.0</v>
      </c>
      <c r="J6274" s="7">
        <f t="shared" si="1"/>
        <v>133.5</v>
      </c>
    </row>
    <row r="6275" ht="15.75" hidden="1" customHeight="1">
      <c r="A6275" s="5" t="s">
        <v>8530</v>
      </c>
      <c r="B6275" s="6" t="s">
        <v>19</v>
      </c>
      <c r="C6275" s="5" t="s">
        <v>23</v>
      </c>
      <c r="D6275" s="5" t="s">
        <v>20</v>
      </c>
      <c r="E6275" s="5" t="s">
        <v>15</v>
      </c>
      <c r="F6275" s="5" t="s">
        <v>264</v>
      </c>
      <c r="G6275" s="7">
        <v>187.0</v>
      </c>
      <c r="H6275" s="7" t="s">
        <v>17</v>
      </c>
      <c r="I6275" s="7">
        <v>173.0</v>
      </c>
      <c r="J6275" s="7">
        <f t="shared" si="1"/>
        <v>180</v>
      </c>
    </row>
    <row r="6276" ht="15.75" hidden="1" customHeight="1">
      <c r="A6276" s="5" t="s">
        <v>8531</v>
      </c>
      <c r="B6276" s="6" t="s">
        <v>12</v>
      </c>
      <c r="C6276" s="5" t="s">
        <v>13</v>
      </c>
      <c r="D6276" s="5" t="s">
        <v>109</v>
      </c>
      <c r="E6276" s="5" t="s">
        <v>15</v>
      </c>
      <c r="F6276" s="5" t="s">
        <v>172</v>
      </c>
      <c r="G6276" s="7">
        <v>145.0</v>
      </c>
      <c r="H6276" s="7">
        <v>149.0</v>
      </c>
      <c r="I6276" s="7" t="s">
        <v>67</v>
      </c>
      <c r="J6276" s="7">
        <f t="shared" si="1"/>
        <v>147</v>
      </c>
    </row>
    <row r="6277" ht="15.75" hidden="1" customHeight="1">
      <c r="A6277" s="5" t="s">
        <v>8532</v>
      </c>
      <c r="B6277" s="6" t="s">
        <v>12</v>
      </c>
      <c r="C6277" s="5" t="s">
        <v>13</v>
      </c>
      <c r="D6277" s="5" t="s">
        <v>20</v>
      </c>
      <c r="E6277" s="5" t="s">
        <v>15</v>
      </c>
      <c r="F6277" s="5" t="s">
        <v>676</v>
      </c>
      <c r="G6277" s="7">
        <v>111.0</v>
      </c>
      <c r="H6277" s="7">
        <v>135.0</v>
      </c>
      <c r="I6277" s="7" t="s">
        <v>17</v>
      </c>
      <c r="J6277" s="7">
        <f t="shared" si="1"/>
        <v>123</v>
      </c>
    </row>
    <row r="6278" ht="15.75" hidden="1" customHeight="1">
      <c r="A6278" s="5" t="s">
        <v>8533</v>
      </c>
      <c r="B6278" s="6" t="s">
        <v>12</v>
      </c>
      <c r="C6278" s="5" t="s">
        <v>23</v>
      </c>
      <c r="D6278" s="5" t="s">
        <v>109</v>
      </c>
      <c r="E6278" s="5" t="s">
        <v>25</v>
      </c>
      <c r="F6278" s="5" t="s">
        <v>94</v>
      </c>
      <c r="G6278" s="7">
        <v>182.0</v>
      </c>
      <c r="H6278" s="7">
        <v>169.0</v>
      </c>
      <c r="I6278" s="7" t="s">
        <v>17</v>
      </c>
      <c r="J6278" s="7">
        <f t="shared" si="1"/>
        <v>175.5</v>
      </c>
    </row>
    <row r="6279" ht="15.75" hidden="1" customHeight="1">
      <c r="A6279" s="5" t="s">
        <v>8534</v>
      </c>
      <c r="B6279" s="6" t="s">
        <v>12</v>
      </c>
      <c r="C6279" s="5" t="s">
        <v>23</v>
      </c>
      <c r="D6279" s="5" t="s">
        <v>30</v>
      </c>
      <c r="E6279" s="5" t="s">
        <v>25</v>
      </c>
      <c r="F6279" s="5" t="s">
        <v>844</v>
      </c>
      <c r="G6279" s="7">
        <v>180.0</v>
      </c>
      <c r="H6279" s="7" t="s">
        <v>17</v>
      </c>
      <c r="I6279" s="7">
        <v>146.0</v>
      </c>
      <c r="J6279" s="7">
        <f t="shared" si="1"/>
        <v>163</v>
      </c>
    </row>
    <row r="6280" ht="15.75" hidden="1" customHeight="1">
      <c r="A6280" s="5" t="s">
        <v>8535</v>
      </c>
      <c r="B6280" s="6" t="s">
        <v>19</v>
      </c>
      <c r="C6280" s="5" t="s">
        <v>13</v>
      </c>
      <c r="D6280" s="5" t="s">
        <v>24</v>
      </c>
      <c r="E6280" s="5" t="s">
        <v>15</v>
      </c>
      <c r="F6280" s="5" t="s">
        <v>332</v>
      </c>
      <c r="G6280" s="7">
        <v>127.0</v>
      </c>
      <c r="H6280" s="7">
        <v>143.0</v>
      </c>
      <c r="I6280" s="7">
        <v>114.0</v>
      </c>
      <c r="J6280" s="7">
        <f t="shared" si="1"/>
        <v>128</v>
      </c>
    </row>
    <row r="6281" ht="15.75" hidden="1" customHeight="1">
      <c r="A6281" s="5" t="s">
        <v>8536</v>
      </c>
      <c r="B6281" s="6" t="s">
        <v>19</v>
      </c>
      <c r="C6281" s="5" t="s">
        <v>23</v>
      </c>
      <c r="D6281" s="5" t="s">
        <v>30</v>
      </c>
      <c r="E6281" s="5" t="s">
        <v>15</v>
      </c>
      <c r="F6281" s="5" t="s">
        <v>201</v>
      </c>
      <c r="G6281" s="7">
        <v>126.0</v>
      </c>
      <c r="H6281" s="7">
        <v>102.0</v>
      </c>
      <c r="I6281" s="7" t="s">
        <v>67</v>
      </c>
      <c r="J6281" s="7">
        <f t="shared" si="1"/>
        <v>114</v>
      </c>
    </row>
    <row r="6282" ht="15.75" hidden="1" customHeight="1">
      <c r="A6282" s="5" t="s">
        <v>8537</v>
      </c>
      <c r="B6282" s="6" t="s">
        <v>12</v>
      </c>
      <c r="C6282" s="5" t="s">
        <v>13</v>
      </c>
      <c r="D6282" s="5" t="s">
        <v>77</v>
      </c>
      <c r="E6282" s="5" t="s">
        <v>15</v>
      </c>
      <c r="F6282" s="5" t="s">
        <v>198</v>
      </c>
      <c r="G6282" s="7">
        <v>157.0</v>
      </c>
      <c r="H6282" s="7">
        <v>153.0</v>
      </c>
      <c r="I6282" s="7" t="s">
        <v>17</v>
      </c>
      <c r="J6282" s="7">
        <f t="shared" si="1"/>
        <v>155</v>
      </c>
    </row>
    <row r="6283" ht="15.75" hidden="1" customHeight="1">
      <c r="A6283" s="5" t="s">
        <v>8538</v>
      </c>
      <c r="B6283" s="6" t="s">
        <v>19</v>
      </c>
      <c r="C6283" s="5" t="s">
        <v>23</v>
      </c>
      <c r="D6283" s="5" t="s">
        <v>20</v>
      </c>
      <c r="E6283" s="5" t="s">
        <v>15</v>
      </c>
      <c r="F6283" s="5" t="s">
        <v>3542</v>
      </c>
      <c r="G6283" s="7">
        <v>100.0</v>
      </c>
      <c r="H6283" s="7">
        <v>105.0</v>
      </c>
      <c r="I6283" s="7" t="s">
        <v>17</v>
      </c>
      <c r="J6283" s="7">
        <f t="shared" si="1"/>
        <v>102.5</v>
      </c>
    </row>
    <row r="6284" ht="15.75" hidden="1" customHeight="1">
      <c r="A6284" s="5" t="s">
        <v>8539</v>
      </c>
      <c r="B6284" s="6" t="s">
        <v>12</v>
      </c>
      <c r="C6284" s="5" t="s">
        <v>13</v>
      </c>
      <c r="D6284" s="5" t="s">
        <v>20</v>
      </c>
      <c r="E6284" s="5" t="s">
        <v>25</v>
      </c>
      <c r="F6284" s="5" t="s">
        <v>498</v>
      </c>
      <c r="G6284" s="7">
        <v>162.0</v>
      </c>
      <c r="H6284" s="7" t="s">
        <v>17</v>
      </c>
      <c r="I6284" s="7">
        <v>137.0</v>
      </c>
      <c r="J6284" s="7">
        <f t="shared" si="1"/>
        <v>149.5</v>
      </c>
    </row>
    <row r="6285" ht="15.75" hidden="1" customHeight="1">
      <c r="A6285" s="5" t="s">
        <v>8540</v>
      </c>
      <c r="B6285" s="6" t="s">
        <v>19</v>
      </c>
      <c r="C6285" s="5" t="s">
        <v>13</v>
      </c>
      <c r="D6285" s="5" t="s">
        <v>24</v>
      </c>
      <c r="E6285" s="5" t="s">
        <v>15</v>
      </c>
      <c r="F6285" s="5" t="s">
        <v>92</v>
      </c>
      <c r="G6285" s="7">
        <v>131.0</v>
      </c>
      <c r="H6285" s="7">
        <v>110.0</v>
      </c>
      <c r="I6285" s="7" t="s">
        <v>17</v>
      </c>
      <c r="J6285" s="7">
        <f t="shared" si="1"/>
        <v>120.5</v>
      </c>
    </row>
    <row r="6286" ht="15.75" hidden="1" customHeight="1">
      <c r="A6286" s="5" t="s">
        <v>8541</v>
      </c>
      <c r="B6286" s="6" t="s">
        <v>12</v>
      </c>
      <c r="C6286" s="5" t="s">
        <v>23</v>
      </c>
      <c r="D6286" s="5" t="s">
        <v>51</v>
      </c>
      <c r="E6286" s="5" t="s">
        <v>15</v>
      </c>
      <c r="F6286" s="5" t="s">
        <v>312</v>
      </c>
      <c r="G6286" s="7">
        <v>111.0</v>
      </c>
      <c r="H6286" s="7">
        <v>110.0</v>
      </c>
      <c r="I6286" s="7" t="s">
        <v>17</v>
      </c>
      <c r="J6286" s="7">
        <f t="shared" si="1"/>
        <v>110.5</v>
      </c>
    </row>
    <row r="6287" ht="15.75" hidden="1" customHeight="1">
      <c r="A6287" s="5" t="s">
        <v>8542</v>
      </c>
      <c r="B6287" s="6" t="s">
        <v>12</v>
      </c>
      <c r="C6287" s="5" t="s">
        <v>23</v>
      </c>
      <c r="D6287" s="5" t="s">
        <v>24</v>
      </c>
      <c r="E6287" s="5" t="s">
        <v>15</v>
      </c>
      <c r="F6287" s="5" t="s">
        <v>875</v>
      </c>
      <c r="G6287" s="7">
        <v>115.0</v>
      </c>
      <c r="H6287" s="7">
        <v>124.0</v>
      </c>
      <c r="I6287" s="7" t="s">
        <v>17</v>
      </c>
      <c r="J6287" s="7">
        <f t="shared" si="1"/>
        <v>119.5</v>
      </c>
    </row>
    <row r="6288" ht="15.75" hidden="1" customHeight="1">
      <c r="A6288" s="5" t="s">
        <v>8543</v>
      </c>
      <c r="B6288" s="6" t="s">
        <v>19</v>
      </c>
      <c r="C6288" s="5" t="s">
        <v>13</v>
      </c>
      <c r="D6288" s="5" t="s">
        <v>20</v>
      </c>
      <c r="E6288" s="5" t="s">
        <v>15</v>
      </c>
      <c r="F6288" s="5" t="s">
        <v>137</v>
      </c>
      <c r="G6288" s="7">
        <v>178.0</v>
      </c>
      <c r="H6288" s="7" t="s">
        <v>17</v>
      </c>
      <c r="I6288" s="7">
        <v>170.0</v>
      </c>
      <c r="J6288" s="7">
        <f t="shared" si="1"/>
        <v>174</v>
      </c>
    </row>
    <row r="6289" ht="15.75" hidden="1" customHeight="1">
      <c r="A6289" s="5" t="s">
        <v>8544</v>
      </c>
      <c r="B6289" s="6" t="s">
        <v>12</v>
      </c>
      <c r="C6289" s="5" t="s">
        <v>23</v>
      </c>
      <c r="D6289" s="5" t="s">
        <v>37</v>
      </c>
      <c r="E6289" s="5" t="s">
        <v>25</v>
      </c>
      <c r="F6289" s="5" t="s">
        <v>1023</v>
      </c>
      <c r="G6289" s="7">
        <v>166.0</v>
      </c>
      <c r="H6289" s="7">
        <v>138.0</v>
      </c>
      <c r="I6289" s="7">
        <v>172.0</v>
      </c>
      <c r="J6289" s="7">
        <f t="shared" si="1"/>
        <v>158.6666667</v>
      </c>
    </row>
    <row r="6290" ht="15.75" hidden="1" customHeight="1">
      <c r="A6290" s="5" t="s">
        <v>8545</v>
      </c>
      <c r="B6290" s="6" t="s">
        <v>19</v>
      </c>
      <c r="C6290" s="5" t="s">
        <v>23</v>
      </c>
      <c r="D6290" s="5" t="s">
        <v>20</v>
      </c>
      <c r="E6290" s="5" t="s">
        <v>25</v>
      </c>
      <c r="F6290" s="5" t="s">
        <v>71</v>
      </c>
      <c r="G6290" s="7">
        <v>119.0</v>
      </c>
      <c r="H6290" s="7">
        <v>121.0</v>
      </c>
      <c r="I6290" s="7" t="s">
        <v>17</v>
      </c>
      <c r="J6290" s="7">
        <f t="shared" si="1"/>
        <v>120</v>
      </c>
    </row>
    <row r="6291" ht="15.75" hidden="1" customHeight="1">
      <c r="A6291" s="5" t="s">
        <v>8546</v>
      </c>
      <c r="B6291" s="6" t="s">
        <v>19</v>
      </c>
      <c r="C6291" s="5" t="s">
        <v>23</v>
      </c>
      <c r="D6291" s="5" t="s">
        <v>109</v>
      </c>
      <c r="E6291" s="5" t="s">
        <v>25</v>
      </c>
      <c r="F6291" s="5" t="s">
        <v>262</v>
      </c>
      <c r="G6291" s="7">
        <v>120.0</v>
      </c>
      <c r="H6291" s="7">
        <v>135.0</v>
      </c>
      <c r="I6291" s="7" t="s">
        <v>17</v>
      </c>
      <c r="J6291" s="7">
        <f t="shared" si="1"/>
        <v>127.5</v>
      </c>
    </row>
    <row r="6292" ht="15.75" hidden="1" customHeight="1">
      <c r="A6292" s="5" t="s">
        <v>8547</v>
      </c>
      <c r="B6292" s="6" t="s">
        <v>12</v>
      </c>
      <c r="C6292" s="5" t="s">
        <v>13</v>
      </c>
      <c r="D6292" s="5" t="s">
        <v>24</v>
      </c>
      <c r="E6292" s="5" t="s">
        <v>25</v>
      </c>
      <c r="F6292" s="5" t="s">
        <v>105</v>
      </c>
      <c r="G6292" s="7">
        <v>127.0</v>
      </c>
      <c r="H6292" s="7">
        <v>149.0</v>
      </c>
      <c r="I6292" s="7" t="s">
        <v>17</v>
      </c>
      <c r="J6292" s="7">
        <f t="shared" si="1"/>
        <v>138</v>
      </c>
    </row>
    <row r="6293" ht="15.75" hidden="1" customHeight="1">
      <c r="A6293" s="5" t="s">
        <v>8548</v>
      </c>
      <c r="B6293" s="6" t="s">
        <v>19</v>
      </c>
      <c r="C6293" s="5" t="s">
        <v>23</v>
      </c>
      <c r="D6293" s="5" t="s">
        <v>43</v>
      </c>
      <c r="E6293" s="5" t="s">
        <v>15</v>
      </c>
      <c r="F6293" s="5" t="s">
        <v>92</v>
      </c>
      <c r="G6293" s="7">
        <v>159.0</v>
      </c>
      <c r="H6293" s="7">
        <v>143.0</v>
      </c>
      <c r="I6293" s="7" t="s">
        <v>17</v>
      </c>
      <c r="J6293" s="7">
        <f t="shared" si="1"/>
        <v>151</v>
      </c>
    </row>
    <row r="6294" ht="15.75" hidden="1" customHeight="1">
      <c r="A6294" s="5" t="s">
        <v>8549</v>
      </c>
      <c r="B6294" s="6" t="s">
        <v>12</v>
      </c>
      <c r="C6294" s="5" t="s">
        <v>13</v>
      </c>
      <c r="D6294" s="5" t="s">
        <v>24</v>
      </c>
      <c r="E6294" s="5" t="s">
        <v>15</v>
      </c>
      <c r="F6294" s="5" t="s">
        <v>1388</v>
      </c>
      <c r="G6294" s="7">
        <v>104.0</v>
      </c>
      <c r="H6294" s="7">
        <v>140.0</v>
      </c>
      <c r="I6294" s="7">
        <v>100.0</v>
      </c>
      <c r="J6294" s="7">
        <f t="shared" si="1"/>
        <v>114.6666667</v>
      </c>
    </row>
    <row r="6295" ht="15.75" hidden="1" customHeight="1">
      <c r="A6295" s="5" t="s">
        <v>8550</v>
      </c>
      <c r="B6295" s="6" t="s">
        <v>19</v>
      </c>
      <c r="C6295" s="5" t="s">
        <v>13</v>
      </c>
      <c r="D6295" s="5" t="s">
        <v>60</v>
      </c>
      <c r="E6295" s="5" t="s">
        <v>15</v>
      </c>
      <c r="F6295" s="5" t="s">
        <v>73</v>
      </c>
      <c r="G6295" s="7">
        <v>148.0</v>
      </c>
      <c r="H6295" s="7">
        <v>143.0</v>
      </c>
      <c r="I6295" s="7">
        <v>104.0</v>
      </c>
      <c r="J6295" s="7">
        <f t="shared" si="1"/>
        <v>131.6666667</v>
      </c>
    </row>
    <row r="6296" ht="15.75" hidden="1" customHeight="1">
      <c r="A6296" s="5" t="s">
        <v>8551</v>
      </c>
      <c r="B6296" s="6" t="s">
        <v>12</v>
      </c>
      <c r="C6296" s="5" t="s">
        <v>13</v>
      </c>
      <c r="D6296" s="5" t="s">
        <v>37</v>
      </c>
      <c r="E6296" s="5" t="s">
        <v>15</v>
      </c>
      <c r="F6296" s="5" t="s">
        <v>196</v>
      </c>
      <c r="G6296" s="7">
        <v>149.0</v>
      </c>
      <c r="H6296" s="7" t="s">
        <v>17</v>
      </c>
      <c r="I6296" s="7">
        <v>186.0</v>
      </c>
      <c r="J6296" s="7">
        <f t="shared" si="1"/>
        <v>167.5</v>
      </c>
    </row>
    <row r="6297" ht="15.75" hidden="1" customHeight="1">
      <c r="A6297" s="5" t="s">
        <v>8552</v>
      </c>
      <c r="B6297" s="6" t="s">
        <v>19</v>
      </c>
      <c r="C6297" s="5" t="s">
        <v>13</v>
      </c>
      <c r="D6297" s="5" t="s">
        <v>43</v>
      </c>
      <c r="E6297" s="5" t="s">
        <v>25</v>
      </c>
      <c r="F6297" s="5" t="s">
        <v>103</v>
      </c>
      <c r="G6297" s="7">
        <v>140.0</v>
      </c>
      <c r="H6297" s="7" t="s">
        <v>17</v>
      </c>
      <c r="I6297" s="7">
        <v>146.0</v>
      </c>
      <c r="J6297" s="7">
        <f t="shared" si="1"/>
        <v>143</v>
      </c>
    </row>
    <row r="6298" ht="15.75" hidden="1" customHeight="1">
      <c r="A6298" s="5" t="s">
        <v>8553</v>
      </c>
      <c r="B6298" s="6" t="s">
        <v>19</v>
      </c>
      <c r="C6298" s="5" t="s">
        <v>13</v>
      </c>
      <c r="D6298" s="5" t="s">
        <v>109</v>
      </c>
      <c r="E6298" s="5" t="s">
        <v>25</v>
      </c>
      <c r="F6298" s="5" t="s">
        <v>73</v>
      </c>
      <c r="G6298" s="7">
        <v>172.0</v>
      </c>
      <c r="H6298" s="7">
        <v>175.0</v>
      </c>
      <c r="I6298" s="7" t="s">
        <v>17</v>
      </c>
      <c r="J6298" s="7">
        <f t="shared" si="1"/>
        <v>173.5</v>
      </c>
    </row>
    <row r="6299" ht="15.75" hidden="1" customHeight="1">
      <c r="A6299" s="5" t="s">
        <v>8554</v>
      </c>
      <c r="B6299" s="6" t="s">
        <v>19</v>
      </c>
      <c r="C6299" s="5" t="s">
        <v>23</v>
      </c>
      <c r="D6299" s="5" t="s">
        <v>20</v>
      </c>
      <c r="E6299" s="5" t="s">
        <v>15</v>
      </c>
      <c r="F6299" s="5" t="s">
        <v>153</v>
      </c>
      <c r="G6299" s="7">
        <v>143.0</v>
      </c>
      <c r="H6299" s="7">
        <v>127.0</v>
      </c>
      <c r="I6299" s="7" t="s">
        <v>17</v>
      </c>
      <c r="J6299" s="7">
        <f t="shared" si="1"/>
        <v>135</v>
      </c>
    </row>
    <row r="6300" ht="15.75" hidden="1" customHeight="1">
      <c r="A6300" s="5" t="s">
        <v>8555</v>
      </c>
      <c r="B6300" s="6" t="s">
        <v>19</v>
      </c>
      <c r="C6300" s="5" t="s">
        <v>23</v>
      </c>
      <c r="D6300" s="5" t="s">
        <v>20</v>
      </c>
      <c r="E6300" s="5" t="s">
        <v>15</v>
      </c>
      <c r="F6300" s="5" t="s">
        <v>457</v>
      </c>
      <c r="G6300" s="7">
        <v>181.0</v>
      </c>
      <c r="H6300" s="7">
        <v>147.0</v>
      </c>
      <c r="I6300" s="7" t="s">
        <v>17</v>
      </c>
      <c r="J6300" s="7">
        <f t="shared" si="1"/>
        <v>164</v>
      </c>
    </row>
    <row r="6301" ht="15.75" hidden="1" customHeight="1">
      <c r="A6301" s="5" t="s">
        <v>8556</v>
      </c>
      <c r="B6301" s="6" t="s">
        <v>19</v>
      </c>
      <c r="C6301" s="5" t="s">
        <v>13</v>
      </c>
      <c r="D6301" s="5" t="s">
        <v>30</v>
      </c>
      <c r="E6301" s="5" t="s">
        <v>15</v>
      </c>
      <c r="F6301" s="5" t="s">
        <v>134</v>
      </c>
      <c r="G6301" s="7">
        <v>140.0</v>
      </c>
      <c r="H6301" s="7" t="s">
        <v>17</v>
      </c>
      <c r="I6301" s="7">
        <v>135.0</v>
      </c>
      <c r="J6301" s="7">
        <f t="shared" si="1"/>
        <v>137.5</v>
      </c>
    </row>
    <row r="6302" ht="15.75" hidden="1" customHeight="1">
      <c r="A6302" s="5" t="s">
        <v>8557</v>
      </c>
      <c r="B6302" s="6" t="s">
        <v>12</v>
      </c>
      <c r="C6302" s="5" t="s">
        <v>13</v>
      </c>
      <c r="D6302" s="5" t="s">
        <v>37</v>
      </c>
      <c r="E6302" s="5" t="s">
        <v>25</v>
      </c>
      <c r="F6302" s="5" t="s">
        <v>1023</v>
      </c>
      <c r="G6302" s="7">
        <v>167.0</v>
      </c>
      <c r="H6302" s="7" t="s">
        <v>17</v>
      </c>
      <c r="I6302" s="7">
        <v>161.0</v>
      </c>
      <c r="J6302" s="7">
        <f t="shared" si="1"/>
        <v>164</v>
      </c>
    </row>
    <row r="6303" ht="15.75" hidden="1" customHeight="1">
      <c r="A6303" s="5" t="s">
        <v>8558</v>
      </c>
      <c r="B6303" s="6" t="s">
        <v>1353</v>
      </c>
      <c r="C6303" s="5" t="s">
        <v>13</v>
      </c>
      <c r="D6303" s="5" t="s">
        <v>30</v>
      </c>
      <c r="E6303" s="5" t="s">
        <v>15</v>
      </c>
      <c r="F6303" s="5" t="s">
        <v>66</v>
      </c>
      <c r="G6303" s="7">
        <v>141.0</v>
      </c>
      <c r="H6303" s="7" t="s">
        <v>17</v>
      </c>
      <c r="I6303" s="7">
        <v>135.0</v>
      </c>
      <c r="J6303" s="7">
        <f t="shared" si="1"/>
        <v>138</v>
      </c>
    </row>
    <row r="6304" ht="15.75" hidden="1" customHeight="1">
      <c r="A6304" s="5" t="s">
        <v>8559</v>
      </c>
      <c r="B6304" s="6" t="s">
        <v>12</v>
      </c>
      <c r="C6304" s="5" t="s">
        <v>13</v>
      </c>
      <c r="D6304" s="5" t="s">
        <v>20</v>
      </c>
      <c r="E6304" s="5" t="s">
        <v>25</v>
      </c>
      <c r="F6304" s="5" t="s">
        <v>410</v>
      </c>
      <c r="G6304" s="7">
        <v>169.0</v>
      </c>
      <c r="H6304" s="7" t="s">
        <v>17</v>
      </c>
      <c r="I6304" s="7">
        <v>144.0</v>
      </c>
      <c r="J6304" s="7">
        <f t="shared" si="1"/>
        <v>156.5</v>
      </c>
    </row>
    <row r="6305" ht="15.75" hidden="1" customHeight="1">
      <c r="A6305" s="5" t="s">
        <v>8560</v>
      </c>
      <c r="B6305" s="6" t="s">
        <v>19</v>
      </c>
      <c r="C6305" s="5" t="s">
        <v>23</v>
      </c>
      <c r="D6305" s="5" t="s">
        <v>30</v>
      </c>
      <c r="E6305" s="5" t="s">
        <v>15</v>
      </c>
      <c r="F6305" s="5" t="s">
        <v>289</v>
      </c>
      <c r="G6305" s="7">
        <v>177.0</v>
      </c>
      <c r="H6305" s="7">
        <v>145.0</v>
      </c>
      <c r="I6305" s="7" t="s">
        <v>17</v>
      </c>
      <c r="J6305" s="7">
        <f t="shared" si="1"/>
        <v>161</v>
      </c>
    </row>
    <row r="6306" ht="15.75" hidden="1" customHeight="1">
      <c r="A6306" s="5" t="s">
        <v>8561</v>
      </c>
      <c r="B6306" s="6" t="s">
        <v>12</v>
      </c>
      <c r="C6306" s="5" t="s">
        <v>13</v>
      </c>
      <c r="D6306" s="5" t="s">
        <v>20</v>
      </c>
      <c r="E6306" s="5" t="s">
        <v>25</v>
      </c>
      <c r="F6306" s="5" t="s">
        <v>71</v>
      </c>
      <c r="G6306" s="7">
        <v>148.0</v>
      </c>
      <c r="H6306" s="7" t="s">
        <v>17</v>
      </c>
      <c r="I6306" s="7">
        <v>114.0</v>
      </c>
      <c r="J6306" s="7">
        <f t="shared" si="1"/>
        <v>131</v>
      </c>
    </row>
    <row r="6307" ht="15.75" hidden="1" customHeight="1">
      <c r="A6307" s="5" t="s">
        <v>8562</v>
      </c>
      <c r="B6307" s="6" t="s">
        <v>12</v>
      </c>
      <c r="C6307" s="5" t="s">
        <v>13</v>
      </c>
      <c r="D6307" s="5" t="s">
        <v>30</v>
      </c>
      <c r="E6307" s="5" t="s">
        <v>25</v>
      </c>
      <c r="F6307" s="5" t="s">
        <v>275</v>
      </c>
      <c r="G6307" s="7">
        <v>178.0</v>
      </c>
      <c r="H6307" s="7" t="s">
        <v>17</v>
      </c>
      <c r="I6307" s="7">
        <v>194.0</v>
      </c>
      <c r="J6307" s="7">
        <f t="shared" si="1"/>
        <v>186</v>
      </c>
    </row>
    <row r="6308" ht="15.75" hidden="1" customHeight="1">
      <c r="A6308" s="5" t="s">
        <v>8563</v>
      </c>
      <c r="B6308" s="6" t="s">
        <v>19</v>
      </c>
      <c r="C6308" s="5" t="s">
        <v>23</v>
      </c>
      <c r="D6308" s="5" t="s">
        <v>1019</v>
      </c>
      <c r="E6308" s="5" t="s">
        <v>15</v>
      </c>
      <c r="F6308" s="5" t="s">
        <v>35</v>
      </c>
      <c r="G6308" s="7">
        <v>181.0</v>
      </c>
      <c r="H6308" s="7" t="s">
        <v>17</v>
      </c>
      <c r="I6308" s="7">
        <v>168.0</v>
      </c>
      <c r="J6308" s="7">
        <f t="shared" si="1"/>
        <v>174.5</v>
      </c>
    </row>
    <row r="6309" ht="15.75" hidden="1" customHeight="1">
      <c r="A6309" s="5" t="s">
        <v>8564</v>
      </c>
      <c r="B6309" s="6" t="s">
        <v>19</v>
      </c>
      <c r="C6309" s="5" t="s">
        <v>23</v>
      </c>
      <c r="D6309" s="5" t="s">
        <v>14</v>
      </c>
      <c r="E6309" s="5" t="s">
        <v>15</v>
      </c>
      <c r="F6309" s="5" t="s">
        <v>127</v>
      </c>
      <c r="G6309" s="7">
        <v>171.0</v>
      </c>
      <c r="H6309" s="7">
        <v>157.0</v>
      </c>
      <c r="I6309" s="7" t="s">
        <v>17</v>
      </c>
      <c r="J6309" s="7">
        <f t="shared" si="1"/>
        <v>164</v>
      </c>
    </row>
    <row r="6310" ht="15.75" hidden="1" customHeight="1">
      <c r="A6310" s="5" t="s">
        <v>8565</v>
      </c>
      <c r="B6310" s="6" t="s">
        <v>12</v>
      </c>
      <c r="C6310" s="5" t="s">
        <v>13</v>
      </c>
      <c r="D6310" s="5" t="s">
        <v>20</v>
      </c>
      <c r="E6310" s="5" t="s">
        <v>25</v>
      </c>
      <c r="F6310" s="5" t="s">
        <v>240</v>
      </c>
      <c r="G6310" s="7">
        <v>177.0</v>
      </c>
      <c r="H6310" s="7" t="s">
        <v>17</v>
      </c>
      <c r="I6310" s="7">
        <v>180.0</v>
      </c>
      <c r="J6310" s="7">
        <f t="shared" si="1"/>
        <v>178.5</v>
      </c>
    </row>
    <row r="6311" ht="15.75" hidden="1" customHeight="1">
      <c r="A6311" s="5" t="s">
        <v>8566</v>
      </c>
      <c r="B6311" s="6" t="s">
        <v>19</v>
      </c>
      <c r="C6311" s="5" t="s">
        <v>23</v>
      </c>
      <c r="D6311" s="5" t="s">
        <v>20</v>
      </c>
      <c r="E6311" s="5" t="s">
        <v>25</v>
      </c>
      <c r="F6311" s="5" t="s">
        <v>654</v>
      </c>
      <c r="G6311" s="7">
        <v>152.0</v>
      </c>
      <c r="H6311" s="7" t="s">
        <v>67</v>
      </c>
      <c r="I6311" s="7" t="s">
        <v>17</v>
      </c>
      <c r="J6311" s="7">
        <f t="shared" si="1"/>
        <v>152</v>
      </c>
    </row>
    <row r="6312" ht="15.75" hidden="1" customHeight="1">
      <c r="A6312" s="5" t="s">
        <v>8567</v>
      </c>
      <c r="B6312" s="6" t="s">
        <v>19</v>
      </c>
      <c r="C6312" s="5" t="s">
        <v>23</v>
      </c>
      <c r="D6312" s="5" t="s">
        <v>1019</v>
      </c>
      <c r="E6312" s="5" t="s">
        <v>15</v>
      </c>
      <c r="F6312" s="5" t="s">
        <v>35</v>
      </c>
      <c r="G6312" s="7">
        <v>183.0</v>
      </c>
      <c r="H6312" s="7" t="s">
        <v>17</v>
      </c>
      <c r="I6312" s="7">
        <v>182.0</v>
      </c>
      <c r="J6312" s="7">
        <f t="shared" si="1"/>
        <v>182.5</v>
      </c>
    </row>
    <row r="6313" ht="15.75" hidden="1" customHeight="1">
      <c r="A6313" s="5" t="s">
        <v>8568</v>
      </c>
      <c r="B6313" s="6" t="s">
        <v>12</v>
      </c>
      <c r="C6313" s="5" t="s">
        <v>23</v>
      </c>
      <c r="D6313" s="5" t="s">
        <v>30</v>
      </c>
      <c r="E6313" s="5" t="s">
        <v>25</v>
      </c>
      <c r="F6313" s="5" t="s">
        <v>1350</v>
      </c>
      <c r="G6313" s="7">
        <v>120.0</v>
      </c>
      <c r="H6313" s="7">
        <v>130.0</v>
      </c>
      <c r="I6313" s="7" t="s">
        <v>17</v>
      </c>
      <c r="J6313" s="7">
        <f t="shared" si="1"/>
        <v>125</v>
      </c>
    </row>
    <row r="6314" ht="15.75" hidden="1" customHeight="1">
      <c r="A6314" s="5" t="s">
        <v>8569</v>
      </c>
      <c r="B6314" s="6" t="s">
        <v>19</v>
      </c>
      <c r="C6314" s="5" t="s">
        <v>13</v>
      </c>
      <c r="D6314" s="5" t="s">
        <v>109</v>
      </c>
      <c r="E6314" s="5" t="s">
        <v>15</v>
      </c>
      <c r="F6314" s="5" t="s">
        <v>172</v>
      </c>
      <c r="G6314" s="7">
        <v>172.0</v>
      </c>
      <c r="H6314" s="7">
        <v>157.0</v>
      </c>
      <c r="I6314" s="7" t="s">
        <v>17</v>
      </c>
      <c r="J6314" s="7">
        <f t="shared" si="1"/>
        <v>164.5</v>
      </c>
    </row>
    <row r="6315" ht="15.75" hidden="1" customHeight="1">
      <c r="A6315" s="5" t="s">
        <v>8570</v>
      </c>
      <c r="B6315" s="6" t="s">
        <v>19</v>
      </c>
      <c r="C6315" s="5" t="s">
        <v>23</v>
      </c>
      <c r="D6315" s="5" t="s">
        <v>20</v>
      </c>
      <c r="E6315" s="5" t="s">
        <v>15</v>
      </c>
      <c r="F6315" s="5" t="s">
        <v>354</v>
      </c>
      <c r="G6315" s="7">
        <v>196.0</v>
      </c>
      <c r="H6315" s="7" t="s">
        <v>17</v>
      </c>
      <c r="I6315" s="7">
        <v>189.0</v>
      </c>
      <c r="J6315" s="7">
        <f t="shared" si="1"/>
        <v>192.5</v>
      </c>
    </row>
    <row r="6316" ht="15.75" hidden="1" customHeight="1">
      <c r="A6316" s="5" t="s">
        <v>8571</v>
      </c>
      <c r="B6316" s="6" t="s">
        <v>12</v>
      </c>
      <c r="C6316" s="5" t="s">
        <v>23</v>
      </c>
      <c r="D6316" s="5" t="s">
        <v>30</v>
      </c>
      <c r="E6316" s="5" t="s">
        <v>15</v>
      </c>
      <c r="F6316" s="5" t="s">
        <v>66</v>
      </c>
      <c r="G6316" s="7">
        <v>175.0</v>
      </c>
      <c r="H6316" s="7">
        <v>155.0</v>
      </c>
      <c r="I6316" s="7" t="s">
        <v>17</v>
      </c>
      <c r="J6316" s="7">
        <f t="shared" si="1"/>
        <v>165</v>
      </c>
    </row>
    <row r="6317" ht="15.75" hidden="1" customHeight="1">
      <c r="A6317" s="5" t="s">
        <v>8572</v>
      </c>
      <c r="B6317" s="6" t="s">
        <v>12</v>
      </c>
      <c r="C6317" s="5" t="s">
        <v>13</v>
      </c>
      <c r="D6317" s="5" t="s">
        <v>37</v>
      </c>
      <c r="E6317" s="5" t="s">
        <v>25</v>
      </c>
      <c r="F6317" s="5" t="s">
        <v>54</v>
      </c>
      <c r="G6317" s="7">
        <v>159.0</v>
      </c>
      <c r="H6317" s="7" t="s">
        <v>17</v>
      </c>
      <c r="I6317" s="7">
        <v>189.0</v>
      </c>
      <c r="J6317" s="7">
        <f t="shared" si="1"/>
        <v>174</v>
      </c>
    </row>
    <row r="6318" ht="15.75" hidden="1" customHeight="1">
      <c r="A6318" s="5" t="s">
        <v>8573</v>
      </c>
      <c r="B6318" s="6" t="s">
        <v>12</v>
      </c>
      <c r="C6318" s="5" t="s">
        <v>13</v>
      </c>
      <c r="D6318" s="5" t="s">
        <v>130</v>
      </c>
      <c r="E6318" s="5" t="s">
        <v>25</v>
      </c>
      <c r="F6318" s="5" t="s">
        <v>1036</v>
      </c>
      <c r="G6318" s="7">
        <v>111.0</v>
      </c>
      <c r="H6318" s="7">
        <v>130.0</v>
      </c>
      <c r="I6318" s="7" t="s">
        <v>17</v>
      </c>
      <c r="J6318" s="7">
        <f t="shared" si="1"/>
        <v>120.5</v>
      </c>
    </row>
    <row r="6319" ht="15.75" hidden="1" customHeight="1">
      <c r="A6319" s="5" t="s">
        <v>8574</v>
      </c>
      <c r="B6319" s="6" t="s">
        <v>12</v>
      </c>
      <c r="C6319" s="5" t="s">
        <v>13</v>
      </c>
      <c r="D6319" s="5" t="s">
        <v>24</v>
      </c>
      <c r="E6319" s="5" t="s">
        <v>15</v>
      </c>
      <c r="F6319" s="5" t="s">
        <v>146</v>
      </c>
      <c r="G6319" s="7">
        <v>171.0</v>
      </c>
      <c r="H6319" s="7">
        <v>132.0</v>
      </c>
      <c r="I6319" s="7">
        <v>173.0</v>
      </c>
      <c r="J6319" s="7">
        <f t="shared" si="1"/>
        <v>158.6666667</v>
      </c>
    </row>
    <row r="6320" ht="15.75" hidden="1" customHeight="1">
      <c r="A6320" s="5" t="s">
        <v>8575</v>
      </c>
      <c r="B6320" s="6" t="s">
        <v>19</v>
      </c>
      <c r="C6320" s="5" t="s">
        <v>13</v>
      </c>
      <c r="D6320" s="5" t="s">
        <v>24</v>
      </c>
      <c r="E6320" s="5" t="s">
        <v>15</v>
      </c>
      <c r="F6320" s="5" t="s">
        <v>732</v>
      </c>
      <c r="G6320" s="7">
        <v>179.0</v>
      </c>
      <c r="H6320" s="7" t="s">
        <v>17</v>
      </c>
      <c r="I6320" s="7">
        <v>172.0</v>
      </c>
      <c r="J6320" s="7">
        <f t="shared" si="1"/>
        <v>175.5</v>
      </c>
    </row>
    <row r="6321" ht="15.75" hidden="1" customHeight="1">
      <c r="A6321" s="5" t="s">
        <v>8576</v>
      </c>
      <c r="B6321" s="6" t="s">
        <v>12</v>
      </c>
      <c r="C6321" s="5" t="s">
        <v>13</v>
      </c>
      <c r="D6321" s="5" t="s">
        <v>109</v>
      </c>
      <c r="E6321" s="5" t="s">
        <v>15</v>
      </c>
      <c r="F6321" s="5" t="s">
        <v>868</v>
      </c>
      <c r="G6321" s="7">
        <v>148.0</v>
      </c>
      <c r="H6321" s="7">
        <v>155.0</v>
      </c>
      <c r="I6321" s="7">
        <v>135.0</v>
      </c>
      <c r="J6321" s="7">
        <f t="shared" si="1"/>
        <v>146</v>
      </c>
    </row>
    <row r="6322" ht="15.75" hidden="1" customHeight="1">
      <c r="A6322" s="5" t="s">
        <v>8577</v>
      </c>
      <c r="B6322" s="6" t="s">
        <v>12</v>
      </c>
      <c r="C6322" s="5" t="s">
        <v>13</v>
      </c>
      <c r="D6322" s="5" t="s">
        <v>149</v>
      </c>
      <c r="E6322" s="5" t="s">
        <v>15</v>
      </c>
      <c r="F6322" s="5" t="s">
        <v>150</v>
      </c>
      <c r="G6322" s="7">
        <v>122.0</v>
      </c>
      <c r="H6322" s="7" t="s">
        <v>17</v>
      </c>
      <c r="I6322" s="7">
        <v>133.0</v>
      </c>
      <c r="J6322" s="7">
        <f t="shared" si="1"/>
        <v>127.5</v>
      </c>
    </row>
    <row r="6323" ht="15.75" hidden="1" customHeight="1">
      <c r="A6323" s="5" t="s">
        <v>8578</v>
      </c>
      <c r="B6323" s="6" t="s">
        <v>12</v>
      </c>
      <c r="C6323" s="5" t="s">
        <v>13</v>
      </c>
      <c r="D6323" s="5" t="s">
        <v>149</v>
      </c>
      <c r="E6323" s="5" t="s">
        <v>15</v>
      </c>
      <c r="F6323" s="5" t="s">
        <v>150</v>
      </c>
      <c r="G6323" s="7">
        <v>144.0</v>
      </c>
      <c r="H6323" s="7">
        <v>112.0</v>
      </c>
      <c r="I6323" s="7">
        <v>128.0</v>
      </c>
      <c r="J6323" s="7">
        <f t="shared" si="1"/>
        <v>128</v>
      </c>
    </row>
    <row r="6324" ht="15.75" hidden="1" customHeight="1">
      <c r="A6324" s="5" t="s">
        <v>8579</v>
      </c>
      <c r="B6324" s="6" t="s">
        <v>12</v>
      </c>
      <c r="C6324" s="5" t="s">
        <v>23</v>
      </c>
      <c r="D6324" s="5" t="s">
        <v>37</v>
      </c>
      <c r="E6324" s="5" t="s">
        <v>15</v>
      </c>
      <c r="F6324" s="5" t="s">
        <v>134</v>
      </c>
      <c r="G6324" s="7">
        <v>122.0</v>
      </c>
      <c r="H6324" s="7">
        <v>112.0</v>
      </c>
      <c r="I6324" s="7" t="s">
        <v>17</v>
      </c>
      <c r="J6324" s="7">
        <f t="shared" si="1"/>
        <v>117</v>
      </c>
    </row>
    <row r="6325" ht="15.75" hidden="1" customHeight="1">
      <c r="A6325" s="5" t="s">
        <v>8580</v>
      </c>
      <c r="B6325" s="6" t="s">
        <v>12</v>
      </c>
      <c r="C6325" s="5" t="s">
        <v>13</v>
      </c>
      <c r="D6325" s="5" t="s">
        <v>37</v>
      </c>
      <c r="E6325" s="5" t="s">
        <v>15</v>
      </c>
      <c r="F6325" s="5" t="s">
        <v>134</v>
      </c>
      <c r="G6325" s="7">
        <v>124.0</v>
      </c>
      <c r="H6325" s="7">
        <v>110.0</v>
      </c>
      <c r="I6325" s="7">
        <v>133.0</v>
      </c>
      <c r="J6325" s="7">
        <f t="shared" si="1"/>
        <v>122.3333333</v>
      </c>
    </row>
    <row r="6326" ht="15.75" hidden="1" customHeight="1">
      <c r="A6326" s="5" t="s">
        <v>8581</v>
      </c>
      <c r="B6326" s="6" t="s">
        <v>19</v>
      </c>
      <c r="C6326" s="5" t="s">
        <v>13</v>
      </c>
      <c r="D6326" s="5" t="s">
        <v>20</v>
      </c>
      <c r="E6326" s="5" t="s">
        <v>25</v>
      </c>
      <c r="F6326" s="5" t="s">
        <v>440</v>
      </c>
      <c r="G6326" s="7">
        <v>162.0</v>
      </c>
      <c r="H6326" s="7" t="s">
        <v>17</v>
      </c>
      <c r="I6326" s="7">
        <v>180.0</v>
      </c>
      <c r="J6326" s="7">
        <f t="shared" si="1"/>
        <v>171</v>
      </c>
    </row>
    <row r="6327" ht="15.75" hidden="1" customHeight="1">
      <c r="A6327" s="5" t="s">
        <v>8582</v>
      </c>
      <c r="B6327" s="6" t="s">
        <v>12</v>
      </c>
      <c r="C6327" s="5" t="s">
        <v>23</v>
      </c>
      <c r="D6327" s="5" t="s">
        <v>60</v>
      </c>
      <c r="E6327" s="5" t="s">
        <v>25</v>
      </c>
      <c r="F6327" s="5" t="s">
        <v>278</v>
      </c>
      <c r="G6327" s="7">
        <v>187.0</v>
      </c>
      <c r="H6327" s="7" t="s">
        <v>17</v>
      </c>
      <c r="I6327" s="7">
        <v>180.0</v>
      </c>
      <c r="J6327" s="7">
        <f t="shared" si="1"/>
        <v>183.5</v>
      </c>
    </row>
    <row r="6328" ht="15.75" hidden="1" customHeight="1">
      <c r="A6328" s="5" t="s">
        <v>8583</v>
      </c>
      <c r="B6328" s="6" t="s">
        <v>12</v>
      </c>
      <c r="C6328" s="5" t="s">
        <v>23</v>
      </c>
      <c r="D6328" s="5" t="s">
        <v>20</v>
      </c>
      <c r="E6328" s="5" t="s">
        <v>15</v>
      </c>
      <c r="F6328" s="5" t="s">
        <v>457</v>
      </c>
      <c r="G6328" s="7">
        <v>171.0</v>
      </c>
      <c r="H6328" s="7">
        <v>158.0</v>
      </c>
      <c r="I6328" s="7" t="s">
        <v>17</v>
      </c>
      <c r="J6328" s="7">
        <f t="shared" si="1"/>
        <v>164.5</v>
      </c>
    </row>
    <row r="6329" ht="15.75" hidden="1" customHeight="1">
      <c r="A6329" s="5" t="s">
        <v>8584</v>
      </c>
      <c r="B6329" s="6" t="s">
        <v>12</v>
      </c>
      <c r="C6329" s="5" t="s">
        <v>23</v>
      </c>
      <c r="D6329" s="5" t="s">
        <v>30</v>
      </c>
      <c r="E6329" s="5" t="s">
        <v>15</v>
      </c>
      <c r="F6329" s="5" t="s">
        <v>134</v>
      </c>
      <c r="G6329" s="7">
        <v>150.0</v>
      </c>
      <c r="H6329" s="7">
        <v>138.0</v>
      </c>
      <c r="I6329" s="7" t="s">
        <v>17</v>
      </c>
      <c r="J6329" s="7">
        <f t="shared" si="1"/>
        <v>144</v>
      </c>
    </row>
    <row r="6330" ht="15.75" hidden="1" customHeight="1">
      <c r="A6330" s="5" t="s">
        <v>8585</v>
      </c>
      <c r="B6330" s="6" t="s">
        <v>12</v>
      </c>
      <c r="C6330" s="5" t="s">
        <v>23</v>
      </c>
      <c r="D6330" s="5" t="s">
        <v>149</v>
      </c>
      <c r="E6330" s="5" t="s">
        <v>15</v>
      </c>
      <c r="F6330" s="5" t="s">
        <v>150</v>
      </c>
      <c r="G6330" s="7">
        <v>138.0</v>
      </c>
      <c r="H6330" s="7">
        <v>124.0</v>
      </c>
      <c r="I6330" s="7" t="s">
        <v>67</v>
      </c>
      <c r="J6330" s="7">
        <f t="shared" si="1"/>
        <v>131</v>
      </c>
    </row>
    <row r="6331" ht="15.75" hidden="1" customHeight="1">
      <c r="A6331" s="5" t="s">
        <v>8586</v>
      </c>
      <c r="B6331" s="6" t="s">
        <v>19</v>
      </c>
      <c r="C6331" s="5" t="s">
        <v>23</v>
      </c>
      <c r="D6331" s="5" t="s">
        <v>43</v>
      </c>
      <c r="E6331" s="5" t="s">
        <v>25</v>
      </c>
      <c r="F6331" s="5" t="s">
        <v>363</v>
      </c>
      <c r="G6331" s="7">
        <v>178.0</v>
      </c>
      <c r="H6331" s="7">
        <v>138.0</v>
      </c>
      <c r="I6331" s="7" t="s">
        <v>17</v>
      </c>
      <c r="J6331" s="7">
        <f t="shared" si="1"/>
        <v>158</v>
      </c>
    </row>
    <row r="6332" ht="15.75" hidden="1" customHeight="1">
      <c r="A6332" s="5" t="s">
        <v>8587</v>
      </c>
      <c r="B6332" s="6" t="s">
        <v>19</v>
      </c>
      <c r="C6332" s="5" t="s">
        <v>13</v>
      </c>
      <c r="D6332" s="5" t="s">
        <v>30</v>
      </c>
      <c r="E6332" s="5" t="s">
        <v>15</v>
      </c>
      <c r="F6332" s="5" t="s">
        <v>66</v>
      </c>
      <c r="G6332" s="7">
        <v>137.0</v>
      </c>
      <c r="H6332" s="7">
        <v>151.0</v>
      </c>
      <c r="I6332" s="7" t="s">
        <v>17</v>
      </c>
      <c r="J6332" s="7">
        <f t="shared" si="1"/>
        <v>144</v>
      </c>
    </row>
    <row r="6333" ht="15.75" hidden="1" customHeight="1">
      <c r="A6333" s="5" t="s">
        <v>8588</v>
      </c>
      <c r="B6333" s="6" t="s">
        <v>12</v>
      </c>
      <c r="C6333" s="5" t="s">
        <v>23</v>
      </c>
      <c r="D6333" s="5" t="s">
        <v>20</v>
      </c>
      <c r="E6333" s="5" t="s">
        <v>15</v>
      </c>
      <c r="F6333" s="5" t="s">
        <v>457</v>
      </c>
      <c r="G6333" s="7">
        <v>196.0</v>
      </c>
      <c r="H6333" s="7">
        <v>175.0</v>
      </c>
      <c r="I6333" s="7" t="s">
        <v>17</v>
      </c>
      <c r="J6333" s="7">
        <f t="shared" si="1"/>
        <v>185.5</v>
      </c>
    </row>
    <row r="6334" ht="15.75" hidden="1" customHeight="1">
      <c r="A6334" s="5" t="s">
        <v>8589</v>
      </c>
      <c r="B6334" s="6" t="s">
        <v>19</v>
      </c>
      <c r="C6334" s="5" t="s">
        <v>23</v>
      </c>
      <c r="D6334" s="5" t="s">
        <v>51</v>
      </c>
      <c r="E6334" s="5" t="s">
        <v>15</v>
      </c>
      <c r="F6334" s="5" t="s">
        <v>358</v>
      </c>
      <c r="G6334" s="7">
        <v>178.0</v>
      </c>
      <c r="H6334" s="7" t="s">
        <v>17</v>
      </c>
      <c r="I6334" s="7">
        <v>122.0</v>
      </c>
      <c r="J6334" s="7">
        <f t="shared" si="1"/>
        <v>150</v>
      </c>
    </row>
    <row r="6335" ht="15.75" hidden="1" customHeight="1">
      <c r="A6335" s="5" t="s">
        <v>8590</v>
      </c>
      <c r="B6335" s="6" t="s">
        <v>12</v>
      </c>
      <c r="C6335" s="5" t="s">
        <v>23</v>
      </c>
      <c r="D6335" s="5" t="s">
        <v>24</v>
      </c>
      <c r="E6335" s="5" t="s">
        <v>15</v>
      </c>
      <c r="F6335" s="5" t="s">
        <v>170</v>
      </c>
      <c r="G6335" s="7">
        <v>145.0</v>
      </c>
      <c r="H6335" s="7" t="s">
        <v>17</v>
      </c>
      <c r="I6335" s="7">
        <v>144.0</v>
      </c>
      <c r="J6335" s="7">
        <f t="shared" si="1"/>
        <v>144.5</v>
      </c>
    </row>
    <row r="6336" ht="15.75" hidden="1" customHeight="1">
      <c r="A6336" s="5" t="s">
        <v>8591</v>
      </c>
      <c r="B6336" s="6" t="s">
        <v>12</v>
      </c>
      <c r="C6336" s="5" t="s">
        <v>13</v>
      </c>
      <c r="D6336" s="5" t="s">
        <v>24</v>
      </c>
      <c r="E6336" s="5" t="s">
        <v>15</v>
      </c>
      <c r="F6336" s="5" t="s">
        <v>92</v>
      </c>
      <c r="G6336" s="7">
        <v>180.0</v>
      </c>
      <c r="H6336" s="7">
        <v>186.0</v>
      </c>
      <c r="I6336" s="7" t="s">
        <v>17</v>
      </c>
      <c r="J6336" s="7">
        <f t="shared" si="1"/>
        <v>183</v>
      </c>
    </row>
    <row r="6337" ht="15.75" hidden="1" customHeight="1">
      <c r="A6337" s="5" t="s">
        <v>8592</v>
      </c>
      <c r="B6337" s="6" t="s">
        <v>19</v>
      </c>
      <c r="C6337" s="5" t="s">
        <v>23</v>
      </c>
      <c r="D6337" s="5" t="s">
        <v>30</v>
      </c>
      <c r="E6337" s="5" t="s">
        <v>25</v>
      </c>
      <c r="F6337" s="5" t="s">
        <v>1172</v>
      </c>
      <c r="G6337" s="7">
        <v>117.0</v>
      </c>
      <c r="H6337" s="7">
        <v>107.0</v>
      </c>
      <c r="I6337" s="7" t="s">
        <v>17</v>
      </c>
      <c r="J6337" s="7">
        <f t="shared" si="1"/>
        <v>112</v>
      </c>
    </row>
    <row r="6338" ht="15.75" hidden="1" customHeight="1">
      <c r="A6338" s="5" t="s">
        <v>8593</v>
      </c>
      <c r="B6338" s="6" t="s">
        <v>19</v>
      </c>
      <c r="C6338" s="5" t="s">
        <v>13</v>
      </c>
      <c r="D6338" s="5" t="s">
        <v>109</v>
      </c>
      <c r="E6338" s="5" t="s">
        <v>25</v>
      </c>
      <c r="F6338" s="5" t="s">
        <v>110</v>
      </c>
      <c r="G6338" s="7">
        <v>120.0</v>
      </c>
      <c r="H6338" s="7" t="s">
        <v>17</v>
      </c>
      <c r="I6338" s="7">
        <v>117.0</v>
      </c>
      <c r="J6338" s="7">
        <f t="shared" si="1"/>
        <v>118.5</v>
      </c>
    </row>
    <row r="6339" ht="15.75" hidden="1" customHeight="1">
      <c r="A6339" s="5" t="s">
        <v>8594</v>
      </c>
      <c r="B6339" s="6" t="s">
        <v>12</v>
      </c>
      <c r="C6339" s="5" t="s">
        <v>23</v>
      </c>
      <c r="D6339" s="5" t="s">
        <v>30</v>
      </c>
      <c r="E6339" s="5" t="s">
        <v>15</v>
      </c>
      <c r="F6339" s="5" t="s">
        <v>394</v>
      </c>
      <c r="G6339" s="7">
        <v>172.0</v>
      </c>
      <c r="H6339" s="7" t="s">
        <v>17</v>
      </c>
      <c r="I6339" s="7">
        <v>137.0</v>
      </c>
      <c r="J6339" s="7">
        <f t="shared" si="1"/>
        <v>154.5</v>
      </c>
    </row>
    <row r="6340" ht="15.75" hidden="1" customHeight="1">
      <c r="A6340" s="5" t="s">
        <v>8595</v>
      </c>
      <c r="B6340" s="6" t="s">
        <v>12</v>
      </c>
      <c r="C6340" s="5" t="s">
        <v>13</v>
      </c>
      <c r="D6340" s="5" t="s">
        <v>37</v>
      </c>
      <c r="E6340" s="5" t="s">
        <v>15</v>
      </c>
      <c r="F6340" s="5" t="s">
        <v>86</v>
      </c>
      <c r="G6340" s="7">
        <v>157.0</v>
      </c>
      <c r="H6340" s="7" t="s">
        <v>17</v>
      </c>
      <c r="I6340" s="7">
        <v>178.0</v>
      </c>
      <c r="J6340" s="7">
        <f t="shared" si="1"/>
        <v>167.5</v>
      </c>
    </row>
    <row r="6341" ht="15.75" hidden="1" customHeight="1">
      <c r="A6341" s="5" t="s">
        <v>8596</v>
      </c>
      <c r="B6341" s="6" t="s">
        <v>19</v>
      </c>
      <c r="C6341" s="5" t="s">
        <v>23</v>
      </c>
      <c r="D6341" s="5" t="s">
        <v>20</v>
      </c>
      <c r="E6341" s="5" t="s">
        <v>15</v>
      </c>
      <c r="F6341" s="5" t="s">
        <v>292</v>
      </c>
      <c r="G6341" s="7">
        <v>177.0</v>
      </c>
      <c r="H6341" s="7">
        <v>138.0</v>
      </c>
      <c r="I6341" s="7">
        <v>137.0</v>
      </c>
      <c r="J6341" s="7">
        <f t="shared" si="1"/>
        <v>150.6666667</v>
      </c>
    </row>
    <row r="6342" ht="15.75" hidden="1" customHeight="1">
      <c r="A6342" s="5" t="s">
        <v>8597</v>
      </c>
      <c r="B6342" s="6" t="s">
        <v>12</v>
      </c>
      <c r="C6342" s="5" t="s">
        <v>13</v>
      </c>
      <c r="D6342" s="5" t="s">
        <v>43</v>
      </c>
      <c r="E6342" s="5" t="s">
        <v>25</v>
      </c>
      <c r="F6342" s="5" t="s">
        <v>63</v>
      </c>
      <c r="G6342" s="7">
        <v>134.0</v>
      </c>
      <c r="H6342" s="7" t="s">
        <v>17</v>
      </c>
      <c r="I6342" s="7">
        <v>140.0</v>
      </c>
      <c r="J6342" s="7">
        <f t="shared" si="1"/>
        <v>137</v>
      </c>
    </row>
    <row r="6343" ht="15.75" hidden="1" customHeight="1">
      <c r="A6343" s="5" t="s">
        <v>8598</v>
      </c>
      <c r="B6343" s="6" t="s">
        <v>12</v>
      </c>
      <c r="C6343" s="5" t="s">
        <v>23</v>
      </c>
      <c r="D6343" s="5" t="s">
        <v>37</v>
      </c>
      <c r="E6343" s="5" t="s">
        <v>15</v>
      </c>
      <c r="F6343" s="5" t="s">
        <v>114</v>
      </c>
      <c r="G6343" s="7">
        <v>157.0</v>
      </c>
      <c r="H6343" s="7">
        <v>140.0</v>
      </c>
      <c r="I6343" s="7" t="s">
        <v>17</v>
      </c>
      <c r="J6343" s="7">
        <f t="shared" si="1"/>
        <v>148.5</v>
      </c>
    </row>
    <row r="6344" ht="15.75" hidden="1" customHeight="1">
      <c r="A6344" s="5" t="s">
        <v>8599</v>
      </c>
      <c r="B6344" s="6" t="s">
        <v>19</v>
      </c>
      <c r="C6344" s="5" t="s">
        <v>13</v>
      </c>
      <c r="D6344" s="5" t="s">
        <v>20</v>
      </c>
      <c r="E6344" s="5" t="s">
        <v>25</v>
      </c>
      <c r="F6344" s="5" t="s">
        <v>410</v>
      </c>
      <c r="G6344" s="7">
        <v>129.0</v>
      </c>
      <c r="H6344" s="7" t="s">
        <v>17</v>
      </c>
      <c r="I6344" s="7">
        <v>155.0</v>
      </c>
      <c r="J6344" s="7">
        <f t="shared" si="1"/>
        <v>142</v>
      </c>
    </row>
    <row r="6345" ht="15.75" hidden="1" customHeight="1">
      <c r="A6345" s="5" t="s">
        <v>8600</v>
      </c>
      <c r="B6345" s="6" t="s">
        <v>12</v>
      </c>
      <c r="C6345" s="5" t="s">
        <v>13</v>
      </c>
      <c r="D6345" s="5" t="s">
        <v>109</v>
      </c>
      <c r="E6345" s="5" t="s">
        <v>25</v>
      </c>
      <c r="F6345" s="5" t="s">
        <v>1118</v>
      </c>
      <c r="G6345" s="7">
        <v>174.0</v>
      </c>
      <c r="H6345" s="7">
        <v>182.0</v>
      </c>
      <c r="I6345" s="7" t="s">
        <v>17</v>
      </c>
      <c r="J6345" s="7">
        <f t="shared" si="1"/>
        <v>178</v>
      </c>
    </row>
    <row r="6346" ht="15.75" hidden="1" customHeight="1">
      <c r="A6346" s="5" t="s">
        <v>8601</v>
      </c>
      <c r="B6346" s="6" t="s">
        <v>12</v>
      </c>
      <c r="C6346" s="5" t="s">
        <v>13</v>
      </c>
      <c r="D6346" s="5" t="s">
        <v>60</v>
      </c>
      <c r="E6346" s="5" t="s">
        <v>15</v>
      </c>
      <c r="F6346" s="5" t="s">
        <v>164</v>
      </c>
      <c r="G6346" s="7">
        <v>178.0</v>
      </c>
      <c r="H6346" s="7" t="s">
        <v>17</v>
      </c>
      <c r="I6346" s="7">
        <v>184.0</v>
      </c>
      <c r="J6346" s="7">
        <f t="shared" si="1"/>
        <v>181</v>
      </c>
    </row>
    <row r="6347" ht="15.75" hidden="1" customHeight="1">
      <c r="A6347" s="5" t="s">
        <v>8602</v>
      </c>
      <c r="B6347" s="6" t="s">
        <v>12</v>
      </c>
      <c r="C6347" s="5" t="s">
        <v>13</v>
      </c>
      <c r="D6347" s="5" t="s">
        <v>40</v>
      </c>
      <c r="E6347" s="5" t="s">
        <v>15</v>
      </c>
      <c r="F6347" s="5" t="s">
        <v>41</v>
      </c>
      <c r="G6347" s="7">
        <v>167.0</v>
      </c>
      <c r="H6347" s="7">
        <v>162.0</v>
      </c>
      <c r="I6347" s="7">
        <v>168.0</v>
      </c>
      <c r="J6347" s="7">
        <f t="shared" si="1"/>
        <v>165.6666667</v>
      </c>
    </row>
    <row r="6348" ht="15.75" hidden="1" customHeight="1">
      <c r="A6348" s="5" t="s">
        <v>8603</v>
      </c>
      <c r="B6348" s="6" t="s">
        <v>12</v>
      </c>
      <c r="C6348" s="5" t="s">
        <v>13</v>
      </c>
      <c r="D6348" s="5" t="s">
        <v>130</v>
      </c>
      <c r="E6348" s="5" t="s">
        <v>15</v>
      </c>
      <c r="F6348" s="5" t="s">
        <v>481</v>
      </c>
      <c r="G6348" s="7">
        <v>153.0</v>
      </c>
      <c r="H6348" s="7" t="s">
        <v>17</v>
      </c>
      <c r="I6348" s="7">
        <v>110.0</v>
      </c>
      <c r="J6348" s="7">
        <f t="shared" si="1"/>
        <v>131.5</v>
      </c>
    </row>
    <row r="6349" ht="15.75" hidden="1" customHeight="1">
      <c r="A6349" s="5" t="s">
        <v>8604</v>
      </c>
      <c r="B6349" s="6" t="s">
        <v>19</v>
      </c>
      <c r="C6349" s="5" t="s">
        <v>13</v>
      </c>
      <c r="D6349" s="5" t="s">
        <v>37</v>
      </c>
      <c r="E6349" s="5" t="s">
        <v>25</v>
      </c>
      <c r="F6349" s="5" t="s">
        <v>454</v>
      </c>
      <c r="G6349" s="7">
        <v>147.0</v>
      </c>
      <c r="H6349" s="7" t="s">
        <v>17</v>
      </c>
      <c r="I6349" s="7">
        <v>180.0</v>
      </c>
      <c r="J6349" s="7">
        <f t="shared" si="1"/>
        <v>163.5</v>
      </c>
    </row>
    <row r="6350" ht="15.75" hidden="1" customHeight="1">
      <c r="A6350" s="5" t="s">
        <v>8605</v>
      </c>
      <c r="B6350" s="6" t="s">
        <v>12</v>
      </c>
      <c r="C6350" s="5" t="s">
        <v>13</v>
      </c>
      <c r="D6350" s="5" t="s">
        <v>30</v>
      </c>
      <c r="E6350" s="5" t="s">
        <v>15</v>
      </c>
      <c r="F6350" s="5" t="s">
        <v>66</v>
      </c>
      <c r="G6350" s="7" t="s">
        <v>67</v>
      </c>
      <c r="H6350" s="7">
        <v>121.0</v>
      </c>
      <c r="I6350" s="7" t="s">
        <v>17</v>
      </c>
      <c r="J6350" s="7">
        <f t="shared" si="1"/>
        <v>121</v>
      </c>
    </row>
    <row r="6351" ht="15.75" hidden="1" customHeight="1">
      <c r="A6351" s="5" t="s">
        <v>8606</v>
      </c>
      <c r="B6351" s="6" t="s">
        <v>12</v>
      </c>
      <c r="C6351" s="5" t="s">
        <v>13</v>
      </c>
      <c r="D6351" s="5" t="s">
        <v>1019</v>
      </c>
      <c r="E6351" s="5" t="s">
        <v>15</v>
      </c>
      <c r="F6351" s="5" t="s">
        <v>35</v>
      </c>
      <c r="G6351" s="7">
        <v>164.0</v>
      </c>
      <c r="H6351" s="7" t="s">
        <v>17</v>
      </c>
      <c r="I6351" s="7">
        <v>163.0</v>
      </c>
      <c r="J6351" s="7">
        <f t="shared" si="1"/>
        <v>163.5</v>
      </c>
    </row>
    <row r="6352" ht="15.75" hidden="1" customHeight="1">
      <c r="A6352" s="5" t="s">
        <v>8607</v>
      </c>
      <c r="B6352" s="6" t="s">
        <v>19</v>
      </c>
      <c r="C6352" s="5" t="s">
        <v>23</v>
      </c>
      <c r="D6352" s="5" t="s">
        <v>60</v>
      </c>
      <c r="E6352" s="5" t="s">
        <v>15</v>
      </c>
      <c r="F6352" s="5" t="s">
        <v>31</v>
      </c>
      <c r="G6352" s="7">
        <v>184.0</v>
      </c>
      <c r="H6352" s="7">
        <v>161.0</v>
      </c>
      <c r="I6352" s="7" t="s">
        <v>17</v>
      </c>
      <c r="J6352" s="7">
        <f t="shared" si="1"/>
        <v>172.5</v>
      </c>
    </row>
    <row r="6353" ht="15.75" hidden="1" customHeight="1">
      <c r="A6353" s="5" t="s">
        <v>8608</v>
      </c>
      <c r="B6353" s="6" t="s">
        <v>12</v>
      </c>
      <c r="C6353" s="5" t="s">
        <v>13</v>
      </c>
      <c r="D6353" s="5" t="s">
        <v>20</v>
      </c>
      <c r="E6353" s="5" t="s">
        <v>15</v>
      </c>
      <c r="F6353" s="5" t="s">
        <v>603</v>
      </c>
      <c r="G6353" s="7">
        <v>143.0</v>
      </c>
      <c r="H6353" s="7" t="s">
        <v>17</v>
      </c>
      <c r="I6353" s="7">
        <v>146.0</v>
      </c>
      <c r="J6353" s="7">
        <f t="shared" si="1"/>
        <v>144.5</v>
      </c>
    </row>
    <row r="6354" ht="15.75" hidden="1" customHeight="1">
      <c r="A6354" s="5" t="s">
        <v>8609</v>
      </c>
      <c r="B6354" s="6" t="s">
        <v>19</v>
      </c>
      <c r="C6354" s="5" t="s">
        <v>23</v>
      </c>
      <c r="D6354" s="5" t="s">
        <v>51</v>
      </c>
      <c r="E6354" s="5" t="s">
        <v>15</v>
      </c>
      <c r="F6354" s="5" t="s">
        <v>86</v>
      </c>
      <c r="G6354" s="7">
        <v>156.0</v>
      </c>
      <c r="H6354" s="7">
        <v>145.0</v>
      </c>
      <c r="I6354" s="7" t="s">
        <v>17</v>
      </c>
      <c r="J6354" s="7">
        <f t="shared" si="1"/>
        <v>150.5</v>
      </c>
    </row>
    <row r="6355" ht="15.75" hidden="1" customHeight="1">
      <c r="A6355" s="5" t="s">
        <v>8610</v>
      </c>
      <c r="B6355" s="6" t="s">
        <v>12</v>
      </c>
      <c r="C6355" s="5" t="s">
        <v>13</v>
      </c>
      <c r="D6355" s="5" t="s">
        <v>20</v>
      </c>
      <c r="E6355" s="5" t="s">
        <v>15</v>
      </c>
      <c r="F6355" s="5" t="s">
        <v>3542</v>
      </c>
      <c r="G6355" s="7">
        <v>149.0</v>
      </c>
      <c r="H6355" s="7">
        <v>135.0</v>
      </c>
      <c r="I6355" s="7">
        <v>110.0</v>
      </c>
      <c r="J6355" s="7">
        <f t="shared" si="1"/>
        <v>131.3333333</v>
      </c>
    </row>
    <row r="6356" ht="15.75" hidden="1" customHeight="1">
      <c r="A6356" s="5" t="s">
        <v>8611</v>
      </c>
      <c r="B6356" s="6" t="s">
        <v>19</v>
      </c>
      <c r="C6356" s="5" t="s">
        <v>13</v>
      </c>
      <c r="D6356" s="5" t="s">
        <v>30</v>
      </c>
      <c r="E6356" s="5" t="s">
        <v>25</v>
      </c>
      <c r="F6356" s="5" t="s">
        <v>83</v>
      </c>
      <c r="G6356" s="7">
        <v>106.0</v>
      </c>
      <c r="H6356" s="7">
        <v>121.0</v>
      </c>
      <c r="I6356" s="7" t="s">
        <v>17</v>
      </c>
      <c r="J6356" s="7">
        <f t="shared" si="1"/>
        <v>113.5</v>
      </c>
    </row>
    <row r="6357" ht="15.75" hidden="1" customHeight="1">
      <c r="A6357" s="5" t="s">
        <v>8612</v>
      </c>
      <c r="B6357" s="6" t="s">
        <v>12</v>
      </c>
      <c r="C6357" s="5" t="s">
        <v>23</v>
      </c>
      <c r="D6357" s="5" t="s">
        <v>51</v>
      </c>
      <c r="E6357" s="5" t="s">
        <v>15</v>
      </c>
      <c r="F6357" s="5" t="s">
        <v>16</v>
      </c>
      <c r="G6357" s="7">
        <v>120.0</v>
      </c>
      <c r="H6357" s="7" t="s">
        <v>17</v>
      </c>
      <c r="I6357" s="7">
        <v>110.0</v>
      </c>
      <c r="J6357" s="7">
        <f t="shared" si="1"/>
        <v>115</v>
      </c>
    </row>
    <row r="6358" ht="15.75" hidden="1" customHeight="1">
      <c r="A6358" s="5" t="s">
        <v>8613</v>
      </c>
      <c r="B6358" s="6" t="s">
        <v>12</v>
      </c>
      <c r="C6358" s="5" t="s">
        <v>13</v>
      </c>
      <c r="D6358" s="5" t="s">
        <v>43</v>
      </c>
      <c r="E6358" s="5" t="s">
        <v>25</v>
      </c>
      <c r="F6358" s="5" t="s">
        <v>454</v>
      </c>
      <c r="G6358" s="7">
        <v>140.0</v>
      </c>
      <c r="H6358" s="7" t="s">
        <v>17</v>
      </c>
      <c r="I6358" s="7">
        <v>137.0</v>
      </c>
      <c r="J6358" s="7">
        <f t="shared" si="1"/>
        <v>138.5</v>
      </c>
    </row>
    <row r="6359" ht="15.75" hidden="1" customHeight="1">
      <c r="A6359" s="5" t="s">
        <v>8614</v>
      </c>
      <c r="B6359" s="6" t="s">
        <v>19</v>
      </c>
      <c r="C6359" s="5" t="s">
        <v>13</v>
      </c>
      <c r="D6359" s="5" t="s">
        <v>109</v>
      </c>
      <c r="E6359" s="5" t="s">
        <v>15</v>
      </c>
      <c r="F6359" s="5" t="s">
        <v>172</v>
      </c>
      <c r="G6359" s="7">
        <v>109.0</v>
      </c>
      <c r="H6359" s="7">
        <v>145.0</v>
      </c>
      <c r="I6359" s="7" t="s">
        <v>17</v>
      </c>
      <c r="J6359" s="7">
        <f t="shared" si="1"/>
        <v>127</v>
      </c>
    </row>
    <row r="6360" ht="15.75" hidden="1" customHeight="1">
      <c r="A6360" s="5" t="s">
        <v>8615</v>
      </c>
      <c r="B6360" s="6" t="s">
        <v>12</v>
      </c>
      <c r="C6360" s="5" t="s">
        <v>23</v>
      </c>
      <c r="D6360" s="5" t="s">
        <v>30</v>
      </c>
      <c r="E6360" s="5" t="s">
        <v>15</v>
      </c>
      <c r="F6360" s="5" t="s">
        <v>49</v>
      </c>
      <c r="G6360" s="7">
        <v>132.0</v>
      </c>
      <c r="H6360" s="7">
        <v>135.0</v>
      </c>
      <c r="I6360" s="7" t="s">
        <v>17</v>
      </c>
      <c r="J6360" s="7">
        <f t="shared" si="1"/>
        <v>133.5</v>
      </c>
    </row>
    <row r="6361" ht="15.75" hidden="1" customHeight="1">
      <c r="A6361" s="5" t="s">
        <v>8616</v>
      </c>
      <c r="B6361" s="6" t="s">
        <v>19</v>
      </c>
      <c r="C6361" s="5" t="s">
        <v>13</v>
      </c>
      <c r="D6361" s="5" t="s">
        <v>20</v>
      </c>
      <c r="E6361" s="5" t="s">
        <v>15</v>
      </c>
      <c r="F6361" s="5" t="s">
        <v>354</v>
      </c>
      <c r="G6361" s="7">
        <v>164.0</v>
      </c>
      <c r="H6361" s="7">
        <v>185.0</v>
      </c>
      <c r="I6361" s="7" t="s">
        <v>17</v>
      </c>
      <c r="J6361" s="7">
        <f t="shared" si="1"/>
        <v>174.5</v>
      </c>
    </row>
    <row r="6362" ht="15.75" hidden="1" customHeight="1">
      <c r="A6362" s="5" t="s">
        <v>8617</v>
      </c>
      <c r="B6362" s="6" t="s">
        <v>12</v>
      </c>
      <c r="C6362" s="5" t="s">
        <v>13</v>
      </c>
      <c r="D6362" s="5" t="s">
        <v>20</v>
      </c>
      <c r="E6362" s="5" t="s">
        <v>15</v>
      </c>
      <c r="F6362" s="5" t="s">
        <v>603</v>
      </c>
      <c r="G6362" s="7">
        <v>148.0</v>
      </c>
      <c r="H6362" s="7" t="s">
        <v>17</v>
      </c>
      <c r="I6362" s="7">
        <v>130.0</v>
      </c>
      <c r="J6362" s="7">
        <f t="shared" si="1"/>
        <v>139</v>
      </c>
    </row>
    <row r="6363" ht="15.75" hidden="1" customHeight="1">
      <c r="A6363" s="5" t="s">
        <v>8618</v>
      </c>
      <c r="B6363" s="6" t="s">
        <v>19</v>
      </c>
      <c r="C6363" s="5" t="s">
        <v>13</v>
      </c>
      <c r="D6363" s="5" t="s">
        <v>130</v>
      </c>
      <c r="E6363" s="5" t="s">
        <v>25</v>
      </c>
      <c r="F6363" s="5" t="s">
        <v>1658</v>
      </c>
      <c r="G6363" s="7" t="s">
        <v>67</v>
      </c>
      <c r="H6363" s="7" t="s">
        <v>17</v>
      </c>
      <c r="I6363" s="7">
        <v>144.0</v>
      </c>
      <c r="J6363" s="7">
        <f t="shared" si="1"/>
        <v>144</v>
      </c>
    </row>
    <row r="6364" ht="15.75" hidden="1" customHeight="1">
      <c r="A6364" s="5" t="s">
        <v>8619</v>
      </c>
      <c r="B6364" s="6" t="s">
        <v>19</v>
      </c>
      <c r="C6364" s="5" t="s">
        <v>13</v>
      </c>
      <c r="D6364" s="5" t="s">
        <v>561</v>
      </c>
      <c r="E6364" s="5" t="s">
        <v>15</v>
      </c>
      <c r="F6364" s="5" t="s">
        <v>594</v>
      </c>
      <c r="G6364" s="7">
        <v>165.0</v>
      </c>
      <c r="H6364" s="7">
        <v>166.0</v>
      </c>
      <c r="I6364" s="7" t="s">
        <v>17</v>
      </c>
      <c r="J6364" s="7">
        <f t="shared" si="1"/>
        <v>165.5</v>
      </c>
    </row>
    <row r="6365" ht="15.75" hidden="1" customHeight="1">
      <c r="A6365" s="5" t="s">
        <v>8620</v>
      </c>
      <c r="B6365" s="6" t="s">
        <v>12</v>
      </c>
      <c r="C6365" s="5" t="s">
        <v>23</v>
      </c>
      <c r="D6365" s="5" t="s">
        <v>37</v>
      </c>
      <c r="E6365" s="5" t="s">
        <v>25</v>
      </c>
      <c r="F6365" s="5" t="s">
        <v>97</v>
      </c>
      <c r="G6365" s="7">
        <v>138.0</v>
      </c>
      <c r="H6365" s="7" t="s">
        <v>17</v>
      </c>
      <c r="I6365" s="7">
        <v>133.0</v>
      </c>
      <c r="J6365" s="7">
        <f t="shared" si="1"/>
        <v>135.5</v>
      </c>
    </row>
    <row r="6366" ht="15.75" hidden="1" customHeight="1">
      <c r="A6366" s="5" t="s">
        <v>8621</v>
      </c>
      <c r="B6366" s="6" t="s">
        <v>12</v>
      </c>
      <c r="C6366" s="5" t="s">
        <v>13</v>
      </c>
      <c r="D6366" s="5" t="s">
        <v>24</v>
      </c>
      <c r="E6366" s="5" t="s">
        <v>15</v>
      </c>
      <c r="F6366" s="5" t="s">
        <v>481</v>
      </c>
      <c r="G6366" s="7">
        <v>178.0</v>
      </c>
      <c r="H6366" s="7" t="s">
        <v>17</v>
      </c>
      <c r="I6366" s="7">
        <v>186.0</v>
      </c>
      <c r="J6366" s="7">
        <f t="shared" si="1"/>
        <v>182</v>
      </c>
    </row>
    <row r="6367" ht="15.75" hidden="1" customHeight="1">
      <c r="A6367" s="5" t="s">
        <v>8622</v>
      </c>
      <c r="B6367" s="6" t="s">
        <v>12</v>
      </c>
      <c r="C6367" s="5" t="s">
        <v>13</v>
      </c>
      <c r="D6367" s="5" t="s">
        <v>40</v>
      </c>
      <c r="E6367" s="5" t="s">
        <v>15</v>
      </c>
      <c r="F6367" s="5" t="s">
        <v>41</v>
      </c>
      <c r="G6367" s="7">
        <v>150.0</v>
      </c>
      <c r="H6367" s="7">
        <v>138.0</v>
      </c>
      <c r="I6367" s="7" t="s">
        <v>17</v>
      </c>
      <c r="J6367" s="7">
        <f t="shared" si="1"/>
        <v>144</v>
      </c>
    </row>
    <row r="6368" ht="15.75" hidden="1" customHeight="1">
      <c r="A6368" s="5" t="s">
        <v>8623</v>
      </c>
      <c r="B6368" s="6" t="s">
        <v>12</v>
      </c>
      <c r="C6368" s="5" t="s">
        <v>23</v>
      </c>
      <c r="D6368" s="5" t="s">
        <v>43</v>
      </c>
      <c r="E6368" s="5" t="s">
        <v>15</v>
      </c>
      <c r="F6368" s="5" t="s">
        <v>174</v>
      </c>
      <c r="G6368" s="7">
        <v>177.0</v>
      </c>
      <c r="H6368" s="7">
        <v>160.0</v>
      </c>
      <c r="I6368" s="7">
        <v>149.0</v>
      </c>
      <c r="J6368" s="7">
        <f t="shared" si="1"/>
        <v>162</v>
      </c>
    </row>
    <row r="6369" ht="15.75" hidden="1" customHeight="1">
      <c r="A6369" s="5" t="s">
        <v>8624</v>
      </c>
      <c r="B6369" s="6" t="s">
        <v>1353</v>
      </c>
      <c r="C6369" s="5" t="s">
        <v>23</v>
      </c>
      <c r="D6369" s="5" t="s">
        <v>30</v>
      </c>
      <c r="E6369" s="5" t="s">
        <v>25</v>
      </c>
      <c r="F6369" s="5" t="s">
        <v>1209</v>
      </c>
      <c r="G6369" s="7">
        <v>162.0</v>
      </c>
      <c r="H6369" s="7">
        <v>140.0</v>
      </c>
      <c r="I6369" s="7">
        <v>137.0</v>
      </c>
      <c r="J6369" s="7">
        <f t="shared" si="1"/>
        <v>146.3333333</v>
      </c>
    </row>
    <row r="6370" ht="15.75" hidden="1" customHeight="1">
      <c r="A6370" s="5" t="s">
        <v>8625</v>
      </c>
      <c r="B6370" s="6" t="s">
        <v>19</v>
      </c>
      <c r="C6370" s="5" t="s">
        <v>13</v>
      </c>
      <c r="D6370" s="5" t="s">
        <v>37</v>
      </c>
      <c r="E6370" s="5" t="s">
        <v>15</v>
      </c>
      <c r="F6370" s="5" t="s">
        <v>1577</v>
      </c>
      <c r="G6370" s="7">
        <v>163.0</v>
      </c>
      <c r="H6370" s="7">
        <v>145.0</v>
      </c>
      <c r="I6370" s="7">
        <v>151.0</v>
      </c>
      <c r="J6370" s="7">
        <f t="shared" si="1"/>
        <v>153</v>
      </c>
    </row>
    <row r="6371" ht="15.75" hidden="1" customHeight="1">
      <c r="A6371" s="5" t="s">
        <v>8626</v>
      </c>
      <c r="B6371" s="6" t="s">
        <v>12</v>
      </c>
      <c r="C6371" s="5" t="s">
        <v>23</v>
      </c>
      <c r="D6371" s="5" t="s">
        <v>24</v>
      </c>
      <c r="E6371" s="5" t="s">
        <v>15</v>
      </c>
      <c r="F6371" s="5" t="s">
        <v>413</v>
      </c>
      <c r="G6371" s="7">
        <v>166.0</v>
      </c>
      <c r="H6371" s="7">
        <v>162.0</v>
      </c>
      <c r="I6371" s="7" t="s">
        <v>17</v>
      </c>
      <c r="J6371" s="7">
        <f t="shared" si="1"/>
        <v>164</v>
      </c>
    </row>
    <row r="6372" ht="15.75" hidden="1" customHeight="1">
      <c r="A6372" s="5" t="s">
        <v>8627</v>
      </c>
      <c r="B6372" s="6" t="s">
        <v>12</v>
      </c>
      <c r="C6372" s="5" t="s">
        <v>13</v>
      </c>
      <c r="D6372" s="5" t="s">
        <v>149</v>
      </c>
      <c r="E6372" s="5" t="s">
        <v>15</v>
      </c>
      <c r="F6372" s="5" t="s">
        <v>150</v>
      </c>
      <c r="G6372" s="7">
        <v>185.0</v>
      </c>
      <c r="H6372" s="7">
        <v>135.0</v>
      </c>
      <c r="I6372" s="7">
        <v>146.0</v>
      </c>
      <c r="J6372" s="7">
        <f t="shared" si="1"/>
        <v>155.3333333</v>
      </c>
    </row>
    <row r="6373" ht="15.75" hidden="1" customHeight="1">
      <c r="A6373" s="5" t="s">
        <v>8628</v>
      </c>
      <c r="B6373" s="6" t="s">
        <v>19</v>
      </c>
      <c r="C6373" s="5" t="s">
        <v>23</v>
      </c>
      <c r="D6373" s="5" t="s">
        <v>37</v>
      </c>
      <c r="E6373" s="5" t="s">
        <v>15</v>
      </c>
      <c r="F6373" s="5" t="s">
        <v>86</v>
      </c>
      <c r="G6373" s="7">
        <v>164.0</v>
      </c>
      <c r="H6373" s="7">
        <v>132.0</v>
      </c>
      <c r="I6373" s="7" t="s">
        <v>17</v>
      </c>
      <c r="J6373" s="7">
        <f t="shared" si="1"/>
        <v>148</v>
      </c>
    </row>
    <row r="6374" ht="15.75" hidden="1" customHeight="1">
      <c r="A6374" s="5" t="s">
        <v>8629</v>
      </c>
      <c r="B6374" s="6" t="s">
        <v>19</v>
      </c>
      <c r="C6374" s="5" t="s">
        <v>23</v>
      </c>
      <c r="D6374" s="5" t="s">
        <v>43</v>
      </c>
      <c r="E6374" s="5" t="s">
        <v>15</v>
      </c>
      <c r="F6374" s="5" t="s">
        <v>166</v>
      </c>
      <c r="G6374" s="7" t="s">
        <v>67</v>
      </c>
      <c r="H6374" s="7">
        <v>124.0</v>
      </c>
      <c r="I6374" s="7" t="s">
        <v>17</v>
      </c>
      <c r="J6374" s="7">
        <f t="shared" si="1"/>
        <v>124</v>
      </c>
    </row>
    <row r="6375" ht="15.75" hidden="1" customHeight="1">
      <c r="A6375" s="5" t="s">
        <v>8630</v>
      </c>
      <c r="B6375" s="6" t="s">
        <v>19</v>
      </c>
      <c r="C6375" s="5" t="s">
        <v>13</v>
      </c>
      <c r="D6375" s="5" t="s">
        <v>37</v>
      </c>
      <c r="E6375" s="5" t="s">
        <v>25</v>
      </c>
      <c r="F6375" s="5" t="s">
        <v>300</v>
      </c>
      <c r="G6375" s="7">
        <v>132.0</v>
      </c>
      <c r="H6375" s="7" t="s">
        <v>17</v>
      </c>
      <c r="I6375" s="7">
        <v>142.0</v>
      </c>
      <c r="J6375" s="7">
        <f t="shared" si="1"/>
        <v>137</v>
      </c>
    </row>
    <row r="6376" ht="15.75" hidden="1" customHeight="1">
      <c r="A6376" s="5" t="s">
        <v>8631</v>
      </c>
      <c r="B6376" s="6" t="s">
        <v>12</v>
      </c>
      <c r="C6376" s="5" t="s">
        <v>13</v>
      </c>
      <c r="D6376" s="5" t="s">
        <v>20</v>
      </c>
      <c r="E6376" s="5" t="s">
        <v>15</v>
      </c>
      <c r="F6376" s="5" t="s">
        <v>383</v>
      </c>
      <c r="G6376" s="7">
        <v>107.0</v>
      </c>
      <c r="H6376" s="7">
        <v>135.0</v>
      </c>
      <c r="I6376" s="7" t="s">
        <v>17</v>
      </c>
      <c r="J6376" s="7">
        <f t="shared" si="1"/>
        <v>121</v>
      </c>
    </row>
    <row r="6377" ht="15.75" hidden="1" customHeight="1">
      <c r="A6377" s="5" t="s">
        <v>8632</v>
      </c>
      <c r="B6377" s="6" t="s">
        <v>12</v>
      </c>
      <c r="C6377" s="5" t="s">
        <v>13</v>
      </c>
      <c r="D6377" s="5" t="s">
        <v>14</v>
      </c>
      <c r="E6377" s="5" t="s">
        <v>15</v>
      </c>
      <c r="F6377" s="5" t="s">
        <v>127</v>
      </c>
      <c r="G6377" s="7">
        <v>192.0</v>
      </c>
      <c r="H6377" s="7" t="s">
        <v>17</v>
      </c>
      <c r="I6377" s="7">
        <v>189.0</v>
      </c>
      <c r="J6377" s="7">
        <f t="shared" si="1"/>
        <v>190.5</v>
      </c>
    </row>
    <row r="6378" ht="15.75" hidden="1" customHeight="1">
      <c r="A6378" s="5" t="s">
        <v>8633</v>
      </c>
      <c r="B6378" s="6" t="s">
        <v>12</v>
      </c>
      <c r="C6378" s="5" t="s">
        <v>23</v>
      </c>
      <c r="D6378" s="5" t="s">
        <v>20</v>
      </c>
      <c r="E6378" s="5" t="s">
        <v>15</v>
      </c>
      <c r="F6378" s="5" t="s">
        <v>387</v>
      </c>
      <c r="G6378" s="7">
        <v>165.0</v>
      </c>
      <c r="H6378" s="7">
        <v>162.0</v>
      </c>
      <c r="I6378" s="7" t="s">
        <v>17</v>
      </c>
      <c r="J6378" s="7">
        <f t="shared" si="1"/>
        <v>163.5</v>
      </c>
    </row>
    <row r="6379" ht="15.75" hidden="1" customHeight="1">
      <c r="A6379" s="5" t="s">
        <v>8634</v>
      </c>
      <c r="B6379" s="6" t="s">
        <v>19</v>
      </c>
      <c r="C6379" s="5" t="s">
        <v>23</v>
      </c>
      <c r="D6379" s="5" t="s">
        <v>43</v>
      </c>
      <c r="E6379" s="5" t="s">
        <v>15</v>
      </c>
      <c r="F6379" s="5" t="s">
        <v>224</v>
      </c>
      <c r="G6379" s="7">
        <v>170.0</v>
      </c>
      <c r="H6379" s="7" t="s">
        <v>17</v>
      </c>
      <c r="I6379" s="7">
        <v>159.0</v>
      </c>
      <c r="J6379" s="7">
        <f t="shared" si="1"/>
        <v>164.5</v>
      </c>
    </row>
    <row r="6380" ht="15.75" hidden="1" customHeight="1">
      <c r="A6380" s="5" t="s">
        <v>8635</v>
      </c>
      <c r="B6380" s="6" t="s">
        <v>12</v>
      </c>
      <c r="C6380" s="5" t="s">
        <v>13</v>
      </c>
      <c r="D6380" s="5" t="s">
        <v>51</v>
      </c>
      <c r="E6380" s="5" t="s">
        <v>15</v>
      </c>
      <c r="F6380" s="5" t="s">
        <v>86</v>
      </c>
      <c r="G6380" s="7">
        <v>140.0</v>
      </c>
      <c r="H6380" s="7">
        <v>165.0</v>
      </c>
      <c r="I6380" s="7" t="s">
        <v>17</v>
      </c>
      <c r="J6380" s="7">
        <f t="shared" si="1"/>
        <v>152.5</v>
      </c>
    </row>
    <row r="6381" ht="15.75" hidden="1" customHeight="1">
      <c r="A6381" s="5" t="s">
        <v>8636</v>
      </c>
      <c r="B6381" s="6" t="s">
        <v>12</v>
      </c>
      <c r="C6381" s="5" t="s">
        <v>23</v>
      </c>
      <c r="D6381" s="5" t="s">
        <v>20</v>
      </c>
      <c r="E6381" s="5" t="s">
        <v>15</v>
      </c>
      <c r="F6381" s="5" t="s">
        <v>2360</v>
      </c>
      <c r="G6381" s="7">
        <v>179.0</v>
      </c>
      <c r="H6381" s="7">
        <v>162.0</v>
      </c>
      <c r="I6381" s="7" t="s">
        <v>17</v>
      </c>
      <c r="J6381" s="7">
        <f t="shared" si="1"/>
        <v>170.5</v>
      </c>
    </row>
    <row r="6382" ht="15.75" hidden="1" customHeight="1">
      <c r="A6382" s="5" t="s">
        <v>8637</v>
      </c>
      <c r="B6382" s="6" t="s">
        <v>19</v>
      </c>
      <c r="C6382" s="5" t="s">
        <v>13</v>
      </c>
      <c r="D6382" s="5" t="s">
        <v>109</v>
      </c>
      <c r="E6382" s="5" t="s">
        <v>15</v>
      </c>
      <c r="F6382" s="5" t="s">
        <v>172</v>
      </c>
      <c r="G6382" s="7">
        <v>145.0</v>
      </c>
      <c r="H6382" s="7">
        <v>143.0</v>
      </c>
      <c r="I6382" s="7" t="s">
        <v>17</v>
      </c>
      <c r="J6382" s="7">
        <f t="shared" si="1"/>
        <v>144</v>
      </c>
    </row>
    <row r="6383" ht="15.75" hidden="1" customHeight="1">
      <c r="A6383" s="5" t="s">
        <v>8638</v>
      </c>
      <c r="B6383" s="6" t="s">
        <v>12</v>
      </c>
      <c r="C6383" s="5" t="s">
        <v>13</v>
      </c>
      <c r="D6383" s="5" t="s">
        <v>24</v>
      </c>
      <c r="E6383" s="5" t="s">
        <v>25</v>
      </c>
      <c r="F6383" s="5" t="s">
        <v>105</v>
      </c>
      <c r="G6383" s="7">
        <v>135.0</v>
      </c>
      <c r="H6383" s="7">
        <v>127.0</v>
      </c>
      <c r="I6383" s="7" t="s">
        <v>17</v>
      </c>
      <c r="J6383" s="7">
        <f t="shared" si="1"/>
        <v>131</v>
      </c>
    </row>
    <row r="6384" ht="15.75" hidden="1" customHeight="1">
      <c r="A6384" s="5" t="s">
        <v>8639</v>
      </c>
      <c r="B6384" s="6" t="s">
        <v>19</v>
      </c>
      <c r="C6384" s="5" t="s">
        <v>13</v>
      </c>
      <c r="D6384" s="5" t="s">
        <v>20</v>
      </c>
      <c r="E6384" s="5" t="s">
        <v>25</v>
      </c>
      <c r="F6384" s="5" t="s">
        <v>71</v>
      </c>
      <c r="G6384" s="7">
        <v>175.0</v>
      </c>
      <c r="H6384" s="7">
        <v>162.0</v>
      </c>
      <c r="I6384" s="7" t="s">
        <v>17</v>
      </c>
      <c r="J6384" s="7">
        <f t="shared" si="1"/>
        <v>168.5</v>
      </c>
    </row>
    <row r="6385" ht="15.75" hidden="1" customHeight="1">
      <c r="A6385" s="5" t="s">
        <v>8640</v>
      </c>
      <c r="B6385" s="6" t="s">
        <v>12</v>
      </c>
      <c r="C6385" s="5" t="s">
        <v>23</v>
      </c>
      <c r="D6385" s="5" t="s">
        <v>51</v>
      </c>
      <c r="E6385" s="5" t="s">
        <v>15</v>
      </c>
      <c r="F6385" s="5" t="s">
        <v>312</v>
      </c>
      <c r="G6385" s="7">
        <v>170.0</v>
      </c>
      <c r="H6385" s="7" t="s">
        <v>17</v>
      </c>
      <c r="I6385" s="7">
        <v>137.0</v>
      </c>
      <c r="J6385" s="7">
        <f t="shared" si="1"/>
        <v>153.5</v>
      </c>
    </row>
    <row r="6386" ht="15.75" hidden="1" customHeight="1">
      <c r="A6386" s="5" t="s">
        <v>8641</v>
      </c>
      <c r="B6386" s="6" t="s">
        <v>19</v>
      </c>
      <c r="C6386" s="5" t="s">
        <v>13</v>
      </c>
      <c r="D6386" s="5" t="s">
        <v>37</v>
      </c>
      <c r="E6386" s="5" t="s">
        <v>25</v>
      </c>
      <c r="F6386" s="5" t="s">
        <v>240</v>
      </c>
      <c r="G6386" s="7">
        <v>169.0</v>
      </c>
      <c r="H6386" s="7" t="s">
        <v>17</v>
      </c>
      <c r="I6386" s="7">
        <v>198.0</v>
      </c>
      <c r="J6386" s="7">
        <f t="shared" si="1"/>
        <v>183.5</v>
      </c>
    </row>
    <row r="6387" ht="15.75" hidden="1" customHeight="1">
      <c r="A6387" s="5" t="s">
        <v>8642</v>
      </c>
      <c r="B6387" s="6" t="s">
        <v>12</v>
      </c>
      <c r="C6387" s="5" t="s">
        <v>13</v>
      </c>
      <c r="D6387" s="5" t="s">
        <v>109</v>
      </c>
      <c r="E6387" s="5" t="s">
        <v>15</v>
      </c>
      <c r="F6387" s="5" t="s">
        <v>172</v>
      </c>
      <c r="G6387" s="7">
        <v>106.0</v>
      </c>
      <c r="H6387" s="7" t="s">
        <v>67</v>
      </c>
      <c r="I6387" s="7" t="s">
        <v>67</v>
      </c>
      <c r="J6387" s="7">
        <f t="shared" si="1"/>
        <v>106</v>
      </c>
    </row>
    <row r="6388" ht="15.75" hidden="1" customHeight="1">
      <c r="A6388" s="5" t="s">
        <v>8643</v>
      </c>
      <c r="B6388" s="6" t="s">
        <v>12</v>
      </c>
      <c r="C6388" s="5" t="s">
        <v>13</v>
      </c>
      <c r="D6388" s="5" t="s">
        <v>20</v>
      </c>
      <c r="E6388" s="5" t="s">
        <v>15</v>
      </c>
      <c r="F6388" s="5" t="s">
        <v>161</v>
      </c>
      <c r="G6388" s="7">
        <v>109.0</v>
      </c>
      <c r="H6388" s="7" t="s">
        <v>17</v>
      </c>
      <c r="I6388" s="7">
        <v>110.0</v>
      </c>
      <c r="J6388" s="7">
        <f t="shared" si="1"/>
        <v>109.5</v>
      </c>
    </row>
    <row r="6389" ht="15.75" customHeight="1">
      <c r="A6389" s="5" t="s">
        <v>8644</v>
      </c>
      <c r="B6389" s="6" t="s">
        <v>12</v>
      </c>
      <c r="C6389" s="5" t="s">
        <v>13</v>
      </c>
      <c r="D6389" s="5" t="s">
        <v>20</v>
      </c>
      <c r="E6389" s="5" t="s">
        <v>25</v>
      </c>
      <c r="F6389" s="5" t="s">
        <v>71</v>
      </c>
      <c r="G6389" s="7" t="s">
        <v>67</v>
      </c>
      <c r="H6389" s="7" t="s">
        <v>67</v>
      </c>
      <c r="I6389" s="7" t="s">
        <v>17</v>
      </c>
      <c r="J6389" s="7" t="str">
        <f t="shared" si="1"/>
        <v>#DIV/0!</v>
      </c>
    </row>
    <row r="6390" ht="15.75" hidden="1" customHeight="1">
      <c r="A6390" s="5" t="s">
        <v>8645</v>
      </c>
      <c r="B6390" s="6" t="s">
        <v>12</v>
      </c>
      <c r="C6390" s="5" t="s">
        <v>23</v>
      </c>
      <c r="D6390" s="5" t="s">
        <v>30</v>
      </c>
      <c r="E6390" s="5" t="s">
        <v>15</v>
      </c>
      <c r="F6390" s="5" t="s">
        <v>702</v>
      </c>
      <c r="G6390" s="7">
        <v>132.0</v>
      </c>
      <c r="H6390" s="7">
        <v>118.0</v>
      </c>
      <c r="I6390" s="7">
        <v>107.0</v>
      </c>
      <c r="J6390" s="7">
        <f t="shared" si="1"/>
        <v>119</v>
      </c>
    </row>
    <row r="6391" ht="15.75" hidden="1" customHeight="1">
      <c r="A6391" s="5" t="s">
        <v>8646</v>
      </c>
      <c r="B6391" s="6" t="s">
        <v>12</v>
      </c>
      <c r="C6391" s="5" t="s">
        <v>23</v>
      </c>
      <c r="D6391" s="5" t="s">
        <v>14</v>
      </c>
      <c r="E6391" s="5" t="s">
        <v>15</v>
      </c>
      <c r="F6391" s="5" t="s">
        <v>127</v>
      </c>
      <c r="G6391" s="7">
        <v>187.0</v>
      </c>
      <c r="H6391" s="7">
        <v>176.0</v>
      </c>
      <c r="I6391" s="7" t="s">
        <v>17</v>
      </c>
      <c r="J6391" s="7">
        <f t="shared" si="1"/>
        <v>181.5</v>
      </c>
    </row>
    <row r="6392" ht="15.75" hidden="1" customHeight="1">
      <c r="A6392" s="5" t="s">
        <v>8647</v>
      </c>
      <c r="B6392" s="6" t="s">
        <v>12</v>
      </c>
      <c r="C6392" s="5" t="s">
        <v>13</v>
      </c>
      <c r="D6392" s="5" t="s">
        <v>60</v>
      </c>
      <c r="E6392" s="5" t="s">
        <v>15</v>
      </c>
      <c r="F6392" s="5" t="s">
        <v>164</v>
      </c>
      <c r="G6392" s="7">
        <v>143.0</v>
      </c>
      <c r="H6392" s="7">
        <v>158.0</v>
      </c>
      <c r="I6392" s="7">
        <v>168.0</v>
      </c>
      <c r="J6392" s="7">
        <f t="shared" si="1"/>
        <v>156.3333333</v>
      </c>
    </row>
    <row r="6393" ht="15.75" hidden="1" customHeight="1">
      <c r="A6393" s="5" t="s">
        <v>8648</v>
      </c>
      <c r="B6393" s="6" t="s">
        <v>12</v>
      </c>
      <c r="C6393" s="5" t="s">
        <v>23</v>
      </c>
      <c r="D6393" s="5" t="s">
        <v>60</v>
      </c>
      <c r="E6393" s="5" t="s">
        <v>15</v>
      </c>
      <c r="F6393" s="5" t="s">
        <v>112</v>
      </c>
      <c r="G6393" s="7">
        <v>182.0</v>
      </c>
      <c r="H6393" s="7" t="s">
        <v>17</v>
      </c>
      <c r="I6393" s="7">
        <v>180.0</v>
      </c>
      <c r="J6393" s="7">
        <f t="shared" si="1"/>
        <v>181</v>
      </c>
    </row>
    <row r="6394" ht="15.75" hidden="1" customHeight="1">
      <c r="A6394" s="5" t="s">
        <v>8649</v>
      </c>
      <c r="B6394" s="6" t="s">
        <v>19</v>
      </c>
      <c r="C6394" s="5" t="s">
        <v>13</v>
      </c>
      <c r="D6394" s="5" t="s">
        <v>24</v>
      </c>
      <c r="E6394" s="5" t="s">
        <v>15</v>
      </c>
      <c r="F6394" s="5" t="s">
        <v>467</v>
      </c>
      <c r="G6394" s="7" t="s">
        <v>67</v>
      </c>
      <c r="H6394" s="7" t="s">
        <v>67</v>
      </c>
      <c r="I6394" s="7">
        <v>110.0</v>
      </c>
      <c r="J6394" s="7">
        <f t="shared" si="1"/>
        <v>110</v>
      </c>
    </row>
    <row r="6395" ht="15.75" hidden="1" customHeight="1">
      <c r="A6395" s="5" t="s">
        <v>8650</v>
      </c>
      <c r="B6395" s="6" t="s">
        <v>12</v>
      </c>
      <c r="C6395" s="5" t="s">
        <v>13</v>
      </c>
      <c r="D6395" s="5" t="s">
        <v>30</v>
      </c>
      <c r="E6395" s="5" t="s">
        <v>15</v>
      </c>
      <c r="F6395" s="5" t="s">
        <v>465</v>
      </c>
      <c r="G6395" s="7">
        <v>159.0</v>
      </c>
      <c r="H6395" s="7" t="s">
        <v>17</v>
      </c>
      <c r="I6395" s="7">
        <v>166.0</v>
      </c>
      <c r="J6395" s="7">
        <f t="shared" si="1"/>
        <v>162.5</v>
      </c>
    </row>
    <row r="6396" ht="15.75" hidden="1" customHeight="1">
      <c r="A6396" s="5" t="s">
        <v>8651</v>
      </c>
      <c r="B6396" s="6" t="s">
        <v>12</v>
      </c>
      <c r="C6396" s="5" t="s">
        <v>13</v>
      </c>
      <c r="D6396" s="5" t="s">
        <v>30</v>
      </c>
      <c r="E6396" s="5" t="s">
        <v>15</v>
      </c>
      <c r="F6396" s="5" t="s">
        <v>31</v>
      </c>
      <c r="G6396" s="7" t="s">
        <v>67</v>
      </c>
      <c r="H6396" s="7">
        <v>132.0</v>
      </c>
      <c r="I6396" s="7">
        <v>114.0</v>
      </c>
      <c r="J6396" s="7">
        <f t="shared" si="1"/>
        <v>123</v>
      </c>
    </row>
    <row r="6397" ht="15.75" hidden="1" customHeight="1">
      <c r="A6397" s="5" t="s">
        <v>8652</v>
      </c>
      <c r="B6397" s="6" t="s">
        <v>12</v>
      </c>
      <c r="C6397" s="5" t="s">
        <v>13</v>
      </c>
      <c r="D6397" s="5" t="s">
        <v>30</v>
      </c>
      <c r="E6397" s="5" t="s">
        <v>15</v>
      </c>
      <c r="F6397" s="5" t="s">
        <v>201</v>
      </c>
      <c r="G6397" s="7">
        <v>135.0</v>
      </c>
      <c r="H6397" s="7">
        <v>110.0</v>
      </c>
      <c r="I6397" s="7">
        <v>135.0</v>
      </c>
      <c r="J6397" s="7">
        <f t="shared" si="1"/>
        <v>126.6666667</v>
      </c>
    </row>
    <row r="6398" ht="15.75" hidden="1" customHeight="1">
      <c r="A6398" s="5" t="s">
        <v>8653</v>
      </c>
      <c r="B6398" s="6" t="s">
        <v>12</v>
      </c>
      <c r="C6398" s="5" t="s">
        <v>13</v>
      </c>
      <c r="D6398" s="5" t="s">
        <v>51</v>
      </c>
      <c r="E6398" s="5" t="s">
        <v>15</v>
      </c>
      <c r="F6398" s="5" t="s">
        <v>190</v>
      </c>
      <c r="G6398" s="7">
        <v>178.0</v>
      </c>
      <c r="H6398" s="7" t="s">
        <v>17</v>
      </c>
      <c r="I6398" s="7">
        <v>175.0</v>
      </c>
      <c r="J6398" s="7">
        <f t="shared" si="1"/>
        <v>176.5</v>
      </c>
    </row>
    <row r="6399" ht="15.75" hidden="1" customHeight="1">
      <c r="A6399" s="5" t="s">
        <v>8654</v>
      </c>
      <c r="B6399" s="6" t="s">
        <v>12</v>
      </c>
      <c r="C6399" s="5" t="s">
        <v>13</v>
      </c>
      <c r="D6399" s="5" t="s">
        <v>37</v>
      </c>
      <c r="E6399" s="5" t="s">
        <v>15</v>
      </c>
      <c r="F6399" s="5" t="s">
        <v>1577</v>
      </c>
      <c r="G6399" s="7">
        <v>160.0</v>
      </c>
      <c r="H6399" s="7">
        <v>171.0</v>
      </c>
      <c r="I6399" s="7">
        <v>114.0</v>
      </c>
      <c r="J6399" s="7">
        <f t="shared" si="1"/>
        <v>148.3333333</v>
      </c>
    </row>
    <row r="6400" ht="15.75" hidden="1" customHeight="1">
      <c r="A6400" s="5" t="s">
        <v>8655</v>
      </c>
      <c r="B6400" s="6" t="s">
        <v>12</v>
      </c>
      <c r="C6400" s="5" t="s">
        <v>13</v>
      </c>
      <c r="D6400" s="5" t="s">
        <v>20</v>
      </c>
      <c r="E6400" s="5" t="s">
        <v>25</v>
      </c>
      <c r="F6400" s="5" t="s">
        <v>654</v>
      </c>
      <c r="G6400" s="7">
        <v>171.0</v>
      </c>
      <c r="H6400" s="7" t="s">
        <v>17</v>
      </c>
      <c r="I6400" s="7">
        <v>153.0</v>
      </c>
      <c r="J6400" s="7">
        <f t="shared" si="1"/>
        <v>162</v>
      </c>
    </row>
    <row r="6401" ht="15.75" hidden="1" customHeight="1">
      <c r="A6401" s="5" t="s">
        <v>8656</v>
      </c>
      <c r="B6401" s="6" t="s">
        <v>12</v>
      </c>
      <c r="C6401" s="5" t="s">
        <v>23</v>
      </c>
      <c r="D6401" s="5" t="s">
        <v>24</v>
      </c>
      <c r="E6401" s="5" t="s">
        <v>15</v>
      </c>
      <c r="F6401" s="5" t="s">
        <v>146</v>
      </c>
      <c r="G6401" s="7" t="s">
        <v>67</v>
      </c>
      <c r="H6401" s="7">
        <v>132.0</v>
      </c>
      <c r="I6401" s="7" t="s">
        <v>17</v>
      </c>
      <c r="J6401" s="7">
        <f t="shared" si="1"/>
        <v>132</v>
      </c>
    </row>
    <row r="6402" ht="15.75" hidden="1" customHeight="1">
      <c r="A6402" s="5" t="s">
        <v>8657</v>
      </c>
      <c r="B6402" s="6" t="s">
        <v>19</v>
      </c>
      <c r="C6402" s="5" t="s">
        <v>13</v>
      </c>
      <c r="D6402" s="5" t="s">
        <v>37</v>
      </c>
      <c r="E6402" s="5" t="s">
        <v>15</v>
      </c>
      <c r="F6402" s="5" t="s">
        <v>1225</v>
      </c>
      <c r="G6402" s="7">
        <v>127.0</v>
      </c>
      <c r="H6402" s="7">
        <v>155.0</v>
      </c>
      <c r="I6402" s="7" t="s">
        <v>17</v>
      </c>
      <c r="J6402" s="7">
        <f t="shared" si="1"/>
        <v>141</v>
      </c>
    </row>
    <row r="6403" ht="15.75" hidden="1" customHeight="1">
      <c r="A6403" s="5" t="s">
        <v>8658</v>
      </c>
      <c r="B6403" s="6" t="s">
        <v>12</v>
      </c>
      <c r="C6403" s="5" t="s">
        <v>13</v>
      </c>
      <c r="D6403" s="5" t="s">
        <v>20</v>
      </c>
      <c r="E6403" s="5" t="s">
        <v>15</v>
      </c>
      <c r="F6403" s="5" t="s">
        <v>603</v>
      </c>
      <c r="G6403" s="7">
        <v>126.0</v>
      </c>
      <c r="H6403" s="7">
        <v>158.0</v>
      </c>
      <c r="I6403" s="7" t="s">
        <v>17</v>
      </c>
      <c r="J6403" s="7">
        <f t="shared" si="1"/>
        <v>142</v>
      </c>
    </row>
    <row r="6404" ht="15.75" hidden="1" customHeight="1">
      <c r="A6404" s="5" t="s">
        <v>8659</v>
      </c>
      <c r="B6404" s="6" t="s">
        <v>1069</v>
      </c>
      <c r="C6404" s="5" t="s">
        <v>13</v>
      </c>
      <c r="D6404" s="5" t="s">
        <v>60</v>
      </c>
      <c r="E6404" s="5" t="s">
        <v>15</v>
      </c>
      <c r="F6404" s="5" t="s">
        <v>112</v>
      </c>
      <c r="G6404" s="7">
        <v>182.0</v>
      </c>
      <c r="H6404" s="7" t="s">
        <v>17</v>
      </c>
      <c r="I6404" s="7">
        <v>195.0</v>
      </c>
      <c r="J6404" s="7">
        <f t="shared" si="1"/>
        <v>188.5</v>
      </c>
    </row>
    <row r="6405" ht="15.75" hidden="1" customHeight="1">
      <c r="A6405" s="5" t="s">
        <v>8660</v>
      </c>
      <c r="B6405" s="6" t="s">
        <v>19</v>
      </c>
      <c r="C6405" s="5" t="s">
        <v>23</v>
      </c>
      <c r="D6405" s="5" t="s">
        <v>24</v>
      </c>
      <c r="E6405" s="5" t="s">
        <v>15</v>
      </c>
      <c r="F6405" s="5" t="s">
        <v>244</v>
      </c>
      <c r="G6405" s="7">
        <v>102.0</v>
      </c>
      <c r="H6405" s="7">
        <v>130.0</v>
      </c>
      <c r="I6405" s="7">
        <v>107.0</v>
      </c>
      <c r="J6405" s="7">
        <f t="shared" si="1"/>
        <v>113</v>
      </c>
    </row>
    <row r="6406" ht="15.75" hidden="1" customHeight="1">
      <c r="A6406" s="5" t="s">
        <v>8661</v>
      </c>
      <c r="B6406" s="6" t="s">
        <v>12</v>
      </c>
      <c r="C6406" s="5" t="s">
        <v>23</v>
      </c>
      <c r="D6406" s="5" t="s">
        <v>46</v>
      </c>
      <c r="E6406" s="5" t="s">
        <v>15</v>
      </c>
      <c r="F6406" s="5" t="s">
        <v>90</v>
      </c>
      <c r="G6406" s="7">
        <v>175.0</v>
      </c>
      <c r="H6406" s="7" t="s">
        <v>17</v>
      </c>
      <c r="I6406" s="7">
        <v>165.0</v>
      </c>
      <c r="J6406" s="7">
        <f t="shared" si="1"/>
        <v>170</v>
      </c>
    </row>
    <row r="6407" ht="15.75" hidden="1" customHeight="1">
      <c r="A6407" s="5" t="s">
        <v>8662</v>
      </c>
      <c r="B6407" s="6" t="s">
        <v>19</v>
      </c>
      <c r="C6407" s="5" t="s">
        <v>13</v>
      </c>
      <c r="D6407" s="5" t="s">
        <v>20</v>
      </c>
      <c r="E6407" s="5" t="s">
        <v>25</v>
      </c>
      <c r="F6407" s="5" t="s">
        <v>772</v>
      </c>
      <c r="G6407" s="7">
        <v>143.0</v>
      </c>
      <c r="H6407" s="7" t="s">
        <v>17</v>
      </c>
      <c r="I6407" s="7">
        <v>151.0</v>
      </c>
      <c r="J6407" s="7">
        <f t="shared" si="1"/>
        <v>147</v>
      </c>
    </row>
    <row r="6408" ht="15.75" hidden="1" customHeight="1">
      <c r="A6408" s="5" t="s">
        <v>8663</v>
      </c>
      <c r="B6408" s="6" t="s">
        <v>12</v>
      </c>
      <c r="C6408" s="5" t="s">
        <v>23</v>
      </c>
      <c r="D6408" s="5" t="s">
        <v>20</v>
      </c>
      <c r="E6408" s="5" t="s">
        <v>15</v>
      </c>
      <c r="F6408" s="5" t="s">
        <v>742</v>
      </c>
      <c r="G6408" s="7">
        <v>157.0</v>
      </c>
      <c r="H6408" s="7">
        <v>176.0</v>
      </c>
      <c r="I6408" s="7">
        <v>137.0</v>
      </c>
      <c r="J6408" s="7">
        <f t="shared" si="1"/>
        <v>156.6666667</v>
      </c>
    </row>
    <row r="6409" ht="15.75" hidden="1" customHeight="1">
      <c r="A6409" s="5" t="s">
        <v>8664</v>
      </c>
      <c r="B6409" s="6" t="s">
        <v>19</v>
      </c>
      <c r="C6409" s="5" t="s">
        <v>23</v>
      </c>
      <c r="D6409" s="5" t="s">
        <v>43</v>
      </c>
      <c r="E6409" s="5" t="s">
        <v>15</v>
      </c>
      <c r="F6409" s="5" t="s">
        <v>550</v>
      </c>
      <c r="G6409" s="7">
        <v>149.0</v>
      </c>
      <c r="H6409" s="7">
        <v>132.0</v>
      </c>
      <c r="I6409" s="7" t="s">
        <v>17</v>
      </c>
      <c r="J6409" s="7">
        <f t="shared" si="1"/>
        <v>140.5</v>
      </c>
    </row>
    <row r="6410" ht="15.75" hidden="1" customHeight="1">
      <c r="A6410" s="5" t="s">
        <v>8665</v>
      </c>
      <c r="B6410" s="6" t="s">
        <v>19</v>
      </c>
      <c r="C6410" s="5" t="s">
        <v>23</v>
      </c>
      <c r="D6410" s="5" t="s">
        <v>109</v>
      </c>
      <c r="E6410" s="5" t="s">
        <v>25</v>
      </c>
      <c r="F6410" s="5" t="s">
        <v>679</v>
      </c>
      <c r="G6410" s="7">
        <v>124.0</v>
      </c>
      <c r="H6410" s="7">
        <v>112.0</v>
      </c>
      <c r="I6410" s="7">
        <v>119.0</v>
      </c>
      <c r="J6410" s="7">
        <f t="shared" si="1"/>
        <v>118.3333333</v>
      </c>
    </row>
    <row r="6411" ht="15.75" hidden="1" customHeight="1">
      <c r="A6411" s="5" t="s">
        <v>8666</v>
      </c>
      <c r="B6411" s="6" t="s">
        <v>12</v>
      </c>
      <c r="C6411" s="5" t="s">
        <v>13</v>
      </c>
      <c r="D6411" s="5" t="s">
        <v>20</v>
      </c>
      <c r="E6411" s="5" t="s">
        <v>15</v>
      </c>
      <c r="F6411" s="5" t="s">
        <v>457</v>
      </c>
      <c r="G6411" s="7">
        <v>154.0</v>
      </c>
      <c r="H6411" s="7" t="s">
        <v>17</v>
      </c>
      <c r="I6411" s="7">
        <v>151.0</v>
      </c>
      <c r="J6411" s="7">
        <f t="shared" si="1"/>
        <v>152.5</v>
      </c>
    </row>
    <row r="6412" ht="15.75" hidden="1" customHeight="1">
      <c r="A6412" s="5" t="s">
        <v>8667</v>
      </c>
      <c r="B6412" s="6" t="s">
        <v>12</v>
      </c>
      <c r="C6412" s="5" t="s">
        <v>13</v>
      </c>
      <c r="D6412" s="5" t="s">
        <v>43</v>
      </c>
      <c r="E6412" s="5" t="s">
        <v>15</v>
      </c>
      <c r="F6412" s="5" t="s">
        <v>92</v>
      </c>
      <c r="G6412" s="7">
        <v>191.0</v>
      </c>
      <c r="H6412" s="7" t="s">
        <v>17</v>
      </c>
      <c r="I6412" s="7">
        <v>186.0</v>
      </c>
      <c r="J6412" s="7">
        <f t="shared" si="1"/>
        <v>188.5</v>
      </c>
    </row>
    <row r="6413" ht="15.75" hidden="1" customHeight="1">
      <c r="A6413" s="5" t="s">
        <v>8668</v>
      </c>
      <c r="B6413" s="6" t="s">
        <v>12</v>
      </c>
      <c r="C6413" s="5" t="s">
        <v>13</v>
      </c>
      <c r="D6413" s="5" t="s">
        <v>24</v>
      </c>
      <c r="E6413" s="5" t="s">
        <v>15</v>
      </c>
      <c r="F6413" s="5" t="s">
        <v>92</v>
      </c>
      <c r="G6413" s="7">
        <v>109.0</v>
      </c>
      <c r="H6413" s="7" t="s">
        <v>17</v>
      </c>
      <c r="I6413" s="7">
        <v>107.0</v>
      </c>
      <c r="J6413" s="7">
        <f t="shared" si="1"/>
        <v>108</v>
      </c>
    </row>
    <row r="6414" ht="15.75" hidden="1" customHeight="1">
      <c r="A6414" s="5" t="s">
        <v>8669</v>
      </c>
      <c r="B6414" s="6" t="s">
        <v>12</v>
      </c>
      <c r="C6414" s="5" t="s">
        <v>13</v>
      </c>
      <c r="D6414" s="5" t="s">
        <v>30</v>
      </c>
      <c r="E6414" s="5" t="s">
        <v>25</v>
      </c>
      <c r="F6414" s="5" t="s">
        <v>446</v>
      </c>
      <c r="G6414" s="7">
        <v>172.0</v>
      </c>
      <c r="H6414" s="7" t="s">
        <v>17</v>
      </c>
      <c r="I6414" s="7">
        <v>159.0</v>
      </c>
      <c r="J6414" s="7">
        <f t="shared" si="1"/>
        <v>165.5</v>
      </c>
    </row>
    <row r="6415" ht="15.75" hidden="1" customHeight="1">
      <c r="A6415" s="5" t="s">
        <v>8670</v>
      </c>
      <c r="B6415" s="6" t="s">
        <v>19</v>
      </c>
      <c r="C6415" s="5" t="s">
        <v>23</v>
      </c>
      <c r="D6415" s="5" t="s">
        <v>20</v>
      </c>
      <c r="E6415" s="5" t="s">
        <v>15</v>
      </c>
      <c r="F6415" s="5" t="s">
        <v>387</v>
      </c>
      <c r="G6415" s="7">
        <v>175.0</v>
      </c>
      <c r="H6415" s="7" t="s">
        <v>17</v>
      </c>
      <c r="I6415" s="7">
        <v>166.0</v>
      </c>
      <c r="J6415" s="7">
        <f t="shared" si="1"/>
        <v>170.5</v>
      </c>
    </row>
    <row r="6416" ht="15.75" hidden="1" customHeight="1">
      <c r="A6416" s="5" t="s">
        <v>8671</v>
      </c>
      <c r="B6416" s="6" t="s">
        <v>19</v>
      </c>
      <c r="C6416" s="5" t="s">
        <v>13</v>
      </c>
      <c r="D6416" s="5" t="s">
        <v>109</v>
      </c>
      <c r="E6416" s="5" t="s">
        <v>25</v>
      </c>
      <c r="F6416" s="5" t="s">
        <v>155</v>
      </c>
      <c r="G6416" s="7" t="s">
        <v>67</v>
      </c>
      <c r="H6416" s="7" t="s">
        <v>17</v>
      </c>
      <c r="I6416" s="7">
        <v>117.0</v>
      </c>
      <c r="J6416" s="7">
        <f t="shared" si="1"/>
        <v>117</v>
      </c>
    </row>
    <row r="6417" ht="15.75" hidden="1" customHeight="1">
      <c r="A6417" s="5" t="s">
        <v>8672</v>
      </c>
      <c r="B6417" s="6" t="s">
        <v>12</v>
      </c>
      <c r="C6417" s="5" t="s">
        <v>23</v>
      </c>
      <c r="D6417" s="5" t="s">
        <v>14</v>
      </c>
      <c r="E6417" s="5" t="s">
        <v>15</v>
      </c>
      <c r="F6417" s="5" t="s">
        <v>127</v>
      </c>
      <c r="G6417" s="7">
        <v>193.5</v>
      </c>
      <c r="H6417" s="7" t="s">
        <v>17</v>
      </c>
      <c r="I6417" s="7">
        <v>184.0</v>
      </c>
      <c r="J6417" s="7">
        <f t="shared" si="1"/>
        <v>188.75</v>
      </c>
    </row>
    <row r="6418" ht="15.75" hidden="1" customHeight="1">
      <c r="A6418" s="5" t="s">
        <v>8673</v>
      </c>
      <c r="B6418" s="6" t="s">
        <v>12</v>
      </c>
      <c r="C6418" s="5" t="s">
        <v>13</v>
      </c>
      <c r="D6418" s="5" t="s">
        <v>109</v>
      </c>
      <c r="E6418" s="5" t="s">
        <v>25</v>
      </c>
      <c r="F6418" s="5" t="s">
        <v>94</v>
      </c>
      <c r="G6418" s="7">
        <v>119.0</v>
      </c>
      <c r="H6418" s="7">
        <v>153.0</v>
      </c>
      <c r="I6418" s="7">
        <v>149.0</v>
      </c>
      <c r="J6418" s="7">
        <f t="shared" si="1"/>
        <v>140.3333333</v>
      </c>
    </row>
    <row r="6419" ht="15.75" hidden="1" customHeight="1">
      <c r="A6419" s="5" t="s">
        <v>8674</v>
      </c>
      <c r="B6419" s="6" t="s">
        <v>19</v>
      </c>
      <c r="C6419" s="5" t="s">
        <v>23</v>
      </c>
      <c r="D6419" s="5" t="s">
        <v>130</v>
      </c>
      <c r="E6419" s="5" t="s">
        <v>15</v>
      </c>
      <c r="F6419" s="5" t="s">
        <v>481</v>
      </c>
      <c r="G6419" s="7">
        <v>193.5</v>
      </c>
      <c r="H6419" s="7">
        <v>191.5</v>
      </c>
      <c r="I6419" s="7" t="s">
        <v>17</v>
      </c>
      <c r="J6419" s="7">
        <f t="shared" si="1"/>
        <v>192.5</v>
      </c>
    </row>
    <row r="6420" ht="15.75" hidden="1" customHeight="1">
      <c r="A6420" s="5" t="s">
        <v>8675</v>
      </c>
      <c r="B6420" s="6" t="s">
        <v>12</v>
      </c>
      <c r="C6420" s="5" t="s">
        <v>23</v>
      </c>
      <c r="D6420" s="5" t="s">
        <v>20</v>
      </c>
      <c r="E6420" s="5" t="s">
        <v>25</v>
      </c>
      <c r="F6420" s="5" t="s">
        <v>410</v>
      </c>
      <c r="G6420" s="7">
        <v>177.0</v>
      </c>
      <c r="H6420" s="7" t="s">
        <v>17</v>
      </c>
      <c r="I6420" s="7">
        <v>157.0</v>
      </c>
      <c r="J6420" s="7">
        <f t="shared" si="1"/>
        <v>167</v>
      </c>
    </row>
    <row r="6421" ht="15.75" hidden="1" customHeight="1">
      <c r="A6421" s="5" t="s">
        <v>8676</v>
      </c>
      <c r="B6421" s="6" t="s">
        <v>19</v>
      </c>
      <c r="C6421" s="5" t="s">
        <v>13</v>
      </c>
      <c r="D6421" s="5" t="s">
        <v>24</v>
      </c>
      <c r="E6421" s="5" t="s">
        <v>15</v>
      </c>
      <c r="F6421" s="5" t="s">
        <v>732</v>
      </c>
      <c r="G6421" s="7">
        <v>195.0</v>
      </c>
      <c r="H6421" s="7" t="s">
        <v>17</v>
      </c>
      <c r="I6421" s="7">
        <v>163.0</v>
      </c>
      <c r="J6421" s="7">
        <f t="shared" si="1"/>
        <v>179</v>
      </c>
    </row>
    <row r="6422" ht="15.75" hidden="1" customHeight="1">
      <c r="A6422" s="5" t="s">
        <v>8677</v>
      </c>
      <c r="B6422" s="6" t="s">
        <v>19</v>
      </c>
      <c r="C6422" s="5" t="s">
        <v>23</v>
      </c>
      <c r="D6422" s="5" t="s">
        <v>77</v>
      </c>
      <c r="E6422" s="5" t="s">
        <v>15</v>
      </c>
      <c r="F6422" s="5" t="s">
        <v>78</v>
      </c>
      <c r="G6422" s="7">
        <v>126.0</v>
      </c>
      <c r="H6422" s="7">
        <v>132.0</v>
      </c>
      <c r="I6422" s="7" t="s">
        <v>17</v>
      </c>
      <c r="J6422" s="7">
        <f t="shared" si="1"/>
        <v>129</v>
      </c>
    </row>
    <row r="6423" ht="15.75" hidden="1" customHeight="1">
      <c r="A6423" s="5" t="s">
        <v>8678</v>
      </c>
      <c r="B6423" s="6" t="s">
        <v>19</v>
      </c>
      <c r="C6423" s="5" t="s">
        <v>23</v>
      </c>
      <c r="D6423" s="5" t="s">
        <v>20</v>
      </c>
      <c r="E6423" s="5" t="s">
        <v>15</v>
      </c>
      <c r="F6423" s="5" t="s">
        <v>312</v>
      </c>
      <c r="G6423" s="7">
        <v>183.0</v>
      </c>
      <c r="H6423" s="7">
        <v>173.0</v>
      </c>
      <c r="I6423" s="7" t="s">
        <v>17</v>
      </c>
      <c r="J6423" s="7">
        <f t="shared" si="1"/>
        <v>178</v>
      </c>
    </row>
    <row r="6424" ht="15.75" hidden="1" customHeight="1">
      <c r="A6424" s="5" t="s">
        <v>8679</v>
      </c>
      <c r="B6424" s="6" t="s">
        <v>19</v>
      </c>
      <c r="C6424" s="5" t="s">
        <v>23</v>
      </c>
      <c r="D6424" s="5" t="s">
        <v>20</v>
      </c>
      <c r="E6424" s="5" t="s">
        <v>25</v>
      </c>
      <c r="F6424" s="5" t="s">
        <v>240</v>
      </c>
      <c r="G6424" s="7">
        <v>195.0</v>
      </c>
      <c r="H6424" s="7">
        <v>195.5</v>
      </c>
      <c r="I6424" s="7" t="s">
        <v>17</v>
      </c>
      <c r="J6424" s="7">
        <f t="shared" si="1"/>
        <v>195.25</v>
      </c>
    </row>
    <row r="6425" ht="15.75" hidden="1" customHeight="1">
      <c r="A6425" s="5" t="s">
        <v>8680</v>
      </c>
      <c r="B6425" s="6" t="s">
        <v>19</v>
      </c>
      <c r="C6425" s="5" t="s">
        <v>23</v>
      </c>
      <c r="D6425" s="5" t="s">
        <v>43</v>
      </c>
      <c r="E6425" s="5" t="s">
        <v>25</v>
      </c>
      <c r="F6425" s="5" t="s">
        <v>534</v>
      </c>
      <c r="G6425" s="7">
        <v>109.0</v>
      </c>
      <c r="H6425" s="7" t="s">
        <v>17</v>
      </c>
      <c r="I6425" s="7">
        <v>107.0</v>
      </c>
      <c r="J6425" s="7">
        <f t="shared" si="1"/>
        <v>108</v>
      </c>
    </row>
    <row r="6426" ht="15.75" hidden="1" customHeight="1">
      <c r="A6426" s="5" t="s">
        <v>8681</v>
      </c>
      <c r="B6426" s="6" t="s">
        <v>12</v>
      </c>
      <c r="C6426" s="5" t="s">
        <v>23</v>
      </c>
      <c r="D6426" s="5" t="s">
        <v>46</v>
      </c>
      <c r="E6426" s="5" t="s">
        <v>15</v>
      </c>
      <c r="F6426" s="5" t="s">
        <v>99</v>
      </c>
      <c r="G6426" s="7">
        <v>152.0</v>
      </c>
      <c r="H6426" s="7">
        <v>138.0</v>
      </c>
      <c r="I6426" s="7" t="s">
        <v>17</v>
      </c>
      <c r="J6426" s="7">
        <f t="shared" si="1"/>
        <v>145</v>
      </c>
    </row>
    <row r="6427" ht="15.75" hidden="1" customHeight="1">
      <c r="A6427" s="5" t="s">
        <v>8682</v>
      </c>
      <c r="B6427" s="6" t="s">
        <v>12</v>
      </c>
      <c r="C6427" s="5" t="s">
        <v>13</v>
      </c>
      <c r="D6427" s="5" t="s">
        <v>109</v>
      </c>
      <c r="E6427" s="5" t="s">
        <v>15</v>
      </c>
      <c r="F6427" s="5" t="s">
        <v>868</v>
      </c>
      <c r="G6427" s="7">
        <v>138.0</v>
      </c>
      <c r="H6427" s="7">
        <v>158.0</v>
      </c>
      <c r="I6427" s="7" t="s">
        <v>17</v>
      </c>
      <c r="J6427" s="7">
        <f t="shared" si="1"/>
        <v>148</v>
      </c>
    </row>
    <row r="6428" ht="15.75" hidden="1" customHeight="1">
      <c r="A6428" s="5" t="s">
        <v>8683</v>
      </c>
      <c r="B6428" s="6" t="s">
        <v>12</v>
      </c>
      <c r="C6428" s="5" t="s">
        <v>23</v>
      </c>
      <c r="D6428" s="5" t="s">
        <v>109</v>
      </c>
      <c r="E6428" s="5" t="s">
        <v>15</v>
      </c>
      <c r="F6428" s="5" t="s">
        <v>868</v>
      </c>
      <c r="G6428" s="7">
        <v>176.0</v>
      </c>
      <c r="H6428" s="7">
        <v>183.0</v>
      </c>
      <c r="I6428" s="7" t="s">
        <v>17</v>
      </c>
      <c r="J6428" s="7">
        <f t="shared" si="1"/>
        <v>179.5</v>
      </c>
    </row>
    <row r="6429" ht="15.75" hidden="1" customHeight="1">
      <c r="A6429" s="5" t="s">
        <v>8684</v>
      </c>
      <c r="B6429" s="6" t="s">
        <v>12</v>
      </c>
      <c r="C6429" s="5" t="s">
        <v>13</v>
      </c>
      <c r="D6429" s="5" t="s">
        <v>20</v>
      </c>
      <c r="E6429" s="5" t="s">
        <v>15</v>
      </c>
      <c r="F6429" s="5" t="s">
        <v>457</v>
      </c>
      <c r="G6429" s="7">
        <v>180.0</v>
      </c>
      <c r="H6429" s="7" t="s">
        <v>17</v>
      </c>
      <c r="I6429" s="7">
        <v>170.0</v>
      </c>
      <c r="J6429" s="7">
        <f t="shared" si="1"/>
        <v>175</v>
      </c>
    </row>
    <row r="6430" ht="15.75" hidden="1" customHeight="1">
      <c r="A6430" s="5" t="s">
        <v>8685</v>
      </c>
      <c r="B6430" s="6" t="s">
        <v>12</v>
      </c>
      <c r="C6430" s="5" t="s">
        <v>13</v>
      </c>
      <c r="D6430" s="5" t="s">
        <v>109</v>
      </c>
      <c r="E6430" s="5" t="s">
        <v>25</v>
      </c>
      <c r="F6430" s="5" t="s">
        <v>192</v>
      </c>
      <c r="G6430" s="7">
        <v>129.0</v>
      </c>
      <c r="H6430" s="7">
        <v>118.0</v>
      </c>
      <c r="I6430" s="7" t="s">
        <v>17</v>
      </c>
      <c r="J6430" s="7">
        <f t="shared" si="1"/>
        <v>123.5</v>
      </c>
    </row>
    <row r="6431" ht="15.75" hidden="1" customHeight="1">
      <c r="A6431" s="5" t="s">
        <v>8686</v>
      </c>
      <c r="B6431" s="6" t="s">
        <v>12</v>
      </c>
      <c r="C6431" s="5" t="s">
        <v>23</v>
      </c>
      <c r="D6431" s="5" t="s">
        <v>24</v>
      </c>
      <c r="E6431" s="5" t="s">
        <v>15</v>
      </c>
      <c r="F6431" s="5" t="s">
        <v>350</v>
      </c>
      <c r="G6431" s="7">
        <v>172.0</v>
      </c>
      <c r="H6431" s="7">
        <v>121.0</v>
      </c>
      <c r="I6431" s="7">
        <v>170.0</v>
      </c>
      <c r="J6431" s="7">
        <f t="shared" si="1"/>
        <v>154.3333333</v>
      </c>
    </row>
    <row r="6432" ht="15.75" hidden="1" customHeight="1">
      <c r="A6432" s="5" t="s">
        <v>8687</v>
      </c>
      <c r="B6432" s="6" t="s">
        <v>12</v>
      </c>
      <c r="C6432" s="5" t="s">
        <v>13</v>
      </c>
      <c r="D6432" s="5" t="s">
        <v>20</v>
      </c>
      <c r="E6432" s="5" t="s">
        <v>25</v>
      </c>
      <c r="F6432" s="5" t="s">
        <v>194</v>
      </c>
      <c r="G6432" s="7">
        <v>134.0</v>
      </c>
      <c r="H6432" s="7" t="s">
        <v>17</v>
      </c>
      <c r="I6432" s="7">
        <v>133.0</v>
      </c>
      <c r="J6432" s="7">
        <f t="shared" si="1"/>
        <v>133.5</v>
      </c>
    </row>
    <row r="6433" ht="15.75" hidden="1" customHeight="1">
      <c r="A6433" s="5" t="s">
        <v>8688</v>
      </c>
      <c r="B6433" s="6" t="s">
        <v>12</v>
      </c>
      <c r="C6433" s="5" t="s">
        <v>13</v>
      </c>
      <c r="D6433" s="5" t="s">
        <v>109</v>
      </c>
      <c r="E6433" s="5" t="s">
        <v>15</v>
      </c>
      <c r="F6433" s="5" t="s">
        <v>868</v>
      </c>
      <c r="G6433" s="7">
        <v>172.0</v>
      </c>
      <c r="H6433" s="7" t="s">
        <v>17</v>
      </c>
      <c r="I6433" s="7">
        <v>159.0</v>
      </c>
      <c r="J6433" s="7">
        <f t="shared" si="1"/>
        <v>165.5</v>
      </c>
    </row>
    <row r="6434" ht="15.75" hidden="1" customHeight="1">
      <c r="A6434" s="5" t="s">
        <v>8689</v>
      </c>
      <c r="B6434" s="6" t="s">
        <v>12</v>
      </c>
      <c r="C6434" s="5" t="s">
        <v>13</v>
      </c>
      <c r="D6434" s="5" t="s">
        <v>139</v>
      </c>
      <c r="E6434" s="5" t="s">
        <v>15</v>
      </c>
      <c r="F6434" s="5" t="s">
        <v>140</v>
      </c>
      <c r="G6434" s="7">
        <v>132.0</v>
      </c>
      <c r="H6434" s="7">
        <v>147.0</v>
      </c>
      <c r="I6434" s="7" t="s">
        <v>17</v>
      </c>
      <c r="J6434" s="7">
        <f t="shared" si="1"/>
        <v>139.5</v>
      </c>
    </row>
    <row r="6435" ht="15.75" hidden="1" customHeight="1">
      <c r="A6435" s="5" t="s">
        <v>8690</v>
      </c>
      <c r="B6435" s="6" t="s">
        <v>19</v>
      </c>
      <c r="C6435" s="5" t="s">
        <v>23</v>
      </c>
      <c r="D6435" s="5" t="s">
        <v>37</v>
      </c>
      <c r="E6435" s="5" t="s">
        <v>25</v>
      </c>
      <c r="F6435" s="5" t="s">
        <v>1023</v>
      </c>
      <c r="G6435" s="7">
        <v>171.0</v>
      </c>
      <c r="H6435" s="7" t="s">
        <v>17</v>
      </c>
      <c r="I6435" s="7">
        <v>155.0</v>
      </c>
      <c r="J6435" s="7">
        <f t="shared" si="1"/>
        <v>163</v>
      </c>
    </row>
    <row r="6436" ht="15.75" hidden="1" customHeight="1">
      <c r="A6436" s="5" t="s">
        <v>8691</v>
      </c>
      <c r="B6436" s="6" t="s">
        <v>12</v>
      </c>
      <c r="C6436" s="5" t="s">
        <v>23</v>
      </c>
      <c r="D6436" s="5" t="s">
        <v>109</v>
      </c>
      <c r="E6436" s="5" t="s">
        <v>25</v>
      </c>
      <c r="F6436" s="5" t="s">
        <v>110</v>
      </c>
      <c r="G6436" s="7">
        <v>185.0</v>
      </c>
      <c r="H6436" s="7">
        <v>173.0</v>
      </c>
      <c r="I6436" s="7">
        <v>165.0</v>
      </c>
      <c r="J6436" s="7">
        <f t="shared" si="1"/>
        <v>174.3333333</v>
      </c>
    </row>
    <row r="6437" ht="15.75" hidden="1" customHeight="1">
      <c r="A6437" s="5" t="s">
        <v>8692</v>
      </c>
      <c r="B6437" s="6" t="s">
        <v>12</v>
      </c>
      <c r="C6437" s="5" t="s">
        <v>23</v>
      </c>
      <c r="D6437" s="5" t="s">
        <v>20</v>
      </c>
      <c r="E6437" s="5" t="s">
        <v>15</v>
      </c>
      <c r="F6437" s="5" t="s">
        <v>1366</v>
      </c>
      <c r="G6437" s="7">
        <v>104.0</v>
      </c>
      <c r="H6437" s="7">
        <v>102.0</v>
      </c>
      <c r="I6437" s="7" t="s">
        <v>17</v>
      </c>
      <c r="J6437" s="7">
        <f t="shared" si="1"/>
        <v>103</v>
      </c>
    </row>
    <row r="6438" ht="15.75" hidden="1" customHeight="1">
      <c r="A6438" s="5" t="s">
        <v>8693</v>
      </c>
      <c r="B6438" s="6" t="s">
        <v>19</v>
      </c>
      <c r="C6438" s="5" t="s">
        <v>23</v>
      </c>
      <c r="D6438" s="5" t="s">
        <v>60</v>
      </c>
      <c r="E6438" s="5" t="s">
        <v>25</v>
      </c>
      <c r="F6438" s="5" t="s">
        <v>73</v>
      </c>
      <c r="G6438" s="7">
        <v>173.0</v>
      </c>
      <c r="H6438" s="7" t="s">
        <v>17</v>
      </c>
      <c r="I6438" s="7">
        <v>168.0</v>
      </c>
      <c r="J6438" s="7">
        <f t="shared" si="1"/>
        <v>170.5</v>
      </c>
    </row>
    <row r="6439" ht="15.75" hidden="1" customHeight="1">
      <c r="A6439" s="5" t="s">
        <v>8694</v>
      </c>
      <c r="B6439" s="6" t="s">
        <v>12</v>
      </c>
      <c r="C6439" s="5" t="s">
        <v>23</v>
      </c>
      <c r="D6439" s="5" t="s">
        <v>30</v>
      </c>
      <c r="E6439" s="5" t="s">
        <v>25</v>
      </c>
      <c r="F6439" s="5" t="s">
        <v>462</v>
      </c>
      <c r="G6439" s="7">
        <v>177.0</v>
      </c>
      <c r="H6439" s="7" t="s">
        <v>17</v>
      </c>
      <c r="I6439" s="7">
        <v>173.0</v>
      </c>
      <c r="J6439" s="7">
        <f t="shared" si="1"/>
        <v>175</v>
      </c>
    </row>
    <row r="6440" ht="15.75" hidden="1" customHeight="1">
      <c r="A6440" s="5" t="s">
        <v>8695</v>
      </c>
      <c r="B6440" s="6" t="s">
        <v>12</v>
      </c>
      <c r="C6440" s="5" t="s">
        <v>23</v>
      </c>
      <c r="D6440" s="5" t="s">
        <v>20</v>
      </c>
      <c r="E6440" s="5" t="s">
        <v>25</v>
      </c>
      <c r="F6440" s="5" t="s">
        <v>71</v>
      </c>
      <c r="G6440" s="7">
        <v>188.0</v>
      </c>
      <c r="H6440" s="7">
        <v>167.0</v>
      </c>
      <c r="I6440" s="7" t="s">
        <v>17</v>
      </c>
      <c r="J6440" s="7">
        <f t="shared" si="1"/>
        <v>177.5</v>
      </c>
    </row>
    <row r="6441" ht="15.75" hidden="1" customHeight="1">
      <c r="A6441" s="5" t="s">
        <v>8696</v>
      </c>
      <c r="B6441" s="6" t="s">
        <v>12</v>
      </c>
      <c r="C6441" s="5" t="s">
        <v>23</v>
      </c>
      <c r="D6441" s="5" t="s">
        <v>37</v>
      </c>
      <c r="E6441" s="5" t="s">
        <v>25</v>
      </c>
      <c r="F6441" s="5" t="s">
        <v>454</v>
      </c>
      <c r="G6441" s="7">
        <v>191.0</v>
      </c>
      <c r="H6441" s="7">
        <v>171.0</v>
      </c>
      <c r="I6441" s="7">
        <v>187.0</v>
      </c>
      <c r="J6441" s="7">
        <f t="shared" si="1"/>
        <v>183</v>
      </c>
    </row>
    <row r="6442" ht="15.75" hidden="1" customHeight="1">
      <c r="A6442" s="5" t="s">
        <v>8697</v>
      </c>
      <c r="B6442" s="6" t="s">
        <v>19</v>
      </c>
      <c r="C6442" s="5" t="s">
        <v>23</v>
      </c>
      <c r="D6442" s="5" t="s">
        <v>30</v>
      </c>
      <c r="E6442" s="5" t="s">
        <v>25</v>
      </c>
      <c r="F6442" s="5" t="s">
        <v>446</v>
      </c>
      <c r="G6442" s="7">
        <v>176.0</v>
      </c>
      <c r="H6442" s="7">
        <v>176.0</v>
      </c>
      <c r="I6442" s="7" t="s">
        <v>17</v>
      </c>
      <c r="J6442" s="7">
        <f t="shared" si="1"/>
        <v>176</v>
      </c>
    </row>
    <row r="6443" ht="15.75" hidden="1" customHeight="1">
      <c r="A6443" s="5" t="s">
        <v>8698</v>
      </c>
      <c r="B6443" s="6" t="s">
        <v>12</v>
      </c>
      <c r="C6443" s="5" t="s">
        <v>23</v>
      </c>
      <c r="D6443" s="5" t="s">
        <v>20</v>
      </c>
      <c r="E6443" s="5" t="s">
        <v>25</v>
      </c>
      <c r="F6443" s="5" t="s">
        <v>1343</v>
      </c>
      <c r="G6443" s="7">
        <v>111.0</v>
      </c>
      <c r="H6443" s="7">
        <v>127.0</v>
      </c>
      <c r="I6443" s="7" t="s">
        <v>17</v>
      </c>
      <c r="J6443" s="7">
        <f t="shared" si="1"/>
        <v>119</v>
      </c>
    </row>
    <row r="6444" ht="15.75" hidden="1" customHeight="1">
      <c r="A6444" s="5" t="s">
        <v>8699</v>
      </c>
      <c r="B6444" s="6" t="s">
        <v>12</v>
      </c>
      <c r="C6444" s="5" t="s">
        <v>23</v>
      </c>
      <c r="D6444" s="5" t="s">
        <v>130</v>
      </c>
      <c r="E6444" s="5" t="s">
        <v>15</v>
      </c>
      <c r="F6444" s="5" t="s">
        <v>481</v>
      </c>
      <c r="G6444" s="7">
        <v>165.0</v>
      </c>
      <c r="H6444" s="7">
        <v>155.0</v>
      </c>
      <c r="I6444" s="7">
        <v>128.0</v>
      </c>
      <c r="J6444" s="7">
        <f t="shared" si="1"/>
        <v>149.3333333</v>
      </c>
    </row>
    <row r="6445" ht="15.75" hidden="1" customHeight="1">
      <c r="A6445" s="5" t="s">
        <v>8700</v>
      </c>
      <c r="B6445" s="6" t="s">
        <v>19</v>
      </c>
      <c r="C6445" s="5" t="s">
        <v>23</v>
      </c>
      <c r="D6445" s="5" t="s">
        <v>51</v>
      </c>
      <c r="E6445" s="5" t="s">
        <v>25</v>
      </c>
      <c r="F6445" s="5" t="s">
        <v>278</v>
      </c>
      <c r="G6445" s="7">
        <v>164.0</v>
      </c>
      <c r="H6445" s="7" t="s">
        <v>17</v>
      </c>
      <c r="I6445" s="7">
        <v>173.0</v>
      </c>
      <c r="J6445" s="7">
        <f t="shared" si="1"/>
        <v>168.5</v>
      </c>
    </row>
    <row r="6446" ht="15.75" hidden="1" customHeight="1">
      <c r="A6446" s="5" t="s">
        <v>8701</v>
      </c>
      <c r="B6446" s="6" t="s">
        <v>12</v>
      </c>
      <c r="C6446" s="5" t="s">
        <v>13</v>
      </c>
      <c r="D6446" s="5" t="s">
        <v>30</v>
      </c>
      <c r="E6446" s="5" t="s">
        <v>25</v>
      </c>
      <c r="F6446" s="5" t="s">
        <v>446</v>
      </c>
      <c r="G6446" s="7" t="s">
        <v>67</v>
      </c>
      <c r="H6446" s="7">
        <v>138.0</v>
      </c>
      <c r="I6446" s="7" t="s">
        <v>17</v>
      </c>
      <c r="J6446" s="7">
        <f t="shared" si="1"/>
        <v>138</v>
      </c>
    </row>
    <row r="6447" ht="15.75" hidden="1" customHeight="1">
      <c r="A6447" s="5" t="s">
        <v>8702</v>
      </c>
      <c r="B6447" s="6" t="s">
        <v>19</v>
      </c>
      <c r="C6447" s="5" t="s">
        <v>23</v>
      </c>
      <c r="D6447" s="5" t="s">
        <v>24</v>
      </c>
      <c r="E6447" s="5" t="s">
        <v>15</v>
      </c>
      <c r="F6447" s="5" t="s">
        <v>146</v>
      </c>
      <c r="G6447" s="7">
        <v>172.0</v>
      </c>
      <c r="H6447" s="7">
        <v>171.0</v>
      </c>
      <c r="I6447" s="7" t="s">
        <v>17</v>
      </c>
      <c r="J6447" s="7">
        <f t="shared" si="1"/>
        <v>171.5</v>
      </c>
    </row>
    <row r="6448" ht="15.75" hidden="1" customHeight="1">
      <c r="A6448" s="5" t="s">
        <v>8703</v>
      </c>
      <c r="B6448" s="6" t="s">
        <v>12</v>
      </c>
      <c r="C6448" s="5" t="s">
        <v>23</v>
      </c>
      <c r="D6448" s="5" t="s">
        <v>130</v>
      </c>
      <c r="E6448" s="5" t="s">
        <v>25</v>
      </c>
      <c r="F6448" s="5" t="s">
        <v>97</v>
      </c>
      <c r="G6448" s="7">
        <v>147.0</v>
      </c>
      <c r="H6448" s="7">
        <v>145.0</v>
      </c>
      <c r="I6448" s="7" t="s">
        <v>17</v>
      </c>
      <c r="J6448" s="7">
        <f t="shared" si="1"/>
        <v>146</v>
      </c>
    </row>
    <row r="6449" ht="15.75" hidden="1" customHeight="1">
      <c r="A6449" s="5" t="s">
        <v>8704</v>
      </c>
      <c r="B6449" s="6" t="s">
        <v>12</v>
      </c>
      <c r="C6449" s="5" t="s">
        <v>13</v>
      </c>
      <c r="D6449" s="5" t="s">
        <v>30</v>
      </c>
      <c r="E6449" s="5" t="s">
        <v>15</v>
      </c>
      <c r="F6449" s="5" t="s">
        <v>319</v>
      </c>
      <c r="G6449" s="7">
        <v>156.0</v>
      </c>
      <c r="H6449" s="7">
        <v>145.0</v>
      </c>
      <c r="I6449" s="7" t="s">
        <v>17</v>
      </c>
      <c r="J6449" s="7">
        <f t="shared" si="1"/>
        <v>150.5</v>
      </c>
    </row>
    <row r="6450" ht="15.75" hidden="1" customHeight="1">
      <c r="A6450" s="5" t="s">
        <v>8705</v>
      </c>
      <c r="B6450" s="6" t="s">
        <v>19</v>
      </c>
      <c r="C6450" s="5" t="s">
        <v>13</v>
      </c>
      <c r="D6450" s="5" t="s">
        <v>20</v>
      </c>
      <c r="E6450" s="5" t="s">
        <v>25</v>
      </c>
      <c r="F6450" s="5" t="s">
        <v>71</v>
      </c>
      <c r="G6450" s="7">
        <v>174.0</v>
      </c>
      <c r="H6450" s="7" t="s">
        <v>17</v>
      </c>
      <c r="I6450" s="7">
        <v>161.0</v>
      </c>
      <c r="J6450" s="7">
        <f t="shared" si="1"/>
        <v>167.5</v>
      </c>
    </row>
    <row r="6451" ht="15.75" hidden="1" customHeight="1">
      <c r="A6451" s="5" t="s">
        <v>8706</v>
      </c>
      <c r="B6451" s="6" t="s">
        <v>19</v>
      </c>
      <c r="C6451" s="5" t="s">
        <v>23</v>
      </c>
      <c r="D6451" s="5" t="s">
        <v>30</v>
      </c>
      <c r="E6451" s="5" t="s">
        <v>25</v>
      </c>
      <c r="F6451" s="5" t="s">
        <v>83</v>
      </c>
      <c r="G6451" s="7">
        <v>150.0</v>
      </c>
      <c r="H6451" s="7" t="s">
        <v>17</v>
      </c>
      <c r="I6451" s="7">
        <v>149.0</v>
      </c>
      <c r="J6451" s="7">
        <f t="shared" si="1"/>
        <v>149.5</v>
      </c>
    </row>
    <row r="6452" ht="15.75" hidden="1" customHeight="1">
      <c r="A6452" s="5" t="s">
        <v>8707</v>
      </c>
      <c r="B6452" s="6" t="s">
        <v>19</v>
      </c>
      <c r="C6452" s="5" t="s">
        <v>13</v>
      </c>
      <c r="D6452" s="5" t="s">
        <v>43</v>
      </c>
      <c r="E6452" s="5" t="s">
        <v>25</v>
      </c>
      <c r="F6452" s="5" t="s">
        <v>103</v>
      </c>
      <c r="G6452" s="7" t="s">
        <v>67</v>
      </c>
      <c r="H6452" s="7">
        <v>105.0</v>
      </c>
      <c r="I6452" s="7" t="s">
        <v>17</v>
      </c>
      <c r="J6452" s="7">
        <f t="shared" si="1"/>
        <v>105</v>
      </c>
    </row>
    <row r="6453" ht="15.75" hidden="1" customHeight="1">
      <c r="A6453" s="5" t="s">
        <v>8708</v>
      </c>
      <c r="B6453" s="6" t="s">
        <v>12</v>
      </c>
      <c r="C6453" s="5" t="s">
        <v>13</v>
      </c>
      <c r="D6453" s="5" t="s">
        <v>20</v>
      </c>
      <c r="E6453" s="5" t="s">
        <v>15</v>
      </c>
      <c r="F6453" s="5" t="s">
        <v>143</v>
      </c>
      <c r="G6453" s="7">
        <v>120.0</v>
      </c>
      <c r="H6453" s="7" t="s">
        <v>17</v>
      </c>
      <c r="I6453" s="7">
        <v>100.0</v>
      </c>
      <c r="J6453" s="7">
        <f t="shared" si="1"/>
        <v>110</v>
      </c>
    </row>
    <row r="6454" ht="15.75" hidden="1" customHeight="1">
      <c r="A6454" s="5" t="s">
        <v>8709</v>
      </c>
      <c r="B6454" s="6" t="s">
        <v>19</v>
      </c>
      <c r="C6454" s="5" t="s">
        <v>13</v>
      </c>
      <c r="D6454" s="5" t="s">
        <v>20</v>
      </c>
      <c r="E6454" s="5" t="s">
        <v>15</v>
      </c>
      <c r="F6454" s="5" t="s">
        <v>3542</v>
      </c>
      <c r="G6454" s="7">
        <v>152.0</v>
      </c>
      <c r="H6454" s="7">
        <v>166.0</v>
      </c>
      <c r="I6454" s="7" t="s">
        <v>17</v>
      </c>
      <c r="J6454" s="7">
        <f t="shared" si="1"/>
        <v>159</v>
      </c>
    </row>
    <row r="6455" ht="15.75" hidden="1" customHeight="1">
      <c r="A6455" s="5" t="s">
        <v>8710</v>
      </c>
      <c r="B6455" s="6" t="s">
        <v>12</v>
      </c>
      <c r="C6455" s="5" t="s">
        <v>23</v>
      </c>
      <c r="D6455" s="5" t="s">
        <v>30</v>
      </c>
      <c r="E6455" s="5" t="s">
        <v>25</v>
      </c>
      <c r="F6455" s="5" t="s">
        <v>83</v>
      </c>
      <c r="G6455" s="7">
        <v>104.0</v>
      </c>
      <c r="H6455" s="7" t="s">
        <v>17</v>
      </c>
      <c r="I6455" s="7">
        <v>133.0</v>
      </c>
      <c r="J6455" s="7">
        <f t="shared" si="1"/>
        <v>118.5</v>
      </c>
    </row>
    <row r="6456" ht="15.75" hidden="1" customHeight="1">
      <c r="A6456" s="5" t="s">
        <v>8711</v>
      </c>
      <c r="B6456" s="6" t="s">
        <v>12</v>
      </c>
      <c r="C6456" s="5" t="s">
        <v>13</v>
      </c>
      <c r="D6456" s="5" t="s">
        <v>20</v>
      </c>
      <c r="E6456" s="5" t="s">
        <v>15</v>
      </c>
      <c r="F6456" s="5" t="s">
        <v>153</v>
      </c>
      <c r="G6456" s="7">
        <v>174.0</v>
      </c>
      <c r="H6456" s="7" t="s">
        <v>17</v>
      </c>
      <c r="I6456" s="7">
        <v>166.0</v>
      </c>
      <c r="J6456" s="7">
        <f t="shared" si="1"/>
        <v>170</v>
      </c>
    </row>
    <row r="6457" ht="15.75" hidden="1" customHeight="1">
      <c r="A6457" s="5" t="s">
        <v>8712</v>
      </c>
      <c r="B6457" s="6" t="s">
        <v>12</v>
      </c>
      <c r="C6457" s="5" t="s">
        <v>23</v>
      </c>
      <c r="D6457" s="5" t="s">
        <v>30</v>
      </c>
      <c r="E6457" s="5" t="s">
        <v>25</v>
      </c>
      <c r="F6457" s="5" t="s">
        <v>75</v>
      </c>
      <c r="G6457" s="7">
        <v>135.0</v>
      </c>
      <c r="H6457" s="7" t="s">
        <v>17</v>
      </c>
      <c r="I6457" s="7">
        <v>125.0</v>
      </c>
      <c r="J6457" s="7">
        <f t="shared" si="1"/>
        <v>130</v>
      </c>
    </row>
    <row r="6458" ht="15.75" hidden="1" customHeight="1">
      <c r="A6458" s="5" t="s">
        <v>8713</v>
      </c>
      <c r="B6458" s="6" t="s">
        <v>12</v>
      </c>
      <c r="C6458" s="5" t="s">
        <v>13</v>
      </c>
      <c r="D6458" s="5" t="s">
        <v>30</v>
      </c>
      <c r="E6458" s="5" t="s">
        <v>25</v>
      </c>
      <c r="F6458" s="5" t="s">
        <v>1307</v>
      </c>
      <c r="G6458" s="7" t="s">
        <v>67</v>
      </c>
      <c r="H6458" s="7">
        <v>105.0</v>
      </c>
      <c r="I6458" s="7" t="s">
        <v>17</v>
      </c>
      <c r="J6458" s="7">
        <f t="shared" si="1"/>
        <v>105</v>
      </c>
    </row>
    <row r="6459" ht="15.75" hidden="1" customHeight="1">
      <c r="A6459" s="5" t="s">
        <v>8714</v>
      </c>
      <c r="B6459" s="6" t="s">
        <v>19</v>
      </c>
      <c r="C6459" s="5" t="s">
        <v>23</v>
      </c>
      <c r="D6459" s="5" t="s">
        <v>51</v>
      </c>
      <c r="E6459" s="5" t="s">
        <v>25</v>
      </c>
      <c r="F6459" s="5" t="s">
        <v>474</v>
      </c>
      <c r="G6459" s="7">
        <v>184.0</v>
      </c>
      <c r="H6459" s="7" t="s">
        <v>17</v>
      </c>
      <c r="I6459" s="7">
        <v>168.0</v>
      </c>
      <c r="J6459" s="7">
        <f t="shared" si="1"/>
        <v>176</v>
      </c>
    </row>
    <row r="6460" ht="15.75" hidden="1" customHeight="1">
      <c r="A6460" s="5" t="s">
        <v>8715</v>
      </c>
      <c r="B6460" s="6" t="s">
        <v>1069</v>
      </c>
      <c r="C6460" s="5" t="s">
        <v>23</v>
      </c>
      <c r="D6460" s="5" t="s">
        <v>20</v>
      </c>
      <c r="E6460" s="5" t="s">
        <v>15</v>
      </c>
      <c r="F6460" s="5" t="s">
        <v>210</v>
      </c>
      <c r="G6460" s="7">
        <v>137.0</v>
      </c>
      <c r="H6460" s="7">
        <v>112.0</v>
      </c>
      <c r="I6460" s="7" t="s">
        <v>17</v>
      </c>
      <c r="J6460" s="7">
        <f t="shared" si="1"/>
        <v>124.5</v>
      </c>
    </row>
    <row r="6461" ht="15.75" hidden="1" customHeight="1">
      <c r="A6461" s="5" t="s">
        <v>8716</v>
      </c>
      <c r="B6461" s="6" t="s">
        <v>12</v>
      </c>
      <c r="C6461" s="5" t="s">
        <v>13</v>
      </c>
      <c r="D6461" s="5" t="s">
        <v>109</v>
      </c>
      <c r="E6461" s="5" t="s">
        <v>15</v>
      </c>
      <c r="F6461" s="5" t="s">
        <v>172</v>
      </c>
      <c r="G6461" s="7">
        <v>169.0</v>
      </c>
      <c r="H6461" s="7" t="s">
        <v>17</v>
      </c>
      <c r="I6461" s="7">
        <v>159.0</v>
      </c>
      <c r="J6461" s="7">
        <f t="shared" si="1"/>
        <v>164</v>
      </c>
    </row>
    <row r="6462" ht="15.75" hidden="1" customHeight="1">
      <c r="A6462" s="5" t="s">
        <v>8717</v>
      </c>
      <c r="B6462" s="6" t="s">
        <v>19</v>
      </c>
      <c r="C6462" s="5" t="s">
        <v>13</v>
      </c>
      <c r="D6462" s="5" t="s">
        <v>20</v>
      </c>
      <c r="E6462" s="5" t="s">
        <v>15</v>
      </c>
      <c r="F6462" s="5" t="s">
        <v>81</v>
      </c>
      <c r="G6462" s="7">
        <v>137.0</v>
      </c>
      <c r="H6462" s="7">
        <v>151.0</v>
      </c>
      <c r="I6462" s="7" t="s">
        <v>17</v>
      </c>
      <c r="J6462" s="7">
        <f t="shared" si="1"/>
        <v>144</v>
      </c>
    </row>
    <row r="6463" ht="15.75" hidden="1" customHeight="1">
      <c r="A6463" s="5" t="s">
        <v>8718</v>
      </c>
      <c r="B6463" s="6" t="s">
        <v>12</v>
      </c>
      <c r="C6463" s="5" t="s">
        <v>23</v>
      </c>
      <c r="D6463" s="5" t="s">
        <v>109</v>
      </c>
      <c r="E6463" s="5" t="s">
        <v>25</v>
      </c>
      <c r="F6463" s="5" t="s">
        <v>1118</v>
      </c>
      <c r="G6463" s="7">
        <v>159.0</v>
      </c>
      <c r="H6463" s="7" t="s">
        <v>17</v>
      </c>
      <c r="I6463" s="7">
        <v>122.0</v>
      </c>
      <c r="J6463" s="7">
        <f t="shared" si="1"/>
        <v>140.5</v>
      </c>
    </row>
    <row r="6464" ht="15.75" hidden="1" customHeight="1">
      <c r="A6464" s="5" t="s">
        <v>8719</v>
      </c>
      <c r="B6464" s="6" t="s">
        <v>12</v>
      </c>
      <c r="C6464" s="5" t="s">
        <v>23</v>
      </c>
      <c r="D6464" s="5" t="s">
        <v>109</v>
      </c>
      <c r="E6464" s="5" t="s">
        <v>25</v>
      </c>
      <c r="F6464" s="5" t="s">
        <v>192</v>
      </c>
      <c r="G6464" s="7">
        <v>131.0</v>
      </c>
      <c r="H6464" s="7">
        <v>115.0</v>
      </c>
      <c r="I6464" s="7" t="s">
        <v>17</v>
      </c>
      <c r="J6464" s="7">
        <f t="shared" si="1"/>
        <v>123</v>
      </c>
    </row>
    <row r="6465" ht="15.75" hidden="1" customHeight="1">
      <c r="A6465" s="5" t="s">
        <v>8720</v>
      </c>
      <c r="B6465" s="6" t="s">
        <v>12</v>
      </c>
      <c r="C6465" s="5" t="s">
        <v>13</v>
      </c>
      <c r="D6465" s="5" t="s">
        <v>43</v>
      </c>
      <c r="E6465" s="5" t="s">
        <v>25</v>
      </c>
      <c r="F6465" s="5" t="s">
        <v>224</v>
      </c>
      <c r="G6465" s="7">
        <v>155.0</v>
      </c>
      <c r="H6465" s="7">
        <v>110.0</v>
      </c>
      <c r="I6465" s="7">
        <v>114.0</v>
      </c>
      <c r="J6465" s="7">
        <f t="shared" si="1"/>
        <v>126.3333333</v>
      </c>
    </row>
    <row r="6466" ht="15.75" hidden="1" customHeight="1">
      <c r="A6466" s="5" t="s">
        <v>8721</v>
      </c>
      <c r="B6466" s="6" t="s">
        <v>19</v>
      </c>
      <c r="C6466" s="5" t="s">
        <v>23</v>
      </c>
      <c r="D6466" s="5" t="s">
        <v>43</v>
      </c>
      <c r="E6466" s="5" t="s">
        <v>25</v>
      </c>
      <c r="F6466" s="5" t="s">
        <v>170</v>
      </c>
      <c r="G6466" s="7">
        <v>189.0</v>
      </c>
      <c r="H6466" s="7">
        <v>166.0</v>
      </c>
      <c r="I6466" s="7">
        <v>192.0</v>
      </c>
      <c r="J6466" s="7">
        <f t="shared" si="1"/>
        <v>182.3333333</v>
      </c>
    </row>
    <row r="6467" ht="15.75" hidden="1" customHeight="1">
      <c r="A6467" s="5" t="s">
        <v>8722</v>
      </c>
      <c r="B6467" s="6" t="s">
        <v>12</v>
      </c>
      <c r="C6467" s="5" t="s">
        <v>23</v>
      </c>
      <c r="D6467" s="5" t="s">
        <v>20</v>
      </c>
      <c r="E6467" s="5" t="s">
        <v>15</v>
      </c>
      <c r="F6467" s="5" t="s">
        <v>354</v>
      </c>
      <c r="G6467" s="7">
        <v>152.0</v>
      </c>
      <c r="H6467" s="7">
        <v>151.0</v>
      </c>
      <c r="I6467" s="7" t="s">
        <v>17</v>
      </c>
      <c r="J6467" s="7">
        <f t="shared" si="1"/>
        <v>151.5</v>
      </c>
    </row>
    <row r="6468" ht="15.75" hidden="1" customHeight="1">
      <c r="A6468" s="5" t="s">
        <v>8723</v>
      </c>
      <c r="B6468" s="6" t="s">
        <v>19</v>
      </c>
      <c r="C6468" s="5" t="s">
        <v>13</v>
      </c>
      <c r="D6468" s="5" t="s">
        <v>37</v>
      </c>
      <c r="E6468" s="5" t="s">
        <v>15</v>
      </c>
      <c r="F6468" s="5" t="s">
        <v>38</v>
      </c>
      <c r="G6468" s="7">
        <v>176.0</v>
      </c>
      <c r="H6468" s="7" t="s">
        <v>17</v>
      </c>
      <c r="I6468" s="7">
        <v>184.0</v>
      </c>
      <c r="J6468" s="7">
        <f t="shared" si="1"/>
        <v>180</v>
      </c>
    </row>
    <row r="6469" ht="15.75" hidden="1" customHeight="1">
      <c r="A6469" s="5" t="s">
        <v>8724</v>
      </c>
      <c r="B6469" s="6" t="s">
        <v>12</v>
      </c>
      <c r="C6469" s="5" t="s">
        <v>23</v>
      </c>
      <c r="D6469" s="5" t="s">
        <v>561</v>
      </c>
      <c r="E6469" s="5" t="s">
        <v>15</v>
      </c>
      <c r="F6469" s="5" t="s">
        <v>600</v>
      </c>
      <c r="G6469" s="7">
        <v>165.0</v>
      </c>
      <c r="H6469" s="7" t="s">
        <v>17</v>
      </c>
      <c r="I6469" s="7">
        <v>119.0</v>
      </c>
      <c r="J6469" s="7">
        <f t="shared" si="1"/>
        <v>142</v>
      </c>
    </row>
    <row r="6470" ht="15.75" hidden="1" customHeight="1">
      <c r="A6470" s="5" t="s">
        <v>8725</v>
      </c>
      <c r="B6470" s="6" t="s">
        <v>12</v>
      </c>
      <c r="C6470" s="5" t="s">
        <v>23</v>
      </c>
      <c r="D6470" s="5" t="s">
        <v>24</v>
      </c>
      <c r="E6470" s="5" t="s">
        <v>25</v>
      </c>
      <c r="F6470" s="5" t="s">
        <v>105</v>
      </c>
      <c r="G6470" s="7">
        <v>124.0</v>
      </c>
      <c r="H6470" s="7" t="s">
        <v>17</v>
      </c>
      <c r="I6470" s="7">
        <v>100.0</v>
      </c>
      <c r="J6470" s="7">
        <f t="shared" si="1"/>
        <v>112</v>
      </c>
    </row>
    <row r="6471" ht="15.75" hidden="1" customHeight="1">
      <c r="A6471" s="5" t="s">
        <v>8726</v>
      </c>
      <c r="B6471" s="6" t="s">
        <v>12</v>
      </c>
      <c r="C6471" s="5" t="s">
        <v>13</v>
      </c>
      <c r="D6471" s="5" t="s">
        <v>14</v>
      </c>
      <c r="E6471" s="5" t="s">
        <v>25</v>
      </c>
      <c r="F6471" s="5" t="s">
        <v>56</v>
      </c>
      <c r="G6471" s="7">
        <v>194.0</v>
      </c>
      <c r="H6471" s="7" t="s">
        <v>17</v>
      </c>
      <c r="I6471" s="7">
        <v>189.0</v>
      </c>
      <c r="J6471" s="7">
        <f t="shared" si="1"/>
        <v>191.5</v>
      </c>
    </row>
    <row r="6472" ht="15.75" hidden="1" customHeight="1">
      <c r="A6472" s="5" t="s">
        <v>8727</v>
      </c>
      <c r="B6472" s="6" t="s">
        <v>12</v>
      </c>
      <c r="C6472" s="5" t="s">
        <v>13</v>
      </c>
      <c r="D6472" s="5" t="s">
        <v>20</v>
      </c>
      <c r="E6472" s="5" t="s">
        <v>15</v>
      </c>
      <c r="F6472" s="5" t="s">
        <v>161</v>
      </c>
      <c r="G6472" s="7">
        <v>178.0</v>
      </c>
      <c r="H6472" s="7">
        <v>143.0</v>
      </c>
      <c r="I6472" s="7" t="s">
        <v>17</v>
      </c>
      <c r="J6472" s="7">
        <f t="shared" si="1"/>
        <v>160.5</v>
      </c>
    </row>
    <row r="6473" ht="15.75" hidden="1" customHeight="1">
      <c r="A6473" s="5" t="s">
        <v>8728</v>
      </c>
      <c r="B6473" s="6" t="s">
        <v>12</v>
      </c>
      <c r="C6473" s="5" t="s">
        <v>13</v>
      </c>
      <c r="D6473" s="5" t="s">
        <v>20</v>
      </c>
      <c r="E6473" s="5" t="s">
        <v>15</v>
      </c>
      <c r="F6473" s="5" t="s">
        <v>143</v>
      </c>
      <c r="G6473" s="7">
        <v>138.0</v>
      </c>
      <c r="H6473" s="7" t="s">
        <v>17</v>
      </c>
      <c r="I6473" s="7">
        <v>140.0</v>
      </c>
      <c r="J6473" s="7">
        <f t="shared" si="1"/>
        <v>139</v>
      </c>
    </row>
    <row r="6474" ht="15.75" hidden="1" customHeight="1">
      <c r="A6474" s="5" t="s">
        <v>8729</v>
      </c>
      <c r="B6474" s="6" t="s">
        <v>19</v>
      </c>
      <c r="C6474" s="5" t="s">
        <v>23</v>
      </c>
      <c r="D6474" s="5" t="s">
        <v>30</v>
      </c>
      <c r="E6474" s="5" t="s">
        <v>25</v>
      </c>
      <c r="F6474" s="5" t="s">
        <v>177</v>
      </c>
      <c r="G6474" s="7">
        <v>113.0</v>
      </c>
      <c r="H6474" s="7">
        <v>124.0</v>
      </c>
      <c r="I6474" s="7" t="s">
        <v>67</v>
      </c>
      <c r="J6474" s="7">
        <f t="shared" si="1"/>
        <v>118.5</v>
      </c>
    </row>
    <row r="6475" ht="15.75" hidden="1" customHeight="1">
      <c r="A6475" s="5" t="s">
        <v>8730</v>
      </c>
      <c r="B6475" s="6" t="s">
        <v>19</v>
      </c>
      <c r="C6475" s="5" t="s">
        <v>23</v>
      </c>
      <c r="D6475" s="5" t="s">
        <v>109</v>
      </c>
      <c r="E6475" s="5" t="s">
        <v>25</v>
      </c>
      <c r="F6475" s="5" t="s">
        <v>1677</v>
      </c>
      <c r="G6475" s="7">
        <v>129.0</v>
      </c>
      <c r="H6475" s="7" t="s">
        <v>67</v>
      </c>
      <c r="I6475" s="7" t="s">
        <v>67</v>
      </c>
      <c r="J6475" s="7">
        <f t="shared" si="1"/>
        <v>129</v>
      </c>
    </row>
    <row r="6476" ht="15.75" hidden="1" customHeight="1">
      <c r="A6476" s="5" t="s">
        <v>8731</v>
      </c>
      <c r="B6476" s="6" t="s">
        <v>19</v>
      </c>
      <c r="C6476" s="5" t="s">
        <v>13</v>
      </c>
      <c r="D6476" s="5" t="s">
        <v>60</v>
      </c>
      <c r="E6476" s="5" t="s">
        <v>15</v>
      </c>
      <c r="F6476" s="5" t="s">
        <v>398</v>
      </c>
      <c r="G6476" s="7">
        <v>178.0</v>
      </c>
      <c r="H6476" s="7">
        <v>177.0</v>
      </c>
      <c r="I6476" s="7">
        <v>157.0</v>
      </c>
      <c r="J6476" s="7">
        <f t="shared" si="1"/>
        <v>170.6666667</v>
      </c>
    </row>
    <row r="6477" ht="15.75" hidden="1" customHeight="1">
      <c r="A6477" s="5" t="s">
        <v>8732</v>
      </c>
      <c r="B6477" s="6" t="s">
        <v>12</v>
      </c>
      <c r="C6477" s="5" t="s">
        <v>23</v>
      </c>
      <c r="D6477" s="5" t="s">
        <v>30</v>
      </c>
      <c r="E6477" s="5" t="s">
        <v>25</v>
      </c>
      <c r="F6477" s="5" t="s">
        <v>510</v>
      </c>
      <c r="G6477" s="7">
        <v>169.0</v>
      </c>
      <c r="H6477" s="7">
        <v>149.0</v>
      </c>
      <c r="I6477" s="7" t="s">
        <v>17</v>
      </c>
      <c r="J6477" s="7">
        <f t="shared" si="1"/>
        <v>159</v>
      </c>
    </row>
    <row r="6478" ht="15.75" hidden="1" customHeight="1">
      <c r="A6478" s="5" t="s">
        <v>8733</v>
      </c>
      <c r="B6478" s="6" t="s">
        <v>12</v>
      </c>
      <c r="C6478" s="5" t="s">
        <v>23</v>
      </c>
      <c r="D6478" s="5" t="s">
        <v>20</v>
      </c>
      <c r="E6478" s="5" t="s">
        <v>15</v>
      </c>
      <c r="F6478" s="5" t="s">
        <v>210</v>
      </c>
      <c r="G6478" s="7">
        <v>131.0</v>
      </c>
      <c r="H6478" s="7">
        <v>115.0</v>
      </c>
      <c r="I6478" s="7" t="s">
        <v>17</v>
      </c>
      <c r="J6478" s="7">
        <f t="shared" si="1"/>
        <v>123</v>
      </c>
    </row>
    <row r="6479" ht="15.75" hidden="1" customHeight="1">
      <c r="A6479" s="5" t="s">
        <v>8734</v>
      </c>
      <c r="B6479" s="6" t="s">
        <v>12</v>
      </c>
      <c r="C6479" s="5" t="s">
        <v>23</v>
      </c>
      <c r="D6479" s="5" t="s">
        <v>30</v>
      </c>
      <c r="E6479" s="5" t="s">
        <v>15</v>
      </c>
      <c r="F6479" s="5" t="s">
        <v>394</v>
      </c>
      <c r="G6479" s="7">
        <v>170.0</v>
      </c>
      <c r="H6479" s="7">
        <v>151.0</v>
      </c>
      <c r="I6479" s="7" t="s">
        <v>17</v>
      </c>
      <c r="J6479" s="7">
        <f t="shared" si="1"/>
        <v>160.5</v>
      </c>
    </row>
    <row r="6480" ht="15.75" hidden="1" customHeight="1">
      <c r="A6480" s="5" t="s">
        <v>8735</v>
      </c>
      <c r="B6480" s="6" t="s">
        <v>12</v>
      </c>
      <c r="C6480" s="5" t="s">
        <v>23</v>
      </c>
      <c r="D6480" s="5" t="s">
        <v>20</v>
      </c>
      <c r="E6480" s="5" t="s">
        <v>15</v>
      </c>
      <c r="F6480" s="5" t="s">
        <v>312</v>
      </c>
      <c r="G6480" s="7">
        <v>187.0</v>
      </c>
      <c r="H6480" s="7" t="s">
        <v>17</v>
      </c>
      <c r="I6480" s="7">
        <v>175.0</v>
      </c>
      <c r="J6480" s="7">
        <f t="shared" si="1"/>
        <v>181</v>
      </c>
    </row>
    <row r="6481" ht="15.75" hidden="1" customHeight="1">
      <c r="A6481" s="5" t="s">
        <v>8736</v>
      </c>
      <c r="B6481" s="6" t="s">
        <v>19</v>
      </c>
      <c r="C6481" s="5" t="s">
        <v>23</v>
      </c>
      <c r="D6481" s="5" t="s">
        <v>24</v>
      </c>
      <c r="E6481" s="5" t="s">
        <v>25</v>
      </c>
      <c r="F6481" s="5" t="s">
        <v>26</v>
      </c>
      <c r="G6481" s="7">
        <v>147.0</v>
      </c>
      <c r="H6481" s="7" t="s">
        <v>17</v>
      </c>
      <c r="I6481" s="7">
        <v>110.0</v>
      </c>
      <c r="J6481" s="7">
        <f t="shared" si="1"/>
        <v>128.5</v>
      </c>
    </row>
    <row r="6482" ht="15.75" hidden="1" customHeight="1">
      <c r="A6482" s="5" t="s">
        <v>8737</v>
      </c>
      <c r="B6482" s="6" t="s">
        <v>19</v>
      </c>
      <c r="C6482" s="5" t="s">
        <v>13</v>
      </c>
      <c r="D6482" s="5" t="s">
        <v>14</v>
      </c>
      <c r="E6482" s="5" t="s">
        <v>15</v>
      </c>
      <c r="F6482" s="5" t="s">
        <v>205</v>
      </c>
      <c r="G6482" s="7">
        <v>171.0</v>
      </c>
      <c r="H6482" s="7" t="s">
        <v>17</v>
      </c>
      <c r="I6482" s="7">
        <v>159.0</v>
      </c>
      <c r="J6482" s="7">
        <f t="shared" si="1"/>
        <v>165</v>
      </c>
    </row>
    <row r="6483" ht="15.75" hidden="1" customHeight="1">
      <c r="A6483" s="5" t="s">
        <v>8738</v>
      </c>
      <c r="B6483" s="6" t="s">
        <v>19</v>
      </c>
      <c r="C6483" s="5" t="s">
        <v>13</v>
      </c>
      <c r="D6483" s="5" t="s">
        <v>30</v>
      </c>
      <c r="E6483" s="5" t="s">
        <v>15</v>
      </c>
      <c r="F6483" s="5" t="s">
        <v>1101</v>
      </c>
      <c r="G6483" s="7">
        <v>145.0</v>
      </c>
      <c r="H6483" s="7">
        <v>135.0</v>
      </c>
      <c r="I6483" s="7">
        <v>114.0</v>
      </c>
      <c r="J6483" s="7">
        <f t="shared" si="1"/>
        <v>131.3333333</v>
      </c>
    </row>
    <row r="6484" ht="15.75" hidden="1" customHeight="1">
      <c r="A6484" s="5" t="s">
        <v>8739</v>
      </c>
      <c r="B6484" s="6" t="s">
        <v>12</v>
      </c>
      <c r="C6484" s="5" t="s">
        <v>23</v>
      </c>
      <c r="D6484" s="5" t="s">
        <v>20</v>
      </c>
      <c r="E6484" s="5" t="s">
        <v>15</v>
      </c>
      <c r="F6484" s="5" t="s">
        <v>28</v>
      </c>
      <c r="G6484" s="7">
        <v>119.0</v>
      </c>
      <c r="H6484" s="7">
        <v>143.0</v>
      </c>
      <c r="I6484" s="7" t="s">
        <v>17</v>
      </c>
      <c r="J6484" s="7">
        <f t="shared" si="1"/>
        <v>131</v>
      </c>
    </row>
    <row r="6485" ht="15.75" hidden="1" customHeight="1">
      <c r="A6485" s="5" t="s">
        <v>8740</v>
      </c>
      <c r="B6485" s="6" t="s">
        <v>19</v>
      </c>
      <c r="C6485" s="5" t="s">
        <v>13</v>
      </c>
      <c r="D6485" s="5" t="s">
        <v>109</v>
      </c>
      <c r="E6485" s="5" t="s">
        <v>15</v>
      </c>
      <c r="F6485" s="5" t="s">
        <v>172</v>
      </c>
      <c r="G6485" s="7">
        <v>122.0</v>
      </c>
      <c r="H6485" s="7">
        <v>127.0</v>
      </c>
      <c r="I6485" s="7">
        <v>114.0</v>
      </c>
      <c r="J6485" s="7">
        <f t="shared" si="1"/>
        <v>121</v>
      </c>
    </row>
    <row r="6486" ht="15.75" hidden="1" customHeight="1">
      <c r="A6486" s="5" t="s">
        <v>8741</v>
      </c>
      <c r="B6486" s="6" t="s">
        <v>12</v>
      </c>
      <c r="C6486" s="5" t="s">
        <v>23</v>
      </c>
      <c r="D6486" s="5" t="s">
        <v>30</v>
      </c>
      <c r="E6486" s="5" t="s">
        <v>25</v>
      </c>
      <c r="F6486" s="5" t="s">
        <v>188</v>
      </c>
      <c r="G6486" s="7">
        <v>187.0</v>
      </c>
      <c r="H6486" s="7">
        <v>184.0</v>
      </c>
      <c r="I6486" s="7" t="s">
        <v>17</v>
      </c>
      <c r="J6486" s="7">
        <f t="shared" si="1"/>
        <v>185.5</v>
      </c>
    </row>
    <row r="6487" ht="15.75" hidden="1" customHeight="1">
      <c r="A6487" s="5" t="s">
        <v>8742</v>
      </c>
      <c r="B6487" s="6" t="s">
        <v>12</v>
      </c>
      <c r="C6487" s="5" t="s">
        <v>23</v>
      </c>
      <c r="D6487" s="5" t="s">
        <v>30</v>
      </c>
      <c r="E6487" s="5" t="s">
        <v>15</v>
      </c>
      <c r="F6487" s="5" t="s">
        <v>289</v>
      </c>
      <c r="G6487" s="7">
        <v>164.0</v>
      </c>
      <c r="H6487" s="7">
        <v>132.0</v>
      </c>
      <c r="I6487" s="7">
        <v>149.0</v>
      </c>
      <c r="J6487" s="7">
        <f t="shared" si="1"/>
        <v>148.3333333</v>
      </c>
    </row>
    <row r="6488" ht="15.75" hidden="1" customHeight="1">
      <c r="A6488" s="5" t="s">
        <v>8743</v>
      </c>
      <c r="B6488" s="6" t="s">
        <v>12</v>
      </c>
      <c r="C6488" s="5" t="s">
        <v>13</v>
      </c>
      <c r="D6488" s="5" t="s">
        <v>561</v>
      </c>
      <c r="E6488" s="5" t="s">
        <v>25</v>
      </c>
      <c r="F6488" s="5" t="s">
        <v>1414</v>
      </c>
      <c r="G6488" s="7">
        <v>155.0</v>
      </c>
      <c r="H6488" s="7" t="s">
        <v>17</v>
      </c>
      <c r="I6488" s="7">
        <v>184.0</v>
      </c>
      <c r="J6488" s="7">
        <f t="shared" si="1"/>
        <v>169.5</v>
      </c>
    </row>
    <row r="6489" ht="15.75" hidden="1" customHeight="1">
      <c r="A6489" s="5" t="s">
        <v>8744</v>
      </c>
      <c r="B6489" s="6" t="s">
        <v>12</v>
      </c>
      <c r="C6489" s="5" t="s">
        <v>13</v>
      </c>
      <c r="D6489" s="5" t="s">
        <v>43</v>
      </c>
      <c r="E6489" s="5" t="s">
        <v>15</v>
      </c>
      <c r="F6489" s="5" t="s">
        <v>179</v>
      </c>
      <c r="G6489" s="7">
        <v>131.0</v>
      </c>
      <c r="H6489" s="7" t="s">
        <v>17</v>
      </c>
      <c r="I6489" s="7">
        <v>155.0</v>
      </c>
      <c r="J6489" s="7">
        <f t="shared" si="1"/>
        <v>143</v>
      </c>
    </row>
    <row r="6490" ht="15.75" hidden="1" customHeight="1">
      <c r="A6490" s="5" t="s">
        <v>8745</v>
      </c>
      <c r="B6490" s="6" t="s">
        <v>19</v>
      </c>
      <c r="C6490" s="5" t="s">
        <v>23</v>
      </c>
      <c r="D6490" s="5" t="s">
        <v>77</v>
      </c>
      <c r="E6490" s="5" t="s">
        <v>15</v>
      </c>
      <c r="F6490" s="5" t="s">
        <v>198</v>
      </c>
      <c r="G6490" s="7">
        <v>182.0</v>
      </c>
      <c r="H6490" s="7">
        <v>161.0</v>
      </c>
      <c r="I6490" s="7" t="s">
        <v>17</v>
      </c>
      <c r="J6490" s="7">
        <f t="shared" si="1"/>
        <v>171.5</v>
      </c>
    </row>
    <row r="6491" ht="15.75" hidden="1" customHeight="1">
      <c r="A6491" s="5" t="s">
        <v>8746</v>
      </c>
      <c r="B6491" s="6" t="s">
        <v>12</v>
      </c>
      <c r="C6491" s="5" t="s">
        <v>23</v>
      </c>
      <c r="D6491" s="5" t="s">
        <v>43</v>
      </c>
      <c r="E6491" s="5" t="s">
        <v>25</v>
      </c>
      <c r="F6491" s="5" t="s">
        <v>534</v>
      </c>
      <c r="G6491" s="7">
        <v>192.0</v>
      </c>
      <c r="H6491" s="7">
        <v>172.0</v>
      </c>
      <c r="I6491" s="7">
        <v>153.0</v>
      </c>
      <c r="J6491" s="7">
        <f t="shared" si="1"/>
        <v>172.3333333</v>
      </c>
    </row>
    <row r="6492" ht="15.75" hidden="1" customHeight="1">
      <c r="A6492" s="5" t="s">
        <v>8747</v>
      </c>
      <c r="B6492" s="6" t="s">
        <v>19</v>
      </c>
      <c r="C6492" s="5" t="s">
        <v>13</v>
      </c>
      <c r="D6492" s="5" t="s">
        <v>37</v>
      </c>
      <c r="E6492" s="5" t="s">
        <v>15</v>
      </c>
      <c r="F6492" s="5" t="s">
        <v>86</v>
      </c>
      <c r="G6492" s="7">
        <v>195.0</v>
      </c>
      <c r="H6492" s="7">
        <v>191.5</v>
      </c>
      <c r="I6492" s="7">
        <v>184.0</v>
      </c>
      <c r="J6492" s="7">
        <f t="shared" si="1"/>
        <v>190.1666667</v>
      </c>
    </row>
    <row r="6493" ht="15.75" hidden="1" customHeight="1">
      <c r="A6493" s="5" t="s">
        <v>8748</v>
      </c>
      <c r="B6493" s="6" t="s">
        <v>19</v>
      </c>
      <c r="C6493" s="5" t="s">
        <v>23</v>
      </c>
      <c r="D6493" s="5" t="s">
        <v>43</v>
      </c>
      <c r="E6493" s="5" t="s">
        <v>15</v>
      </c>
      <c r="F6493" s="5" t="s">
        <v>224</v>
      </c>
      <c r="G6493" s="7">
        <v>120.0</v>
      </c>
      <c r="H6493" s="7">
        <v>135.0</v>
      </c>
      <c r="I6493" s="7">
        <v>133.0</v>
      </c>
      <c r="J6493" s="7">
        <f t="shared" si="1"/>
        <v>129.3333333</v>
      </c>
    </row>
    <row r="6494" ht="15.75" hidden="1" customHeight="1">
      <c r="A6494" s="5" t="s">
        <v>8749</v>
      </c>
      <c r="B6494" s="6" t="s">
        <v>19</v>
      </c>
      <c r="C6494" s="5" t="s">
        <v>23</v>
      </c>
      <c r="D6494" s="5" t="s">
        <v>30</v>
      </c>
      <c r="E6494" s="5" t="s">
        <v>15</v>
      </c>
      <c r="F6494" s="5" t="s">
        <v>702</v>
      </c>
      <c r="G6494" s="7">
        <v>157.0</v>
      </c>
      <c r="H6494" s="7">
        <v>157.0</v>
      </c>
      <c r="I6494" s="7" t="s">
        <v>17</v>
      </c>
      <c r="J6494" s="7">
        <f t="shared" si="1"/>
        <v>157</v>
      </c>
    </row>
    <row r="6495" ht="15.75" hidden="1" customHeight="1">
      <c r="A6495" s="5" t="s">
        <v>8750</v>
      </c>
      <c r="B6495" s="6" t="s">
        <v>19</v>
      </c>
      <c r="C6495" s="5" t="s">
        <v>23</v>
      </c>
      <c r="D6495" s="5" t="s">
        <v>14</v>
      </c>
      <c r="E6495" s="5" t="s">
        <v>25</v>
      </c>
      <c r="F6495" s="5" t="s">
        <v>94</v>
      </c>
      <c r="G6495" s="7">
        <v>132.0</v>
      </c>
      <c r="H6495" s="7">
        <v>118.0</v>
      </c>
      <c r="I6495" s="7" t="s">
        <v>17</v>
      </c>
      <c r="J6495" s="7">
        <f t="shared" si="1"/>
        <v>125</v>
      </c>
    </row>
    <row r="6496" ht="15.75" hidden="1" customHeight="1">
      <c r="A6496" s="5" t="s">
        <v>8751</v>
      </c>
      <c r="B6496" s="6" t="s">
        <v>19</v>
      </c>
      <c r="C6496" s="5" t="s">
        <v>23</v>
      </c>
      <c r="D6496" s="5" t="s">
        <v>20</v>
      </c>
      <c r="E6496" s="5" t="s">
        <v>15</v>
      </c>
      <c r="F6496" s="5" t="s">
        <v>3542</v>
      </c>
      <c r="G6496" s="7">
        <v>156.0</v>
      </c>
      <c r="H6496" s="7">
        <v>172.0</v>
      </c>
      <c r="I6496" s="7" t="s">
        <v>17</v>
      </c>
      <c r="J6496" s="7">
        <f t="shared" si="1"/>
        <v>164</v>
      </c>
    </row>
    <row r="6497" ht="15.75" hidden="1" customHeight="1">
      <c r="A6497" s="5" t="s">
        <v>8752</v>
      </c>
      <c r="B6497" s="6" t="s">
        <v>12</v>
      </c>
      <c r="C6497" s="5" t="s">
        <v>23</v>
      </c>
      <c r="D6497" s="5" t="s">
        <v>51</v>
      </c>
      <c r="E6497" s="5" t="s">
        <v>15</v>
      </c>
      <c r="F6497" s="5" t="s">
        <v>358</v>
      </c>
      <c r="G6497" s="7">
        <v>181.0</v>
      </c>
      <c r="H6497" s="7">
        <v>176.0</v>
      </c>
      <c r="I6497" s="7" t="s">
        <v>17</v>
      </c>
      <c r="J6497" s="7">
        <f t="shared" si="1"/>
        <v>178.5</v>
      </c>
    </row>
    <row r="6498" ht="15.75" hidden="1" customHeight="1">
      <c r="A6498" s="5" t="s">
        <v>8753</v>
      </c>
      <c r="B6498" s="6" t="s">
        <v>19</v>
      </c>
      <c r="C6498" s="5" t="s">
        <v>13</v>
      </c>
      <c r="D6498" s="5" t="s">
        <v>43</v>
      </c>
      <c r="E6498" s="5" t="s">
        <v>15</v>
      </c>
      <c r="F6498" s="5" t="s">
        <v>398</v>
      </c>
      <c r="G6498" s="7">
        <v>177.0</v>
      </c>
      <c r="H6498" s="7" t="s">
        <v>64</v>
      </c>
      <c r="I6498" s="7">
        <v>178.0</v>
      </c>
      <c r="J6498" s="7">
        <f t="shared" si="1"/>
        <v>177.5</v>
      </c>
    </row>
    <row r="6499" ht="15.75" hidden="1" customHeight="1">
      <c r="A6499" s="5" t="s">
        <v>8754</v>
      </c>
      <c r="B6499" s="6" t="s">
        <v>12</v>
      </c>
      <c r="C6499" s="5" t="s">
        <v>23</v>
      </c>
      <c r="D6499" s="5" t="s">
        <v>20</v>
      </c>
      <c r="E6499" s="5" t="s">
        <v>15</v>
      </c>
      <c r="F6499" s="5" t="s">
        <v>137</v>
      </c>
      <c r="G6499" s="7">
        <v>147.0</v>
      </c>
      <c r="H6499" s="7" t="s">
        <v>17</v>
      </c>
      <c r="I6499" s="7">
        <v>146.0</v>
      </c>
      <c r="J6499" s="7">
        <f t="shared" si="1"/>
        <v>146.5</v>
      </c>
    </row>
    <row r="6500" ht="15.75" hidden="1" customHeight="1">
      <c r="A6500" s="5" t="s">
        <v>8755</v>
      </c>
      <c r="B6500" s="6" t="s">
        <v>19</v>
      </c>
      <c r="C6500" s="5" t="s">
        <v>23</v>
      </c>
      <c r="D6500" s="5" t="s">
        <v>43</v>
      </c>
      <c r="E6500" s="5" t="s">
        <v>25</v>
      </c>
      <c r="F6500" s="5" t="s">
        <v>224</v>
      </c>
      <c r="G6500" s="7">
        <v>190.0</v>
      </c>
      <c r="H6500" s="7" t="s">
        <v>17</v>
      </c>
      <c r="I6500" s="7">
        <v>178.0</v>
      </c>
      <c r="J6500" s="7">
        <f t="shared" si="1"/>
        <v>184</v>
      </c>
    </row>
    <row r="6501" ht="15.75" hidden="1" customHeight="1">
      <c r="A6501" s="5" t="s">
        <v>8756</v>
      </c>
      <c r="B6501" s="6" t="s">
        <v>12</v>
      </c>
      <c r="C6501" s="5" t="s">
        <v>23</v>
      </c>
      <c r="D6501" s="5" t="s">
        <v>14</v>
      </c>
      <c r="E6501" s="5" t="s">
        <v>25</v>
      </c>
      <c r="F6501" s="5" t="s">
        <v>489</v>
      </c>
      <c r="G6501" s="7">
        <v>180.0</v>
      </c>
      <c r="H6501" s="7" t="s">
        <v>17</v>
      </c>
      <c r="I6501" s="7">
        <v>172.0</v>
      </c>
      <c r="J6501" s="7">
        <f t="shared" si="1"/>
        <v>176</v>
      </c>
    </row>
    <row r="6502" ht="15.75" hidden="1" customHeight="1">
      <c r="A6502" s="5" t="s">
        <v>8757</v>
      </c>
      <c r="B6502" s="6" t="s">
        <v>12</v>
      </c>
      <c r="C6502" s="5" t="s">
        <v>13</v>
      </c>
      <c r="D6502" s="5" t="s">
        <v>43</v>
      </c>
      <c r="E6502" s="5" t="s">
        <v>25</v>
      </c>
      <c r="F6502" s="5" t="s">
        <v>103</v>
      </c>
      <c r="G6502" s="7">
        <v>115.0</v>
      </c>
      <c r="H6502" s="7" t="s">
        <v>17</v>
      </c>
      <c r="I6502" s="7">
        <v>114.0</v>
      </c>
      <c r="J6502" s="7">
        <f t="shared" si="1"/>
        <v>114.5</v>
      </c>
    </row>
    <row r="6503" ht="15.75" hidden="1" customHeight="1">
      <c r="A6503" s="5" t="s">
        <v>8758</v>
      </c>
      <c r="B6503" s="6" t="s">
        <v>12</v>
      </c>
      <c r="C6503" s="5" t="s">
        <v>23</v>
      </c>
      <c r="D6503" s="5" t="s">
        <v>24</v>
      </c>
      <c r="E6503" s="5" t="s">
        <v>25</v>
      </c>
      <c r="F6503" s="5" t="s">
        <v>125</v>
      </c>
      <c r="G6503" s="7">
        <v>169.0</v>
      </c>
      <c r="H6503" s="7" t="s">
        <v>64</v>
      </c>
      <c r="I6503" s="7" t="s">
        <v>17</v>
      </c>
      <c r="J6503" s="7">
        <f t="shared" si="1"/>
        <v>169</v>
      </c>
    </row>
    <row r="6504" ht="15.75" hidden="1" customHeight="1">
      <c r="A6504" s="5" t="s">
        <v>8759</v>
      </c>
      <c r="B6504" s="6" t="s">
        <v>12</v>
      </c>
      <c r="C6504" s="5" t="s">
        <v>13</v>
      </c>
      <c r="D6504" s="5" t="s">
        <v>20</v>
      </c>
      <c r="E6504" s="5" t="s">
        <v>15</v>
      </c>
      <c r="F6504" s="5" t="s">
        <v>210</v>
      </c>
      <c r="G6504" s="7">
        <v>159.0</v>
      </c>
      <c r="H6504" s="7" t="s">
        <v>17</v>
      </c>
      <c r="I6504" s="7">
        <v>170.0</v>
      </c>
      <c r="J6504" s="7">
        <f t="shared" si="1"/>
        <v>164.5</v>
      </c>
    </row>
    <row r="6505" ht="15.75" hidden="1" customHeight="1">
      <c r="A6505" s="5" t="s">
        <v>8760</v>
      </c>
      <c r="B6505" s="6" t="s">
        <v>12</v>
      </c>
      <c r="C6505" s="5" t="s">
        <v>13</v>
      </c>
      <c r="D6505" s="5" t="s">
        <v>24</v>
      </c>
      <c r="E6505" s="5" t="s">
        <v>15</v>
      </c>
      <c r="F6505" s="5" t="s">
        <v>146</v>
      </c>
      <c r="G6505" s="7">
        <v>180.0</v>
      </c>
      <c r="H6505" s="7" t="s">
        <v>17</v>
      </c>
      <c r="I6505" s="7">
        <v>159.0</v>
      </c>
      <c r="J6505" s="7">
        <f t="shared" si="1"/>
        <v>169.5</v>
      </c>
    </row>
    <row r="6506" ht="15.75" hidden="1" customHeight="1">
      <c r="A6506" s="5" t="s">
        <v>8761</v>
      </c>
      <c r="B6506" s="6" t="s">
        <v>12</v>
      </c>
      <c r="C6506" s="5" t="s">
        <v>23</v>
      </c>
      <c r="D6506" s="5" t="s">
        <v>14</v>
      </c>
      <c r="E6506" s="5" t="s">
        <v>25</v>
      </c>
      <c r="F6506" s="5" t="s">
        <v>56</v>
      </c>
      <c r="G6506" s="7">
        <v>145.0</v>
      </c>
      <c r="H6506" s="7" t="s">
        <v>17</v>
      </c>
      <c r="I6506" s="7">
        <v>146.0</v>
      </c>
      <c r="J6506" s="7">
        <f t="shared" si="1"/>
        <v>145.5</v>
      </c>
    </row>
    <row r="6507" ht="15.75" hidden="1" customHeight="1">
      <c r="A6507" s="5" t="s">
        <v>8762</v>
      </c>
      <c r="B6507" s="6" t="s">
        <v>19</v>
      </c>
      <c r="C6507" s="5" t="s">
        <v>13</v>
      </c>
      <c r="D6507" s="5" t="s">
        <v>51</v>
      </c>
      <c r="E6507" s="5" t="s">
        <v>15</v>
      </c>
      <c r="F6507" s="5" t="s">
        <v>336</v>
      </c>
      <c r="G6507" s="7">
        <v>135.0</v>
      </c>
      <c r="H6507" s="7" t="s">
        <v>17</v>
      </c>
      <c r="I6507" s="7">
        <v>125.0</v>
      </c>
      <c r="J6507" s="7">
        <f t="shared" si="1"/>
        <v>130</v>
      </c>
    </row>
    <row r="6508" ht="15.75" hidden="1" customHeight="1">
      <c r="A6508" s="5" t="s">
        <v>8763</v>
      </c>
      <c r="B6508" s="6" t="s">
        <v>12</v>
      </c>
      <c r="C6508" s="5" t="s">
        <v>13</v>
      </c>
      <c r="D6508" s="5" t="s">
        <v>37</v>
      </c>
      <c r="E6508" s="5" t="s">
        <v>15</v>
      </c>
      <c r="F6508" s="5" t="s">
        <v>1577</v>
      </c>
      <c r="G6508" s="7">
        <v>109.0</v>
      </c>
      <c r="H6508" s="7">
        <v>115.0</v>
      </c>
      <c r="I6508" s="7">
        <v>137.0</v>
      </c>
      <c r="J6508" s="7">
        <f t="shared" si="1"/>
        <v>120.3333333</v>
      </c>
    </row>
    <row r="6509" ht="15.75" hidden="1" customHeight="1">
      <c r="A6509" s="5" t="s">
        <v>8764</v>
      </c>
      <c r="B6509" s="6" t="s">
        <v>19</v>
      </c>
      <c r="C6509" s="5" t="s">
        <v>23</v>
      </c>
      <c r="D6509" s="5" t="s">
        <v>130</v>
      </c>
      <c r="E6509" s="5" t="s">
        <v>25</v>
      </c>
      <c r="F6509" s="5" t="s">
        <v>58</v>
      </c>
      <c r="G6509" s="7">
        <v>119.0</v>
      </c>
      <c r="H6509" s="7">
        <v>149.0</v>
      </c>
      <c r="I6509" s="7" t="s">
        <v>17</v>
      </c>
      <c r="J6509" s="7">
        <f t="shared" si="1"/>
        <v>134</v>
      </c>
    </row>
    <row r="6510" ht="15.75" hidden="1" customHeight="1">
      <c r="A6510" s="5" t="s">
        <v>8765</v>
      </c>
      <c r="B6510" s="6" t="s">
        <v>12</v>
      </c>
      <c r="C6510" s="5" t="s">
        <v>23</v>
      </c>
      <c r="D6510" s="5" t="s">
        <v>14</v>
      </c>
      <c r="E6510" s="5" t="s">
        <v>15</v>
      </c>
      <c r="F6510" s="5" t="s">
        <v>127</v>
      </c>
      <c r="G6510" s="7">
        <v>165.0</v>
      </c>
      <c r="H6510" s="7" t="s">
        <v>17</v>
      </c>
      <c r="I6510" s="7">
        <v>135.0</v>
      </c>
      <c r="J6510" s="7">
        <f t="shared" si="1"/>
        <v>150</v>
      </c>
    </row>
    <row r="6511" ht="15.75" hidden="1" customHeight="1">
      <c r="A6511" s="5" t="s">
        <v>8766</v>
      </c>
      <c r="B6511" s="6" t="s">
        <v>12</v>
      </c>
      <c r="C6511" s="5" t="s">
        <v>13</v>
      </c>
      <c r="D6511" s="5" t="s">
        <v>149</v>
      </c>
      <c r="E6511" s="5" t="s">
        <v>15</v>
      </c>
      <c r="F6511" s="5" t="s">
        <v>1101</v>
      </c>
      <c r="G6511" s="7">
        <v>129.0</v>
      </c>
      <c r="H6511" s="7">
        <v>140.0</v>
      </c>
      <c r="I6511" s="7" t="s">
        <v>17</v>
      </c>
      <c r="J6511" s="7">
        <f t="shared" si="1"/>
        <v>134.5</v>
      </c>
    </row>
    <row r="6512" ht="15.75" hidden="1" customHeight="1">
      <c r="A6512" s="5" t="s">
        <v>8767</v>
      </c>
      <c r="B6512" s="6" t="s">
        <v>12</v>
      </c>
      <c r="C6512" s="5" t="s">
        <v>23</v>
      </c>
      <c r="D6512" s="5" t="s">
        <v>30</v>
      </c>
      <c r="E6512" s="5" t="s">
        <v>15</v>
      </c>
      <c r="F6512" s="5" t="s">
        <v>702</v>
      </c>
      <c r="G6512" s="7">
        <v>115.0</v>
      </c>
      <c r="H6512" s="7">
        <v>110.0</v>
      </c>
      <c r="I6512" s="7" t="s">
        <v>17</v>
      </c>
      <c r="J6512" s="7">
        <f t="shared" si="1"/>
        <v>112.5</v>
      </c>
    </row>
    <row r="6513" ht="15.75" hidden="1" customHeight="1">
      <c r="A6513" s="5" t="s">
        <v>8768</v>
      </c>
      <c r="B6513" s="6" t="s">
        <v>19</v>
      </c>
      <c r="C6513" s="5" t="s">
        <v>13</v>
      </c>
      <c r="D6513" s="5" t="s">
        <v>24</v>
      </c>
      <c r="E6513" s="5" t="s">
        <v>15</v>
      </c>
      <c r="F6513" s="5" t="s">
        <v>467</v>
      </c>
      <c r="G6513" s="7">
        <v>113.0</v>
      </c>
      <c r="H6513" s="7" t="s">
        <v>67</v>
      </c>
      <c r="I6513" s="7" t="s">
        <v>17</v>
      </c>
      <c r="J6513" s="7">
        <f t="shared" si="1"/>
        <v>113</v>
      </c>
    </row>
    <row r="6514" ht="15.75" hidden="1" customHeight="1">
      <c r="A6514" s="5" t="s">
        <v>8769</v>
      </c>
      <c r="B6514" s="6" t="s">
        <v>12</v>
      </c>
      <c r="C6514" s="5" t="s">
        <v>23</v>
      </c>
      <c r="D6514" s="5" t="s">
        <v>37</v>
      </c>
      <c r="E6514" s="5" t="s">
        <v>15</v>
      </c>
      <c r="F6514" s="5" t="s">
        <v>114</v>
      </c>
      <c r="G6514" s="7">
        <v>124.0</v>
      </c>
      <c r="H6514" s="7">
        <v>130.0</v>
      </c>
      <c r="I6514" s="7" t="s">
        <v>17</v>
      </c>
      <c r="J6514" s="7">
        <f t="shared" si="1"/>
        <v>127</v>
      </c>
    </row>
    <row r="6515" ht="15.75" hidden="1" customHeight="1">
      <c r="A6515" s="5" t="s">
        <v>8770</v>
      </c>
      <c r="B6515" s="6" t="s">
        <v>12</v>
      </c>
      <c r="C6515" s="5" t="s">
        <v>13</v>
      </c>
      <c r="D6515" s="5" t="s">
        <v>20</v>
      </c>
      <c r="E6515" s="5" t="s">
        <v>15</v>
      </c>
      <c r="F6515" s="5" t="s">
        <v>210</v>
      </c>
      <c r="G6515" s="7">
        <v>167.0</v>
      </c>
      <c r="H6515" s="7" t="s">
        <v>17</v>
      </c>
      <c r="I6515" s="7">
        <v>165.0</v>
      </c>
      <c r="J6515" s="7">
        <f t="shared" si="1"/>
        <v>166</v>
      </c>
    </row>
    <row r="6516" ht="15.75" hidden="1" customHeight="1">
      <c r="A6516" s="5" t="s">
        <v>8771</v>
      </c>
      <c r="B6516" s="6" t="s">
        <v>12</v>
      </c>
      <c r="C6516" s="5" t="s">
        <v>13</v>
      </c>
      <c r="D6516" s="5" t="s">
        <v>43</v>
      </c>
      <c r="E6516" s="5" t="s">
        <v>15</v>
      </c>
      <c r="F6516" s="5" t="s">
        <v>179</v>
      </c>
      <c r="G6516" s="7">
        <v>159.0</v>
      </c>
      <c r="H6516" s="7">
        <v>151.0</v>
      </c>
      <c r="I6516" s="7" t="s">
        <v>17</v>
      </c>
      <c r="J6516" s="7">
        <f t="shared" si="1"/>
        <v>155</v>
      </c>
    </row>
    <row r="6517" ht="15.75" hidden="1" customHeight="1">
      <c r="A6517" s="5" t="s">
        <v>8772</v>
      </c>
      <c r="B6517" s="6" t="s">
        <v>12</v>
      </c>
      <c r="C6517" s="5" t="s">
        <v>13</v>
      </c>
      <c r="D6517" s="5" t="s">
        <v>20</v>
      </c>
      <c r="E6517" s="5" t="s">
        <v>25</v>
      </c>
      <c r="F6517" s="5" t="s">
        <v>824</v>
      </c>
      <c r="G6517" s="7">
        <v>119.0</v>
      </c>
      <c r="H6517" s="7">
        <v>138.0</v>
      </c>
      <c r="I6517" s="7">
        <v>119.0</v>
      </c>
      <c r="J6517" s="7">
        <f t="shared" si="1"/>
        <v>125.3333333</v>
      </c>
    </row>
    <row r="6518" ht="15.75" hidden="1" customHeight="1">
      <c r="A6518" s="5" t="s">
        <v>8773</v>
      </c>
      <c r="B6518" s="6" t="s">
        <v>12</v>
      </c>
      <c r="C6518" s="5" t="s">
        <v>13</v>
      </c>
      <c r="D6518" s="5" t="s">
        <v>46</v>
      </c>
      <c r="E6518" s="5" t="s">
        <v>15</v>
      </c>
      <c r="F6518" s="5" t="s">
        <v>90</v>
      </c>
      <c r="G6518" s="7">
        <v>164.0</v>
      </c>
      <c r="H6518" s="7" t="s">
        <v>17</v>
      </c>
      <c r="I6518" s="7">
        <v>163.0</v>
      </c>
      <c r="J6518" s="7">
        <f t="shared" si="1"/>
        <v>163.5</v>
      </c>
    </row>
    <row r="6519" ht="15.75" hidden="1" customHeight="1">
      <c r="A6519" s="5" t="s">
        <v>8774</v>
      </c>
      <c r="B6519" s="6" t="s">
        <v>12</v>
      </c>
      <c r="C6519" s="5" t="s">
        <v>23</v>
      </c>
      <c r="D6519" s="5" t="s">
        <v>109</v>
      </c>
      <c r="E6519" s="5" t="s">
        <v>25</v>
      </c>
      <c r="F6519" s="5" t="s">
        <v>73</v>
      </c>
      <c r="G6519" s="7">
        <v>180.0</v>
      </c>
      <c r="H6519" s="7">
        <v>173.0</v>
      </c>
      <c r="I6519" s="7" t="s">
        <v>17</v>
      </c>
      <c r="J6519" s="7">
        <f t="shared" si="1"/>
        <v>176.5</v>
      </c>
    </row>
    <row r="6520" ht="15.75" hidden="1" customHeight="1">
      <c r="A6520" s="5" t="s">
        <v>8775</v>
      </c>
      <c r="B6520" s="6" t="s">
        <v>12</v>
      </c>
      <c r="C6520" s="5" t="s">
        <v>13</v>
      </c>
      <c r="D6520" s="5" t="s">
        <v>37</v>
      </c>
      <c r="E6520" s="5" t="s">
        <v>25</v>
      </c>
      <c r="F6520" s="5" t="s">
        <v>117</v>
      </c>
      <c r="G6520" s="7">
        <v>192.0</v>
      </c>
      <c r="H6520" s="7" t="s">
        <v>17</v>
      </c>
      <c r="I6520" s="7">
        <v>191.0</v>
      </c>
      <c r="J6520" s="7">
        <f t="shared" si="1"/>
        <v>191.5</v>
      </c>
    </row>
    <row r="6521" ht="15.75" hidden="1" customHeight="1">
      <c r="A6521" s="5" t="s">
        <v>8776</v>
      </c>
      <c r="B6521" s="6" t="s">
        <v>12</v>
      </c>
      <c r="C6521" s="5" t="s">
        <v>23</v>
      </c>
      <c r="D6521" s="5" t="s">
        <v>20</v>
      </c>
      <c r="E6521" s="5" t="s">
        <v>25</v>
      </c>
      <c r="F6521" s="5" t="s">
        <v>440</v>
      </c>
      <c r="G6521" s="7">
        <v>193.0</v>
      </c>
      <c r="H6521" s="7" t="s">
        <v>17</v>
      </c>
      <c r="I6521" s="7">
        <v>175.0</v>
      </c>
      <c r="J6521" s="7">
        <f t="shared" si="1"/>
        <v>184</v>
      </c>
    </row>
    <row r="6522" ht="15.75" hidden="1" customHeight="1">
      <c r="A6522" s="5" t="s">
        <v>8777</v>
      </c>
      <c r="B6522" s="6" t="s">
        <v>12</v>
      </c>
      <c r="C6522" s="5" t="s">
        <v>13</v>
      </c>
      <c r="D6522" s="5" t="s">
        <v>30</v>
      </c>
      <c r="E6522" s="5" t="s">
        <v>15</v>
      </c>
      <c r="F6522" s="5" t="s">
        <v>596</v>
      </c>
      <c r="G6522" s="7">
        <v>131.0</v>
      </c>
      <c r="H6522" s="7">
        <v>115.0</v>
      </c>
      <c r="I6522" s="7" t="s">
        <v>17</v>
      </c>
      <c r="J6522" s="7">
        <f t="shared" si="1"/>
        <v>123</v>
      </c>
    </row>
    <row r="6523" ht="15.75" hidden="1" customHeight="1">
      <c r="A6523" s="5" t="s">
        <v>8778</v>
      </c>
      <c r="B6523" s="6" t="s">
        <v>12</v>
      </c>
      <c r="C6523" s="5" t="s">
        <v>23</v>
      </c>
      <c r="D6523" s="5" t="s">
        <v>20</v>
      </c>
      <c r="E6523" s="5" t="s">
        <v>15</v>
      </c>
      <c r="F6523" s="5" t="s">
        <v>210</v>
      </c>
      <c r="G6523" s="7">
        <v>175.0</v>
      </c>
      <c r="H6523" s="7">
        <v>149.0</v>
      </c>
      <c r="I6523" s="7" t="s">
        <v>17</v>
      </c>
      <c r="J6523" s="7">
        <f t="shared" si="1"/>
        <v>162</v>
      </c>
    </row>
    <row r="6524" ht="15.75" hidden="1" customHeight="1">
      <c r="A6524" s="5" t="s">
        <v>8779</v>
      </c>
      <c r="B6524" s="6" t="s">
        <v>12</v>
      </c>
      <c r="C6524" s="5" t="s">
        <v>23</v>
      </c>
      <c r="D6524" s="5" t="s">
        <v>20</v>
      </c>
      <c r="E6524" s="5" t="s">
        <v>25</v>
      </c>
      <c r="F6524" s="5" t="s">
        <v>654</v>
      </c>
      <c r="G6524" s="7">
        <v>155.0</v>
      </c>
      <c r="H6524" s="7" t="s">
        <v>17</v>
      </c>
      <c r="I6524" s="7">
        <v>153.0</v>
      </c>
      <c r="J6524" s="7">
        <f t="shared" si="1"/>
        <v>154</v>
      </c>
    </row>
    <row r="6525" ht="15.75" hidden="1" customHeight="1">
      <c r="A6525" s="5" t="s">
        <v>8780</v>
      </c>
      <c r="B6525" s="6" t="s">
        <v>19</v>
      </c>
      <c r="C6525" s="5" t="s">
        <v>23</v>
      </c>
      <c r="D6525" s="5" t="s">
        <v>24</v>
      </c>
      <c r="E6525" s="5" t="s">
        <v>25</v>
      </c>
      <c r="F6525" s="5" t="s">
        <v>26</v>
      </c>
      <c r="G6525" s="7">
        <v>127.0</v>
      </c>
      <c r="H6525" s="7">
        <v>118.0</v>
      </c>
      <c r="I6525" s="7" t="s">
        <v>17</v>
      </c>
      <c r="J6525" s="7">
        <f t="shared" si="1"/>
        <v>122.5</v>
      </c>
    </row>
    <row r="6526" ht="15.75" customHeight="1">
      <c r="A6526" s="5" t="s">
        <v>8781</v>
      </c>
      <c r="B6526" s="6" t="s">
        <v>12</v>
      </c>
      <c r="C6526" s="5" t="s">
        <v>13</v>
      </c>
      <c r="D6526" s="5" t="s">
        <v>109</v>
      </c>
      <c r="E6526" s="5" t="s">
        <v>25</v>
      </c>
      <c r="F6526" s="5" t="s">
        <v>262</v>
      </c>
      <c r="G6526" s="7" t="s">
        <v>67</v>
      </c>
      <c r="H6526" s="7" t="s">
        <v>67</v>
      </c>
      <c r="I6526" s="7" t="s">
        <v>17</v>
      </c>
      <c r="J6526" s="7" t="str">
        <f t="shared" si="1"/>
        <v>#DIV/0!</v>
      </c>
    </row>
    <row r="6527" ht="15.75" hidden="1" customHeight="1">
      <c r="A6527" s="5" t="s">
        <v>8782</v>
      </c>
      <c r="B6527" s="6" t="s">
        <v>12</v>
      </c>
      <c r="C6527" s="5" t="s">
        <v>13</v>
      </c>
      <c r="D6527" s="5" t="s">
        <v>51</v>
      </c>
      <c r="E6527" s="5" t="s">
        <v>15</v>
      </c>
      <c r="F6527" s="5" t="s">
        <v>358</v>
      </c>
      <c r="G6527" s="7">
        <v>120.0</v>
      </c>
      <c r="H6527" s="7">
        <v>138.0</v>
      </c>
      <c r="I6527" s="7" t="s">
        <v>17</v>
      </c>
      <c r="J6527" s="7">
        <f t="shared" si="1"/>
        <v>129</v>
      </c>
    </row>
    <row r="6528" ht="15.75" hidden="1" customHeight="1">
      <c r="A6528" s="5" t="s">
        <v>8783</v>
      </c>
      <c r="B6528" s="6" t="s">
        <v>12</v>
      </c>
      <c r="C6528" s="5" t="s">
        <v>23</v>
      </c>
      <c r="D6528" s="5" t="s">
        <v>20</v>
      </c>
      <c r="E6528" s="5" t="s">
        <v>25</v>
      </c>
      <c r="F6528" s="5" t="s">
        <v>44</v>
      </c>
      <c r="G6528" s="7">
        <v>178.0</v>
      </c>
      <c r="H6528" s="7" t="s">
        <v>17</v>
      </c>
      <c r="I6528" s="7">
        <v>146.0</v>
      </c>
      <c r="J6528" s="7">
        <f t="shared" si="1"/>
        <v>162</v>
      </c>
    </row>
    <row r="6529" ht="15.75" hidden="1" customHeight="1">
      <c r="A6529" s="5" t="s">
        <v>8784</v>
      </c>
      <c r="B6529" s="6" t="s">
        <v>12</v>
      </c>
      <c r="C6529" s="5" t="s">
        <v>23</v>
      </c>
      <c r="D6529" s="5" t="s">
        <v>24</v>
      </c>
      <c r="E6529" s="5" t="s">
        <v>15</v>
      </c>
      <c r="F6529" s="5" t="s">
        <v>3920</v>
      </c>
      <c r="G6529" s="7">
        <v>172.0</v>
      </c>
      <c r="H6529" s="7" t="s">
        <v>17</v>
      </c>
      <c r="I6529" s="7">
        <v>130.0</v>
      </c>
      <c r="J6529" s="7">
        <f t="shared" si="1"/>
        <v>151</v>
      </c>
    </row>
    <row r="6530" ht="15.75" hidden="1" customHeight="1">
      <c r="A6530" s="5" t="s">
        <v>8785</v>
      </c>
      <c r="B6530" s="6" t="s">
        <v>19</v>
      </c>
      <c r="C6530" s="5" t="s">
        <v>23</v>
      </c>
      <c r="D6530" s="5" t="s">
        <v>30</v>
      </c>
      <c r="E6530" s="5" t="s">
        <v>25</v>
      </c>
      <c r="F6530" s="5" t="s">
        <v>177</v>
      </c>
      <c r="G6530" s="7">
        <v>102.0</v>
      </c>
      <c r="H6530" s="7">
        <v>127.0</v>
      </c>
      <c r="I6530" s="7" t="s">
        <v>17</v>
      </c>
      <c r="J6530" s="7">
        <f t="shared" si="1"/>
        <v>114.5</v>
      </c>
    </row>
    <row r="6531" ht="15.75" hidden="1" customHeight="1">
      <c r="A6531" s="5" t="s">
        <v>8786</v>
      </c>
      <c r="B6531" s="6" t="s">
        <v>19</v>
      </c>
      <c r="C6531" s="5" t="s">
        <v>23</v>
      </c>
      <c r="D6531" s="5" t="s">
        <v>109</v>
      </c>
      <c r="E6531" s="5" t="s">
        <v>25</v>
      </c>
      <c r="F6531" s="5" t="s">
        <v>73</v>
      </c>
      <c r="G6531" s="7">
        <v>145.0</v>
      </c>
      <c r="H6531" s="7">
        <v>164.0</v>
      </c>
      <c r="I6531" s="7" t="s">
        <v>17</v>
      </c>
      <c r="J6531" s="7">
        <f t="shared" si="1"/>
        <v>154.5</v>
      </c>
    </row>
    <row r="6532" ht="15.75" hidden="1" customHeight="1">
      <c r="A6532" s="5" t="s">
        <v>8787</v>
      </c>
      <c r="B6532" s="6" t="s">
        <v>12</v>
      </c>
      <c r="C6532" s="5" t="s">
        <v>13</v>
      </c>
      <c r="D6532" s="5" t="s">
        <v>43</v>
      </c>
      <c r="E6532" s="5" t="s">
        <v>25</v>
      </c>
      <c r="F6532" s="5" t="s">
        <v>868</v>
      </c>
      <c r="G6532" s="7">
        <v>163.0</v>
      </c>
      <c r="H6532" s="7" t="s">
        <v>17</v>
      </c>
      <c r="I6532" s="7">
        <v>151.0</v>
      </c>
      <c r="J6532" s="7">
        <f t="shared" si="1"/>
        <v>157</v>
      </c>
    </row>
    <row r="6533" ht="15.75" hidden="1" customHeight="1">
      <c r="A6533" s="5" t="s">
        <v>8788</v>
      </c>
      <c r="B6533" s="6" t="s">
        <v>19</v>
      </c>
      <c r="C6533" s="5" t="s">
        <v>23</v>
      </c>
      <c r="D6533" s="5" t="s">
        <v>24</v>
      </c>
      <c r="E6533" s="5" t="s">
        <v>15</v>
      </c>
      <c r="F6533" s="5" t="s">
        <v>554</v>
      </c>
      <c r="G6533" s="7">
        <v>160.0</v>
      </c>
      <c r="H6533" s="7">
        <v>127.0</v>
      </c>
      <c r="I6533" s="7" t="s">
        <v>17</v>
      </c>
      <c r="J6533" s="7">
        <f t="shared" si="1"/>
        <v>143.5</v>
      </c>
    </row>
    <row r="6534" ht="15.75" hidden="1" customHeight="1">
      <c r="A6534" s="5" t="s">
        <v>8789</v>
      </c>
      <c r="B6534" s="6" t="s">
        <v>19</v>
      </c>
      <c r="C6534" s="5" t="s">
        <v>23</v>
      </c>
      <c r="D6534" s="5" t="s">
        <v>37</v>
      </c>
      <c r="E6534" s="5" t="s">
        <v>25</v>
      </c>
      <c r="F6534" s="5" t="s">
        <v>1023</v>
      </c>
      <c r="G6534" s="7">
        <v>148.0</v>
      </c>
      <c r="H6534" s="7">
        <v>130.0</v>
      </c>
      <c r="I6534" s="7" t="s">
        <v>67</v>
      </c>
      <c r="J6534" s="7">
        <f t="shared" si="1"/>
        <v>139</v>
      </c>
    </row>
    <row r="6535" ht="15.75" hidden="1" customHeight="1">
      <c r="A6535" s="5" t="s">
        <v>8790</v>
      </c>
      <c r="B6535" s="6" t="s">
        <v>12</v>
      </c>
      <c r="C6535" s="5" t="s">
        <v>23</v>
      </c>
      <c r="D6535" s="5" t="s">
        <v>51</v>
      </c>
      <c r="E6535" s="5" t="s">
        <v>15</v>
      </c>
      <c r="F6535" s="5" t="s">
        <v>336</v>
      </c>
      <c r="G6535" s="7">
        <v>171.0</v>
      </c>
      <c r="H6535" s="7" t="s">
        <v>17</v>
      </c>
      <c r="I6535" s="7">
        <v>151.0</v>
      </c>
      <c r="J6535" s="7">
        <f t="shared" si="1"/>
        <v>161</v>
      </c>
    </row>
    <row r="6536" ht="15.75" hidden="1" customHeight="1">
      <c r="A6536" s="5" t="s">
        <v>8791</v>
      </c>
      <c r="B6536" s="6" t="s">
        <v>12</v>
      </c>
      <c r="C6536" s="5" t="s">
        <v>13</v>
      </c>
      <c r="D6536" s="5" t="s">
        <v>1019</v>
      </c>
      <c r="E6536" s="5" t="s">
        <v>15</v>
      </c>
      <c r="F6536" s="5" t="s">
        <v>35</v>
      </c>
      <c r="G6536" s="7">
        <v>137.0</v>
      </c>
      <c r="H6536" s="7" t="s">
        <v>17</v>
      </c>
      <c r="I6536" s="7">
        <v>157.0</v>
      </c>
      <c r="J6536" s="7">
        <f t="shared" si="1"/>
        <v>147</v>
      </c>
    </row>
    <row r="6537" ht="15.75" hidden="1" customHeight="1">
      <c r="A6537" s="5" t="s">
        <v>8792</v>
      </c>
      <c r="B6537" s="6" t="s">
        <v>19</v>
      </c>
      <c r="C6537" s="5" t="s">
        <v>13</v>
      </c>
      <c r="D6537" s="5" t="s">
        <v>30</v>
      </c>
      <c r="E6537" s="5" t="s">
        <v>25</v>
      </c>
      <c r="F6537" s="5" t="s">
        <v>1094</v>
      </c>
      <c r="G6537" s="7">
        <v>100.0</v>
      </c>
      <c r="H6537" s="7">
        <v>107.0</v>
      </c>
      <c r="I6537" s="7" t="s">
        <v>17</v>
      </c>
      <c r="J6537" s="7">
        <f t="shared" si="1"/>
        <v>103.5</v>
      </c>
    </row>
    <row r="6538" ht="15.75" hidden="1" customHeight="1">
      <c r="A6538" s="5" t="s">
        <v>8793</v>
      </c>
      <c r="B6538" s="6" t="s">
        <v>12</v>
      </c>
      <c r="C6538" s="5" t="s">
        <v>13</v>
      </c>
      <c r="D6538" s="5" t="s">
        <v>14</v>
      </c>
      <c r="E6538" s="5" t="s">
        <v>25</v>
      </c>
      <c r="F6538" s="5" t="s">
        <v>489</v>
      </c>
      <c r="G6538" s="7">
        <v>150.0</v>
      </c>
      <c r="H6538" s="7" t="s">
        <v>17</v>
      </c>
      <c r="I6538" s="7">
        <v>137.0</v>
      </c>
      <c r="J6538" s="7">
        <f t="shared" si="1"/>
        <v>143.5</v>
      </c>
    </row>
    <row r="6539" ht="15.75" hidden="1" customHeight="1">
      <c r="A6539" s="5" t="s">
        <v>8794</v>
      </c>
      <c r="B6539" s="6" t="s">
        <v>19</v>
      </c>
      <c r="C6539" s="5" t="s">
        <v>13</v>
      </c>
      <c r="D6539" s="5" t="s">
        <v>109</v>
      </c>
      <c r="E6539" s="5" t="s">
        <v>25</v>
      </c>
      <c r="F6539" s="5" t="s">
        <v>262</v>
      </c>
      <c r="G6539" s="7">
        <v>140.0</v>
      </c>
      <c r="H6539" s="7" t="s">
        <v>17</v>
      </c>
      <c r="I6539" s="7">
        <v>159.0</v>
      </c>
      <c r="J6539" s="7">
        <f t="shared" si="1"/>
        <v>149.5</v>
      </c>
    </row>
    <row r="6540" ht="15.75" hidden="1" customHeight="1">
      <c r="A6540" s="5" t="s">
        <v>8795</v>
      </c>
      <c r="B6540" s="6" t="s">
        <v>12</v>
      </c>
      <c r="C6540" s="5" t="s">
        <v>23</v>
      </c>
      <c r="D6540" s="5" t="s">
        <v>43</v>
      </c>
      <c r="E6540" s="5" t="s">
        <v>15</v>
      </c>
      <c r="F6540" s="5" t="s">
        <v>92</v>
      </c>
      <c r="G6540" s="7">
        <v>180.0</v>
      </c>
      <c r="H6540" s="7">
        <v>161.0</v>
      </c>
      <c r="I6540" s="7">
        <v>161.0</v>
      </c>
      <c r="J6540" s="7">
        <f t="shared" si="1"/>
        <v>167.3333333</v>
      </c>
    </row>
    <row r="6541" ht="15.75" hidden="1" customHeight="1">
      <c r="A6541" s="5" t="s">
        <v>8796</v>
      </c>
      <c r="B6541" s="6" t="s">
        <v>12</v>
      </c>
      <c r="C6541" s="5" t="s">
        <v>23</v>
      </c>
      <c r="D6541" s="5" t="s">
        <v>30</v>
      </c>
      <c r="E6541" s="5" t="s">
        <v>25</v>
      </c>
      <c r="F6541" s="5" t="s">
        <v>1766</v>
      </c>
      <c r="G6541" s="7">
        <v>132.0</v>
      </c>
      <c r="H6541" s="7">
        <v>140.0</v>
      </c>
      <c r="I6541" s="7" t="s">
        <v>17</v>
      </c>
      <c r="J6541" s="7">
        <f t="shared" si="1"/>
        <v>136</v>
      </c>
    </row>
    <row r="6542" ht="15.75" hidden="1" customHeight="1">
      <c r="A6542" s="5" t="s">
        <v>8797</v>
      </c>
      <c r="B6542" s="6" t="s">
        <v>12</v>
      </c>
      <c r="C6542" s="5" t="s">
        <v>13</v>
      </c>
      <c r="D6542" s="5" t="s">
        <v>30</v>
      </c>
      <c r="E6542" s="5" t="s">
        <v>25</v>
      </c>
      <c r="F6542" s="5" t="s">
        <v>158</v>
      </c>
      <c r="G6542" s="7">
        <v>162.0</v>
      </c>
      <c r="H6542" s="7">
        <v>161.0</v>
      </c>
      <c r="I6542" s="7">
        <v>149.0</v>
      </c>
      <c r="J6542" s="7">
        <f t="shared" si="1"/>
        <v>157.3333333</v>
      </c>
    </row>
    <row r="6543" ht="15.75" hidden="1" customHeight="1">
      <c r="A6543" s="5" t="s">
        <v>8798</v>
      </c>
      <c r="B6543" s="6" t="s">
        <v>12</v>
      </c>
      <c r="C6543" s="5" t="s">
        <v>13</v>
      </c>
      <c r="D6543" s="5" t="s">
        <v>20</v>
      </c>
      <c r="E6543" s="5" t="s">
        <v>15</v>
      </c>
      <c r="F6543" s="5" t="s">
        <v>2360</v>
      </c>
      <c r="G6543" s="7">
        <v>182.0</v>
      </c>
      <c r="H6543" s="7" t="s">
        <v>17</v>
      </c>
      <c r="I6543" s="7">
        <v>180.0</v>
      </c>
      <c r="J6543" s="7">
        <f t="shared" si="1"/>
        <v>181</v>
      </c>
    </row>
    <row r="6544" ht="15.75" hidden="1" customHeight="1">
      <c r="A6544" s="5" t="s">
        <v>8799</v>
      </c>
      <c r="B6544" s="6" t="s">
        <v>12</v>
      </c>
      <c r="C6544" s="5" t="s">
        <v>13</v>
      </c>
      <c r="D6544" s="5" t="s">
        <v>24</v>
      </c>
      <c r="E6544" s="5" t="s">
        <v>15</v>
      </c>
      <c r="F6544" s="5" t="s">
        <v>1410</v>
      </c>
      <c r="G6544" s="7">
        <v>140.0</v>
      </c>
      <c r="H6544" s="7" t="s">
        <v>17</v>
      </c>
      <c r="I6544" s="7">
        <v>166.0</v>
      </c>
      <c r="J6544" s="7">
        <f t="shared" si="1"/>
        <v>153</v>
      </c>
    </row>
    <row r="6545" ht="15.75" hidden="1" customHeight="1">
      <c r="A6545" s="5" t="s">
        <v>8800</v>
      </c>
      <c r="B6545" s="6" t="s">
        <v>12</v>
      </c>
      <c r="C6545" s="5" t="s">
        <v>13</v>
      </c>
      <c r="D6545" s="5" t="s">
        <v>30</v>
      </c>
      <c r="E6545" s="5" t="s">
        <v>25</v>
      </c>
      <c r="F6545" s="5" t="s">
        <v>275</v>
      </c>
      <c r="G6545" s="7" t="s">
        <v>64</v>
      </c>
      <c r="H6545" s="7">
        <v>107.0</v>
      </c>
      <c r="I6545" s="7">
        <v>114.0</v>
      </c>
      <c r="J6545" s="7">
        <f t="shared" si="1"/>
        <v>110.5</v>
      </c>
    </row>
    <row r="6546" ht="15.75" hidden="1" customHeight="1">
      <c r="A6546" s="5" t="s">
        <v>8801</v>
      </c>
      <c r="B6546" s="6" t="s">
        <v>12</v>
      </c>
      <c r="C6546" s="5" t="s">
        <v>23</v>
      </c>
      <c r="D6546" s="5" t="s">
        <v>30</v>
      </c>
      <c r="E6546" s="5" t="s">
        <v>25</v>
      </c>
      <c r="F6546" s="5" t="s">
        <v>1209</v>
      </c>
      <c r="G6546" s="7">
        <v>113.0</v>
      </c>
      <c r="H6546" s="7">
        <v>138.0</v>
      </c>
      <c r="I6546" s="7" t="s">
        <v>17</v>
      </c>
      <c r="J6546" s="7">
        <f t="shared" si="1"/>
        <v>125.5</v>
      </c>
    </row>
    <row r="6547" ht="15.75" hidden="1" customHeight="1">
      <c r="A6547" s="5" t="s">
        <v>8802</v>
      </c>
      <c r="B6547" s="6" t="s">
        <v>12</v>
      </c>
      <c r="C6547" s="5" t="s">
        <v>23</v>
      </c>
      <c r="D6547" s="5" t="s">
        <v>60</v>
      </c>
      <c r="E6547" s="5" t="s">
        <v>15</v>
      </c>
      <c r="F6547" s="5" t="s">
        <v>73</v>
      </c>
      <c r="G6547" s="7">
        <v>172.0</v>
      </c>
      <c r="H6547" s="7">
        <v>151.0</v>
      </c>
      <c r="I6547" s="7">
        <v>142.0</v>
      </c>
      <c r="J6547" s="7">
        <f t="shared" si="1"/>
        <v>155</v>
      </c>
    </row>
    <row r="6548" ht="15.75" hidden="1" customHeight="1">
      <c r="A6548" s="5" t="s">
        <v>8803</v>
      </c>
      <c r="B6548" s="6" t="s">
        <v>12</v>
      </c>
      <c r="C6548" s="5" t="s">
        <v>13</v>
      </c>
      <c r="D6548" s="5" t="s">
        <v>24</v>
      </c>
      <c r="E6548" s="5" t="s">
        <v>15</v>
      </c>
      <c r="F6548" s="5" t="s">
        <v>1410</v>
      </c>
      <c r="G6548" s="7">
        <v>153.0</v>
      </c>
      <c r="H6548" s="7" t="s">
        <v>17</v>
      </c>
      <c r="I6548" s="7">
        <v>155.0</v>
      </c>
      <c r="J6548" s="7">
        <f t="shared" si="1"/>
        <v>154</v>
      </c>
    </row>
    <row r="6549" ht="15.75" customHeight="1">
      <c r="A6549" s="5" t="s">
        <v>8804</v>
      </c>
      <c r="B6549" s="6" t="s">
        <v>19</v>
      </c>
      <c r="C6549" s="5" t="s">
        <v>13</v>
      </c>
      <c r="D6549" s="5" t="s">
        <v>24</v>
      </c>
      <c r="E6549" s="5" t="s">
        <v>15</v>
      </c>
      <c r="F6549" s="5" t="s">
        <v>554</v>
      </c>
      <c r="G6549" s="7" t="s">
        <v>67</v>
      </c>
      <c r="H6549" s="7" t="s">
        <v>17</v>
      </c>
      <c r="I6549" s="7" t="s">
        <v>67</v>
      </c>
      <c r="J6549" s="7" t="str">
        <f t="shared" si="1"/>
        <v>#DIV/0!</v>
      </c>
    </row>
    <row r="6550" ht="15.75" hidden="1" customHeight="1">
      <c r="A6550" s="5" t="s">
        <v>8805</v>
      </c>
      <c r="B6550" s="6" t="s">
        <v>12</v>
      </c>
      <c r="C6550" s="5" t="s">
        <v>13</v>
      </c>
      <c r="D6550" s="5" t="s">
        <v>60</v>
      </c>
      <c r="E6550" s="5" t="s">
        <v>15</v>
      </c>
      <c r="F6550" s="5" t="s">
        <v>31</v>
      </c>
      <c r="G6550" s="7">
        <v>166.0</v>
      </c>
      <c r="H6550" s="7" t="s">
        <v>17</v>
      </c>
      <c r="I6550" s="7">
        <v>133.0</v>
      </c>
      <c r="J6550" s="7">
        <f t="shared" si="1"/>
        <v>149.5</v>
      </c>
    </row>
    <row r="6551" ht="15.75" hidden="1" customHeight="1">
      <c r="A6551" s="5" t="s">
        <v>8806</v>
      </c>
      <c r="B6551" s="6" t="s">
        <v>19</v>
      </c>
      <c r="C6551" s="5" t="s">
        <v>23</v>
      </c>
      <c r="D6551" s="5" t="s">
        <v>109</v>
      </c>
      <c r="E6551" s="5" t="s">
        <v>25</v>
      </c>
      <c r="F6551" s="5" t="s">
        <v>1118</v>
      </c>
      <c r="G6551" s="7">
        <v>163.0</v>
      </c>
      <c r="H6551" s="7">
        <v>158.0</v>
      </c>
      <c r="I6551" s="7" t="s">
        <v>17</v>
      </c>
      <c r="J6551" s="7">
        <f t="shared" si="1"/>
        <v>160.5</v>
      </c>
    </row>
    <row r="6552" ht="15.75" hidden="1" customHeight="1">
      <c r="A6552" s="5" t="s">
        <v>8807</v>
      </c>
      <c r="B6552" s="6" t="s">
        <v>12</v>
      </c>
      <c r="C6552" s="5" t="s">
        <v>13</v>
      </c>
      <c r="D6552" s="5" t="s">
        <v>20</v>
      </c>
      <c r="E6552" s="5" t="s">
        <v>15</v>
      </c>
      <c r="F6552" s="5" t="s">
        <v>33</v>
      </c>
      <c r="G6552" s="7">
        <v>152.0</v>
      </c>
      <c r="H6552" s="7" t="s">
        <v>17</v>
      </c>
      <c r="I6552" s="7">
        <v>184.0</v>
      </c>
      <c r="J6552" s="7">
        <f t="shared" si="1"/>
        <v>168</v>
      </c>
    </row>
    <row r="6553" ht="15.75" hidden="1" customHeight="1">
      <c r="A6553" s="5" t="s">
        <v>8808</v>
      </c>
      <c r="B6553" s="6" t="s">
        <v>19</v>
      </c>
      <c r="C6553" s="5" t="s">
        <v>13</v>
      </c>
      <c r="D6553" s="5" t="s">
        <v>37</v>
      </c>
      <c r="E6553" s="5" t="s">
        <v>25</v>
      </c>
      <c r="F6553" s="5" t="s">
        <v>576</v>
      </c>
      <c r="G6553" s="7">
        <v>129.0</v>
      </c>
      <c r="H6553" s="7">
        <v>166.0</v>
      </c>
      <c r="I6553" s="7">
        <v>135.0</v>
      </c>
      <c r="J6553" s="7">
        <f t="shared" si="1"/>
        <v>143.3333333</v>
      </c>
    </row>
    <row r="6554" ht="15.75" hidden="1" customHeight="1">
      <c r="A6554" s="5" t="s">
        <v>8809</v>
      </c>
      <c r="B6554" s="6" t="s">
        <v>19</v>
      </c>
      <c r="C6554" s="5" t="s">
        <v>23</v>
      </c>
      <c r="D6554" s="5" t="s">
        <v>20</v>
      </c>
      <c r="E6554" s="5" t="s">
        <v>15</v>
      </c>
      <c r="F6554" s="5" t="s">
        <v>676</v>
      </c>
      <c r="G6554" s="7" t="s">
        <v>67</v>
      </c>
      <c r="H6554" s="7">
        <v>118.0</v>
      </c>
      <c r="I6554" s="7" t="s">
        <v>67</v>
      </c>
      <c r="J6554" s="7">
        <f t="shared" si="1"/>
        <v>118</v>
      </c>
    </row>
    <row r="6555" ht="15.75" hidden="1" customHeight="1">
      <c r="A6555" s="5" t="s">
        <v>8810</v>
      </c>
      <c r="B6555" s="6" t="s">
        <v>12</v>
      </c>
      <c r="C6555" s="5" t="s">
        <v>13</v>
      </c>
      <c r="D6555" s="5" t="s">
        <v>46</v>
      </c>
      <c r="E6555" s="5" t="s">
        <v>15</v>
      </c>
      <c r="F6555" s="5" t="s">
        <v>492</v>
      </c>
      <c r="G6555" s="7">
        <v>113.0</v>
      </c>
      <c r="H6555" s="7">
        <v>112.0</v>
      </c>
      <c r="I6555" s="7">
        <v>110.0</v>
      </c>
      <c r="J6555" s="7">
        <f t="shared" si="1"/>
        <v>111.6666667</v>
      </c>
    </row>
    <row r="6556" ht="15.75" hidden="1" customHeight="1">
      <c r="A6556" s="5" t="s">
        <v>8811</v>
      </c>
      <c r="B6556" s="6" t="s">
        <v>12</v>
      </c>
      <c r="C6556" s="5" t="s">
        <v>13</v>
      </c>
      <c r="D6556" s="5" t="s">
        <v>20</v>
      </c>
      <c r="E6556" s="5" t="s">
        <v>15</v>
      </c>
      <c r="F6556" s="5" t="s">
        <v>354</v>
      </c>
      <c r="G6556" s="7">
        <v>167.0</v>
      </c>
      <c r="H6556" s="7">
        <v>176.0</v>
      </c>
      <c r="I6556" s="7" t="s">
        <v>17</v>
      </c>
      <c r="J6556" s="7">
        <f t="shared" si="1"/>
        <v>171.5</v>
      </c>
    </row>
    <row r="6557" ht="15.75" hidden="1" customHeight="1">
      <c r="A6557" s="5" t="s">
        <v>8812</v>
      </c>
      <c r="B6557" s="6" t="s">
        <v>19</v>
      </c>
      <c r="C6557" s="5" t="s">
        <v>23</v>
      </c>
      <c r="D6557" s="5" t="s">
        <v>20</v>
      </c>
      <c r="E6557" s="5" t="s">
        <v>25</v>
      </c>
      <c r="F6557" s="5" t="s">
        <v>71</v>
      </c>
      <c r="G6557" s="7">
        <v>155.0</v>
      </c>
      <c r="H6557" s="7" t="s">
        <v>17</v>
      </c>
      <c r="I6557" s="7">
        <v>107.0</v>
      </c>
      <c r="J6557" s="7">
        <f t="shared" si="1"/>
        <v>131</v>
      </c>
    </row>
    <row r="6558" ht="15.75" hidden="1" customHeight="1">
      <c r="A6558" s="5" t="s">
        <v>8813</v>
      </c>
      <c r="B6558" s="6" t="s">
        <v>19</v>
      </c>
      <c r="C6558" s="5" t="s">
        <v>23</v>
      </c>
      <c r="D6558" s="5" t="s">
        <v>24</v>
      </c>
      <c r="E6558" s="5" t="s">
        <v>15</v>
      </c>
      <c r="F6558" s="5" t="s">
        <v>332</v>
      </c>
      <c r="G6558" s="7">
        <v>173.0</v>
      </c>
      <c r="H6558" s="7" t="s">
        <v>17</v>
      </c>
      <c r="I6558" s="7">
        <v>144.0</v>
      </c>
      <c r="J6558" s="7">
        <f t="shared" si="1"/>
        <v>158.5</v>
      </c>
    </row>
    <row r="6559" ht="15.75" hidden="1" customHeight="1">
      <c r="A6559" s="5" t="s">
        <v>8814</v>
      </c>
      <c r="B6559" s="6" t="s">
        <v>12</v>
      </c>
      <c r="C6559" s="5" t="s">
        <v>23</v>
      </c>
      <c r="D6559" s="5" t="s">
        <v>30</v>
      </c>
      <c r="E6559" s="5" t="s">
        <v>15</v>
      </c>
      <c r="F6559" s="5" t="s">
        <v>302</v>
      </c>
      <c r="G6559" s="7">
        <v>135.0</v>
      </c>
      <c r="H6559" s="7">
        <v>140.0</v>
      </c>
      <c r="I6559" s="7" t="s">
        <v>17</v>
      </c>
      <c r="J6559" s="7">
        <f t="shared" si="1"/>
        <v>137.5</v>
      </c>
    </row>
    <row r="6560" ht="15.75" hidden="1" customHeight="1">
      <c r="A6560" s="5" t="s">
        <v>8815</v>
      </c>
      <c r="B6560" s="6" t="s">
        <v>12</v>
      </c>
      <c r="C6560" s="5" t="s">
        <v>13</v>
      </c>
      <c r="D6560" s="5" t="s">
        <v>30</v>
      </c>
      <c r="E6560" s="5" t="s">
        <v>25</v>
      </c>
      <c r="F6560" s="5" t="s">
        <v>1307</v>
      </c>
      <c r="G6560" s="7">
        <v>143.0</v>
      </c>
      <c r="H6560" s="7">
        <v>112.0</v>
      </c>
      <c r="I6560" s="7">
        <v>100.0</v>
      </c>
      <c r="J6560" s="7">
        <f t="shared" si="1"/>
        <v>118.3333333</v>
      </c>
    </row>
    <row r="6561" ht="15.75" hidden="1" customHeight="1">
      <c r="A6561" s="5" t="s">
        <v>8816</v>
      </c>
      <c r="B6561" s="6" t="s">
        <v>12</v>
      </c>
      <c r="C6561" s="5" t="s">
        <v>23</v>
      </c>
      <c r="D6561" s="5" t="s">
        <v>14</v>
      </c>
      <c r="E6561" s="5" t="s">
        <v>25</v>
      </c>
      <c r="F6561" s="5" t="s">
        <v>489</v>
      </c>
      <c r="G6561" s="7">
        <v>194.0</v>
      </c>
      <c r="H6561" s="7" t="s">
        <v>17</v>
      </c>
      <c r="I6561" s="7">
        <v>177.0</v>
      </c>
      <c r="J6561" s="7">
        <f t="shared" si="1"/>
        <v>185.5</v>
      </c>
    </row>
    <row r="6562" ht="15.75" hidden="1" customHeight="1">
      <c r="A6562" s="5" t="s">
        <v>8817</v>
      </c>
      <c r="B6562" s="6" t="s">
        <v>12</v>
      </c>
      <c r="C6562" s="5" t="s">
        <v>23</v>
      </c>
      <c r="D6562" s="5" t="s">
        <v>30</v>
      </c>
      <c r="E6562" s="5" t="s">
        <v>25</v>
      </c>
      <c r="F6562" s="5" t="s">
        <v>1311</v>
      </c>
      <c r="G6562" s="7">
        <v>155.0</v>
      </c>
      <c r="H6562" s="7">
        <v>153.0</v>
      </c>
      <c r="I6562" s="7" t="s">
        <v>17</v>
      </c>
      <c r="J6562" s="7">
        <f t="shared" si="1"/>
        <v>154</v>
      </c>
    </row>
    <row r="6563" ht="15.75" hidden="1" customHeight="1">
      <c r="A6563" s="5" t="s">
        <v>8818</v>
      </c>
      <c r="B6563" s="6" t="s">
        <v>19</v>
      </c>
      <c r="C6563" s="5" t="s">
        <v>13</v>
      </c>
      <c r="D6563" s="5" t="s">
        <v>40</v>
      </c>
      <c r="E6563" s="5" t="s">
        <v>15</v>
      </c>
      <c r="F6563" s="5" t="s">
        <v>41</v>
      </c>
      <c r="G6563" s="7">
        <v>170.0</v>
      </c>
      <c r="H6563" s="7">
        <v>171.0</v>
      </c>
      <c r="I6563" s="7">
        <v>165.0</v>
      </c>
      <c r="J6563" s="7">
        <f t="shared" si="1"/>
        <v>168.6666667</v>
      </c>
    </row>
    <row r="6564" ht="15.75" hidden="1" customHeight="1">
      <c r="A6564" s="5" t="s">
        <v>8819</v>
      </c>
      <c r="B6564" s="6" t="s">
        <v>19</v>
      </c>
      <c r="C6564" s="5" t="s">
        <v>13</v>
      </c>
      <c r="D6564" s="5" t="s">
        <v>30</v>
      </c>
      <c r="E6564" s="5" t="s">
        <v>15</v>
      </c>
      <c r="F6564" s="5" t="s">
        <v>596</v>
      </c>
      <c r="G6564" s="7">
        <v>135.0</v>
      </c>
      <c r="H6564" s="7">
        <v>132.0</v>
      </c>
      <c r="I6564" s="7" t="s">
        <v>17</v>
      </c>
      <c r="J6564" s="7">
        <f t="shared" si="1"/>
        <v>133.5</v>
      </c>
    </row>
    <row r="6565" ht="15.75" hidden="1" customHeight="1">
      <c r="A6565" s="5" t="s">
        <v>8820</v>
      </c>
      <c r="B6565" s="6" t="s">
        <v>19</v>
      </c>
      <c r="C6565" s="5" t="s">
        <v>13</v>
      </c>
      <c r="D6565" s="5" t="s">
        <v>20</v>
      </c>
      <c r="E6565" s="5" t="s">
        <v>15</v>
      </c>
      <c r="F6565" s="5" t="s">
        <v>161</v>
      </c>
      <c r="G6565" s="7">
        <v>147.0</v>
      </c>
      <c r="H6565" s="7" t="s">
        <v>17</v>
      </c>
      <c r="I6565" s="7">
        <v>151.0</v>
      </c>
      <c r="J6565" s="7">
        <f t="shared" si="1"/>
        <v>149</v>
      </c>
    </row>
    <row r="6566" ht="15.75" hidden="1" customHeight="1">
      <c r="A6566" s="5" t="s">
        <v>8821</v>
      </c>
      <c r="B6566" s="6" t="s">
        <v>12</v>
      </c>
      <c r="C6566" s="5" t="s">
        <v>23</v>
      </c>
      <c r="D6566" s="5" t="s">
        <v>46</v>
      </c>
      <c r="E6566" s="5" t="s">
        <v>15</v>
      </c>
      <c r="F6566" s="5" t="s">
        <v>90</v>
      </c>
      <c r="G6566" s="7">
        <v>181.0</v>
      </c>
      <c r="H6566" s="7">
        <v>166.0</v>
      </c>
      <c r="I6566" s="7" t="s">
        <v>17</v>
      </c>
      <c r="J6566" s="7">
        <f t="shared" si="1"/>
        <v>173.5</v>
      </c>
    </row>
    <row r="6567" ht="15.75" hidden="1" customHeight="1">
      <c r="A6567" s="5" t="s">
        <v>8822</v>
      </c>
      <c r="B6567" s="6" t="s">
        <v>12</v>
      </c>
      <c r="C6567" s="5" t="s">
        <v>23</v>
      </c>
      <c r="D6567" s="5" t="s">
        <v>46</v>
      </c>
      <c r="E6567" s="5" t="s">
        <v>25</v>
      </c>
      <c r="F6567" s="5" t="s">
        <v>47</v>
      </c>
      <c r="G6567" s="7">
        <v>175.0</v>
      </c>
      <c r="H6567" s="7">
        <v>166.0</v>
      </c>
      <c r="I6567" s="7" t="s">
        <v>17</v>
      </c>
      <c r="J6567" s="7">
        <f t="shared" si="1"/>
        <v>170.5</v>
      </c>
    </row>
    <row r="6568" ht="15.75" hidden="1" customHeight="1">
      <c r="A6568" s="5" t="s">
        <v>8823</v>
      </c>
      <c r="B6568" s="6" t="s">
        <v>12</v>
      </c>
      <c r="C6568" s="5" t="s">
        <v>13</v>
      </c>
      <c r="D6568" s="5" t="s">
        <v>149</v>
      </c>
      <c r="E6568" s="5" t="s">
        <v>15</v>
      </c>
      <c r="F6568" s="5" t="s">
        <v>1101</v>
      </c>
      <c r="G6568" s="7">
        <v>141.0</v>
      </c>
      <c r="H6568" s="7">
        <v>127.0</v>
      </c>
      <c r="I6568" s="7" t="s">
        <v>17</v>
      </c>
      <c r="J6568" s="7">
        <f t="shared" si="1"/>
        <v>134</v>
      </c>
    </row>
    <row r="6569" ht="15.75" hidden="1" customHeight="1">
      <c r="A6569" s="5" t="s">
        <v>8824</v>
      </c>
      <c r="B6569" s="6" t="s">
        <v>12</v>
      </c>
      <c r="C6569" s="5" t="s">
        <v>23</v>
      </c>
      <c r="D6569" s="5" t="s">
        <v>37</v>
      </c>
      <c r="E6569" s="5" t="s">
        <v>25</v>
      </c>
      <c r="F6569" s="5" t="s">
        <v>361</v>
      </c>
      <c r="G6569" s="7">
        <v>159.0</v>
      </c>
      <c r="H6569" s="7">
        <v>145.0</v>
      </c>
      <c r="I6569" s="7">
        <v>163.0</v>
      </c>
      <c r="J6569" s="7">
        <f t="shared" si="1"/>
        <v>155.6666667</v>
      </c>
    </row>
    <row r="6570" ht="15.75" hidden="1" customHeight="1">
      <c r="A6570" s="5" t="s">
        <v>8825</v>
      </c>
      <c r="B6570" s="6" t="s">
        <v>12</v>
      </c>
      <c r="C6570" s="5" t="s">
        <v>23</v>
      </c>
      <c r="D6570" s="5" t="s">
        <v>20</v>
      </c>
      <c r="E6570" s="5" t="s">
        <v>15</v>
      </c>
      <c r="F6570" s="5" t="s">
        <v>161</v>
      </c>
      <c r="G6570" s="7">
        <v>190.0</v>
      </c>
      <c r="H6570" s="7" t="s">
        <v>17</v>
      </c>
      <c r="I6570" s="7">
        <v>122.0</v>
      </c>
      <c r="J6570" s="7">
        <f t="shared" si="1"/>
        <v>156</v>
      </c>
    </row>
    <row r="6571" ht="15.75" hidden="1" customHeight="1">
      <c r="A6571" s="5" t="s">
        <v>8826</v>
      </c>
      <c r="B6571" s="6" t="s">
        <v>19</v>
      </c>
      <c r="C6571" s="5" t="s">
        <v>23</v>
      </c>
      <c r="D6571" s="5" t="s">
        <v>37</v>
      </c>
      <c r="E6571" s="5" t="s">
        <v>25</v>
      </c>
      <c r="F6571" s="5" t="s">
        <v>576</v>
      </c>
      <c r="G6571" s="7">
        <v>138.0</v>
      </c>
      <c r="H6571" s="7" t="s">
        <v>17</v>
      </c>
      <c r="I6571" s="7">
        <v>117.0</v>
      </c>
      <c r="J6571" s="7">
        <f t="shared" si="1"/>
        <v>127.5</v>
      </c>
    </row>
    <row r="6572" ht="15.75" hidden="1" customHeight="1">
      <c r="A6572" s="5" t="s">
        <v>8827</v>
      </c>
      <c r="B6572" s="6" t="s">
        <v>12</v>
      </c>
      <c r="C6572" s="5" t="s">
        <v>13</v>
      </c>
      <c r="D6572" s="5" t="s">
        <v>51</v>
      </c>
      <c r="E6572" s="5" t="s">
        <v>15</v>
      </c>
      <c r="F6572" s="5" t="s">
        <v>190</v>
      </c>
      <c r="G6572" s="7">
        <v>144.0</v>
      </c>
      <c r="H6572" s="7" t="s">
        <v>17</v>
      </c>
      <c r="I6572" s="7">
        <v>119.0</v>
      </c>
      <c r="J6572" s="7">
        <f t="shared" si="1"/>
        <v>131.5</v>
      </c>
    </row>
    <row r="6573" ht="15.75" hidden="1" customHeight="1">
      <c r="A6573" s="5" t="s">
        <v>8828</v>
      </c>
      <c r="B6573" s="6" t="s">
        <v>19</v>
      </c>
      <c r="C6573" s="5" t="s">
        <v>13</v>
      </c>
      <c r="D6573" s="5" t="s">
        <v>60</v>
      </c>
      <c r="E6573" s="5" t="s">
        <v>25</v>
      </c>
      <c r="F6573" s="5" t="s">
        <v>61</v>
      </c>
      <c r="G6573" s="7">
        <v>173.0</v>
      </c>
      <c r="H6573" s="7" t="s">
        <v>17</v>
      </c>
      <c r="I6573" s="7">
        <v>189.0</v>
      </c>
      <c r="J6573" s="7">
        <f t="shared" si="1"/>
        <v>181</v>
      </c>
    </row>
    <row r="6574" ht="15.75" hidden="1" customHeight="1">
      <c r="A6574" s="5" t="s">
        <v>8829</v>
      </c>
      <c r="B6574" s="6" t="s">
        <v>12</v>
      </c>
      <c r="C6574" s="5" t="s">
        <v>23</v>
      </c>
      <c r="D6574" s="5" t="s">
        <v>37</v>
      </c>
      <c r="E6574" s="5" t="s">
        <v>25</v>
      </c>
      <c r="F6574" s="5" t="s">
        <v>576</v>
      </c>
      <c r="G6574" s="7">
        <v>166.0</v>
      </c>
      <c r="H6574" s="7">
        <v>171.0</v>
      </c>
      <c r="I6574" s="7">
        <v>149.0</v>
      </c>
      <c r="J6574" s="7">
        <f t="shared" si="1"/>
        <v>162</v>
      </c>
    </row>
    <row r="6575" ht="15.75" hidden="1" customHeight="1">
      <c r="A6575" s="5" t="s">
        <v>8830</v>
      </c>
      <c r="B6575" s="6" t="s">
        <v>1353</v>
      </c>
      <c r="C6575" s="5" t="s">
        <v>13</v>
      </c>
      <c r="D6575" s="5" t="s">
        <v>51</v>
      </c>
      <c r="E6575" s="5" t="s">
        <v>25</v>
      </c>
      <c r="F6575" s="5" t="s">
        <v>52</v>
      </c>
      <c r="G6575" s="7">
        <v>193.0</v>
      </c>
      <c r="H6575" s="7" t="s">
        <v>17</v>
      </c>
      <c r="I6575" s="7">
        <v>192.0</v>
      </c>
      <c r="J6575" s="7">
        <f t="shared" si="1"/>
        <v>192.5</v>
      </c>
    </row>
    <row r="6576" ht="15.75" hidden="1" customHeight="1">
      <c r="A6576" s="5" t="s">
        <v>8831</v>
      </c>
      <c r="B6576" s="6" t="s">
        <v>12</v>
      </c>
      <c r="C6576" s="5" t="s">
        <v>13</v>
      </c>
      <c r="D6576" s="5" t="s">
        <v>20</v>
      </c>
      <c r="E6576" s="5" t="s">
        <v>15</v>
      </c>
      <c r="F6576" s="5" t="s">
        <v>137</v>
      </c>
      <c r="G6576" s="7">
        <v>117.0</v>
      </c>
      <c r="H6576" s="7" t="s">
        <v>17</v>
      </c>
      <c r="I6576" s="7">
        <v>137.0</v>
      </c>
      <c r="J6576" s="7">
        <f t="shared" si="1"/>
        <v>127</v>
      </c>
    </row>
    <row r="6577" ht="15.75" hidden="1" customHeight="1">
      <c r="A6577" s="5" t="s">
        <v>8832</v>
      </c>
      <c r="B6577" s="6" t="s">
        <v>12</v>
      </c>
      <c r="C6577" s="5" t="s">
        <v>13</v>
      </c>
      <c r="D6577" s="5" t="s">
        <v>14</v>
      </c>
      <c r="E6577" s="5" t="s">
        <v>25</v>
      </c>
      <c r="F6577" s="5" t="s">
        <v>269</v>
      </c>
      <c r="G6577" s="7">
        <v>135.0</v>
      </c>
      <c r="H6577" s="7" t="s">
        <v>17</v>
      </c>
      <c r="I6577" s="7">
        <v>175.0</v>
      </c>
      <c r="J6577" s="7">
        <f t="shared" si="1"/>
        <v>155</v>
      </c>
    </row>
    <row r="6578" ht="15.75" hidden="1" customHeight="1">
      <c r="A6578" s="5" t="s">
        <v>8833</v>
      </c>
      <c r="B6578" s="6" t="s">
        <v>12</v>
      </c>
      <c r="C6578" s="5" t="s">
        <v>23</v>
      </c>
      <c r="D6578" s="5" t="s">
        <v>20</v>
      </c>
      <c r="E6578" s="5" t="s">
        <v>15</v>
      </c>
      <c r="F6578" s="5" t="s">
        <v>457</v>
      </c>
      <c r="G6578" s="7">
        <v>188.0</v>
      </c>
      <c r="H6578" s="7" t="s">
        <v>17</v>
      </c>
      <c r="I6578" s="7">
        <v>175.0</v>
      </c>
      <c r="J6578" s="7">
        <f t="shared" si="1"/>
        <v>181.5</v>
      </c>
    </row>
    <row r="6579" ht="15.75" hidden="1" customHeight="1">
      <c r="A6579" s="5" t="s">
        <v>8834</v>
      </c>
      <c r="B6579" s="6" t="s">
        <v>12</v>
      </c>
      <c r="C6579" s="5" t="s">
        <v>23</v>
      </c>
      <c r="D6579" s="5" t="s">
        <v>20</v>
      </c>
      <c r="E6579" s="5" t="s">
        <v>15</v>
      </c>
      <c r="F6579" s="5" t="s">
        <v>107</v>
      </c>
      <c r="G6579" s="7">
        <v>140.0</v>
      </c>
      <c r="H6579" s="7" t="s">
        <v>17</v>
      </c>
      <c r="I6579" s="7">
        <v>110.0</v>
      </c>
      <c r="J6579" s="7">
        <f t="shared" si="1"/>
        <v>125</v>
      </c>
    </row>
    <row r="6580" ht="15.75" hidden="1" customHeight="1">
      <c r="A6580" s="5" t="s">
        <v>8835</v>
      </c>
      <c r="B6580" s="6" t="s">
        <v>12</v>
      </c>
      <c r="C6580" s="5" t="s">
        <v>23</v>
      </c>
      <c r="D6580" s="5" t="s">
        <v>60</v>
      </c>
      <c r="E6580" s="5" t="s">
        <v>25</v>
      </c>
      <c r="F6580" s="5" t="s">
        <v>278</v>
      </c>
      <c r="G6580" s="7">
        <v>177.0</v>
      </c>
      <c r="H6580" s="7" t="s">
        <v>17</v>
      </c>
      <c r="I6580" s="7">
        <v>166.0</v>
      </c>
      <c r="J6580" s="7">
        <f t="shared" si="1"/>
        <v>171.5</v>
      </c>
    </row>
    <row r="6581" ht="15.75" hidden="1" customHeight="1">
      <c r="A6581" s="5" t="s">
        <v>8836</v>
      </c>
      <c r="B6581" s="6" t="s">
        <v>12</v>
      </c>
      <c r="C6581" s="5" t="s">
        <v>23</v>
      </c>
      <c r="D6581" s="5" t="s">
        <v>20</v>
      </c>
      <c r="E6581" s="5" t="s">
        <v>15</v>
      </c>
      <c r="F6581" s="5" t="s">
        <v>38</v>
      </c>
      <c r="G6581" s="7">
        <v>174.0</v>
      </c>
      <c r="H6581" s="7" t="s">
        <v>17</v>
      </c>
      <c r="I6581" s="7">
        <v>155.0</v>
      </c>
      <c r="J6581" s="7">
        <f t="shared" si="1"/>
        <v>164.5</v>
      </c>
    </row>
    <row r="6582" ht="15.75" hidden="1" customHeight="1">
      <c r="A6582" s="5" t="s">
        <v>8837</v>
      </c>
      <c r="B6582" s="6" t="s">
        <v>12</v>
      </c>
      <c r="C6582" s="5" t="s">
        <v>23</v>
      </c>
      <c r="D6582" s="5" t="s">
        <v>30</v>
      </c>
      <c r="E6582" s="5" t="s">
        <v>25</v>
      </c>
      <c r="F6582" s="5" t="s">
        <v>448</v>
      </c>
      <c r="G6582" s="7">
        <v>119.0</v>
      </c>
      <c r="H6582" s="7">
        <v>127.0</v>
      </c>
      <c r="I6582" s="7" t="s">
        <v>67</v>
      </c>
      <c r="J6582" s="7">
        <f t="shared" si="1"/>
        <v>123</v>
      </c>
    </row>
    <row r="6583" ht="15.75" hidden="1" customHeight="1">
      <c r="A6583" s="5" t="s">
        <v>8838</v>
      </c>
      <c r="B6583" s="6" t="s">
        <v>12</v>
      </c>
      <c r="C6583" s="5" t="s">
        <v>23</v>
      </c>
      <c r="D6583" s="5" t="s">
        <v>43</v>
      </c>
      <c r="E6583" s="5" t="s">
        <v>15</v>
      </c>
      <c r="F6583" s="5" t="s">
        <v>550</v>
      </c>
      <c r="G6583" s="7">
        <v>186.0</v>
      </c>
      <c r="H6583" s="7">
        <v>188.0</v>
      </c>
      <c r="I6583" s="7" t="s">
        <v>17</v>
      </c>
      <c r="J6583" s="7">
        <f t="shared" si="1"/>
        <v>187</v>
      </c>
    </row>
    <row r="6584" ht="15.75" hidden="1" customHeight="1">
      <c r="A6584" s="5" t="s">
        <v>8839</v>
      </c>
      <c r="B6584" s="6" t="s">
        <v>19</v>
      </c>
      <c r="C6584" s="5" t="s">
        <v>23</v>
      </c>
      <c r="D6584" s="5" t="s">
        <v>43</v>
      </c>
      <c r="E6584" s="5" t="s">
        <v>15</v>
      </c>
      <c r="F6584" s="5" t="s">
        <v>92</v>
      </c>
      <c r="G6584" s="7">
        <v>137.0</v>
      </c>
      <c r="H6584" s="7" t="s">
        <v>17</v>
      </c>
      <c r="I6584" s="7">
        <v>135.0</v>
      </c>
      <c r="J6584" s="7">
        <f t="shared" si="1"/>
        <v>136</v>
      </c>
    </row>
    <row r="6585" ht="15.75" hidden="1" customHeight="1">
      <c r="A6585" s="5" t="s">
        <v>8840</v>
      </c>
      <c r="B6585" s="6" t="s">
        <v>12</v>
      </c>
      <c r="C6585" s="5" t="s">
        <v>23</v>
      </c>
      <c r="D6585" s="5" t="s">
        <v>24</v>
      </c>
      <c r="E6585" s="5" t="s">
        <v>15</v>
      </c>
      <c r="F6585" s="5" t="s">
        <v>332</v>
      </c>
      <c r="G6585" s="7">
        <v>117.0</v>
      </c>
      <c r="H6585" s="7">
        <v>118.0</v>
      </c>
      <c r="I6585" s="7" t="s">
        <v>67</v>
      </c>
      <c r="J6585" s="7">
        <f t="shared" si="1"/>
        <v>117.5</v>
      </c>
    </row>
    <row r="6586" ht="15.75" hidden="1" customHeight="1">
      <c r="A6586" s="5" t="s">
        <v>8841</v>
      </c>
      <c r="B6586" s="6" t="s">
        <v>12</v>
      </c>
      <c r="C6586" s="5" t="s">
        <v>13</v>
      </c>
      <c r="D6586" s="5" t="s">
        <v>30</v>
      </c>
      <c r="E6586" s="5" t="s">
        <v>15</v>
      </c>
      <c r="F6586" s="5" t="s">
        <v>596</v>
      </c>
      <c r="G6586" s="7">
        <v>100.0</v>
      </c>
      <c r="H6586" s="7" t="s">
        <v>17</v>
      </c>
      <c r="I6586" s="7" t="s">
        <v>67</v>
      </c>
      <c r="J6586" s="7">
        <f t="shared" si="1"/>
        <v>100</v>
      </c>
    </row>
    <row r="6587" ht="15.75" hidden="1" customHeight="1">
      <c r="A6587" s="5" t="s">
        <v>8842</v>
      </c>
      <c r="B6587" s="6" t="s">
        <v>12</v>
      </c>
      <c r="C6587" s="5" t="s">
        <v>23</v>
      </c>
      <c r="D6587" s="5" t="s">
        <v>30</v>
      </c>
      <c r="E6587" s="5" t="s">
        <v>15</v>
      </c>
      <c r="F6587" s="5" t="s">
        <v>1408</v>
      </c>
      <c r="G6587" s="7">
        <v>150.0</v>
      </c>
      <c r="H6587" s="7">
        <v>132.0</v>
      </c>
      <c r="I6587" s="7" t="s">
        <v>17</v>
      </c>
      <c r="J6587" s="7">
        <f t="shared" si="1"/>
        <v>141</v>
      </c>
    </row>
    <row r="6588" ht="15.75" hidden="1" customHeight="1">
      <c r="A6588" s="5" t="s">
        <v>8843</v>
      </c>
      <c r="B6588" s="6" t="s">
        <v>12</v>
      </c>
      <c r="C6588" s="5" t="s">
        <v>13</v>
      </c>
      <c r="D6588" s="5" t="s">
        <v>109</v>
      </c>
      <c r="E6588" s="5" t="s">
        <v>25</v>
      </c>
      <c r="F6588" s="5" t="s">
        <v>110</v>
      </c>
      <c r="G6588" s="7">
        <v>119.0</v>
      </c>
      <c r="H6588" s="7">
        <v>132.0</v>
      </c>
      <c r="I6588" s="7" t="s">
        <v>17</v>
      </c>
      <c r="J6588" s="7">
        <f t="shared" si="1"/>
        <v>125.5</v>
      </c>
    </row>
    <row r="6589" ht="15.75" hidden="1" customHeight="1">
      <c r="A6589" s="5" t="s">
        <v>8844</v>
      </c>
      <c r="B6589" s="6" t="s">
        <v>19</v>
      </c>
      <c r="C6589" s="5" t="s">
        <v>13</v>
      </c>
      <c r="D6589" s="5" t="s">
        <v>20</v>
      </c>
      <c r="E6589" s="5" t="s">
        <v>15</v>
      </c>
      <c r="F6589" s="5" t="s">
        <v>143</v>
      </c>
      <c r="G6589" s="7">
        <v>115.0</v>
      </c>
      <c r="H6589" s="7">
        <v>138.0</v>
      </c>
      <c r="I6589" s="7">
        <v>104.0</v>
      </c>
      <c r="J6589" s="7">
        <f t="shared" si="1"/>
        <v>119</v>
      </c>
    </row>
    <row r="6590" ht="15.75" hidden="1" customHeight="1">
      <c r="A6590" s="5" t="s">
        <v>8845</v>
      </c>
      <c r="B6590" s="6" t="s">
        <v>19</v>
      </c>
      <c r="C6590" s="5" t="s">
        <v>23</v>
      </c>
      <c r="D6590" s="5" t="s">
        <v>30</v>
      </c>
      <c r="E6590" s="5" t="s">
        <v>15</v>
      </c>
      <c r="F6590" s="5" t="s">
        <v>465</v>
      </c>
      <c r="G6590" s="7">
        <v>109.0</v>
      </c>
      <c r="H6590" s="7">
        <v>100.0</v>
      </c>
      <c r="I6590" s="7" t="s">
        <v>17</v>
      </c>
      <c r="J6590" s="7">
        <f t="shared" si="1"/>
        <v>104.5</v>
      </c>
    </row>
    <row r="6591" ht="15.75" hidden="1" customHeight="1">
      <c r="A6591" s="5" t="s">
        <v>8846</v>
      </c>
      <c r="B6591" s="6" t="s">
        <v>12</v>
      </c>
      <c r="C6591" s="5" t="s">
        <v>13</v>
      </c>
      <c r="D6591" s="5" t="s">
        <v>40</v>
      </c>
      <c r="E6591" s="5" t="s">
        <v>15</v>
      </c>
      <c r="F6591" s="5" t="s">
        <v>41</v>
      </c>
      <c r="G6591" s="7">
        <v>172.0</v>
      </c>
      <c r="H6591" s="7">
        <v>158.0</v>
      </c>
      <c r="I6591" s="7">
        <v>155.0</v>
      </c>
      <c r="J6591" s="7">
        <f t="shared" si="1"/>
        <v>161.6666667</v>
      </c>
    </row>
    <row r="6592" ht="15.75" hidden="1" customHeight="1">
      <c r="A6592" s="5" t="s">
        <v>8847</v>
      </c>
      <c r="B6592" s="6" t="s">
        <v>12</v>
      </c>
      <c r="C6592" s="5" t="s">
        <v>13</v>
      </c>
      <c r="D6592" s="5" t="s">
        <v>24</v>
      </c>
      <c r="E6592" s="5" t="s">
        <v>15</v>
      </c>
      <c r="F6592" s="5" t="s">
        <v>1225</v>
      </c>
      <c r="G6592" s="7">
        <v>122.0</v>
      </c>
      <c r="H6592" s="7" t="s">
        <v>67</v>
      </c>
      <c r="I6592" s="7" t="s">
        <v>67</v>
      </c>
      <c r="J6592" s="7">
        <f t="shared" si="1"/>
        <v>122</v>
      </c>
    </row>
    <row r="6593" ht="15.75" hidden="1" customHeight="1">
      <c r="A6593" s="5" t="s">
        <v>8848</v>
      </c>
      <c r="B6593" s="6" t="s">
        <v>12</v>
      </c>
      <c r="C6593" s="5" t="s">
        <v>23</v>
      </c>
      <c r="D6593" s="5" t="s">
        <v>30</v>
      </c>
      <c r="E6593" s="5" t="s">
        <v>15</v>
      </c>
      <c r="F6593" s="5" t="s">
        <v>88</v>
      </c>
      <c r="G6593" s="7">
        <v>175.0</v>
      </c>
      <c r="H6593" s="7">
        <v>151.0</v>
      </c>
      <c r="I6593" s="7">
        <v>153.0</v>
      </c>
      <c r="J6593" s="7">
        <f t="shared" si="1"/>
        <v>159.6666667</v>
      </c>
    </row>
    <row r="6594" ht="15.75" hidden="1" customHeight="1">
      <c r="A6594" s="5" t="s">
        <v>8849</v>
      </c>
      <c r="B6594" s="6" t="s">
        <v>12</v>
      </c>
      <c r="C6594" s="5" t="s">
        <v>23</v>
      </c>
      <c r="D6594" s="5" t="s">
        <v>30</v>
      </c>
      <c r="E6594" s="5" t="s">
        <v>25</v>
      </c>
      <c r="F6594" s="5" t="s">
        <v>448</v>
      </c>
      <c r="G6594" s="7">
        <v>173.0</v>
      </c>
      <c r="H6594" s="7" t="s">
        <v>17</v>
      </c>
      <c r="I6594" s="7">
        <v>133.0</v>
      </c>
      <c r="J6594" s="7">
        <f t="shared" si="1"/>
        <v>153</v>
      </c>
    </row>
    <row r="6595" ht="15.75" hidden="1" customHeight="1">
      <c r="A6595" s="5" t="s">
        <v>8850</v>
      </c>
      <c r="B6595" s="6" t="s">
        <v>19</v>
      </c>
      <c r="C6595" s="5" t="s">
        <v>13</v>
      </c>
      <c r="D6595" s="5" t="s">
        <v>24</v>
      </c>
      <c r="E6595" s="5" t="s">
        <v>25</v>
      </c>
      <c r="F6595" s="5" t="s">
        <v>959</v>
      </c>
      <c r="G6595" s="7">
        <v>141.0</v>
      </c>
      <c r="H6595" s="7">
        <v>149.0</v>
      </c>
      <c r="I6595" s="7">
        <v>107.0</v>
      </c>
      <c r="J6595" s="7">
        <f t="shared" si="1"/>
        <v>132.3333333</v>
      </c>
    </row>
    <row r="6596" ht="15.75" hidden="1" customHeight="1">
      <c r="A6596" s="5" t="s">
        <v>8851</v>
      </c>
      <c r="B6596" s="6" t="s">
        <v>12</v>
      </c>
      <c r="C6596" s="5" t="s">
        <v>23</v>
      </c>
      <c r="D6596" s="5" t="s">
        <v>30</v>
      </c>
      <c r="E6596" s="5" t="s">
        <v>25</v>
      </c>
      <c r="F6596" s="5" t="s">
        <v>526</v>
      </c>
      <c r="G6596" s="7">
        <v>178.0</v>
      </c>
      <c r="H6596" s="7" t="s">
        <v>17</v>
      </c>
      <c r="I6596" s="7">
        <v>166.0</v>
      </c>
      <c r="J6596" s="7">
        <f t="shared" si="1"/>
        <v>172</v>
      </c>
    </row>
    <row r="6597" ht="15.75" hidden="1" customHeight="1">
      <c r="A6597" s="5" t="s">
        <v>8852</v>
      </c>
      <c r="B6597" s="6" t="s">
        <v>12</v>
      </c>
      <c r="C6597" s="5" t="s">
        <v>13</v>
      </c>
      <c r="D6597" s="5" t="s">
        <v>24</v>
      </c>
      <c r="E6597" s="5" t="s">
        <v>15</v>
      </c>
      <c r="F6597" s="5" t="s">
        <v>244</v>
      </c>
      <c r="G6597" s="7">
        <v>113.0</v>
      </c>
      <c r="H6597" s="7">
        <v>115.0</v>
      </c>
      <c r="I6597" s="7" t="s">
        <v>17</v>
      </c>
      <c r="J6597" s="7">
        <f t="shared" si="1"/>
        <v>114</v>
      </c>
    </row>
    <row r="6598" ht="15.75" hidden="1" customHeight="1">
      <c r="A6598" s="5" t="s">
        <v>8853</v>
      </c>
      <c r="B6598" s="6" t="s">
        <v>12</v>
      </c>
      <c r="C6598" s="5" t="s">
        <v>23</v>
      </c>
      <c r="D6598" s="5" t="s">
        <v>20</v>
      </c>
      <c r="E6598" s="5" t="s">
        <v>25</v>
      </c>
      <c r="F6598" s="5" t="s">
        <v>240</v>
      </c>
      <c r="G6598" s="7">
        <v>185.0</v>
      </c>
      <c r="H6598" s="7" t="s">
        <v>17</v>
      </c>
      <c r="I6598" s="7">
        <v>178.0</v>
      </c>
      <c r="J6598" s="7">
        <f t="shared" si="1"/>
        <v>181.5</v>
      </c>
    </row>
    <row r="6599" ht="15.75" customHeight="1">
      <c r="A6599" s="5" t="s">
        <v>8854</v>
      </c>
      <c r="B6599" s="6" t="s">
        <v>12</v>
      </c>
      <c r="C6599" s="5" t="s">
        <v>23</v>
      </c>
      <c r="D6599" s="5" t="s">
        <v>30</v>
      </c>
      <c r="E6599" s="5" t="s">
        <v>25</v>
      </c>
      <c r="F6599" s="5" t="s">
        <v>965</v>
      </c>
      <c r="G6599" s="7" t="s">
        <v>67</v>
      </c>
      <c r="H6599" s="7" t="s">
        <v>67</v>
      </c>
      <c r="I6599" s="7" t="s">
        <v>17</v>
      </c>
      <c r="J6599" s="7" t="str">
        <f t="shared" si="1"/>
        <v>#DIV/0!</v>
      </c>
    </row>
    <row r="6600" ht="15.75" hidden="1" customHeight="1">
      <c r="A6600" s="5" t="s">
        <v>8855</v>
      </c>
      <c r="B6600" s="6" t="s">
        <v>12</v>
      </c>
      <c r="C6600" s="5" t="s">
        <v>13</v>
      </c>
      <c r="D6600" s="5" t="s">
        <v>109</v>
      </c>
      <c r="E6600" s="5" t="s">
        <v>15</v>
      </c>
      <c r="F6600" s="5" t="s">
        <v>172</v>
      </c>
      <c r="G6600" s="7">
        <v>120.0</v>
      </c>
      <c r="H6600" s="7">
        <v>130.0</v>
      </c>
      <c r="I6600" s="7" t="s">
        <v>17</v>
      </c>
      <c r="J6600" s="7">
        <f t="shared" si="1"/>
        <v>125</v>
      </c>
    </row>
    <row r="6601" ht="15.75" hidden="1" customHeight="1">
      <c r="A6601" s="5" t="s">
        <v>8856</v>
      </c>
      <c r="B6601" s="6" t="s">
        <v>12</v>
      </c>
      <c r="C6601" s="5" t="s">
        <v>13</v>
      </c>
      <c r="D6601" s="5" t="s">
        <v>46</v>
      </c>
      <c r="E6601" s="5" t="s">
        <v>15</v>
      </c>
      <c r="F6601" s="5" t="s">
        <v>90</v>
      </c>
      <c r="G6601" s="7">
        <v>157.0</v>
      </c>
      <c r="H6601" s="7">
        <v>149.0</v>
      </c>
      <c r="I6601" s="7">
        <v>122.0</v>
      </c>
      <c r="J6601" s="7">
        <f t="shared" si="1"/>
        <v>142.6666667</v>
      </c>
    </row>
    <row r="6602" ht="15.75" hidden="1" customHeight="1">
      <c r="A6602" s="5" t="s">
        <v>8857</v>
      </c>
      <c r="B6602" s="6" t="s">
        <v>12</v>
      </c>
      <c r="C6602" s="5" t="s">
        <v>23</v>
      </c>
      <c r="D6602" s="5" t="s">
        <v>20</v>
      </c>
      <c r="E6602" s="5" t="s">
        <v>15</v>
      </c>
      <c r="F6602" s="5" t="s">
        <v>1366</v>
      </c>
      <c r="G6602" s="7">
        <v>141.0</v>
      </c>
      <c r="H6602" s="7">
        <v>118.0</v>
      </c>
      <c r="I6602" s="7" t="s">
        <v>17</v>
      </c>
      <c r="J6602" s="7">
        <f t="shared" si="1"/>
        <v>129.5</v>
      </c>
    </row>
    <row r="6603" ht="15.75" hidden="1" customHeight="1">
      <c r="A6603" s="5" t="s">
        <v>8858</v>
      </c>
      <c r="B6603" s="6" t="s">
        <v>12</v>
      </c>
      <c r="C6603" s="5" t="s">
        <v>13</v>
      </c>
      <c r="D6603" s="5" t="s">
        <v>20</v>
      </c>
      <c r="E6603" s="5" t="s">
        <v>25</v>
      </c>
      <c r="F6603" s="5" t="s">
        <v>498</v>
      </c>
      <c r="G6603" s="7">
        <v>147.0</v>
      </c>
      <c r="H6603" s="7" t="s">
        <v>17</v>
      </c>
      <c r="I6603" s="7">
        <v>149.0</v>
      </c>
      <c r="J6603" s="7">
        <f t="shared" si="1"/>
        <v>148</v>
      </c>
    </row>
    <row r="6604" ht="15.75" hidden="1" customHeight="1">
      <c r="A6604" s="5" t="s">
        <v>8859</v>
      </c>
      <c r="B6604" s="6" t="s">
        <v>19</v>
      </c>
      <c r="C6604" s="5" t="s">
        <v>23</v>
      </c>
      <c r="D6604" s="5" t="s">
        <v>109</v>
      </c>
      <c r="E6604" s="5" t="s">
        <v>15</v>
      </c>
      <c r="F6604" s="5" t="s">
        <v>52</v>
      </c>
      <c r="G6604" s="7">
        <v>154.0</v>
      </c>
      <c r="H6604" s="7">
        <v>153.0</v>
      </c>
      <c r="I6604" s="7" t="s">
        <v>17</v>
      </c>
      <c r="J6604" s="7">
        <f t="shared" si="1"/>
        <v>153.5</v>
      </c>
    </row>
    <row r="6605" ht="15.75" hidden="1" customHeight="1">
      <c r="A6605" s="5" t="s">
        <v>8860</v>
      </c>
      <c r="B6605" s="6" t="s">
        <v>19</v>
      </c>
      <c r="C6605" s="5" t="s">
        <v>23</v>
      </c>
      <c r="D6605" s="5" t="s">
        <v>20</v>
      </c>
      <c r="E6605" s="5" t="s">
        <v>25</v>
      </c>
      <c r="F6605" s="5" t="s">
        <v>440</v>
      </c>
      <c r="G6605" s="7">
        <v>152.0</v>
      </c>
      <c r="H6605" s="7" t="s">
        <v>17</v>
      </c>
      <c r="I6605" s="7">
        <v>125.0</v>
      </c>
      <c r="J6605" s="7">
        <f t="shared" si="1"/>
        <v>138.5</v>
      </c>
    </row>
    <row r="6606" ht="15.75" hidden="1" customHeight="1">
      <c r="A6606" s="5" t="s">
        <v>8861</v>
      </c>
      <c r="B6606" s="6" t="s">
        <v>12</v>
      </c>
      <c r="C6606" s="5" t="s">
        <v>23</v>
      </c>
      <c r="D6606" s="5" t="s">
        <v>20</v>
      </c>
      <c r="E6606" s="5" t="s">
        <v>25</v>
      </c>
      <c r="F6606" s="5" t="s">
        <v>44</v>
      </c>
      <c r="G6606" s="7">
        <v>185.0</v>
      </c>
      <c r="H6606" s="7">
        <v>170.0</v>
      </c>
      <c r="I6606" s="7" t="s">
        <v>17</v>
      </c>
      <c r="J6606" s="7">
        <f t="shared" si="1"/>
        <v>177.5</v>
      </c>
    </row>
    <row r="6607" ht="15.75" hidden="1" customHeight="1">
      <c r="A6607" s="5" t="s">
        <v>8862</v>
      </c>
      <c r="B6607" s="6" t="s">
        <v>12</v>
      </c>
      <c r="C6607" s="5" t="s">
        <v>23</v>
      </c>
      <c r="D6607" s="5" t="s">
        <v>24</v>
      </c>
      <c r="E6607" s="5" t="s">
        <v>15</v>
      </c>
      <c r="F6607" s="5" t="s">
        <v>35</v>
      </c>
      <c r="G6607" s="7">
        <v>186.0</v>
      </c>
      <c r="H6607" s="7" t="s">
        <v>17</v>
      </c>
      <c r="I6607" s="7">
        <v>159.0</v>
      </c>
      <c r="J6607" s="7">
        <f t="shared" si="1"/>
        <v>172.5</v>
      </c>
    </row>
    <row r="6608" ht="15.75" hidden="1" customHeight="1">
      <c r="A6608" s="5" t="s">
        <v>8863</v>
      </c>
      <c r="B6608" s="6" t="s">
        <v>19</v>
      </c>
      <c r="C6608" s="5" t="s">
        <v>13</v>
      </c>
      <c r="D6608" s="5" t="s">
        <v>20</v>
      </c>
      <c r="E6608" s="5" t="s">
        <v>25</v>
      </c>
      <c r="F6608" s="5" t="s">
        <v>824</v>
      </c>
      <c r="G6608" s="7">
        <v>135.0</v>
      </c>
      <c r="H6608" s="7">
        <v>127.0</v>
      </c>
      <c r="I6608" s="7" t="s">
        <v>17</v>
      </c>
      <c r="J6608" s="7">
        <f t="shared" si="1"/>
        <v>131</v>
      </c>
    </row>
    <row r="6609" ht="15.75" hidden="1" customHeight="1">
      <c r="A6609" s="5" t="s">
        <v>8864</v>
      </c>
      <c r="B6609" s="6" t="s">
        <v>12</v>
      </c>
      <c r="C6609" s="5" t="s">
        <v>13</v>
      </c>
      <c r="D6609" s="5" t="s">
        <v>77</v>
      </c>
      <c r="E6609" s="5" t="s">
        <v>15</v>
      </c>
      <c r="F6609" s="5" t="s">
        <v>78</v>
      </c>
      <c r="G6609" s="7">
        <v>122.0</v>
      </c>
      <c r="H6609" s="7" t="s">
        <v>17</v>
      </c>
      <c r="I6609" s="7">
        <v>117.0</v>
      </c>
      <c r="J6609" s="7">
        <f t="shared" si="1"/>
        <v>119.5</v>
      </c>
    </row>
    <row r="6610" ht="15.75" hidden="1" customHeight="1">
      <c r="A6610" s="5" t="s">
        <v>8865</v>
      </c>
      <c r="B6610" s="6" t="s">
        <v>12</v>
      </c>
      <c r="C6610" s="5" t="s">
        <v>13</v>
      </c>
      <c r="D6610" s="5" t="s">
        <v>149</v>
      </c>
      <c r="E6610" s="5" t="s">
        <v>15</v>
      </c>
      <c r="F6610" s="5" t="s">
        <v>150</v>
      </c>
      <c r="G6610" s="7">
        <v>134.0</v>
      </c>
      <c r="H6610" s="7">
        <v>112.0</v>
      </c>
      <c r="I6610" s="7" t="s">
        <v>17</v>
      </c>
      <c r="J6610" s="7">
        <f t="shared" si="1"/>
        <v>123</v>
      </c>
    </row>
    <row r="6611" ht="15.75" hidden="1" customHeight="1">
      <c r="A6611" s="5" t="s">
        <v>8866</v>
      </c>
      <c r="B6611" s="6" t="s">
        <v>12</v>
      </c>
      <c r="C6611" s="5" t="s">
        <v>23</v>
      </c>
      <c r="D6611" s="5" t="s">
        <v>37</v>
      </c>
      <c r="E6611" s="5" t="s">
        <v>25</v>
      </c>
      <c r="F6611" s="5" t="s">
        <v>1023</v>
      </c>
      <c r="G6611" s="7">
        <v>137.0</v>
      </c>
      <c r="H6611" s="7">
        <v>135.0</v>
      </c>
      <c r="I6611" s="7">
        <v>128.0</v>
      </c>
      <c r="J6611" s="7">
        <f t="shared" si="1"/>
        <v>133.3333333</v>
      </c>
    </row>
    <row r="6612" ht="15.75" hidden="1" customHeight="1">
      <c r="A6612" s="5" t="s">
        <v>8867</v>
      </c>
      <c r="B6612" s="6" t="s">
        <v>12</v>
      </c>
      <c r="C6612" s="5" t="s">
        <v>23</v>
      </c>
      <c r="D6612" s="5" t="s">
        <v>20</v>
      </c>
      <c r="E6612" s="5" t="s">
        <v>15</v>
      </c>
      <c r="F6612" s="5" t="s">
        <v>387</v>
      </c>
      <c r="G6612" s="7">
        <v>185.0</v>
      </c>
      <c r="H6612" s="7" t="s">
        <v>17</v>
      </c>
      <c r="I6612" s="7">
        <v>175.0</v>
      </c>
      <c r="J6612" s="7">
        <f t="shared" si="1"/>
        <v>180</v>
      </c>
    </row>
    <row r="6613" ht="15.75" hidden="1" customHeight="1">
      <c r="A6613" s="5" t="s">
        <v>8868</v>
      </c>
      <c r="B6613" s="6" t="s">
        <v>12</v>
      </c>
      <c r="C6613" s="5" t="s">
        <v>23</v>
      </c>
      <c r="D6613" s="5" t="s">
        <v>51</v>
      </c>
      <c r="E6613" s="5" t="s">
        <v>15</v>
      </c>
      <c r="F6613" s="5" t="s">
        <v>330</v>
      </c>
      <c r="G6613" s="7">
        <v>109.0</v>
      </c>
      <c r="H6613" s="7">
        <v>112.0</v>
      </c>
      <c r="I6613" s="7" t="s">
        <v>17</v>
      </c>
      <c r="J6613" s="7">
        <f t="shared" si="1"/>
        <v>110.5</v>
      </c>
    </row>
    <row r="6614" ht="15.75" hidden="1" customHeight="1">
      <c r="A6614" s="5" t="s">
        <v>8869</v>
      </c>
      <c r="B6614" s="6" t="s">
        <v>1069</v>
      </c>
      <c r="C6614" s="5" t="s">
        <v>13</v>
      </c>
      <c r="D6614" s="5" t="s">
        <v>43</v>
      </c>
      <c r="E6614" s="5" t="s">
        <v>25</v>
      </c>
      <c r="F6614" s="5" t="s">
        <v>224</v>
      </c>
      <c r="G6614" s="7">
        <v>147.0</v>
      </c>
      <c r="H6614" s="7">
        <v>127.0</v>
      </c>
      <c r="I6614" s="7" t="s">
        <v>17</v>
      </c>
      <c r="J6614" s="7">
        <f t="shared" si="1"/>
        <v>137</v>
      </c>
    </row>
    <row r="6615" ht="15.75" hidden="1" customHeight="1">
      <c r="A6615" s="5" t="s">
        <v>8870</v>
      </c>
      <c r="B6615" s="6" t="s">
        <v>12</v>
      </c>
      <c r="C6615" s="5" t="s">
        <v>23</v>
      </c>
      <c r="D6615" s="5" t="s">
        <v>43</v>
      </c>
      <c r="E6615" s="5" t="s">
        <v>15</v>
      </c>
      <c r="F6615" s="5" t="s">
        <v>398</v>
      </c>
      <c r="G6615" s="7">
        <v>132.0</v>
      </c>
      <c r="H6615" s="7">
        <v>143.0</v>
      </c>
      <c r="I6615" s="7" t="s">
        <v>17</v>
      </c>
      <c r="J6615" s="7">
        <f t="shared" si="1"/>
        <v>137.5</v>
      </c>
    </row>
    <row r="6616" ht="15.75" hidden="1" customHeight="1">
      <c r="A6616" s="5" t="s">
        <v>8871</v>
      </c>
      <c r="B6616" s="6" t="s">
        <v>12</v>
      </c>
      <c r="C6616" s="5" t="s">
        <v>13</v>
      </c>
      <c r="D6616" s="5" t="s">
        <v>30</v>
      </c>
      <c r="E6616" s="5" t="s">
        <v>25</v>
      </c>
      <c r="F6616" s="5" t="s">
        <v>1307</v>
      </c>
      <c r="G6616" s="7" t="s">
        <v>67</v>
      </c>
      <c r="H6616" s="7">
        <v>102.0</v>
      </c>
      <c r="I6616" s="7" t="s">
        <v>17</v>
      </c>
      <c r="J6616" s="7">
        <f t="shared" si="1"/>
        <v>102</v>
      </c>
    </row>
    <row r="6617" ht="15.75" hidden="1" customHeight="1">
      <c r="A6617" s="5" t="s">
        <v>8872</v>
      </c>
      <c r="B6617" s="6" t="s">
        <v>19</v>
      </c>
      <c r="C6617" s="5" t="s">
        <v>13</v>
      </c>
      <c r="D6617" s="5" t="s">
        <v>43</v>
      </c>
      <c r="E6617" s="5" t="s">
        <v>25</v>
      </c>
      <c r="F6617" s="5" t="s">
        <v>868</v>
      </c>
      <c r="G6617" s="7">
        <v>160.0</v>
      </c>
      <c r="H6617" s="7">
        <v>135.0</v>
      </c>
      <c r="I6617" s="7">
        <v>159.0</v>
      </c>
      <c r="J6617" s="7">
        <f t="shared" si="1"/>
        <v>151.3333333</v>
      </c>
    </row>
    <row r="6618" ht="15.75" hidden="1" customHeight="1">
      <c r="A6618" s="5" t="s">
        <v>8873</v>
      </c>
      <c r="B6618" s="6" t="s">
        <v>12</v>
      </c>
      <c r="C6618" s="5" t="s">
        <v>13</v>
      </c>
      <c r="D6618" s="5" t="s">
        <v>46</v>
      </c>
      <c r="E6618" s="5" t="s">
        <v>15</v>
      </c>
      <c r="F6618" s="5" t="s">
        <v>90</v>
      </c>
      <c r="G6618" s="7">
        <v>170.0</v>
      </c>
      <c r="H6618" s="7">
        <v>167.0</v>
      </c>
      <c r="I6618" s="7" t="s">
        <v>17</v>
      </c>
      <c r="J6618" s="7">
        <f t="shared" si="1"/>
        <v>168.5</v>
      </c>
    </row>
    <row r="6619" ht="15.75" hidden="1" customHeight="1">
      <c r="A6619" s="5" t="s">
        <v>8874</v>
      </c>
      <c r="B6619" s="6" t="s">
        <v>12</v>
      </c>
      <c r="C6619" s="5" t="s">
        <v>23</v>
      </c>
      <c r="D6619" s="5" t="s">
        <v>46</v>
      </c>
      <c r="E6619" s="5" t="s">
        <v>25</v>
      </c>
      <c r="F6619" s="5" t="s">
        <v>47</v>
      </c>
      <c r="G6619" s="7">
        <v>166.0</v>
      </c>
      <c r="H6619" s="7">
        <v>162.0</v>
      </c>
      <c r="I6619" s="7" t="s">
        <v>17</v>
      </c>
      <c r="J6619" s="7">
        <f t="shared" si="1"/>
        <v>164</v>
      </c>
    </row>
    <row r="6620" ht="15.75" hidden="1" customHeight="1">
      <c r="A6620" s="5" t="s">
        <v>8875</v>
      </c>
      <c r="B6620" s="6" t="s">
        <v>19</v>
      </c>
      <c r="C6620" s="5" t="s">
        <v>13</v>
      </c>
      <c r="D6620" s="5" t="s">
        <v>109</v>
      </c>
      <c r="E6620" s="5" t="s">
        <v>25</v>
      </c>
      <c r="F6620" s="5" t="s">
        <v>110</v>
      </c>
      <c r="G6620" s="7">
        <v>148.0</v>
      </c>
      <c r="H6620" s="7">
        <v>124.0</v>
      </c>
      <c r="I6620" s="7" t="s">
        <v>17</v>
      </c>
      <c r="J6620" s="7">
        <f t="shared" si="1"/>
        <v>136</v>
      </c>
    </row>
    <row r="6621" ht="15.75" hidden="1" customHeight="1">
      <c r="A6621" s="5" t="s">
        <v>8876</v>
      </c>
      <c r="B6621" s="6" t="s">
        <v>19</v>
      </c>
      <c r="C6621" s="5" t="s">
        <v>23</v>
      </c>
      <c r="D6621" s="5" t="s">
        <v>43</v>
      </c>
      <c r="E6621" s="5" t="s">
        <v>25</v>
      </c>
      <c r="F6621" s="5" t="s">
        <v>103</v>
      </c>
      <c r="G6621" s="7">
        <v>177.0</v>
      </c>
      <c r="H6621" s="7">
        <v>174.0</v>
      </c>
      <c r="I6621" s="7" t="s">
        <v>17</v>
      </c>
      <c r="J6621" s="7">
        <f t="shared" si="1"/>
        <v>175.5</v>
      </c>
    </row>
    <row r="6622" ht="15.75" hidden="1" customHeight="1">
      <c r="A6622" s="5" t="s">
        <v>8877</v>
      </c>
      <c r="B6622" s="6" t="s">
        <v>19</v>
      </c>
      <c r="C6622" s="5" t="s">
        <v>23</v>
      </c>
      <c r="D6622" s="5" t="s">
        <v>20</v>
      </c>
      <c r="E6622" s="5" t="s">
        <v>15</v>
      </c>
      <c r="F6622" s="5" t="s">
        <v>3542</v>
      </c>
      <c r="G6622" s="7">
        <v>138.0</v>
      </c>
      <c r="H6622" s="7">
        <v>115.0</v>
      </c>
      <c r="I6622" s="7" t="s">
        <v>17</v>
      </c>
      <c r="J6622" s="7">
        <f t="shared" si="1"/>
        <v>126.5</v>
      </c>
    </row>
    <row r="6623" ht="15.75" hidden="1" customHeight="1">
      <c r="A6623" s="5" t="s">
        <v>8878</v>
      </c>
      <c r="B6623" s="6" t="s">
        <v>19</v>
      </c>
      <c r="C6623" s="5" t="s">
        <v>23</v>
      </c>
      <c r="D6623" s="5" t="s">
        <v>43</v>
      </c>
      <c r="E6623" s="5" t="s">
        <v>25</v>
      </c>
      <c r="F6623" s="5" t="s">
        <v>259</v>
      </c>
      <c r="G6623" s="7">
        <v>164.0</v>
      </c>
      <c r="H6623" s="7" t="s">
        <v>17</v>
      </c>
      <c r="I6623" s="7">
        <v>165.0</v>
      </c>
      <c r="J6623" s="7">
        <f t="shared" si="1"/>
        <v>164.5</v>
      </c>
    </row>
    <row r="6624" ht="15.75" hidden="1" customHeight="1">
      <c r="A6624" s="5" t="s">
        <v>8879</v>
      </c>
      <c r="B6624" s="6" t="s">
        <v>12</v>
      </c>
      <c r="C6624" s="5" t="s">
        <v>23</v>
      </c>
      <c r="D6624" s="5" t="s">
        <v>60</v>
      </c>
      <c r="E6624" s="5" t="s">
        <v>15</v>
      </c>
      <c r="F6624" s="5" t="s">
        <v>73</v>
      </c>
      <c r="G6624" s="7">
        <v>196.0</v>
      </c>
      <c r="H6624" s="7">
        <v>172.0</v>
      </c>
      <c r="I6624" s="7">
        <v>173.0</v>
      </c>
      <c r="J6624" s="7">
        <f t="shared" si="1"/>
        <v>180.3333333</v>
      </c>
    </row>
    <row r="6625" ht="15.75" hidden="1" customHeight="1">
      <c r="A6625" s="5" t="s">
        <v>8880</v>
      </c>
      <c r="B6625" s="6" t="s">
        <v>12</v>
      </c>
      <c r="C6625" s="5" t="s">
        <v>13</v>
      </c>
      <c r="D6625" s="5" t="s">
        <v>561</v>
      </c>
      <c r="E6625" s="5" t="s">
        <v>15</v>
      </c>
      <c r="F6625" s="5" t="s">
        <v>594</v>
      </c>
      <c r="G6625" s="7">
        <v>176.0</v>
      </c>
      <c r="H6625" s="7">
        <v>171.0</v>
      </c>
      <c r="I6625" s="7" t="s">
        <v>17</v>
      </c>
      <c r="J6625" s="7">
        <f t="shared" si="1"/>
        <v>173.5</v>
      </c>
    </row>
    <row r="6626" ht="15.75" hidden="1" customHeight="1">
      <c r="A6626" s="5" t="s">
        <v>8881</v>
      </c>
      <c r="B6626" s="6" t="s">
        <v>12</v>
      </c>
      <c r="C6626" s="5" t="s">
        <v>23</v>
      </c>
      <c r="D6626" s="5" t="s">
        <v>51</v>
      </c>
      <c r="E6626" s="5" t="s">
        <v>15</v>
      </c>
      <c r="F6626" s="5" t="s">
        <v>190</v>
      </c>
      <c r="G6626" s="7">
        <v>198.0</v>
      </c>
      <c r="H6626" s="7" t="s">
        <v>17</v>
      </c>
      <c r="I6626" s="7">
        <v>192.0</v>
      </c>
      <c r="J6626" s="7">
        <f t="shared" si="1"/>
        <v>195</v>
      </c>
    </row>
    <row r="6627" ht="15.75" hidden="1" customHeight="1">
      <c r="A6627" s="5" t="s">
        <v>8882</v>
      </c>
      <c r="B6627" s="6" t="s">
        <v>12</v>
      </c>
      <c r="C6627" s="5" t="s">
        <v>23</v>
      </c>
      <c r="D6627" s="5" t="s">
        <v>24</v>
      </c>
      <c r="E6627" s="5" t="s">
        <v>15</v>
      </c>
      <c r="F6627" s="5" t="s">
        <v>350</v>
      </c>
      <c r="G6627" s="7">
        <v>177.0</v>
      </c>
      <c r="H6627" s="7">
        <v>176.0</v>
      </c>
      <c r="I6627" s="7">
        <v>155.0</v>
      </c>
      <c r="J6627" s="7">
        <f t="shared" si="1"/>
        <v>169.3333333</v>
      </c>
    </row>
    <row r="6628" ht="15.75" hidden="1" customHeight="1">
      <c r="A6628" s="5" t="s">
        <v>8883</v>
      </c>
      <c r="B6628" s="6" t="s">
        <v>12</v>
      </c>
      <c r="C6628" s="5" t="s">
        <v>13</v>
      </c>
      <c r="D6628" s="5" t="s">
        <v>20</v>
      </c>
      <c r="E6628" s="5" t="s">
        <v>15</v>
      </c>
      <c r="F6628" s="5" t="s">
        <v>107</v>
      </c>
      <c r="G6628" s="7">
        <v>117.0</v>
      </c>
      <c r="H6628" s="7" t="s">
        <v>17</v>
      </c>
      <c r="I6628" s="7">
        <v>144.0</v>
      </c>
      <c r="J6628" s="7">
        <f t="shared" si="1"/>
        <v>130.5</v>
      </c>
    </row>
    <row r="6629" ht="15.75" hidden="1" customHeight="1">
      <c r="A6629" s="5" t="s">
        <v>8884</v>
      </c>
      <c r="B6629" s="6" t="s">
        <v>12</v>
      </c>
      <c r="C6629" s="5" t="s">
        <v>13</v>
      </c>
      <c r="D6629" s="5" t="s">
        <v>37</v>
      </c>
      <c r="E6629" s="5" t="s">
        <v>25</v>
      </c>
      <c r="F6629" s="5" t="s">
        <v>576</v>
      </c>
      <c r="G6629" s="7">
        <v>156.0</v>
      </c>
      <c r="H6629" s="7">
        <v>170.0</v>
      </c>
      <c r="I6629" s="7" t="s">
        <v>17</v>
      </c>
      <c r="J6629" s="7">
        <f t="shared" si="1"/>
        <v>163</v>
      </c>
    </row>
    <row r="6630" ht="15.75" hidden="1" customHeight="1">
      <c r="A6630" s="5" t="s">
        <v>8885</v>
      </c>
      <c r="B6630" s="6" t="s">
        <v>12</v>
      </c>
      <c r="C6630" s="5" t="s">
        <v>23</v>
      </c>
      <c r="D6630" s="5" t="s">
        <v>43</v>
      </c>
      <c r="E6630" s="5" t="s">
        <v>15</v>
      </c>
      <c r="F6630" s="5" t="s">
        <v>398</v>
      </c>
      <c r="G6630" s="7">
        <v>152.0</v>
      </c>
      <c r="H6630" s="7" t="s">
        <v>17</v>
      </c>
      <c r="I6630" s="7">
        <v>107.0</v>
      </c>
      <c r="J6630" s="7">
        <f t="shared" si="1"/>
        <v>129.5</v>
      </c>
    </row>
    <row r="6631" ht="15.75" hidden="1" customHeight="1">
      <c r="A6631" s="5" t="s">
        <v>8886</v>
      </c>
      <c r="B6631" s="6" t="s">
        <v>1353</v>
      </c>
      <c r="C6631" s="5" t="s">
        <v>13</v>
      </c>
      <c r="D6631" s="5" t="s">
        <v>30</v>
      </c>
      <c r="E6631" s="5" t="s">
        <v>15</v>
      </c>
      <c r="F6631" s="5" t="s">
        <v>302</v>
      </c>
      <c r="G6631" s="7" t="s">
        <v>67</v>
      </c>
      <c r="H6631" s="7">
        <v>118.0</v>
      </c>
      <c r="I6631" s="7" t="s">
        <v>17</v>
      </c>
      <c r="J6631" s="7">
        <f t="shared" si="1"/>
        <v>118</v>
      </c>
    </row>
    <row r="6632" ht="15.75" hidden="1" customHeight="1">
      <c r="A6632" s="5" t="s">
        <v>8887</v>
      </c>
      <c r="B6632" s="6" t="s">
        <v>12</v>
      </c>
      <c r="C6632" s="5" t="s">
        <v>23</v>
      </c>
      <c r="D6632" s="5" t="s">
        <v>30</v>
      </c>
      <c r="E6632" s="5" t="s">
        <v>25</v>
      </c>
      <c r="F6632" s="5" t="s">
        <v>446</v>
      </c>
      <c r="G6632" s="7">
        <v>115.0</v>
      </c>
      <c r="H6632" s="7">
        <v>118.0</v>
      </c>
      <c r="I6632" s="7" t="s">
        <v>17</v>
      </c>
      <c r="J6632" s="7">
        <f t="shared" si="1"/>
        <v>116.5</v>
      </c>
    </row>
    <row r="6633" ht="15.75" hidden="1" customHeight="1">
      <c r="A6633" s="5" t="s">
        <v>8888</v>
      </c>
      <c r="B6633" s="6" t="s">
        <v>12</v>
      </c>
      <c r="C6633" s="5" t="s">
        <v>23</v>
      </c>
      <c r="D6633" s="5" t="s">
        <v>37</v>
      </c>
      <c r="E6633" s="5" t="s">
        <v>15</v>
      </c>
      <c r="F6633" s="5" t="s">
        <v>117</v>
      </c>
      <c r="G6633" s="7">
        <v>165.0</v>
      </c>
      <c r="H6633" s="7">
        <v>165.0</v>
      </c>
      <c r="I6633" s="7">
        <v>151.0</v>
      </c>
      <c r="J6633" s="7">
        <f t="shared" si="1"/>
        <v>160.3333333</v>
      </c>
    </row>
    <row r="6634" ht="15.75" hidden="1" customHeight="1">
      <c r="A6634" s="5" t="s">
        <v>8889</v>
      </c>
      <c r="B6634" s="6" t="s">
        <v>8890</v>
      </c>
      <c r="C6634" s="5" t="s">
        <v>23</v>
      </c>
      <c r="D6634" s="5" t="s">
        <v>30</v>
      </c>
      <c r="E6634" s="5" t="s">
        <v>25</v>
      </c>
      <c r="F6634" s="5" t="s">
        <v>1172</v>
      </c>
      <c r="G6634" s="7">
        <v>107.0</v>
      </c>
      <c r="H6634" s="7" t="s">
        <v>64</v>
      </c>
      <c r="I6634" s="7" t="s">
        <v>64</v>
      </c>
      <c r="J6634" s="7">
        <f t="shared" si="1"/>
        <v>107</v>
      </c>
    </row>
    <row r="6635" ht="15.75" hidden="1" customHeight="1">
      <c r="A6635" s="5" t="s">
        <v>8891</v>
      </c>
      <c r="B6635" s="6" t="s">
        <v>12</v>
      </c>
      <c r="C6635" s="5" t="s">
        <v>13</v>
      </c>
      <c r="D6635" s="5" t="s">
        <v>43</v>
      </c>
      <c r="E6635" s="5" t="s">
        <v>15</v>
      </c>
      <c r="F6635" s="5" t="s">
        <v>174</v>
      </c>
      <c r="G6635" s="7">
        <v>169.0</v>
      </c>
      <c r="H6635" s="7" t="s">
        <v>17</v>
      </c>
      <c r="I6635" s="7">
        <v>153.0</v>
      </c>
      <c r="J6635" s="7">
        <f t="shared" si="1"/>
        <v>161</v>
      </c>
    </row>
    <row r="6636" ht="15.75" hidden="1" customHeight="1">
      <c r="A6636" s="5" t="s">
        <v>8892</v>
      </c>
      <c r="B6636" s="6" t="s">
        <v>12</v>
      </c>
      <c r="C6636" s="5" t="s">
        <v>23</v>
      </c>
      <c r="D6636" s="5" t="s">
        <v>20</v>
      </c>
      <c r="E6636" s="5" t="s">
        <v>15</v>
      </c>
      <c r="F6636" s="5" t="s">
        <v>21</v>
      </c>
      <c r="G6636" s="7">
        <v>129.0</v>
      </c>
      <c r="H6636" s="7" t="s">
        <v>17</v>
      </c>
      <c r="I6636" s="7">
        <v>137.0</v>
      </c>
      <c r="J6636" s="7">
        <f t="shared" si="1"/>
        <v>133</v>
      </c>
    </row>
    <row r="6637" ht="15.75" hidden="1" customHeight="1">
      <c r="A6637" s="5" t="s">
        <v>8893</v>
      </c>
      <c r="B6637" s="6" t="s">
        <v>12</v>
      </c>
      <c r="C6637" s="5" t="s">
        <v>13</v>
      </c>
      <c r="D6637" s="5" t="s">
        <v>149</v>
      </c>
      <c r="E6637" s="5" t="s">
        <v>15</v>
      </c>
      <c r="F6637" s="5" t="s">
        <v>1101</v>
      </c>
      <c r="G6637" s="7">
        <v>117.0</v>
      </c>
      <c r="H6637" s="7" t="s">
        <v>67</v>
      </c>
      <c r="I6637" s="7">
        <v>114.0</v>
      </c>
      <c r="J6637" s="7">
        <f t="shared" si="1"/>
        <v>115.5</v>
      </c>
    </row>
    <row r="6638" ht="15.75" hidden="1" customHeight="1">
      <c r="A6638" s="5" t="s">
        <v>8894</v>
      </c>
      <c r="B6638" s="6" t="s">
        <v>12</v>
      </c>
      <c r="C6638" s="5" t="s">
        <v>23</v>
      </c>
      <c r="D6638" s="5" t="s">
        <v>561</v>
      </c>
      <c r="E6638" s="5" t="s">
        <v>15</v>
      </c>
      <c r="F6638" s="5" t="s">
        <v>594</v>
      </c>
      <c r="G6638" s="7">
        <v>138.0</v>
      </c>
      <c r="H6638" s="7">
        <v>130.0</v>
      </c>
      <c r="I6638" s="7" t="s">
        <v>17</v>
      </c>
      <c r="J6638" s="7">
        <f t="shared" si="1"/>
        <v>134</v>
      </c>
    </row>
    <row r="6639" ht="15.75" hidden="1" customHeight="1">
      <c r="A6639" s="5" t="s">
        <v>8895</v>
      </c>
      <c r="B6639" s="6" t="s">
        <v>12</v>
      </c>
      <c r="C6639" s="5" t="s">
        <v>23</v>
      </c>
      <c r="D6639" s="5" t="s">
        <v>24</v>
      </c>
      <c r="E6639" s="5" t="s">
        <v>15</v>
      </c>
      <c r="F6639" s="5" t="s">
        <v>722</v>
      </c>
      <c r="G6639" s="7">
        <v>182.0</v>
      </c>
      <c r="H6639" s="7">
        <v>173.0</v>
      </c>
      <c r="I6639" s="7">
        <v>155.0</v>
      </c>
      <c r="J6639" s="7">
        <f t="shared" si="1"/>
        <v>170</v>
      </c>
    </row>
    <row r="6640" ht="15.75" hidden="1" customHeight="1">
      <c r="A6640" s="5" t="s">
        <v>8896</v>
      </c>
      <c r="B6640" s="6" t="s">
        <v>19</v>
      </c>
      <c r="C6640" s="5" t="s">
        <v>13</v>
      </c>
      <c r="D6640" s="5" t="s">
        <v>37</v>
      </c>
      <c r="E6640" s="5" t="s">
        <v>25</v>
      </c>
      <c r="F6640" s="5" t="s">
        <v>1023</v>
      </c>
      <c r="G6640" s="7">
        <v>194.0</v>
      </c>
      <c r="H6640" s="7">
        <v>192.0</v>
      </c>
      <c r="I6640" s="7">
        <v>155.0</v>
      </c>
      <c r="J6640" s="7">
        <f t="shared" si="1"/>
        <v>180.3333333</v>
      </c>
    </row>
    <row r="6641" ht="15.75" hidden="1" customHeight="1">
      <c r="A6641" s="5" t="s">
        <v>8897</v>
      </c>
      <c r="B6641" s="6" t="s">
        <v>19</v>
      </c>
      <c r="C6641" s="5" t="s">
        <v>23</v>
      </c>
      <c r="D6641" s="5" t="s">
        <v>30</v>
      </c>
      <c r="E6641" s="5" t="s">
        <v>15</v>
      </c>
      <c r="F6641" s="5" t="s">
        <v>201</v>
      </c>
      <c r="G6641" s="7">
        <v>154.0</v>
      </c>
      <c r="H6641" s="7">
        <v>149.0</v>
      </c>
      <c r="I6641" s="7">
        <v>135.0</v>
      </c>
      <c r="J6641" s="7">
        <f t="shared" si="1"/>
        <v>146</v>
      </c>
    </row>
    <row r="6642" ht="15.75" hidden="1" customHeight="1">
      <c r="A6642" s="5" t="s">
        <v>8898</v>
      </c>
      <c r="B6642" s="6" t="s">
        <v>12</v>
      </c>
      <c r="C6642" s="5" t="s">
        <v>23</v>
      </c>
      <c r="D6642" s="5" t="s">
        <v>37</v>
      </c>
      <c r="E6642" s="5" t="s">
        <v>25</v>
      </c>
      <c r="F6642" s="5" t="s">
        <v>1023</v>
      </c>
      <c r="G6642" s="7">
        <v>178.0</v>
      </c>
      <c r="H6642" s="7">
        <v>151.0</v>
      </c>
      <c r="I6642" s="7">
        <v>163.0</v>
      </c>
      <c r="J6642" s="7">
        <f t="shared" si="1"/>
        <v>164</v>
      </c>
    </row>
    <row r="6643" ht="15.75" hidden="1" customHeight="1">
      <c r="A6643" s="5" t="s">
        <v>8899</v>
      </c>
      <c r="B6643" s="6" t="s">
        <v>19</v>
      </c>
      <c r="C6643" s="5" t="s">
        <v>13</v>
      </c>
      <c r="D6643" s="5" t="s">
        <v>109</v>
      </c>
      <c r="E6643" s="5" t="s">
        <v>25</v>
      </c>
      <c r="F6643" s="5" t="s">
        <v>1677</v>
      </c>
      <c r="G6643" s="7">
        <v>141.0</v>
      </c>
      <c r="H6643" s="7" t="s">
        <v>17</v>
      </c>
      <c r="I6643" s="7">
        <v>146.0</v>
      </c>
      <c r="J6643" s="7">
        <f t="shared" si="1"/>
        <v>143.5</v>
      </c>
    </row>
    <row r="6644" ht="15.75" hidden="1" customHeight="1">
      <c r="A6644" s="5" t="s">
        <v>8900</v>
      </c>
      <c r="B6644" s="6" t="s">
        <v>12</v>
      </c>
      <c r="C6644" s="5" t="s">
        <v>23</v>
      </c>
      <c r="D6644" s="5" t="s">
        <v>24</v>
      </c>
      <c r="E6644" s="5" t="s">
        <v>15</v>
      </c>
      <c r="F6644" s="5" t="s">
        <v>336</v>
      </c>
      <c r="G6644" s="7">
        <v>179.0</v>
      </c>
      <c r="H6644" s="7">
        <v>138.0</v>
      </c>
      <c r="I6644" s="7">
        <v>135.0</v>
      </c>
      <c r="J6644" s="7">
        <f t="shared" si="1"/>
        <v>150.6666667</v>
      </c>
    </row>
    <row r="6645" ht="15.75" hidden="1" customHeight="1">
      <c r="A6645" s="5" t="s">
        <v>8901</v>
      </c>
      <c r="B6645" s="6" t="s">
        <v>12</v>
      </c>
      <c r="C6645" s="5" t="s">
        <v>23</v>
      </c>
      <c r="D6645" s="5" t="s">
        <v>20</v>
      </c>
      <c r="E6645" s="5" t="s">
        <v>15</v>
      </c>
      <c r="F6645" s="5" t="s">
        <v>457</v>
      </c>
      <c r="G6645" s="7">
        <v>178.0</v>
      </c>
      <c r="H6645" s="7">
        <v>145.0</v>
      </c>
      <c r="I6645" s="7" t="s">
        <v>17</v>
      </c>
      <c r="J6645" s="7">
        <f t="shared" si="1"/>
        <v>161.5</v>
      </c>
    </row>
    <row r="6646" ht="15.75" hidden="1" customHeight="1">
      <c r="A6646" s="5" t="s">
        <v>8902</v>
      </c>
      <c r="B6646" s="6" t="s">
        <v>19</v>
      </c>
      <c r="C6646" s="5" t="s">
        <v>13</v>
      </c>
      <c r="D6646" s="5" t="s">
        <v>30</v>
      </c>
      <c r="E6646" s="5" t="s">
        <v>25</v>
      </c>
      <c r="F6646" s="5" t="s">
        <v>544</v>
      </c>
      <c r="G6646" s="7" t="s">
        <v>67</v>
      </c>
      <c r="H6646" s="7">
        <v>102.0</v>
      </c>
      <c r="I6646" s="7" t="s">
        <v>17</v>
      </c>
      <c r="J6646" s="7">
        <f t="shared" si="1"/>
        <v>102</v>
      </c>
    </row>
    <row r="6647" ht="15.75" hidden="1" customHeight="1">
      <c r="A6647" s="5" t="s">
        <v>8903</v>
      </c>
      <c r="B6647" s="6" t="s">
        <v>12</v>
      </c>
      <c r="C6647" s="5" t="s">
        <v>23</v>
      </c>
      <c r="D6647" s="5" t="s">
        <v>20</v>
      </c>
      <c r="E6647" s="5" t="s">
        <v>15</v>
      </c>
      <c r="F6647" s="5" t="s">
        <v>153</v>
      </c>
      <c r="G6647" s="7">
        <v>191.0</v>
      </c>
      <c r="H6647" s="7">
        <v>182.0</v>
      </c>
      <c r="I6647" s="7" t="s">
        <v>17</v>
      </c>
      <c r="J6647" s="7">
        <f t="shared" si="1"/>
        <v>186.5</v>
      </c>
    </row>
    <row r="6648" ht="15.75" hidden="1" customHeight="1">
      <c r="A6648" s="5" t="s">
        <v>8904</v>
      </c>
      <c r="B6648" s="6" t="s">
        <v>12</v>
      </c>
      <c r="C6648" s="5" t="s">
        <v>13</v>
      </c>
      <c r="D6648" s="5" t="s">
        <v>24</v>
      </c>
      <c r="E6648" s="5" t="s">
        <v>15</v>
      </c>
      <c r="F6648" s="5" t="s">
        <v>350</v>
      </c>
      <c r="G6648" s="7">
        <v>134.0</v>
      </c>
      <c r="H6648" s="7" t="s">
        <v>17</v>
      </c>
      <c r="I6648" s="7">
        <v>153.0</v>
      </c>
      <c r="J6648" s="7">
        <f t="shared" si="1"/>
        <v>143.5</v>
      </c>
    </row>
    <row r="6649" ht="15.75" customHeight="1">
      <c r="A6649" s="5" t="s">
        <v>8905</v>
      </c>
      <c r="B6649" s="6" t="s">
        <v>12</v>
      </c>
      <c r="C6649" s="5" t="s">
        <v>13</v>
      </c>
      <c r="D6649" s="5" t="s">
        <v>149</v>
      </c>
      <c r="E6649" s="5" t="s">
        <v>15</v>
      </c>
      <c r="F6649" s="5" t="s">
        <v>183</v>
      </c>
      <c r="G6649" s="7" t="s">
        <v>67</v>
      </c>
      <c r="H6649" s="7" t="s">
        <v>67</v>
      </c>
      <c r="I6649" s="7" t="s">
        <v>17</v>
      </c>
      <c r="J6649" s="7" t="str">
        <f t="shared" si="1"/>
        <v>#DIV/0!</v>
      </c>
    </row>
    <row r="6650" ht="15.75" hidden="1" customHeight="1">
      <c r="A6650" s="5" t="s">
        <v>8906</v>
      </c>
      <c r="B6650" s="6" t="s">
        <v>12</v>
      </c>
      <c r="C6650" s="5" t="s">
        <v>13</v>
      </c>
      <c r="D6650" s="5" t="s">
        <v>14</v>
      </c>
      <c r="E6650" s="5" t="s">
        <v>15</v>
      </c>
      <c r="F6650" s="5" t="s">
        <v>16</v>
      </c>
      <c r="G6650" s="7">
        <v>153.0</v>
      </c>
      <c r="H6650" s="7" t="s">
        <v>17</v>
      </c>
      <c r="I6650" s="7">
        <v>157.0</v>
      </c>
      <c r="J6650" s="7">
        <f t="shared" si="1"/>
        <v>155</v>
      </c>
    </row>
    <row r="6651" ht="15.75" hidden="1" customHeight="1">
      <c r="A6651" s="5" t="s">
        <v>8907</v>
      </c>
      <c r="B6651" s="6" t="s">
        <v>19</v>
      </c>
      <c r="C6651" s="5" t="s">
        <v>23</v>
      </c>
      <c r="D6651" s="5" t="s">
        <v>43</v>
      </c>
      <c r="E6651" s="5" t="s">
        <v>25</v>
      </c>
      <c r="F6651" s="5" t="s">
        <v>868</v>
      </c>
      <c r="G6651" s="7">
        <v>132.0</v>
      </c>
      <c r="H6651" s="7">
        <v>132.0</v>
      </c>
      <c r="I6651" s="7" t="s">
        <v>17</v>
      </c>
      <c r="J6651" s="7">
        <f t="shared" si="1"/>
        <v>132</v>
      </c>
    </row>
    <row r="6652" ht="15.75" hidden="1" customHeight="1">
      <c r="A6652" s="5" t="s">
        <v>8908</v>
      </c>
      <c r="B6652" s="6" t="s">
        <v>19</v>
      </c>
      <c r="C6652" s="5" t="s">
        <v>13</v>
      </c>
      <c r="D6652" s="5" t="s">
        <v>30</v>
      </c>
      <c r="E6652" s="5" t="s">
        <v>25</v>
      </c>
      <c r="F6652" s="5" t="s">
        <v>446</v>
      </c>
      <c r="G6652" s="7">
        <v>156.0</v>
      </c>
      <c r="H6652" s="7">
        <v>147.0</v>
      </c>
      <c r="I6652" s="7" t="s">
        <v>17</v>
      </c>
      <c r="J6652" s="7">
        <f t="shared" si="1"/>
        <v>151.5</v>
      </c>
    </row>
    <row r="6653" ht="15.75" hidden="1" customHeight="1">
      <c r="A6653" s="5" t="s">
        <v>8909</v>
      </c>
      <c r="B6653" s="6" t="s">
        <v>12</v>
      </c>
      <c r="C6653" s="5" t="s">
        <v>23</v>
      </c>
      <c r="D6653" s="5" t="s">
        <v>30</v>
      </c>
      <c r="E6653" s="5" t="s">
        <v>15</v>
      </c>
      <c r="F6653" s="5" t="s">
        <v>394</v>
      </c>
      <c r="G6653" s="7">
        <v>122.0</v>
      </c>
      <c r="H6653" s="7">
        <v>132.0</v>
      </c>
      <c r="I6653" s="7">
        <v>110.0</v>
      </c>
      <c r="J6653" s="7">
        <f t="shared" si="1"/>
        <v>121.3333333</v>
      </c>
    </row>
    <row r="6654" ht="15.75" hidden="1" customHeight="1">
      <c r="A6654" s="5" t="s">
        <v>8910</v>
      </c>
      <c r="B6654" s="6" t="s">
        <v>12</v>
      </c>
      <c r="C6654" s="5" t="s">
        <v>13</v>
      </c>
      <c r="D6654" s="5" t="s">
        <v>30</v>
      </c>
      <c r="E6654" s="5" t="s">
        <v>25</v>
      </c>
      <c r="F6654" s="5" t="s">
        <v>844</v>
      </c>
      <c r="G6654" s="7">
        <v>169.0</v>
      </c>
      <c r="H6654" s="7" t="s">
        <v>17</v>
      </c>
      <c r="I6654" s="7">
        <v>180.0</v>
      </c>
      <c r="J6654" s="7">
        <f t="shared" si="1"/>
        <v>174.5</v>
      </c>
    </row>
    <row r="6655" ht="15.75" hidden="1" customHeight="1">
      <c r="A6655" s="5" t="s">
        <v>8911</v>
      </c>
      <c r="B6655" s="6" t="s">
        <v>19</v>
      </c>
      <c r="C6655" s="5" t="s">
        <v>23</v>
      </c>
      <c r="D6655" s="5" t="s">
        <v>30</v>
      </c>
      <c r="E6655" s="5" t="s">
        <v>25</v>
      </c>
      <c r="F6655" s="5" t="s">
        <v>844</v>
      </c>
      <c r="G6655" s="7">
        <v>157.0</v>
      </c>
      <c r="H6655" s="7" t="s">
        <v>17</v>
      </c>
      <c r="I6655" s="7">
        <v>130.0</v>
      </c>
      <c r="J6655" s="7">
        <f t="shared" si="1"/>
        <v>143.5</v>
      </c>
    </row>
    <row r="6656" ht="15.75" hidden="1" customHeight="1">
      <c r="A6656" s="5" t="s">
        <v>8912</v>
      </c>
      <c r="B6656" s="6" t="s">
        <v>12</v>
      </c>
      <c r="C6656" s="5" t="s">
        <v>23</v>
      </c>
      <c r="D6656" s="5" t="s">
        <v>20</v>
      </c>
      <c r="E6656" s="5" t="s">
        <v>25</v>
      </c>
      <c r="F6656" s="5" t="s">
        <v>44</v>
      </c>
      <c r="G6656" s="7">
        <v>131.0</v>
      </c>
      <c r="H6656" s="7" t="s">
        <v>67</v>
      </c>
      <c r="I6656" s="7" t="s">
        <v>17</v>
      </c>
      <c r="J6656" s="7">
        <f t="shared" si="1"/>
        <v>131</v>
      </c>
    </row>
    <row r="6657" ht="15.75" hidden="1" customHeight="1">
      <c r="A6657" s="5" t="s">
        <v>8913</v>
      </c>
      <c r="B6657" s="6" t="s">
        <v>12</v>
      </c>
      <c r="C6657" s="5" t="s">
        <v>23</v>
      </c>
      <c r="D6657" s="5" t="s">
        <v>37</v>
      </c>
      <c r="E6657" s="5" t="s">
        <v>15</v>
      </c>
      <c r="F6657" s="5" t="s">
        <v>271</v>
      </c>
      <c r="G6657" s="7">
        <v>115.0</v>
      </c>
      <c r="H6657" s="7">
        <v>140.0</v>
      </c>
      <c r="I6657" s="7" t="s">
        <v>17</v>
      </c>
      <c r="J6657" s="7">
        <f t="shared" si="1"/>
        <v>127.5</v>
      </c>
    </row>
    <row r="6658" ht="15.75" hidden="1" customHeight="1">
      <c r="A6658" s="5" t="s">
        <v>8914</v>
      </c>
      <c r="B6658" s="6" t="s">
        <v>19</v>
      </c>
      <c r="C6658" s="5" t="s">
        <v>13</v>
      </c>
      <c r="D6658" s="5" t="s">
        <v>30</v>
      </c>
      <c r="E6658" s="5" t="s">
        <v>15</v>
      </c>
      <c r="F6658" s="5" t="s">
        <v>660</v>
      </c>
      <c r="G6658" s="7">
        <v>144.0</v>
      </c>
      <c r="H6658" s="7" t="s">
        <v>17</v>
      </c>
      <c r="I6658" s="7">
        <v>128.0</v>
      </c>
      <c r="J6658" s="7">
        <f t="shared" si="1"/>
        <v>136</v>
      </c>
    </row>
    <row r="6659" ht="15.75" hidden="1" customHeight="1">
      <c r="A6659" s="5" t="s">
        <v>8915</v>
      </c>
      <c r="B6659" s="6" t="s">
        <v>12</v>
      </c>
      <c r="C6659" s="5" t="s">
        <v>23</v>
      </c>
      <c r="D6659" s="5" t="s">
        <v>24</v>
      </c>
      <c r="E6659" s="5" t="s">
        <v>15</v>
      </c>
      <c r="F6659" s="5" t="s">
        <v>170</v>
      </c>
      <c r="G6659" s="7">
        <v>124.0</v>
      </c>
      <c r="H6659" s="7">
        <v>102.0</v>
      </c>
      <c r="I6659" s="7" t="s">
        <v>17</v>
      </c>
      <c r="J6659" s="7">
        <f t="shared" si="1"/>
        <v>113</v>
      </c>
    </row>
    <row r="6660" ht="15.75" hidden="1" customHeight="1">
      <c r="A6660" s="5" t="s">
        <v>8916</v>
      </c>
      <c r="B6660" s="6" t="s">
        <v>19</v>
      </c>
      <c r="C6660" s="5" t="s">
        <v>13</v>
      </c>
      <c r="D6660" s="5" t="s">
        <v>51</v>
      </c>
      <c r="E6660" s="5" t="s">
        <v>15</v>
      </c>
      <c r="F6660" s="5" t="s">
        <v>16</v>
      </c>
      <c r="G6660" s="7">
        <v>155.0</v>
      </c>
      <c r="H6660" s="7" t="s">
        <v>17</v>
      </c>
      <c r="I6660" s="7">
        <v>177.0</v>
      </c>
      <c r="J6660" s="7">
        <f t="shared" si="1"/>
        <v>166</v>
      </c>
    </row>
    <row r="6661" ht="15.75" hidden="1" customHeight="1">
      <c r="A6661" s="5" t="s">
        <v>8917</v>
      </c>
      <c r="B6661" s="6" t="s">
        <v>12</v>
      </c>
      <c r="C6661" s="5" t="s">
        <v>13</v>
      </c>
      <c r="D6661" s="5" t="s">
        <v>20</v>
      </c>
      <c r="E6661" s="5" t="s">
        <v>25</v>
      </c>
      <c r="F6661" s="5" t="s">
        <v>498</v>
      </c>
      <c r="G6661" s="7">
        <v>180.0</v>
      </c>
      <c r="H6661" s="7" t="s">
        <v>17</v>
      </c>
      <c r="I6661" s="7">
        <v>163.0</v>
      </c>
      <c r="J6661" s="7">
        <f t="shared" si="1"/>
        <v>171.5</v>
      </c>
    </row>
    <row r="6662" ht="15.75" hidden="1" customHeight="1">
      <c r="A6662" s="5" t="s">
        <v>8918</v>
      </c>
      <c r="B6662" s="6" t="s">
        <v>12</v>
      </c>
      <c r="C6662" s="5" t="s">
        <v>23</v>
      </c>
      <c r="D6662" s="5" t="s">
        <v>130</v>
      </c>
      <c r="E6662" s="5" t="s">
        <v>25</v>
      </c>
      <c r="F6662" s="5" t="s">
        <v>97</v>
      </c>
      <c r="G6662" s="7">
        <v>119.0</v>
      </c>
      <c r="H6662" s="7" t="s">
        <v>17</v>
      </c>
      <c r="I6662" s="7">
        <v>119.0</v>
      </c>
      <c r="J6662" s="7">
        <f t="shared" si="1"/>
        <v>119</v>
      </c>
    </row>
    <row r="6663" ht="15.75" hidden="1" customHeight="1">
      <c r="A6663" s="5" t="s">
        <v>8919</v>
      </c>
      <c r="B6663" s="6" t="s">
        <v>19</v>
      </c>
      <c r="C6663" s="5" t="s">
        <v>13</v>
      </c>
      <c r="D6663" s="5" t="s">
        <v>30</v>
      </c>
      <c r="E6663" s="5" t="s">
        <v>25</v>
      </c>
      <c r="F6663" s="5" t="s">
        <v>844</v>
      </c>
      <c r="G6663" s="7">
        <v>107.0</v>
      </c>
      <c r="H6663" s="7" t="s">
        <v>17</v>
      </c>
      <c r="I6663" s="7">
        <v>100.0</v>
      </c>
      <c r="J6663" s="7">
        <f t="shared" si="1"/>
        <v>103.5</v>
      </c>
    </row>
    <row r="6664" ht="15.75" hidden="1" customHeight="1">
      <c r="A6664" s="5" t="s">
        <v>8920</v>
      </c>
      <c r="B6664" s="6" t="s">
        <v>12</v>
      </c>
      <c r="C6664" s="5" t="s">
        <v>23</v>
      </c>
      <c r="D6664" s="5" t="s">
        <v>24</v>
      </c>
      <c r="E6664" s="5" t="s">
        <v>25</v>
      </c>
      <c r="F6664" s="5" t="s">
        <v>959</v>
      </c>
      <c r="G6664" s="7">
        <v>178.0</v>
      </c>
      <c r="H6664" s="7">
        <v>153.0</v>
      </c>
      <c r="I6664" s="7">
        <v>153.0</v>
      </c>
      <c r="J6664" s="7">
        <f t="shared" si="1"/>
        <v>161.3333333</v>
      </c>
    </row>
    <row r="6665" ht="15.75" hidden="1" customHeight="1">
      <c r="A6665" s="5" t="s">
        <v>8921</v>
      </c>
      <c r="B6665" s="6" t="s">
        <v>12</v>
      </c>
      <c r="C6665" s="5" t="s">
        <v>23</v>
      </c>
      <c r="D6665" s="5" t="s">
        <v>24</v>
      </c>
      <c r="E6665" s="5" t="s">
        <v>15</v>
      </c>
      <c r="F6665" s="5" t="s">
        <v>332</v>
      </c>
      <c r="G6665" s="7">
        <v>193.5</v>
      </c>
      <c r="H6665" s="7" t="s">
        <v>17</v>
      </c>
      <c r="I6665" s="7">
        <v>173.0</v>
      </c>
      <c r="J6665" s="7">
        <f t="shared" si="1"/>
        <v>183.25</v>
      </c>
    </row>
    <row r="6666" ht="15.75" hidden="1" customHeight="1">
      <c r="A6666" s="5" t="s">
        <v>8922</v>
      </c>
      <c r="B6666" s="6" t="s">
        <v>12</v>
      </c>
      <c r="C6666" s="5" t="s">
        <v>13</v>
      </c>
      <c r="D6666" s="5" t="s">
        <v>46</v>
      </c>
      <c r="E6666" s="5" t="s">
        <v>15</v>
      </c>
      <c r="F6666" s="5" t="s">
        <v>90</v>
      </c>
      <c r="G6666" s="7">
        <v>149.0</v>
      </c>
      <c r="H6666" s="7" t="s">
        <v>17</v>
      </c>
      <c r="I6666" s="7">
        <v>166.0</v>
      </c>
      <c r="J6666" s="7">
        <f t="shared" si="1"/>
        <v>157.5</v>
      </c>
    </row>
    <row r="6667" ht="15.75" hidden="1" customHeight="1">
      <c r="A6667" s="5" t="s">
        <v>8923</v>
      </c>
      <c r="B6667" s="6" t="s">
        <v>12</v>
      </c>
      <c r="C6667" s="5" t="s">
        <v>23</v>
      </c>
      <c r="D6667" s="5" t="s">
        <v>46</v>
      </c>
      <c r="E6667" s="5" t="s">
        <v>15</v>
      </c>
      <c r="F6667" s="5" t="s">
        <v>90</v>
      </c>
      <c r="G6667" s="7">
        <v>182.0</v>
      </c>
      <c r="H6667" s="7">
        <v>166.0</v>
      </c>
      <c r="I6667" s="7" t="s">
        <v>17</v>
      </c>
      <c r="J6667" s="7">
        <f t="shared" si="1"/>
        <v>174</v>
      </c>
    </row>
    <row r="6668" ht="15.75" hidden="1" customHeight="1">
      <c r="A6668" s="5" t="s">
        <v>8924</v>
      </c>
      <c r="B6668" s="6" t="s">
        <v>12</v>
      </c>
      <c r="C6668" s="5" t="s">
        <v>23</v>
      </c>
      <c r="D6668" s="5" t="s">
        <v>43</v>
      </c>
      <c r="E6668" s="5" t="s">
        <v>15</v>
      </c>
      <c r="F6668" s="5" t="s">
        <v>174</v>
      </c>
      <c r="G6668" s="7">
        <v>124.0</v>
      </c>
      <c r="H6668" s="7">
        <v>107.0</v>
      </c>
      <c r="I6668" s="7">
        <v>107.0</v>
      </c>
      <c r="J6668" s="7">
        <f t="shared" si="1"/>
        <v>112.6666667</v>
      </c>
    </row>
    <row r="6669" ht="15.75" hidden="1" customHeight="1">
      <c r="A6669" s="5" t="s">
        <v>8925</v>
      </c>
      <c r="B6669" s="6" t="s">
        <v>12</v>
      </c>
      <c r="C6669" s="5" t="s">
        <v>23</v>
      </c>
      <c r="D6669" s="5" t="s">
        <v>51</v>
      </c>
      <c r="E6669" s="5" t="s">
        <v>25</v>
      </c>
      <c r="F6669" s="5" t="s">
        <v>361</v>
      </c>
      <c r="G6669" s="7">
        <v>179.0</v>
      </c>
      <c r="H6669" s="7">
        <v>171.0</v>
      </c>
      <c r="I6669" s="7" t="s">
        <v>17</v>
      </c>
      <c r="J6669" s="7">
        <f t="shared" si="1"/>
        <v>175</v>
      </c>
    </row>
    <row r="6670" ht="15.75" hidden="1" customHeight="1">
      <c r="A6670" s="5" t="s">
        <v>8926</v>
      </c>
      <c r="B6670" s="6" t="s">
        <v>12</v>
      </c>
      <c r="C6670" s="5" t="s">
        <v>23</v>
      </c>
      <c r="D6670" s="5" t="s">
        <v>24</v>
      </c>
      <c r="E6670" s="5" t="s">
        <v>25</v>
      </c>
      <c r="F6670" s="5" t="s">
        <v>959</v>
      </c>
      <c r="G6670" s="7">
        <v>159.0</v>
      </c>
      <c r="H6670" s="7">
        <v>151.0</v>
      </c>
      <c r="I6670" s="7" t="s">
        <v>67</v>
      </c>
      <c r="J6670" s="7">
        <f t="shared" si="1"/>
        <v>155</v>
      </c>
    </row>
    <row r="6671" ht="15.75" hidden="1" customHeight="1">
      <c r="A6671" s="5" t="s">
        <v>8927</v>
      </c>
      <c r="B6671" s="6" t="s">
        <v>19</v>
      </c>
      <c r="C6671" s="5" t="s">
        <v>13</v>
      </c>
      <c r="D6671" s="5" t="s">
        <v>43</v>
      </c>
      <c r="E6671" s="5" t="s">
        <v>25</v>
      </c>
      <c r="F6671" s="5" t="s">
        <v>44</v>
      </c>
      <c r="G6671" s="7">
        <v>148.0</v>
      </c>
      <c r="H6671" s="7" t="s">
        <v>17</v>
      </c>
      <c r="I6671" s="7">
        <v>170.0</v>
      </c>
      <c r="J6671" s="7">
        <f t="shared" si="1"/>
        <v>159</v>
      </c>
    </row>
    <row r="6672" ht="15.75" hidden="1" customHeight="1">
      <c r="A6672" s="5" t="s">
        <v>8928</v>
      </c>
      <c r="B6672" s="6" t="s">
        <v>12</v>
      </c>
      <c r="C6672" s="5" t="s">
        <v>23</v>
      </c>
      <c r="D6672" s="5" t="s">
        <v>20</v>
      </c>
      <c r="E6672" s="5" t="s">
        <v>25</v>
      </c>
      <c r="F6672" s="5" t="s">
        <v>71</v>
      </c>
      <c r="G6672" s="7">
        <v>182.0</v>
      </c>
      <c r="H6672" s="7" t="s">
        <v>17</v>
      </c>
      <c r="I6672" s="7">
        <v>149.0</v>
      </c>
      <c r="J6672" s="7">
        <f t="shared" si="1"/>
        <v>165.5</v>
      </c>
    </row>
    <row r="6673" ht="15.75" hidden="1" customHeight="1">
      <c r="A6673" s="5" t="s">
        <v>8929</v>
      </c>
      <c r="B6673" s="6" t="s">
        <v>12</v>
      </c>
      <c r="C6673" s="5" t="s">
        <v>13</v>
      </c>
      <c r="D6673" s="5" t="s">
        <v>43</v>
      </c>
      <c r="E6673" s="5" t="s">
        <v>25</v>
      </c>
      <c r="F6673" s="5" t="s">
        <v>259</v>
      </c>
      <c r="G6673" s="7">
        <v>152.0</v>
      </c>
      <c r="H6673" s="7" t="s">
        <v>17</v>
      </c>
      <c r="I6673" s="7">
        <v>133.0</v>
      </c>
      <c r="J6673" s="7">
        <f t="shared" si="1"/>
        <v>142.5</v>
      </c>
    </row>
    <row r="6674" ht="15.75" hidden="1" customHeight="1">
      <c r="A6674" s="5" t="s">
        <v>8930</v>
      </c>
      <c r="B6674" s="6" t="s">
        <v>12</v>
      </c>
      <c r="C6674" s="5" t="s">
        <v>23</v>
      </c>
      <c r="D6674" s="5" t="s">
        <v>43</v>
      </c>
      <c r="E6674" s="5" t="s">
        <v>25</v>
      </c>
      <c r="F6674" s="5" t="s">
        <v>103</v>
      </c>
      <c r="G6674" s="7">
        <v>188.0</v>
      </c>
      <c r="H6674" s="7" t="s">
        <v>17</v>
      </c>
      <c r="I6674" s="7">
        <v>177.0</v>
      </c>
      <c r="J6674" s="7">
        <f t="shared" si="1"/>
        <v>182.5</v>
      </c>
    </row>
    <row r="6675" ht="15.75" hidden="1" customHeight="1">
      <c r="A6675" s="5" t="s">
        <v>8931</v>
      </c>
      <c r="B6675" s="6" t="s">
        <v>12</v>
      </c>
      <c r="C6675" s="5" t="s">
        <v>13</v>
      </c>
      <c r="D6675" s="5" t="s">
        <v>37</v>
      </c>
      <c r="E6675" s="5" t="s">
        <v>15</v>
      </c>
      <c r="F6675" s="5" t="s">
        <v>326</v>
      </c>
      <c r="G6675" s="7">
        <v>185.0</v>
      </c>
      <c r="H6675" s="7" t="s">
        <v>17</v>
      </c>
      <c r="I6675" s="7">
        <v>173.0</v>
      </c>
      <c r="J6675" s="7">
        <f t="shared" si="1"/>
        <v>179</v>
      </c>
    </row>
    <row r="6676" ht="15.75" hidden="1" customHeight="1">
      <c r="A6676" s="5" t="s">
        <v>8932</v>
      </c>
      <c r="B6676" s="6" t="s">
        <v>12</v>
      </c>
      <c r="C6676" s="5" t="s">
        <v>23</v>
      </c>
      <c r="D6676" s="5" t="s">
        <v>20</v>
      </c>
      <c r="E6676" s="5" t="s">
        <v>15</v>
      </c>
      <c r="F6676" s="5" t="s">
        <v>312</v>
      </c>
      <c r="G6676" s="7">
        <v>177.0</v>
      </c>
      <c r="H6676" s="7" t="s">
        <v>17</v>
      </c>
      <c r="I6676" s="7">
        <v>168.0</v>
      </c>
      <c r="J6676" s="7">
        <f t="shared" si="1"/>
        <v>172.5</v>
      </c>
    </row>
    <row r="6677" ht="15.75" hidden="1" customHeight="1">
      <c r="A6677" s="5" t="s">
        <v>8933</v>
      </c>
      <c r="B6677" s="6" t="s">
        <v>12</v>
      </c>
      <c r="C6677" s="5" t="s">
        <v>13</v>
      </c>
      <c r="D6677" s="5" t="s">
        <v>30</v>
      </c>
      <c r="E6677" s="5" t="s">
        <v>15</v>
      </c>
      <c r="F6677" s="5" t="s">
        <v>31</v>
      </c>
      <c r="G6677" s="7">
        <v>129.0</v>
      </c>
      <c r="H6677" s="7">
        <v>164.0</v>
      </c>
      <c r="I6677" s="7" t="s">
        <v>17</v>
      </c>
      <c r="J6677" s="7">
        <f t="shared" si="1"/>
        <v>146.5</v>
      </c>
    </row>
    <row r="6678" ht="15.75" hidden="1" customHeight="1">
      <c r="A6678" s="5" t="s">
        <v>8934</v>
      </c>
      <c r="B6678" s="6" t="s">
        <v>12</v>
      </c>
      <c r="C6678" s="5" t="s">
        <v>23</v>
      </c>
      <c r="D6678" s="5" t="s">
        <v>37</v>
      </c>
      <c r="E6678" s="5" t="s">
        <v>15</v>
      </c>
      <c r="F6678" s="5" t="s">
        <v>326</v>
      </c>
      <c r="G6678" s="7">
        <v>145.0</v>
      </c>
      <c r="H6678" s="7">
        <v>149.0</v>
      </c>
      <c r="I6678" s="7">
        <v>159.0</v>
      </c>
      <c r="J6678" s="7">
        <f t="shared" si="1"/>
        <v>151</v>
      </c>
    </row>
    <row r="6679" ht="15.75" hidden="1" customHeight="1">
      <c r="A6679" s="5" t="s">
        <v>8935</v>
      </c>
      <c r="B6679" s="6" t="s">
        <v>12</v>
      </c>
      <c r="C6679" s="5" t="s">
        <v>23</v>
      </c>
      <c r="D6679" s="5" t="s">
        <v>24</v>
      </c>
      <c r="E6679" s="5" t="s">
        <v>15</v>
      </c>
      <c r="F6679" s="5" t="s">
        <v>92</v>
      </c>
      <c r="G6679" s="7">
        <v>179.0</v>
      </c>
      <c r="H6679" s="7">
        <v>155.0</v>
      </c>
      <c r="I6679" s="7" t="s">
        <v>17</v>
      </c>
      <c r="J6679" s="7">
        <f t="shared" si="1"/>
        <v>167</v>
      </c>
    </row>
    <row r="6680" ht="15.75" hidden="1" customHeight="1">
      <c r="A6680" s="5" t="s">
        <v>8936</v>
      </c>
      <c r="B6680" s="6" t="s">
        <v>12</v>
      </c>
      <c r="C6680" s="5" t="s">
        <v>23</v>
      </c>
      <c r="D6680" s="5" t="s">
        <v>30</v>
      </c>
      <c r="E6680" s="5" t="s">
        <v>15</v>
      </c>
      <c r="F6680" s="5" t="s">
        <v>88</v>
      </c>
      <c r="G6680" s="7">
        <v>177.0</v>
      </c>
      <c r="H6680" s="7">
        <v>161.0</v>
      </c>
      <c r="I6680" s="7">
        <v>135.0</v>
      </c>
      <c r="J6680" s="7">
        <f t="shared" si="1"/>
        <v>157.6666667</v>
      </c>
    </row>
    <row r="6681" ht="15.75" hidden="1" customHeight="1">
      <c r="A6681" s="5" t="s">
        <v>8937</v>
      </c>
      <c r="B6681" s="6" t="s">
        <v>12</v>
      </c>
      <c r="C6681" s="5" t="s">
        <v>23</v>
      </c>
      <c r="D6681" s="5" t="s">
        <v>30</v>
      </c>
      <c r="E6681" s="5" t="s">
        <v>15</v>
      </c>
      <c r="F6681" s="5" t="s">
        <v>971</v>
      </c>
      <c r="G6681" s="7">
        <v>186.0</v>
      </c>
      <c r="H6681" s="7">
        <v>172.0</v>
      </c>
      <c r="I6681" s="7">
        <v>182.0</v>
      </c>
      <c r="J6681" s="7">
        <f t="shared" si="1"/>
        <v>180</v>
      </c>
    </row>
    <row r="6682" ht="15.75" hidden="1" customHeight="1">
      <c r="A6682" s="5" t="s">
        <v>8938</v>
      </c>
      <c r="B6682" s="6" t="s">
        <v>12</v>
      </c>
      <c r="C6682" s="5" t="s">
        <v>23</v>
      </c>
      <c r="D6682" s="5" t="s">
        <v>46</v>
      </c>
      <c r="E6682" s="5" t="s">
        <v>15</v>
      </c>
      <c r="F6682" s="5" t="s">
        <v>90</v>
      </c>
      <c r="G6682" s="7">
        <v>165.0</v>
      </c>
      <c r="H6682" s="7">
        <v>161.0</v>
      </c>
      <c r="I6682" s="7">
        <v>161.0</v>
      </c>
      <c r="J6682" s="7">
        <f t="shared" si="1"/>
        <v>162.3333333</v>
      </c>
    </row>
    <row r="6683" ht="15.75" hidden="1" customHeight="1">
      <c r="A6683" s="5" t="s">
        <v>8939</v>
      </c>
      <c r="B6683" s="6" t="s">
        <v>12</v>
      </c>
      <c r="C6683" s="5" t="s">
        <v>23</v>
      </c>
      <c r="D6683" s="5" t="s">
        <v>43</v>
      </c>
      <c r="E6683" s="5" t="s">
        <v>25</v>
      </c>
      <c r="F6683" s="5" t="s">
        <v>170</v>
      </c>
      <c r="G6683" s="7">
        <v>104.0</v>
      </c>
      <c r="H6683" s="7" t="s">
        <v>17</v>
      </c>
      <c r="I6683" s="7" t="s">
        <v>67</v>
      </c>
      <c r="J6683" s="7">
        <f t="shared" si="1"/>
        <v>104</v>
      </c>
    </row>
    <row r="6684" ht="15.75" hidden="1" customHeight="1">
      <c r="A6684" s="5" t="s">
        <v>8940</v>
      </c>
      <c r="B6684" s="6" t="s">
        <v>12</v>
      </c>
      <c r="C6684" s="5" t="s">
        <v>13</v>
      </c>
      <c r="D6684" s="5" t="s">
        <v>51</v>
      </c>
      <c r="E6684" s="5" t="s">
        <v>15</v>
      </c>
      <c r="F6684" s="5" t="s">
        <v>312</v>
      </c>
      <c r="G6684" s="7">
        <v>160.0</v>
      </c>
      <c r="H6684" s="7" t="s">
        <v>17</v>
      </c>
      <c r="I6684" s="7">
        <v>151.0</v>
      </c>
      <c r="J6684" s="7">
        <f t="shared" si="1"/>
        <v>155.5</v>
      </c>
    </row>
    <row r="6685" ht="15.75" hidden="1" customHeight="1">
      <c r="A6685" s="5" t="s">
        <v>8941</v>
      </c>
      <c r="B6685" s="6" t="s">
        <v>19</v>
      </c>
      <c r="C6685" s="5" t="s">
        <v>13</v>
      </c>
      <c r="D6685" s="5" t="s">
        <v>37</v>
      </c>
      <c r="E6685" s="5" t="s">
        <v>15</v>
      </c>
      <c r="F6685" s="5" t="s">
        <v>190</v>
      </c>
      <c r="G6685" s="7">
        <v>190.0</v>
      </c>
      <c r="H6685" s="7" t="s">
        <v>17</v>
      </c>
      <c r="I6685" s="7">
        <v>191.0</v>
      </c>
      <c r="J6685" s="7">
        <f t="shared" si="1"/>
        <v>190.5</v>
      </c>
    </row>
    <row r="6686" ht="15.75" hidden="1" customHeight="1">
      <c r="A6686" s="5" t="s">
        <v>8942</v>
      </c>
      <c r="B6686" s="6" t="s">
        <v>19</v>
      </c>
      <c r="C6686" s="5" t="s">
        <v>23</v>
      </c>
      <c r="D6686" s="5" t="s">
        <v>109</v>
      </c>
      <c r="E6686" s="5" t="s">
        <v>15</v>
      </c>
      <c r="F6686" s="5" t="s">
        <v>123</v>
      </c>
      <c r="G6686" s="7">
        <v>190.0</v>
      </c>
      <c r="H6686" s="7">
        <v>178.0</v>
      </c>
      <c r="I6686" s="7">
        <v>142.0</v>
      </c>
      <c r="J6686" s="7">
        <f t="shared" si="1"/>
        <v>170</v>
      </c>
    </row>
    <row r="6687" ht="15.75" hidden="1" customHeight="1">
      <c r="A6687" s="5" t="s">
        <v>8943</v>
      </c>
      <c r="B6687" s="6" t="s">
        <v>19</v>
      </c>
      <c r="C6687" s="5" t="s">
        <v>23</v>
      </c>
      <c r="D6687" s="5" t="s">
        <v>24</v>
      </c>
      <c r="E6687" s="5" t="s">
        <v>15</v>
      </c>
      <c r="F6687" s="5" t="s">
        <v>350</v>
      </c>
      <c r="G6687" s="7">
        <v>140.0</v>
      </c>
      <c r="H6687" s="7">
        <v>135.0</v>
      </c>
      <c r="I6687" s="7" t="s">
        <v>17</v>
      </c>
      <c r="J6687" s="7">
        <f t="shared" si="1"/>
        <v>137.5</v>
      </c>
    </row>
    <row r="6688" ht="15.75" hidden="1" customHeight="1">
      <c r="A6688" s="5" t="s">
        <v>8944</v>
      </c>
      <c r="B6688" s="6" t="s">
        <v>12</v>
      </c>
      <c r="C6688" s="5" t="s">
        <v>23</v>
      </c>
      <c r="D6688" s="5" t="s">
        <v>20</v>
      </c>
      <c r="E6688" s="5" t="s">
        <v>15</v>
      </c>
      <c r="F6688" s="5" t="s">
        <v>450</v>
      </c>
      <c r="G6688" s="7">
        <v>175.0</v>
      </c>
      <c r="H6688" s="7" t="s">
        <v>17</v>
      </c>
      <c r="I6688" s="7">
        <v>165.0</v>
      </c>
      <c r="J6688" s="7">
        <f t="shared" si="1"/>
        <v>170</v>
      </c>
    </row>
    <row r="6689" ht="15.75" hidden="1" customHeight="1">
      <c r="A6689" s="5" t="s">
        <v>8945</v>
      </c>
      <c r="B6689" s="6" t="s">
        <v>12</v>
      </c>
      <c r="C6689" s="5" t="s">
        <v>13</v>
      </c>
      <c r="D6689" s="5" t="s">
        <v>20</v>
      </c>
      <c r="E6689" s="5" t="s">
        <v>25</v>
      </c>
      <c r="F6689" s="5" t="s">
        <v>1343</v>
      </c>
      <c r="G6689" s="7">
        <v>138.0</v>
      </c>
      <c r="H6689" s="7" t="s">
        <v>17</v>
      </c>
      <c r="I6689" s="7">
        <v>157.0</v>
      </c>
      <c r="J6689" s="7">
        <f t="shared" si="1"/>
        <v>147.5</v>
      </c>
    </row>
    <row r="6690" ht="15.75" hidden="1" customHeight="1">
      <c r="A6690" s="5" t="s">
        <v>8946</v>
      </c>
      <c r="B6690" s="6" t="s">
        <v>19</v>
      </c>
      <c r="C6690" s="5" t="s">
        <v>23</v>
      </c>
      <c r="D6690" s="5" t="s">
        <v>14</v>
      </c>
      <c r="E6690" s="5" t="s">
        <v>25</v>
      </c>
      <c r="F6690" s="5" t="s">
        <v>259</v>
      </c>
      <c r="G6690" s="7">
        <v>129.0</v>
      </c>
      <c r="H6690" s="7">
        <v>102.0</v>
      </c>
      <c r="I6690" s="7" t="s">
        <v>17</v>
      </c>
      <c r="J6690" s="7">
        <f t="shared" si="1"/>
        <v>115.5</v>
      </c>
    </row>
    <row r="6691" ht="15.75" hidden="1" customHeight="1">
      <c r="A6691" s="5" t="s">
        <v>8947</v>
      </c>
      <c r="B6691" s="6" t="s">
        <v>19</v>
      </c>
      <c r="C6691" s="5" t="s">
        <v>13</v>
      </c>
      <c r="D6691" s="5" t="s">
        <v>20</v>
      </c>
      <c r="E6691" s="5" t="s">
        <v>25</v>
      </c>
      <c r="F6691" s="5" t="s">
        <v>772</v>
      </c>
      <c r="G6691" s="7">
        <v>159.0</v>
      </c>
      <c r="H6691" s="7">
        <v>121.0</v>
      </c>
      <c r="I6691" s="7" t="s">
        <v>17</v>
      </c>
      <c r="J6691" s="7">
        <f t="shared" si="1"/>
        <v>140</v>
      </c>
    </row>
    <row r="6692" ht="15.75" hidden="1" customHeight="1">
      <c r="A6692" s="5" t="s">
        <v>8948</v>
      </c>
      <c r="B6692" s="6" t="s">
        <v>12</v>
      </c>
      <c r="C6692" s="5" t="s">
        <v>23</v>
      </c>
      <c r="D6692" s="5" t="s">
        <v>30</v>
      </c>
      <c r="E6692" s="5" t="s">
        <v>15</v>
      </c>
      <c r="F6692" s="5" t="s">
        <v>214</v>
      </c>
      <c r="G6692" s="7">
        <v>131.0</v>
      </c>
      <c r="H6692" s="7">
        <v>145.0</v>
      </c>
      <c r="I6692" s="7" t="s">
        <v>17</v>
      </c>
      <c r="J6692" s="7">
        <f t="shared" si="1"/>
        <v>138</v>
      </c>
    </row>
    <row r="6693" ht="15.75" hidden="1" customHeight="1">
      <c r="A6693" s="5" t="s">
        <v>8949</v>
      </c>
      <c r="B6693" s="6" t="s">
        <v>12</v>
      </c>
      <c r="C6693" s="5" t="s">
        <v>23</v>
      </c>
      <c r="D6693" s="5" t="s">
        <v>30</v>
      </c>
      <c r="E6693" s="5" t="s">
        <v>25</v>
      </c>
      <c r="F6693" s="5" t="s">
        <v>446</v>
      </c>
      <c r="G6693" s="7">
        <v>137.0</v>
      </c>
      <c r="H6693" s="7" t="s">
        <v>17</v>
      </c>
      <c r="I6693" s="7">
        <v>130.0</v>
      </c>
      <c r="J6693" s="7">
        <f t="shared" si="1"/>
        <v>133.5</v>
      </c>
    </row>
    <row r="6694" ht="15.75" hidden="1" customHeight="1">
      <c r="A6694" s="5" t="s">
        <v>8950</v>
      </c>
      <c r="B6694" s="6" t="s">
        <v>19</v>
      </c>
      <c r="C6694" s="5" t="s">
        <v>13</v>
      </c>
      <c r="D6694" s="5" t="s">
        <v>24</v>
      </c>
      <c r="E6694" s="5" t="s">
        <v>25</v>
      </c>
      <c r="F6694" s="5" t="s">
        <v>959</v>
      </c>
      <c r="G6694" s="7">
        <v>145.0</v>
      </c>
      <c r="H6694" s="7">
        <v>121.0</v>
      </c>
      <c r="I6694" s="7" t="s">
        <v>17</v>
      </c>
      <c r="J6694" s="7">
        <f t="shared" si="1"/>
        <v>133</v>
      </c>
    </row>
    <row r="6695" ht="15.75" hidden="1" customHeight="1">
      <c r="A6695" s="5" t="s">
        <v>8951</v>
      </c>
      <c r="B6695" s="6" t="s">
        <v>12</v>
      </c>
      <c r="C6695" s="5" t="s">
        <v>13</v>
      </c>
      <c r="D6695" s="5" t="s">
        <v>109</v>
      </c>
      <c r="E6695" s="5" t="s">
        <v>25</v>
      </c>
      <c r="F6695" s="5" t="s">
        <v>73</v>
      </c>
      <c r="G6695" s="7">
        <v>174.0</v>
      </c>
      <c r="H6695" s="7">
        <v>176.0</v>
      </c>
      <c r="I6695" s="7" t="s">
        <v>17</v>
      </c>
      <c r="J6695" s="7">
        <f t="shared" si="1"/>
        <v>175</v>
      </c>
    </row>
    <row r="6696" ht="15.75" hidden="1" customHeight="1">
      <c r="A6696" s="5" t="s">
        <v>8952</v>
      </c>
      <c r="B6696" s="6" t="s">
        <v>12</v>
      </c>
      <c r="C6696" s="5" t="s">
        <v>23</v>
      </c>
      <c r="D6696" s="5" t="s">
        <v>43</v>
      </c>
      <c r="E6696" s="5" t="s">
        <v>25</v>
      </c>
      <c r="F6696" s="5" t="s">
        <v>454</v>
      </c>
      <c r="G6696" s="7">
        <v>165.0</v>
      </c>
      <c r="H6696" s="7" t="s">
        <v>17</v>
      </c>
      <c r="I6696" s="7">
        <v>110.0</v>
      </c>
      <c r="J6696" s="7">
        <f t="shared" si="1"/>
        <v>137.5</v>
      </c>
    </row>
    <row r="6697" ht="15.75" hidden="1" customHeight="1">
      <c r="A6697" s="5" t="s">
        <v>8953</v>
      </c>
      <c r="B6697" s="6" t="s">
        <v>19</v>
      </c>
      <c r="C6697" s="5" t="s">
        <v>13</v>
      </c>
      <c r="D6697" s="5" t="s">
        <v>30</v>
      </c>
      <c r="E6697" s="5" t="s">
        <v>15</v>
      </c>
      <c r="F6697" s="5" t="s">
        <v>201</v>
      </c>
      <c r="G6697" s="7">
        <v>131.0</v>
      </c>
      <c r="H6697" s="7" t="s">
        <v>17</v>
      </c>
      <c r="I6697" s="7" t="s">
        <v>67</v>
      </c>
      <c r="J6697" s="7">
        <f t="shared" si="1"/>
        <v>131</v>
      </c>
    </row>
    <row r="6698" ht="15.75" hidden="1" customHeight="1">
      <c r="A6698" s="5" t="s">
        <v>8954</v>
      </c>
      <c r="B6698" s="6" t="s">
        <v>19</v>
      </c>
      <c r="C6698" s="5" t="s">
        <v>13</v>
      </c>
      <c r="D6698" s="5" t="s">
        <v>109</v>
      </c>
      <c r="E6698" s="5" t="s">
        <v>25</v>
      </c>
      <c r="F6698" s="5" t="s">
        <v>110</v>
      </c>
      <c r="G6698" s="7">
        <v>155.0</v>
      </c>
      <c r="H6698" s="7">
        <v>149.0</v>
      </c>
      <c r="I6698" s="7">
        <v>161.0</v>
      </c>
      <c r="J6698" s="7">
        <f t="shared" si="1"/>
        <v>155</v>
      </c>
    </row>
    <row r="6699" ht="15.75" hidden="1" customHeight="1">
      <c r="A6699" s="5" t="s">
        <v>8955</v>
      </c>
      <c r="B6699" s="6" t="s">
        <v>19</v>
      </c>
      <c r="C6699" s="5" t="s">
        <v>23</v>
      </c>
      <c r="D6699" s="5" t="s">
        <v>561</v>
      </c>
      <c r="E6699" s="5" t="s">
        <v>15</v>
      </c>
      <c r="F6699" s="5" t="s">
        <v>594</v>
      </c>
      <c r="G6699" s="7">
        <v>132.0</v>
      </c>
      <c r="H6699" s="7">
        <v>110.0</v>
      </c>
      <c r="I6699" s="7">
        <v>100.0</v>
      </c>
      <c r="J6699" s="7">
        <f t="shared" si="1"/>
        <v>114</v>
      </c>
    </row>
    <row r="6700" ht="15.75" hidden="1" customHeight="1">
      <c r="A6700" s="5" t="s">
        <v>8956</v>
      </c>
      <c r="B6700" s="6" t="s">
        <v>12</v>
      </c>
      <c r="C6700" s="5" t="s">
        <v>23</v>
      </c>
      <c r="D6700" s="5" t="s">
        <v>20</v>
      </c>
      <c r="E6700" s="5" t="s">
        <v>15</v>
      </c>
      <c r="F6700" s="5" t="s">
        <v>161</v>
      </c>
      <c r="G6700" s="7">
        <v>167.0</v>
      </c>
      <c r="H6700" s="7">
        <v>151.0</v>
      </c>
      <c r="I6700" s="7">
        <v>137.0</v>
      </c>
      <c r="J6700" s="7">
        <f t="shared" si="1"/>
        <v>151.6666667</v>
      </c>
    </row>
    <row r="6701" ht="15.75" hidden="1" customHeight="1">
      <c r="A6701" s="5" t="s">
        <v>8957</v>
      </c>
      <c r="B6701" s="6" t="s">
        <v>12</v>
      </c>
      <c r="C6701" s="5" t="s">
        <v>23</v>
      </c>
      <c r="D6701" s="5" t="s">
        <v>20</v>
      </c>
      <c r="E6701" s="5" t="s">
        <v>15</v>
      </c>
      <c r="F6701" s="5" t="s">
        <v>264</v>
      </c>
      <c r="G6701" s="7">
        <v>154.0</v>
      </c>
      <c r="H6701" s="7" t="s">
        <v>64</v>
      </c>
      <c r="I6701" s="7" t="s">
        <v>67</v>
      </c>
      <c r="J6701" s="7">
        <f t="shared" si="1"/>
        <v>154</v>
      </c>
    </row>
    <row r="6702" ht="15.75" hidden="1" customHeight="1">
      <c r="A6702" s="5" t="s">
        <v>8958</v>
      </c>
      <c r="B6702" s="6" t="s">
        <v>19</v>
      </c>
      <c r="C6702" s="5" t="s">
        <v>13</v>
      </c>
      <c r="D6702" s="5" t="s">
        <v>37</v>
      </c>
      <c r="E6702" s="5" t="s">
        <v>25</v>
      </c>
      <c r="F6702" s="5" t="s">
        <v>576</v>
      </c>
      <c r="G6702" s="7">
        <v>161.0</v>
      </c>
      <c r="H6702" s="7" t="s">
        <v>17</v>
      </c>
      <c r="I6702" s="7">
        <v>180.0</v>
      </c>
      <c r="J6702" s="7">
        <f t="shared" si="1"/>
        <v>170.5</v>
      </c>
    </row>
    <row r="6703" ht="15.75" hidden="1" customHeight="1">
      <c r="A6703" s="5" t="s">
        <v>8959</v>
      </c>
      <c r="B6703" s="6" t="s">
        <v>12</v>
      </c>
      <c r="C6703" s="5" t="s">
        <v>23</v>
      </c>
      <c r="D6703" s="5" t="s">
        <v>14</v>
      </c>
      <c r="E6703" s="5" t="s">
        <v>25</v>
      </c>
      <c r="F6703" s="5" t="s">
        <v>194</v>
      </c>
      <c r="G6703" s="7">
        <v>161.0</v>
      </c>
      <c r="H6703" s="7" t="s">
        <v>17</v>
      </c>
      <c r="I6703" s="7">
        <v>173.0</v>
      </c>
      <c r="J6703" s="7">
        <f t="shared" si="1"/>
        <v>167</v>
      </c>
    </row>
    <row r="6704" ht="15.75" hidden="1" customHeight="1">
      <c r="A6704" s="5" t="s">
        <v>8960</v>
      </c>
      <c r="B6704" s="6" t="s">
        <v>12</v>
      </c>
      <c r="C6704" s="5" t="s">
        <v>13</v>
      </c>
      <c r="D6704" s="5" t="s">
        <v>20</v>
      </c>
      <c r="E6704" s="5" t="s">
        <v>15</v>
      </c>
      <c r="F6704" s="5" t="s">
        <v>457</v>
      </c>
      <c r="G6704" s="7">
        <v>170.0</v>
      </c>
      <c r="H6704" s="7">
        <v>170.0</v>
      </c>
      <c r="I6704" s="7" t="s">
        <v>17</v>
      </c>
      <c r="J6704" s="7">
        <f t="shared" si="1"/>
        <v>170</v>
      </c>
    </row>
    <row r="6705" ht="15.75" hidden="1" customHeight="1">
      <c r="A6705" s="5" t="s">
        <v>8961</v>
      </c>
      <c r="B6705" s="6" t="s">
        <v>19</v>
      </c>
      <c r="C6705" s="5" t="s">
        <v>13</v>
      </c>
      <c r="D6705" s="5" t="s">
        <v>14</v>
      </c>
      <c r="E6705" s="5" t="s">
        <v>25</v>
      </c>
      <c r="F6705" s="5" t="s">
        <v>489</v>
      </c>
      <c r="G6705" s="7">
        <v>171.0</v>
      </c>
      <c r="H6705" s="7">
        <v>145.0</v>
      </c>
      <c r="I6705" s="7">
        <v>153.0</v>
      </c>
      <c r="J6705" s="7">
        <f t="shared" si="1"/>
        <v>156.3333333</v>
      </c>
    </row>
    <row r="6706" ht="15.75" hidden="1" customHeight="1">
      <c r="A6706" s="5" t="s">
        <v>8962</v>
      </c>
      <c r="B6706" s="6" t="s">
        <v>12</v>
      </c>
      <c r="C6706" s="5" t="s">
        <v>13</v>
      </c>
      <c r="D6706" s="5" t="s">
        <v>30</v>
      </c>
      <c r="E6706" s="5" t="s">
        <v>15</v>
      </c>
      <c r="F6706" s="5" t="s">
        <v>183</v>
      </c>
      <c r="G6706" s="7">
        <v>144.0</v>
      </c>
      <c r="H6706" s="7">
        <v>160.0</v>
      </c>
      <c r="I6706" s="7">
        <v>133.0</v>
      </c>
      <c r="J6706" s="7">
        <f t="shared" si="1"/>
        <v>145.6666667</v>
      </c>
    </row>
    <row r="6707" ht="15.75" hidden="1" customHeight="1">
      <c r="A6707" s="5" t="s">
        <v>8963</v>
      </c>
      <c r="B6707" s="6" t="s">
        <v>12</v>
      </c>
      <c r="C6707" s="5" t="s">
        <v>13</v>
      </c>
      <c r="D6707" s="5" t="s">
        <v>43</v>
      </c>
      <c r="E6707" s="5" t="s">
        <v>25</v>
      </c>
      <c r="F6707" s="5" t="s">
        <v>363</v>
      </c>
      <c r="G6707" s="7">
        <v>152.0</v>
      </c>
      <c r="H6707" s="7">
        <v>145.0</v>
      </c>
      <c r="I6707" s="7">
        <v>166.0</v>
      </c>
      <c r="J6707" s="7">
        <f t="shared" si="1"/>
        <v>154.3333333</v>
      </c>
    </row>
    <row r="6708" ht="15.75" hidden="1" customHeight="1">
      <c r="A6708" s="5" t="s">
        <v>8964</v>
      </c>
      <c r="B6708" s="6" t="s">
        <v>12</v>
      </c>
      <c r="C6708" s="5" t="s">
        <v>23</v>
      </c>
      <c r="D6708" s="5" t="s">
        <v>20</v>
      </c>
      <c r="E6708" s="5" t="s">
        <v>25</v>
      </c>
      <c r="F6708" s="5" t="s">
        <v>410</v>
      </c>
      <c r="G6708" s="7">
        <v>174.0</v>
      </c>
      <c r="H6708" s="7" t="s">
        <v>17</v>
      </c>
      <c r="I6708" s="7">
        <v>142.0</v>
      </c>
      <c r="J6708" s="7">
        <f t="shared" si="1"/>
        <v>158</v>
      </c>
    </row>
    <row r="6709" ht="15.75" customHeight="1">
      <c r="A6709" s="5" t="s">
        <v>8965</v>
      </c>
      <c r="B6709" s="6" t="s">
        <v>12</v>
      </c>
      <c r="C6709" s="5" t="s">
        <v>13</v>
      </c>
      <c r="D6709" s="5" t="s">
        <v>30</v>
      </c>
      <c r="E6709" s="5" t="s">
        <v>25</v>
      </c>
      <c r="F6709" s="5" t="s">
        <v>269</v>
      </c>
      <c r="G6709" s="7" t="s">
        <v>67</v>
      </c>
      <c r="H6709" s="7" t="s">
        <v>67</v>
      </c>
      <c r="I6709" s="7" t="s">
        <v>17</v>
      </c>
      <c r="J6709" s="7" t="str">
        <f t="shared" si="1"/>
        <v>#DIV/0!</v>
      </c>
    </row>
    <row r="6710" ht="15.75" hidden="1" customHeight="1">
      <c r="A6710" s="5" t="s">
        <v>8966</v>
      </c>
      <c r="B6710" s="6" t="s">
        <v>12</v>
      </c>
      <c r="C6710" s="5" t="s">
        <v>23</v>
      </c>
      <c r="D6710" s="5" t="s">
        <v>20</v>
      </c>
      <c r="E6710" s="5" t="s">
        <v>25</v>
      </c>
      <c r="F6710" s="5" t="s">
        <v>440</v>
      </c>
      <c r="G6710" s="7">
        <v>188.0</v>
      </c>
      <c r="H6710" s="7">
        <v>170.0</v>
      </c>
      <c r="I6710" s="7" t="s">
        <v>17</v>
      </c>
      <c r="J6710" s="7">
        <f t="shared" si="1"/>
        <v>179</v>
      </c>
    </row>
    <row r="6711" ht="15.75" hidden="1" customHeight="1">
      <c r="A6711" s="5" t="s">
        <v>8967</v>
      </c>
      <c r="B6711" s="6" t="s">
        <v>12</v>
      </c>
      <c r="C6711" s="5" t="s">
        <v>13</v>
      </c>
      <c r="D6711" s="5" t="s">
        <v>24</v>
      </c>
      <c r="E6711" s="5" t="s">
        <v>15</v>
      </c>
      <c r="F6711" s="5" t="s">
        <v>336</v>
      </c>
      <c r="G6711" s="7">
        <v>127.0</v>
      </c>
      <c r="H6711" s="7">
        <v>145.0</v>
      </c>
      <c r="I6711" s="7">
        <v>107.0</v>
      </c>
      <c r="J6711" s="7">
        <f t="shared" si="1"/>
        <v>126.3333333</v>
      </c>
    </row>
    <row r="6712" ht="15.75" hidden="1" customHeight="1">
      <c r="A6712" s="5" t="s">
        <v>8968</v>
      </c>
      <c r="B6712" s="6" t="s">
        <v>12</v>
      </c>
      <c r="C6712" s="5" t="s">
        <v>23</v>
      </c>
      <c r="D6712" s="5" t="s">
        <v>20</v>
      </c>
      <c r="E6712" s="5" t="s">
        <v>15</v>
      </c>
      <c r="F6712" s="5" t="s">
        <v>153</v>
      </c>
      <c r="G6712" s="7">
        <v>167.0</v>
      </c>
      <c r="H6712" s="7" t="s">
        <v>17</v>
      </c>
      <c r="I6712" s="7">
        <v>149.0</v>
      </c>
      <c r="J6712" s="7">
        <f t="shared" si="1"/>
        <v>158</v>
      </c>
    </row>
    <row r="6713" ht="15.75" hidden="1" customHeight="1">
      <c r="A6713" s="5" t="s">
        <v>8969</v>
      </c>
      <c r="B6713" s="6" t="s">
        <v>12</v>
      </c>
      <c r="C6713" s="5" t="s">
        <v>23</v>
      </c>
      <c r="D6713" s="5" t="s">
        <v>20</v>
      </c>
      <c r="E6713" s="5" t="s">
        <v>25</v>
      </c>
      <c r="F6713" s="5" t="s">
        <v>498</v>
      </c>
      <c r="G6713" s="7">
        <v>185.0</v>
      </c>
      <c r="H6713" s="7" t="s">
        <v>17</v>
      </c>
      <c r="I6713" s="7">
        <v>117.0</v>
      </c>
      <c r="J6713" s="7">
        <f t="shared" si="1"/>
        <v>151</v>
      </c>
    </row>
    <row r="6714" ht="15.75" hidden="1" customHeight="1">
      <c r="A6714" s="5" t="s">
        <v>8970</v>
      </c>
      <c r="B6714" s="6" t="s">
        <v>12</v>
      </c>
      <c r="C6714" s="5" t="s">
        <v>23</v>
      </c>
      <c r="D6714" s="5" t="s">
        <v>20</v>
      </c>
      <c r="E6714" s="5" t="s">
        <v>15</v>
      </c>
      <c r="F6714" s="5" t="s">
        <v>354</v>
      </c>
      <c r="G6714" s="7">
        <v>178.0</v>
      </c>
      <c r="H6714" s="7">
        <v>167.0</v>
      </c>
      <c r="I6714" s="7" t="s">
        <v>17</v>
      </c>
      <c r="J6714" s="7">
        <f t="shared" si="1"/>
        <v>172.5</v>
      </c>
    </row>
    <row r="6715" ht="15.75" hidden="1" customHeight="1">
      <c r="A6715" s="5" t="s">
        <v>8971</v>
      </c>
      <c r="B6715" s="6" t="s">
        <v>12</v>
      </c>
      <c r="C6715" s="5" t="s">
        <v>13</v>
      </c>
      <c r="D6715" s="5" t="s">
        <v>37</v>
      </c>
      <c r="E6715" s="5" t="s">
        <v>15</v>
      </c>
      <c r="F6715" s="5" t="s">
        <v>196</v>
      </c>
      <c r="G6715" s="7">
        <v>174.0</v>
      </c>
      <c r="H6715" s="7" t="s">
        <v>17</v>
      </c>
      <c r="I6715" s="7">
        <v>192.0</v>
      </c>
      <c r="J6715" s="7">
        <f t="shared" si="1"/>
        <v>183</v>
      </c>
    </row>
    <row r="6716" ht="15.75" hidden="1" customHeight="1">
      <c r="A6716" s="5" t="s">
        <v>8972</v>
      </c>
      <c r="B6716" s="6" t="s">
        <v>12</v>
      </c>
      <c r="C6716" s="5" t="s">
        <v>13</v>
      </c>
      <c r="D6716" s="5" t="s">
        <v>149</v>
      </c>
      <c r="E6716" s="5" t="s">
        <v>15</v>
      </c>
      <c r="F6716" s="5" t="s">
        <v>183</v>
      </c>
      <c r="G6716" s="7" t="s">
        <v>67</v>
      </c>
      <c r="H6716" s="7">
        <v>107.0</v>
      </c>
      <c r="I6716" s="7" t="s">
        <v>17</v>
      </c>
      <c r="J6716" s="7">
        <f t="shared" si="1"/>
        <v>107</v>
      </c>
    </row>
    <row r="6717" ht="15.75" hidden="1" customHeight="1">
      <c r="A6717" s="5" t="s">
        <v>8973</v>
      </c>
      <c r="B6717" s="6" t="s">
        <v>12</v>
      </c>
      <c r="C6717" s="5" t="s">
        <v>13</v>
      </c>
      <c r="D6717" s="5" t="s">
        <v>20</v>
      </c>
      <c r="E6717" s="5" t="s">
        <v>25</v>
      </c>
      <c r="F6717" s="5" t="s">
        <v>654</v>
      </c>
      <c r="G6717" s="7">
        <v>129.0</v>
      </c>
      <c r="H6717" s="7" t="s">
        <v>17</v>
      </c>
      <c r="I6717" s="7">
        <v>137.0</v>
      </c>
      <c r="J6717" s="7">
        <f t="shared" si="1"/>
        <v>133</v>
      </c>
    </row>
    <row r="6718" ht="15.75" hidden="1" customHeight="1">
      <c r="A6718" s="5" t="s">
        <v>8974</v>
      </c>
      <c r="B6718" s="6" t="s">
        <v>12</v>
      </c>
      <c r="C6718" s="5" t="s">
        <v>23</v>
      </c>
      <c r="D6718" s="5" t="s">
        <v>20</v>
      </c>
      <c r="E6718" s="5" t="s">
        <v>25</v>
      </c>
      <c r="F6718" s="5" t="s">
        <v>240</v>
      </c>
      <c r="G6718" s="7">
        <v>134.0</v>
      </c>
      <c r="H6718" s="7" t="s">
        <v>67</v>
      </c>
      <c r="I6718" s="7" t="s">
        <v>17</v>
      </c>
      <c r="J6718" s="7">
        <f t="shared" si="1"/>
        <v>134</v>
      </c>
    </row>
    <row r="6719" ht="15.75" hidden="1" customHeight="1">
      <c r="A6719" s="5" t="s">
        <v>8975</v>
      </c>
      <c r="B6719" s="6" t="s">
        <v>12</v>
      </c>
      <c r="C6719" s="5" t="s">
        <v>23</v>
      </c>
      <c r="D6719" s="5" t="s">
        <v>20</v>
      </c>
      <c r="E6719" s="5" t="s">
        <v>15</v>
      </c>
      <c r="F6719" s="5" t="s">
        <v>383</v>
      </c>
      <c r="G6719" s="7">
        <v>180.0</v>
      </c>
      <c r="H6719" s="7">
        <v>185.5</v>
      </c>
      <c r="I6719" s="7" t="s">
        <v>17</v>
      </c>
      <c r="J6719" s="7">
        <f t="shared" si="1"/>
        <v>182.75</v>
      </c>
    </row>
    <row r="6720" ht="15.75" hidden="1" customHeight="1">
      <c r="A6720" s="5" t="s">
        <v>8976</v>
      </c>
      <c r="B6720" s="6" t="s">
        <v>12</v>
      </c>
      <c r="C6720" s="5" t="s">
        <v>13</v>
      </c>
      <c r="D6720" s="5" t="s">
        <v>561</v>
      </c>
      <c r="E6720" s="5" t="s">
        <v>15</v>
      </c>
      <c r="F6720" s="5" t="s">
        <v>594</v>
      </c>
      <c r="G6720" s="7">
        <v>104.0</v>
      </c>
      <c r="H6720" s="7">
        <v>115.0</v>
      </c>
      <c r="I6720" s="7" t="s">
        <v>17</v>
      </c>
      <c r="J6720" s="7">
        <f t="shared" si="1"/>
        <v>109.5</v>
      </c>
    </row>
    <row r="6721" ht="15.75" hidden="1" customHeight="1">
      <c r="A6721" s="5" t="s">
        <v>8977</v>
      </c>
      <c r="B6721" s="6" t="s">
        <v>19</v>
      </c>
      <c r="C6721" s="5" t="s">
        <v>13</v>
      </c>
      <c r="D6721" s="5" t="s">
        <v>24</v>
      </c>
      <c r="E6721" s="5" t="s">
        <v>15</v>
      </c>
      <c r="F6721" s="5" t="s">
        <v>3920</v>
      </c>
      <c r="G6721" s="7">
        <v>127.0</v>
      </c>
      <c r="H6721" s="7" t="s">
        <v>17</v>
      </c>
      <c r="I6721" s="7">
        <v>125.0</v>
      </c>
      <c r="J6721" s="7">
        <f t="shared" si="1"/>
        <v>126</v>
      </c>
    </row>
    <row r="6722" ht="15.75" hidden="1" customHeight="1">
      <c r="A6722" s="5" t="s">
        <v>8978</v>
      </c>
      <c r="B6722" s="6" t="s">
        <v>12</v>
      </c>
      <c r="C6722" s="5" t="s">
        <v>13</v>
      </c>
      <c r="D6722" s="5" t="s">
        <v>20</v>
      </c>
      <c r="E6722" s="5" t="s">
        <v>25</v>
      </c>
      <c r="F6722" s="5" t="s">
        <v>71</v>
      </c>
      <c r="G6722" s="7">
        <v>150.0</v>
      </c>
      <c r="H6722" s="7">
        <v>130.0</v>
      </c>
      <c r="I6722" s="7">
        <v>137.0</v>
      </c>
      <c r="J6722" s="7">
        <f t="shared" si="1"/>
        <v>139</v>
      </c>
    </row>
    <row r="6723" ht="15.75" customHeight="1">
      <c r="A6723" s="5" t="s">
        <v>8979</v>
      </c>
      <c r="B6723" s="6" t="s">
        <v>8980</v>
      </c>
      <c r="C6723" s="5" t="s">
        <v>13</v>
      </c>
      <c r="D6723" s="5" t="s">
        <v>30</v>
      </c>
      <c r="E6723" s="5" t="s">
        <v>25</v>
      </c>
      <c r="F6723" s="5" t="s">
        <v>1209</v>
      </c>
      <c r="G6723" s="7" t="s">
        <v>64</v>
      </c>
      <c r="H6723" s="7" t="s">
        <v>64</v>
      </c>
      <c r="I6723" s="7" t="s">
        <v>17</v>
      </c>
      <c r="J6723" s="7" t="str">
        <f t="shared" si="1"/>
        <v>#DIV/0!</v>
      </c>
    </row>
    <row r="6724" ht="15.75" hidden="1" customHeight="1">
      <c r="A6724" s="5" t="s">
        <v>8981</v>
      </c>
      <c r="B6724" s="6" t="s">
        <v>19</v>
      </c>
      <c r="C6724" s="5" t="s">
        <v>23</v>
      </c>
      <c r="D6724" s="5" t="s">
        <v>24</v>
      </c>
      <c r="E6724" s="5" t="s">
        <v>25</v>
      </c>
      <c r="F6724" s="5" t="s">
        <v>69</v>
      </c>
      <c r="G6724" s="7">
        <v>132.0</v>
      </c>
      <c r="H6724" s="7">
        <v>118.0</v>
      </c>
      <c r="I6724" s="7">
        <v>130.0</v>
      </c>
      <c r="J6724" s="7">
        <f t="shared" si="1"/>
        <v>126.6666667</v>
      </c>
    </row>
    <row r="6725" ht="15.75" hidden="1" customHeight="1">
      <c r="A6725" s="5" t="s">
        <v>8982</v>
      </c>
      <c r="B6725" s="6" t="s">
        <v>12</v>
      </c>
      <c r="C6725" s="5" t="s">
        <v>23</v>
      </c>
      <c r="D6725" s="5" t="s">
        <v>561</v>
      </c>
      <c r="E6725" s="5" t="s">
        <v>15</v>
      </c>
      <c r="F6725" s="5" t="s">
        <v>600</v>
      </c>
      <c r="G6725" s="7">
        <v>154.0</v>
      </c>
      <c r="H6725" s="7">
        <v>167.0</v>
      </c>
      <c r="I6725" s="7" t="s">
        <v>17</v>
      </c>
      <c r="J6725" s="7">
        <f t="shared" si="1"/>
        <v>160.5</v>
      </c>
    </row>
    <row r="6726" ht="15.75" hidden="1" customHeight="1">
      <c r="A6726" s="5" t="s">
        <v>8983</v>
      </c>
      <c r="B6726" s="6" t="s">
        <v>12</v>
      </c>
      <c r="C6726" s="5" t="s">
        <v>13</v>
      </c>
      <c r="D6726" s="5" t="s">
        <v>24</v>
      </c>
      <c r="E6726" s="5" t="s">
        <v>15</v>
      </c>
      <c r="F6726" s="5" t="s">
        <v>1388</v>
      </c>
      <c r="G6726" s="7">
        <v>124.0</v>
      </c>
      <c r="H6726" s="7">
        <v>143.0</v>
      </c>
      <c r="I6726" s="7">
        <v>137.0</v>
      </c>
      <c r="J6726" s="7">
        <f t="shared" si="1"/>
        <v>134.6666667</v>
      </c>
    </row>
    <row r="6727" ht="15.75" hidden="1" customHeight="1">
      <c r="A6727" s="5" t="s">
        <v>8984</v>
      </c>
      <c r="B6727" s="6" t="s">
        <v>12</v>
      </c>
      <c r="C6727" s="5" t="s">
        <v>23</v>
      </c>
      <c r="D6727" s="5" t="s">
        <v>20</v>
      </c>
      <c r="E6727" s="5" t="s">
        <v>25</v>
      </c>
      <c r="F6727" s="5" t="s">
        <v>534</v>
      </c>
      <c r="G6727" s="7">
        <v>172.0</v>
      </c>
      <c r="H6727" s="7" t="s">
        <v>17</v>
      </c>
      <c r="I6727" s="7">
        <v>168.0</v>
      </c>
      <c r="J6727" s="7">
        <f t="shared" si="1"/>
        <v>170</v>
      </c>
    </row>
    <row r="6728" ht="15.75" hidden="1" customHeight="1">
      <c r="A6728" s="5" t="s">
        <v>8985</v>
      </c>
      <c r="B6728" s="6" t="s">
        <v>19</v>
      </c>
      <c r="C6728" s="5" t="s">
        <v>13</v>
      </c>
      <c r="D6728" s="5" t="s">
        <v>60</v>
      </c>
      <c r="E6728" s="5" t="s">
        <v>25</v>
      </c>
      <c r="F6728" s="5" t="s">
        <v>278</v>
      </c>
      <c r="G6728" s="7">
        <v>171.0</v>
      </c>
      <c r="H6728" s="7" t="s">
        <v>17</v>
      </c>
      <c r="I6728" s="7">
        <v>178.0</v>
      </c>
      <c r="J6728" s="7">
        <f t="shared" si="1"/>
        <v>174.5</v>
      </c>
    </row>
    <row r="6729" ht="15.75" hidden="1" customHeight="1">
      <c r="A6729" s="5" t="s">
        <v>8986</v>
      </c>
      <c r="B6729" s="6" t="s">
        <v>12</v>
      </c>
      <c r="C6729" s="5" t="s">
        <v>23</v>
      </c>
      <c r="D6729" s="5" t="s">
        <v>43</v>
      </c>
      <c r="E6729" s="5" t="s">
        <v>25</v>
      </c>
      <c r="F6729" s="5" t="s">
        <v>103</v>
      </c>
      <c r="G6729" s="7">
        <v>137.0</v>
      </c>
      <c r="H6729" s="7">
        <v>147.0</v>
      </c>
      <c r="I6729" s="7" t="s">
        <v>17</v>
      </c>
      <c r="J6729" s="7">
        <f t="shared" si="1"/>
        <v>142</v>
      </c>
    </row>
    <row r="6730" ht="15.75" hidden="1" customHeight="1">
      <c r="A6730" s="5" t="s">
        <v>8987</v>
      </c>
      <c r="B6730" s="6" t="s">
        <v>19</v>
      </c>
      <c r="C6730" s="5" t="s">
        <v>13</v>
      </c>
      <c r="D6730" s="5" t="s">
        <v>14</v>
      </c>
      <c r="E6730" s="5" t="s">
        <v>25</v>
      </c>
      <c r="F6730" s="5" t="s">
        <v>782</v>
      </c>
      <c r="G6730" s="7">
        <v>115.0</v>
      </c>
      <c r="H6730" s="7" t="s">
        <v>17</v>
      </c>
      <c r="I6730" s="7">
        <v>117.0</v>
      </c>
      <c r="J6730" s="7">
        <f t="shared" si="1"/>
        <v>116</v>
      </c>
    </row>
    <row r="6731" ht="15.75" hidden="1" customHeight="1">
      <c r="A6731" s="5" t="s">
        <v>8988</v>
      </c>
      <c r="B6731" s="6" t="s">
        <v>12</v>
      </c>
      <c r="C6731" s="5" t="s">
        <v>23</v>
      </c>
      <c r="D6731" s="5" t="s">
        <v>30</v>
      </c>
      <c r="E6731" s="5" t="s">
        <v>25</v>
      </c>
      <c r="F6731" s="5" t="s">
        <v>158</v>
      </c>
      <c r="G6731" s="7">
        <v>197.0</v>
      </c>
      <c r="H6731" s="7" t="s">
        <v>17</v>
      </c>
      <c r="I6731" s="7">
        <v>186.0</v>
      </c>
      <c r="J6731" s="7">
        <f t="shared" si="1"/>
        <v>191.5</v>
      </c>
    </row>
    <row r="6732" ht="15.75" hidden="1" customHeight="1">
      <c r="A6732" s="5" t="s">
        <v>8989</v>
      </c>
      <c r="B6732" s="6" t="s">
        <v>19</v>
      </c>
      <c r="C6732" s="5" t="s">
        <v>23</v>
      </c>
      <c r="D6732" s="5" t="s">
        <v>37</v>
      </c>
      <c r="E6732" s="5" t="s">
        <v>15</v>
      </c>
      <c r="F6732" s="5" t="s">
        <v>326</v>
      </c>
      <c r="G6732" s="7">
        <v>132.0</v>
      </c>
      <c r="H6732" s="7">
        <v>105.0</v>
      </c>
      <c r="I6732" s="7" t="s">
        <v>17</v>
      </c>
      <c r="J6732" s="7">
        <f t="shared" si="1"/>
        <v>118.5</v>
      </c>
    </row>
    <row r="6733" ht="15.75" hidden="1" customHeight="1">
      <c r="A6733" s="5" t="s">
        <v>8990</v>
      </c>
      <c r="B6733" s="6" t="s">
        <v>12</v>
      </c>
      <c r="C6733" s="5" t="s">
        <v>13</v>
      </c>
      <c r="D6733" s="5" t="s">
        <v>30</v>
      </c>
      <c r="E6733" s="5" t="s">
        <v>25</v>
      </c>
      <c r="F6733" s="5" t="s">
        <v>448</v>
      </c>
      <c r="G6733" s="7">
        <v>140.0</v>
      </c>
      <c r="H6733" s="7" t="s">
        <v>17</v>
      </c>
      <c r="I6733" s="7">
        <v>144.0</v>
      </c>
      <c r="J6733" s="7">
        <f t="shared" si="1"/>
        <v>142</v>
      </c>
    </row>
    <row r="6734" ht="15.75" hidden="1" customHeight="1">
      <c r="A6734" s="5" t="s">
        <v>8991</v>
      </c>
      <c r="B6734" s="6" t="s">
        <v>19</v>
      </c>
      <c r="C6734" s="5" t="s">
        <v>23</v>
      </c>
      <c r="D6734" s="5" t="s">
        <v>20</v>
      </c>
      <c r="E6734" s="5" t="s">
        <v>25</v>
      </c>
      <c r="F6734" s="5" t="s">
        <v>1343</v>
      </c>
      <c r="G6734" s="7">
        <v>124.0</v>
      </c>
      <c r="H6734" s="7" t="s">
        <v>17</v>
      </c>
      <c r="I6734" s="7">
        <v>107.0</v>
      </c>
      <c r="J6734" s="7">
        <f t="shared" si="1"/>
        <v>115.5</v>
      </c>
    </row>
    <row r="6735" ht="15.75" hidden="1" customHeight="1">
      <c r="A6735" s="5" t="s">
        <v>8992</v>
      </c>
      <c r="B6735" s="6" t="s">
        <v>19</v>
      </c>
      <c r="C6735" s="5" t="s">
        <v>13</v>
      </c>
      <c r="D6735" s="5" t="s">
        <v>20</v>
      </c>
      <c r="E6735" s="5" t="s">
        <v>25</v>
      </c>
      <c r="F6735" s="5" t="s">
        <v>300</v>
      </c>
      <c r="G6735" s="7">
        <v>185.0</v>
      </c>
      <c r="H6735" s="7">
        <v>188.0</v>
      </c>
      <c r="I6735" s="7" t="s">
        <v>17</v>
      </c>
      <c r="J6735" s="7">
        <f t="shared" si="1"/>
        <v>186.5</v>
      </c>
    </row>
    <row r="6736" ht="15.75" hidden="1" customHeight="1">
      <c r="A6736" s="5" t="s">
        <v>8993</v>
      </c>
      <c r="B6736" s="6" t="s">
        <v>19</v>
      </c>
      <c r="C6736" s="5" t="s">
        <v>23</v>
      </c>
      <c r="D6736" s="5" t="s">
        <v>43</v>
      </c>
      <c r="E6736" s="5" t="s">
        <v>25</v>
      </c>
      <c r="F6736" s="5" t="s">
        <v>639</v>
      </c>
      <c r="G6736" s="7">
        <v>186.0</v>
      </c>
      <c r="H6736" s="7" t="s">
        <v>17</v>
      </c>
      <c r="I6736" s="7">
        <v>170.0</v>
      </c>
      <c r="J6736" s="7">
        <f t="shared" si="1"/>
        <v>178</v>
      </c>
    </row>
    <row r="6737" ht="15.75" hidden="1" customHeight="1">
      <c r="A6737" s="5" t="s">
        <v>8994</v>
      </c>
      <c r="B6737" s="6" t="s">
        <v>19</v>
      </c>
      <c r="C6737" s="5" t="s">
        <v>23</v>
      </c>
      <c r="D6737" s="5" t="s">
        <v>60</v>
      </c>
      <c r="E6737" s="5" t="s">
        <v>15</v>
      </c>
      <c r="F6737" s="5" t="s">
        <v>164</v>
      </c>
      <c r="G6737" s="7">
        <v>132.0</v>
      </c>
      <c r="H6737" s="7">
        <v>127.0</v>
      </c>
      <c r="I6737" s="7" t="s">
        <v>17</v>
      </c>
      <c r="J6737" s="7">
        <f t="shared" si="1"/>
        <v>129.5</v>
      </c>
    </row>
    <row r="6738" ht="15.75" hidden="1" customHeight="1">
      <c r="A6738" s="5" t="s">
        <v>8995</v>
      </c>
      <c r="B6738" s="6" t="s">
        <v>12</v>
      </c>
      <c r="C6738" s="5" t="s">
        <v>23</v>
      </c>
      <c r="D6738" s="5" t="s">
        <v>60</v>
      </c>
      <c r="E6738" s="5" t="s">
        <v>25</v>
      </c>
      <c r="F6738" s="5" t="s">
        <v>278</v>
      </c>
      <c r="G6738" s="7">
        <v>191.0</v>
      </c>
      <c r="H6738" s="7" t="s">
        <v>17</v>
      </c>
      <c r="I6738" s="7">
        <v>192.0</v>
      </c>
      <c r="J6738" s="7">
        <f t="shared" si="1"/>
        <v>191.5</v>
      </c>
    </row>
    <row r="6739" ht="15.75" hidden="1" customHeight="1">
      <c r="A6739" s="5" t="s">
        <v>8996</v>
      </c>
      <c r="B6739" s="6" t="s">
        <v>12</v>
      </c>
      <c r="C6739" s="5" t="s">
        <v>13</v>
      </c>
      <c r="D6739" s="5" t="s">
        <v>43</v>
      </c>
      <c r="E6739" s="5" t="s">
        <v>25</v>
      </c>
      <c r="F6739" s="5" t="s">
        <v>63</v>
      </c>
      <c r="G6739" s="7">
        <v>119.0</v>
      </c>
      <c r="H6739" s="7">
        <v>157.0</v>
      </c>
      <c r="I6739" s="7">
        <v>140.0</v>
      </c>
      <c r="J6739" s="7">
        <f t="shared" si="1"/>
        <v>138.6666667</v>
      </c>
    </row>
    <row r="6740" ht="15.75" hidden="1" customHeight="1">
      <c r="A6740" s="5" t="s">
        <v>8997</v>
      </c>
      <c r="B6740" s="6" t="s">
        <v>12</v>
      </c>
      <c r="C6740" s="5" t="s">
        <v>23</v>
      </c>
      <c r="D6740" s="5" t="s">
        <v>77</v>
      </c>
      <c r="E6740" s="5" t="s">
        <v>15</v>
      </c>
      <c r="F6740" s="5" t="s">
        <v>78</v>
      </c>
      <c r="G6740" s="7">
        <v>181.0</v>
      </c>
      <c r="H6740" s="7" t="s">
        <v>17</v>
      </c>
      <c r="I6740" s="7">
        <v>146.0</v>
      </c>
      <c r="J6740" s="7">
        <f t="shared" si="1"/>
        <v>163.5</v>
      </c>
    </row>
    <row r="6741" ht="15.75" hidden="1" customHeight="1">
      <c r="A6741" s="5" t="s">
        <v>8998</v>
      </c>
      <c r="B6741" s="6" t="s">
        <v>12</v>
      </c>
      <c r="C6741" s="5" t="s">
        <v>23</v>
      </c>
      <c r="D6741" s="5" t="s">
        <v>109</v>
      </c>
      <c r="E6741" s="5" t="s">
        <v>25</v>
      </c>
      <c r="F6741" s="5" t="s">
        <v>110</v>
      </c>
      <c r="G6741" s="7">
        <v>159.0</v>
      </c>
      <c r="H6741" s="7">
        <v>151.0</v>
      </c>
      <c r="I6741" s="7">
        <v>155.0</v>
      </c>
      <c r="J6741" s="7">
        <f t="shared" si="1"/>
        <v>155</v>
      </c>
    </row>
    <row r="6742" ht="15.75" hidden="1" customHeight="1">
      <c r="A6742" s="5" t="s">
        <v>8999</v>
      </c>
      <c r="B6742" s="6" t="s">
        <v>12</v>
      </c>
      <c r="C6742" s="5" t="s">
        <v>23</v>
      </c>
      <c r="D6742" s="5" t="s">
        <v>37</v>
      </c>
      <c r="E6742" s="5" t="s">
        <v>25</v>
      </c>
      <c r="F6742" s="5" t="s">
        <v>361</v>
      </c>
      <c r="G6742" s="7">
        <v>164.0</v>
      </c>
      <c r="H6742" s="7" t="s">
        <v>17</v>
      </c>
      <c r="I6742" s="7">
        <v>180.0</v>
      </c>
      <c r="J6742" s="7">
        <f t="shared" si="1"/>
        <v>172</v>
      </c>
    </row>
    <row r="6743" ht="15.75" hidden="1" customHeight="1">
      <c r="A6743" s="5" t="s">
        <v>9000</v>
      </c>
      <c r="B6743" s="6" t="s">
        <v>12</v>
      </c>
      <c r="C6743" s="5" t="s">
        <v>23</v>
      </c>
      <c r="D6743" s="5" t="s">
        <v>473</v>
      </c>
      <c r="E6743" s="5" t="s">
        <v>25</v>
      </c>
      <c r="F6743" s="5" t="s">
        <v>474</v>
      </c>
      <c r="G6743" s="7">
        <v>181.0</v>
      </c>
      <c r="H6743" s="7" t="s">
        <v>17</v>
      </c>
      <c r="I6743" s="7">
        <v>172.0</v>
      </c>
      <c r="J6743" s="7">
        <f t="shared" si="1"/>
        <v>176.5</v>
      </c>
    </row>
    <row r="6744" ht="15.75" hidden="1" customHeight="1">
      <c r="A6744" s="5" t="s">
        <v>9001</v>
      </c>
      <c r="B6744" s="6" t="s">
        <v>12</v>
      </c>
      <c r="C6744" s="5" t="s">
        <v>23</v>
      </c>
      <c r="D6744" s="5" t="s">
        <v>46</v>
      </c>
      <c r="E6744" s="5" t="s">
        <v>15</v>
      </c>
      <c r="F6744" s="5" t="s">
        <v>99</v>
      </c>
      <c r="G6744" s="7">
        <v>115.0</v>
      </c>
      <c r="H6744" s="7">
        <v>135.0</v>
      </c>
      <c r="I6744" s="7" t="s">
        <v>17</v>
      </c>
      <c r="J6744" s="7">
        <f t="shared" si="1"/>
        <v>125</v>
      </c>
    </row>
    <row r="6745" ht="15.75" hidden="1" customHeight="1">
      <c r="A6745" s="5" t="s">
        <v>9002</v>
      </c>
      <c r="B6745" s="6" t="s">
        <v>19</v>
      </c>
      <c r="C6745" s="5" t="s">
        <v>23</v>
      </c>
      <c r="D6745" s="5" t="s">
        <v>51</v>
      </c>
      <c r="E6745" s="5" t="s">
        <v>15</v>
      </c>
      <c r="F6745" s="5" t="s">
        <v>398</v>
      </c>
      <c r="G6745" s="7">
        <v>182.0</v>
      </c>
      <c r="H6745" s="7" t="s">
        <v>17</v>
      </c>
      <c r="I6745" s="7">
        <v>186.0</v>
      </c>
      <c r="J6745" s="7">
        <f t="shared" si="1"/>
        <v>184</v>
      </c>
    </row>
    <row r="6746" ht="15.75" hidden="1" customHeight="1">
      <c r="A6746" s="5" t="s">
        <v>9003</v>
      </c>
      <c r="B6746" s="6" t="s">
        <v>12</v>
      </c>
      <c r="C6746" s="5" t="s">
        <v>23</v>
      </c>
      <c r="D6746" s="5" t="s">
        <v>14</v>
      </c>
      <c r="E6746" s="5" t="s">
        <v>25</v>
      </c>
      <c r="F6746" s="5" t="s">
        <v>56</v>
      </c>
      <c r="G6746" s="7">
        <v>188.0</v>
      </c>
      <c r="H6746" s="7" t="s">
        <v>17</v>
      </c>
      <c r="I6746" s="7">
        <v>175.0</v>
      </c>
      <c r="J6746" s="7">
        <f t="shared" si="1"/>
        <v>181.5</v>
      </c>
    </row>
    <row r="6747" ht="15.75" hidden="1" customHeight="1">
      <c r="A6747" s="5" t="s">
        <v>9004</v>
      </c>
      <c r="B6747" s="6" t="s">
        <v>12</v>
      </c>
      <c r="C6747" s="5" t="s">
        <v>23</v>
      </c>
      <c r="D6747" s="5" t="s">
        <v>51</v>
      </c>
      <c r="E6747" s="5" t="s">
        <v>25</v>
      </c>
      <c r="F6747" s="5" t="s">
        <v>361</v>
      </c>
      <c r="G6747" s="7">
        <v>190.0</v>
      </c>
      <c r="H6747" s="7" t="s">
        <v>17</v>
      </c>
      <c r="I6747" s="7">
        <v>182.0</v>
      </c>
      <c r="J6747" s="7">
        <f t="shared" si="1"/>
        <v>186</v>
      </c>
    </row>
    <row r="6748" ht="15.75" hidden="1" customHeight="1">
      <c r="A6748" s="5" t="s">
        <v>9005</v>
      </c>
      <c r="B6748" s="6" t="s">
        <v>12</v>
      </c>
      <c r="C6748" s="5" t="s">
        <v>23</v>
      </c>
      <c r="D6748" s="5" t="s">
        <v>30</v>
      </c>
      <c r="E6748" s="5" t="s">
        <v>15</v>
      </c>
      <c r="F6748" s="5" t="s">
        <v>289</v>
      </c>
      <c r="G6748" s="7">
        <v>163.0</v>
      </c>
      <c r="H6748" s="7">
        <v>176.0</v>
      </c>
      <c r="I6748" s="7">
        <v>104.0</v>
      </c>
      <c r="J6748" s="7">
        <f t="shared" si="1"/>
        <v>147.6666667</v>
      </c>
    </row>
    <row r="6749" ht="15.75" hidden="1" customHeight="1">
      <c r="A6749" s="5" t="s">
        <v>9006</v>
      </c>
      <c r="B6749" s="6" t="s">
        <v>12</v>
      </c>
      <c r="C6749" s="5" t="s">
        <v>23</v>
      </c>
      <c r="D6749" s="5" t="s">
        <v>24</v>
      </c>
      <c r="E6749" s="5" t="s">
        <v>25</v>
      </c>
      <c r="F6749" s="5" t="s">
        <v>54</v>
      </c>
      <c r="G6749" s="7">
        <v>193.0</v>
      </c>
      <c r="H6749" s="7">
        <v>194.0</v>
      </c>
      <c r="I6749" s="7" t="s">
        <v>17</v>
      </c>
      <c r="J6749" s="7">
        <f t="shared" si="1"/>
        <v>193.5</v>
      </c>
    </row>
    <row r="6750" ht="15.75" hidden="1" customHeight="1">
      <c r="A6750" s="5" t="s">
        <v>9007</v>
      </c>
      <c r="B6750" s="6" t="s">
        <v>12</v>
      </c>
      <c r="C6750" s="5" t="s">
        <v>13</v>
      </c>
      <c r="D6750" s="5" t="s">
        <v>20</v>
      </c>
      <c r="E6750" s="5" t="s">
        <v>15</v>
      </c>
      <c r="F6750" s="5" t="s">
        <v>210</v>
      </c>
      <c r="G6750" s="7">
        <v>131.0</v>
      </c>
      <c r="H6750" s="7">
        <v>143.0</v>
      </c>
      <c r="I6750" s="7" t="s">
        <v>17</v>
      </c>
      <c r="J6750" s="7">
        <f t="shared" si="1"/>
        <v>137</v>
      </c>
    </row>
    <row r="6751" ht="15.75" hidden="1" customHeight="1">
      <c r="A6751" s="5" t="s">
        <v>9008</v>
      </c>
      <c r="B6751" s="6" t="s">
        <v>12</v>
      </c>
      <c r="C6751" s="5" t="s">
        <v>13</v>
      </c>
      <c r="D6751" s="5" t="s">
        <v>30</v>
      </c>
      <c r="E6751" s="5" t="s">
        <v>15</v>
      </c>
      <c r="F6751" s="5" t="s">
        <v>302</v>
      </c>
      <c r="G6751" s="7">
        <v>187.0</v>
      </c>
      <c r="H6751" s="7">
        <v>175.0</v>
      </c>
      <c r="I6751" s="7" t="s">
        <v>17</v>
      </c>
      <c r="J6751" s="7">
        <f t="shared" si="1"/>
        <v>181</v>
      </c>
    </row>
    <row r="6752" ht="15.75" hidden="1" customHeight="1">
      <c r="A6752" s="5" t="s">
        <v>9009</v>
      </c>
      <c r="B6752" s="6" t="s">
        <v>19</v>
      </c>
      <c r="C6752" s="5" t="s">
        <v>13</v>
      </c>
      <c r="D6752" s="5" t="s">
        <v>43</v>
      </c>
      <c r="E6752" s="5" t="s">
        <v>25</v>
      </c>
      <c r="F6752" s="5" t="s">
        <v>170</v>
      </c>
      <c r="G6752" s="7">
        <v>127.0</v>
      </c>
      <c r="H6752" s="7">
        <v>145.0</v>
      </c>
      <c r="I6752" s="7">
        <v>104.0</v>
      </c>
      <c r="J6752" s="7">
        <f t="shared" si="1"/>
        <v>125.3333333</v>
      </c>
    </row>
    <row r="6753" ht="15.75" hidden="1" customHeight="1">
      <c r="A6753" s="5" t="s">
        <v>9010</v>
      </c>
      <c r="B6753" s="6" t="s">
        <v>19</v>
      </c>
      <c r="C6753" s="5" t="s">
        <v>23</v>
      </c>
      <c r="D6753" s="5" t="s">
        <v>30</v>
      </c>
      <c r="E6753" s="5" t="s">
        <v>25</v>
      </c>
      <c r="F6753" s="5" t="s">
        <v>446</v>
      </c>
      <c r="G6753" s="7">
        <v>176.0</v>
      </c>
      <c r="H6753" s="7" t="s">
        <v>17</v>
      </c>
      <c r="I6753" s="7">
        <v>178.0</v>
      </c>
      <c r="J6753" s="7">
        <f t="shared" si="1"/>
        <v>177</v>
      </c>
    </row>
    <row r="6754" ht="15.75" hidden="1" customHeight="1">
      <c r="A6754" s="5" t="s">
        <v>9011</v>
      </c>
      <c r="B6754" s="6" t="s">
        <v>12</v>
      </c>
      <c r="C6754" s="5" t="s">
        <v>13</v>
      </c>
      <c r="D6754" s="5" t="s">
        <v>40</v>
      </c>
      <c r="E6754" s="5" t="s">
        <v>15</v>
      </c>
      <c r="F6754" s="5" t="s">
        <v>41</v>
      </c>
      <c r="G6754" s="7">
        <v>166.0</v>
      </c>
      <c r="H6754" s="7" t="s">
        <v>17</v>
      </c>
      <c r="I6754" s="7">
        <v>157.0</v>
      </c>
      <c r="J6754" s="7">
        <f t="shared" si="1"/>
        <v>161.5</v>
      </c>
    </row>
    <row r="6755" ht="15.75" hidden="1" customHeight="1">
      <c r="A6755" s="5" t="s">
        <v>9012</v>
      </c>
      <c r="B6755" s="6" t="s">
        <v>12</v>
      </c>
      <c r="C6755" s="5" t="s">
        <v>23</v>
      </c>
      <c r="D6755" s="5" t="s">
        <v>20</v>
      </c>
      <c r="E6755" s="5" t="s">
        <v>15</v>
      </c>
      <c r="F6755" s="5" t="s">
        <v>450</v>
      </c>
      <c r="G6755" s="7">
        <v>145.0</v>
      </c>
      <c r="H6755" s="7">
        <v>162.0</v>
      </c>
      <c r="I6755" s="7">
        <v>140.0</v>
      </c>
      <c r="J6755" s="7">
        <f t="shared" si="1"/>
        <v>149</v>
      </c>
    </row>
    <row r="6756" ht="15.75" hidden="1" customHeight="1">
      <c r="A6756" s="5" t="s">
        <v>9013</v>
      </c>
      <c r="B6756" s="6" t="s">
        <v>12</v>
      </c>
      <c r="C6756" s="5" t="s">
        <v>13</v>
      </c>
      <c r="D6756" s="5" t="s">
        <v>24</v>
      </c>
      <c r="E6756" s="5" t="s">
        <v>15</v>
      </c>
      <c r="F6756" s="5" t="s">
        <v>146</v>
      </c>
      <c r="G6756" s="7">
        <v>117.0</v>
      </c>
      <c r="H6756" s="7" t="s">
        <v>17</v>
      </c>
      <c r="I6756" s="7">
        <v>146.0</v>
      </c>
      <c r="J6756" s="7">
        <f t="shared" si="1"/>
        <v>131.5</v>
      </c>
    </row>
    <row r="6757" ht="15.75" hidden="1" customHeight="1">
      <c r="A6757" s="5" t="s">
        <v>9014</v>
      </c>
      <c r="B6757" s="6" t="s">
        <v>12</v>
      </c>
      <c r="C6757" s="5" t="s">
        <v>23</v>
      </c>
      <c r="D6757" s="5" t="s">
        <v>37</v>
      </c>
      <c r="E6757" s="5" t="s">
        <v>15</v>
      </c>
      <c r="F6757" s="5" t="s">
        <v>117</v>
      </c>
      <c r="G6757" s="7">
        <v>177.0</v>
      </c>
      <c r="H6757" s="7" t="s">
        <v>17</v>
      </c>
      <c r="I6757" s="7">
        <v>163.0</v>
      </c>
      <c r="J6757" s="7">
        <f t="shared" si="1"/>
        <v>170</v>
      </c>
    </row>
    <row r="6758" ht="15.75" hidden="1" customHeight="1">
      <c r="A6758" s="5" t="s">
        <v>9015</v>
      </c>
      <c r="B6758" s="6" t="s">
        <v>12</v>
      </c>
      <c r="C6758" s="5" t="s">
        <v>23</v>
      </c>
      <c r="D6758" s="5" t="s">
        <v>46</v>
      </c>
      <c r="E6758" s="5" t="s">
        <v>15</v>
      </c>
      <c r="F6758" s="5" t="s">
        <v>492</v>
      </c>
      <c r="G6758" s="7">
        <v>120.0</v>
      </c>
      <c r="H6758" s="7">
        <v>100.0</v>
      </c>
      <c r="I6758" s="7" t="s">
        <v>17</v>
      </c>
      <c r="J6758" s="7">
        <f t="shared" si="1"/>
        <v>110</v>
      </c>
    </row>
    <row r="6759" ht="15.75" hidden="1" customHeight="1">
      <c r="A6759" s="5" t="s">
        <v>9016</v>
      </c>
      <c r="B6759" s="6" t="s">
        <v>12</v>
      </c>
      <c r="C6759" s="5" t="s">
        <v>23</v>
      </c>
      <c r="D6759" s="5" t="s">
        <v>24</v>
      </c>
      <c r="E6759" s="5" t="s">
        <v>15</v>
      </c>
      <c r="F6759" s="5" t="s">
        <v>35</v>
      </c>
      <c r="G6759" s="7">
        <v>167.0</v>
      </c>
      <c r="H6759" s="7">
        <v>158.0</v>
      </c>
      <c r="I6759" s="7" t="s">
        <v>17</v>
      </c>
      <c r="J6759" s="7">
        <f t="shared" si="1"/>
        <v>162.5</v>
      </c>
    </row>
    <row r="6760" ht="15.75" hidden="1" customHeight="1">
      <c r="A6760" s="5" t="s">
        <v>9017</v>
      </c>
      <c r="B6760" s="6" t="s">
        <v>12</v>
      </c>
      <c r="C6760" s="5" t="s">
        <v>23</v>
      </c>
      <c r="D6760" s="5" t="s">
        <v>30</v>
      </c>
      <c r="E6760" s="5" t="s">
        <v>25</v>
      </c>
      <c r="F6760" s="5" t="s">
        <v>510</v>
      </c>
      <c r="G6760" s="7">
        <v>115.0</v>
      </c>
      <c r="H6760" s="7">
        <v>107.0</v>
      </c>
      <c r="I6760" s="7" t="s">
        <v>17</v>
      </c>
      <c r="J6760" s="7">
        <f t="shared" si="1"/>
        <v>111</v>
      </c>
    </row>
    <row r="6761" ht="15.75" hidden="1" customHeight="1">
      <c r="A6761" s="5" t="s">
        <v>9018</v>
      </c>
      <c r="B6761" s="6" t="s">
        <v>12</v>
      </c>
      <c r="C6761" s="5" t="s">
        <v>13</v>
      </c>
      <c r="D6761" s="5" t="s">
        <v>20</v>
      </c>
      <c r="E6761" s="5" t="s">
        <v>15</v>
      </c>
      <c r="F6761" s="5" t="s">
        <v>387</v>
      </c>
      <c r="G6761" s="7">
        <v>191.0</v>
      </c>
      <c r="H6761" s="7" t="s">
        <v>17</v>
      </c>
      <c r="I6761" s="7">
        <v>175.0</v>
      </c>
      <c r="J6761" s="7">
        <f t="shared" si="1"/>
        <v>183</v>
      </c>
    </row>
    <row r="6762" ht="15.75" hidden="1" customHeight="1">
      <c r="A6762" s="5" t="s">
        <v>9019</v>
      </c>
      <c r="B6762" s="6" t="s">
        <v>12</v>
      </c>
      <c r="C6762" s="5" t="s">
        <v>13</v>
      </c>
      <c r="D6762" s="5" t="s">
        <v>30</v>
      </c>
      <c r="E6762" s="5" t="s">
        <v>15</v>
      </c>
      <c r="F6762" s="5" t="s">
        <v>302</v>
      </c>
      <c r="G6762" s="7">
        <v>134.0</v>
      </c>
      <c r="H6762" s="7">
        <v>102.0</v>
      </c>
      <c r="I6762" s="7" t="s">
        <v>17</v>
      </c>
      <c r="J6762" s="7">
        <f t="shared" si="1"/>
        <v>118</v>
      </c>
    </row>
    <row r="6763" ht="15.75" hidden="1" customHeight="1">
      <c r="A6763" s="5" t="s">
        <v>9020</v>
      </c>
      <c r="B6763" s="6" t="s">
        <v>19</v>
      </c>
      <c r="C6763" s="5" t="s">
        <v>13</v>
      </c>
      <c r="D6763" s="5" t="s">
        <v>60</v>
      </c>
      <c r="E6763" s="5" t="s">
        <v>15</v>
      </c>
      <c r="F6763" s="5" t="s">
        <v>398</v>
      </c>
      <c r="G6763" s="7">
        <v>150.0</v>
      </c>
      <c r="H6763" s="7" t="s">
        <v>17</v>
      </c>
      <c r="I6763" s="7">
        <v>144.0</v>
      </c>
      <c r="J6763" s="7">
        <f t="shared" si="1"/>
        <v>147</v>
      </c>
    </row>
    <row r="6764" ht="15.75" hidden="1" customHeight="1">
      <c r="A6764" s="5" t="s">
        <v>9021</v>
      </c>
      <c r="B6764" s="6" t="s">
        <v>12</v>
      </c>
      <c r="C6764" s="5" t="s">
        <v>23</v>
      </c>
      <c r="D6764" s="5" t="s">
        <v>43</v>
      </c>
      <c r="E6764" s="5" t="s">
        <v>25</v>
      </c>
      <c r="F6764" s="5" t="s">
        <v>454</v>
      </c>
      <c r="G6764" s="7">
        <v>184.0</v>
      </c>
      <c r="H6764" s="7" t="s">
        <v>17</v>
      </c>
      <c r="I6764" s="7">
        <v>163.0</v>
      </c>
      <c r="J6764" s="7">
        <f t="shared" si="1"/>
        <v>173.5</v>
      </c>
    </row>
    <row r="6765" ht="15.75" hidden="1" customHeight="1">
      <c r="A6765" s="5" t="s">
        <v>9022</v>
      </c>
      <c r="B6765" s="6" t="s">
        <v>12</v>
      </c>
      <c r="C6765" s="5" t="s">
        <v>13</v>
      </c>
      <c r="D6765" s="5" t="s">
        <v>20</v>
      </c>
      <c r="E6765" s="5" t="s">
        <v>15</v>
      </c>
      <c r="F6765" s="5" t="s">
        <v>210</v>
      </c>
      <c r="G6765" s="7">
        <v>159.0</v>
      </c>
      <c r="H6765" s="7" t="s">
        <v>17</v>
      </c>
      <c r="I6765" s="7">
        <v>142.0</v>
      </c>
      <c r="J6765" s="7">
        <f t="shared" si="1"/>
        <v>150.5</v>
      </c>
    </row>
    <row r="6766" ht="15.75" hidden="1" customHeight="1">
      <c r="A6766" s="5" t="s">
        <v>9023</v>
      </c>
      <c r="B6766" s="6" t="s">
        <v>12</v>
      </c>
      <c r="C6766" s="5" t="s">
        <v>23</v>
      </c>
      <c r="D6766" s="5" t="s">
        <v>30</v>
      </c>
      <c r="E6766" s="5" t="s">
        <v>15</v>
      </c>
      <c r="F6766" s="5" t="s">
        <v>971</v>
      </c>
      <c r="G6766" s="7">
        <v>157.0</v>
      </c>
      <c r="H6766" s="7" t="s">
        <v>17</v>
      </c>
      <c r="I6766" s="7">
        <v>159.0</v>
      </c>
      <c r="J6766" s="7">
        <f t="shared" si="1"/>
        <v>158</v>
      </c>
    </row>
    <row r="6767" ht="15.75" hidden="1" customHeight="1">
      <c r="A6767" s="5" t="s">
        <v>9024</v>
      </c>
      <c r="B6767" s="6" t="s">
        <v>19</v>
      </c>
      <c r="C6767" s="5" t="s">
        <v>23</v>
      </c>
      <c r="D6767" s="5" t="s">
        <v>60</v>
      </c>
      <c r="E6767" s="5" t="s">
        <v>15</v>
      </c>
      <c r="F6767" s="5" t="s">
        <v>352</v>
      </c>
      <c r="G6767" s="7" t="s">
        <v>64</v>
      </c>
      <c r="H6767" s="7">
        <v>135.0</v>
      </c>
      <c r="I6767" s="7" t="s">
        <v>17</v>
      </c>
      <c r="J6767" s="7">
        <f t="shared" si="1"/>
        <v>135</v>
      </c>
    </row>
    <row r="6768" ht="15.75" hidden="1" customHeight="1">
      <c r="A6768" s="5" t="s">
        <v>9025</v>
      </c>
      <c r="B6768" s="6" t="s">
        <v>19</v>
      </c>
      <c r="C6768" s="5" t="s">
        <v>23</v>
      </c>
      <c r="D6768" s="5" t="s">
        <v>109</v>
      </c>
      <c r="E6768" s="5" t="s">
        <v>25</v>
      </c>
      <c r="F6768" s="5" t="s">
        <v>110</v>
      </c>
      <c r="G6768" s="7">
        <v>167.0</v>
      </c>
      <c r="H6768" s="7">
        <v>169.0</v>
      </c>
      <c r="I6768" s="7">
        <v>149.0</v>
      </c>
      <c r="J6768" s="7">
        <f t="shared" si="1"/>
        <v>161.6666667</v>
      </c>
    </row>
    <row r="6769" ht="15.75" hidden="1" customHeight="1">
      <c r="A6769" s="5" t="s">
        <v>9026</v>
      </c>
      <c r="B6769" s="6" t="s">
        <v>19</v>
      </c>
      <c r="C6769" s="5" t="s">
        <v>23</v>
      </c>
      <c r="D6769" s="5" t="s">
        <v>30</v>
      </c>
      <c r="E6769" s="5" t="s">
        <v>15</v>
      </c>
      <c r="F6769" s="5" t="s">
        <v>702</v>
      </c>
      <c r="G6769" s="7" t="s">
        <v>67</v>
      </c>
      <c r="H6769" s="7">
        <v>140.0</v>
      </c>
      <c r="I6769" s="7" t="s">
        <v>17</v>
      </c>
      <c r="J6769" s="7">
        <f t="shared" si="1"/>
        <v>140</v>
      </c>
    </row>
    <row r="6770" ht="15.75" hidden="1" customHeight="1">
      <c r="A6770" s="5" t="s">
        <v>9027</v>
      </c>
      <c r="B6770" s="6" t="s">
        <v>19</v>
      </c>
      <c r="C6770" s="5" t="s">
        <v>23</v>
      </c>
      <c r="D6770" s="5" t="s">
        <v>130</v>
      </c>
      <c r="E6770" s="5" t="s">
        <v>25</v>
      </c>
      <c r="F6770" s="5" t="s">
        <v>1036</v>
      </c>
      <c r="G6770" s="7">
        <v>102.0</v>
      </c>
      <c r="H6770" s="7" t="s">
        <v>67</v>
      </c>
      <c r="I6770" s="7" t="s">
        <v>17</v>
      </c>
      <c r="J6770" s="7">
        <f t="shared" si="1"/>
        <v>102</v>
      </c>
    </row>
    <row r="6771" ht="15.75" hidden="1" customHeight="1">
      <c r="A6771" s="5" t="s">
        <v>9028</v>
      </c>
      <c r="B6771" s="6" t="s">
        <v>12</v>
      </c>
      <c r="C6771" s="5" t="s">
        <v>13</v>
      </c>
      <c r="D6771" s="5" t="s">
        <v>37</v>
      </c>
      <c r="E6771" s="5" t="s">
        <v>15</v>
      </c>
      <c r="F6771" s="5" t="s">
        <v>196</v>
      </c>
      <c r="G6771" s="7">
        <v>181.0</v>
      </c>
      <c r="H6771" s="7" t="s">
        <v>17</v>
      </c>
      <c r="I6771" s="7">
        <v>184.0</v>
      </c>
      <c r="J6771" s="7">
        <f t="shared" si="1"/>
        <v>182.5</v>
      </c>
    </row>
    <row r="6772" ht="15.75" hidden="1" customHeight="1">
      <c r="A6772" s="5" t="s">
        <v>9029</v>
      </c>
      <c r="B6772" s="6" t="s">
        <v>19</v>
      </c>
      <c r="C6772" s="5" t="s">
        <v>23</v>
      </c>
      <c r="D6772" s="5" t="s">
        <v>43</v>
      </c>
      <c r="E6772" s="5" t="s">
        <v>25</v>
      </c>
      <c r="F6772" s="5" t="s">
        <v>454</v>
      </c>
      <c r="G6772" s="7">
        <v>109.0</v>
      </c>
      <c r="H6772" s="7">
        <v>110.0</v>
      </c>
      <c r="I6772" s="7" t="s">
        <v>17</v>
      </c>
      <c r="J6772" s="7">
        <f t="shared" si="1"/>
        <v>109.5</v>
      </c>
    </row>
    <row r="6773" ht="15.75" hidden="1" customHeight="1">
      <c r="A6773" s="5" t="s">
        <v>9030</v>
      </c>
      <c r="B6773" s="6" t="s">
        <v>12</v>
      </c>
      <c r="C6773" s="5" t="s">
        <v>13</v>
      </c>
      <c r="D6773" s="5" t="s">
        <v>24</v>
      </c>
      <c r="E6773" s="5" t="s">
        <v>15</v>
      </c>
      <c r="F6773" s="5" t="s">
        <v>1388</v>
      </c>
      <c r="G6773" s="7">
        <v>113.0</v>
      </c>
      <c r="H6773" s="7" t="s">
        <v>17</v>
      </c>
      <c r="I6773" s="7">
        <v>114.0</v>
      </c>
      <c r="J6773" s="7">
        <f t="shared" si="1"/>
        <v>113.5</v>
      </c>
    </row>
    <row r="6774" ht="15.75" hidden="1" customHeight="1">
      <c r="A6774" s="5" t="s">
        <v>9031</v>
      </c>
      <c r="B6774" s="6" t="s">
        <v>12</v>
      </c>
      <c r="C6774" s="5" t="s">
        <v>23</v>
      </c>
      <c r="D6774" s="5" t="s">
        <v>20</v>
      </c>
      <c r="E6774" s="5" t="s">
        <v>25</v>
      </c>
      <c r="F6774" s="5" t="s">
        <v>71</v>
      </c>
      <c r="G6774" s="7">
        <v>131.0</v>
      </c>
      <c r="H6774" s="7">
        <v>140.0</v>
      </c>
      <c r="I6774" s="7" t="s">
        <v>17</v>
      </c>
      <c r="J6774" s="7">
        <f t="shared" si="1"/>
        <v>135.5</v>
      </c>
    </row>
    <row r="6775" ht="15.75" hidden="1" customHeight="1">
      <c r="A6775" s="5" t="s">
        <v>9032</v>
      </c>
      <c r="B6775" s="6" t="s">
        <v>19</v>
      </c>
      <c r="C6775" s="5" t="s">
        <v>23</v>
      </c>
      <c r="D6775" s="5" t="s">
        <v>51</v>
      </c>
      <c r="E6775" s="5" t="s">
        <v>15</v>
      </c>
      <c r="F6775" s="5" t="s">
        <v>358</v>
      </c>
      <c r="G6775" s="7">
        <v>177.0</v>
      </c>
      <c r="H6775" s="7">
        <v>179.0</v>
      </c>
      <c r="I6775" s="7" t="s">
        <v>17</v>
      </c>
      <c r="J6775" s="7">
        <f t="shared" si="1"/>
        <v>178</v>
      </c>
    </row>
    <row r="6776" ht="15.75" hidden="1" customHeight="1">
      <c r="A6776" s="5" t="s">
        <v>9033</v>
      </c>
      <c r="B6776" s="6" t="s">
        <v>12</v>
      </c>
      <c r="C6776" s="5" t="s">
        <v>23</v>
      </c>
      <c r="D6776" s="5" t="s">
        <v>51</v>
      </c>
      <c r="E6776" s="5" t="s">
        <v>15</v>
      </c>
      <c r="F6776" s="5" t="s">
        <v>86</v>
      </c>
      <c r="G6776" s="7">
        <v>127.0</v>
      </c>
      <c r="H6776" s="7" t="s">
        <v>17</v>
      </c>
      <c r="I6776" s="7">
        <v>119.0</v>
      </c>
      <c r="J6776" s="7">
        <f t="shared" si="1"/>
        <v>123</v>
      </c>
    </row>
    <row r="6777" ht="15.75" hidden="1" customHeight="1">
      <c r="A6777" s="5" t="s">
        <v>9034</v>
      </c>
      <c r="B6777" s="6" t="s">
        <v>19</v>
      </c>
      <c r="C6777" s="5" t="s">
        <v>13</v>
      </c>
      <c r="D6777" s="5" t="s">
        <v>24</v>
      </c>
      <c r="E6777" s="5" t="s">
        <v>25</v>
      </c>
      <c r="F6777" s="5" t="s">
        <v>105</v>
      </c>
      <c r="G6777" s="7">
        <v>111.0</v>
      </c>
      <c r="H6777" s="7" t="s">
        <v>17</v>
      </c>
      <c r="I6777" s="7">
        <v>151.0</v>
      </c>
      <c r="J6777" s="7">
        <f t="shared" si="1"/>
        <v>131</v>
      </c>
    </row>
    <row r="6778" ht="15.75" hidden="1" customHeight="1">
      <c r="A6778" s="5" t="s">
        <v>9035</v>
      </c>
      <c r="B6778" s="6" t="s">
        <v>1069</v>
      </c>
      <c r="C6778" s="5" t="s">
        <v>23</v>
      </c>
      <c r="D6778" s="5" t="s">
        <v>24</v>
      </c>
      <c r="E6778" s="5" t="s">
        <v>15</v>
      </c>
      <c r="F6778" s="5" t="s">
        <v>722</v>
      </c>
      <c r="G6778" s="7">
        <v>154.0</v>
      </c>
      <c r="H6778" s="7" t="s">
        <v>17</v>
      </c>
      <c r="I6778" s="7">
        <v>135.0</v>
      </c>
      <c r="J6778" s="7">
        <f t="shared" si="1"/>
        <v>144.5</v>
      </c>
    </row>
    <row r="6779" ht="15.75" hidden="1" customHeight="1">
      <c r="A6779" s="5" t="s">
        <v>9036</v>
      </c>
      <c r="B6779" s="6" t="s">
        <v>12</v>
      </c>
      <c r="C6779" s="5" t="s">
        <v>13</v>
      </c>
      <c r="D6779" s="5" t="s">
        <v>51</v>
      </c>
      <c r="E6779" s="5" t="s">
        <v>25</v>
      </c>
      <c r="F6779" s="5" t="s">
        <v>361</v>
      </c>
      <c r="G6779" s="7">
        <v>157.0</v>
      </c>
      <c r="H6779" s="7" t="s">
        <v>17</v>
      </c>
      <c r="I6779" s="7">
        <v>149.0</v>
      </c>
      <c r="J6779" s="7">
        <f t="shared" si="1"/>
        <v>153</v>
      </c>
    </row>
    <row r="6780" ht="15.75" hidden="1" customHeight="1">
      <c r="A6780" s="5" t="s">
        <v>9037</v>
      </c>
      <c r="B6780" s="6" t="s">
        <v>12</v>
      </c>
      <c r="C6780" s="5" t="s">
        <v>13</v>
      </c>
      <c r="D6780" s="5" t="s">
        <v>20</v>
      </c>
      <c r="E6780" s="5" t="s">
        <v>25</v>
      </c>
      <c r="F6780" s="5" t="s">
        <v>71</v>
      </c>
      <c r="G6780" s="7">
        <v>191.0</v>
      </c>
      <c r="H6780" s="7">
        <v>184.0</v>
      </c>
      <c r="I6780" s="7" t="s">
        <v>17</v>
      </c>
      <c r="J6780" s="7">
        <f t="shared" si="1"/>
        <v>187.5</v>
      </c>
    </row>
    <row r="6781" ht="15.75" hidden="1" customHeight="1">
      <c r="A6781" s="5" t="s">
        <v>9038</v>
      </c>
      <c r="B6781" s="6" t="s">
        <v>12</v>
      </c>
      <c r="C6781" s="5" t="s">
        <v>23</v>
      </c>
      <c r="D6781" s="5" t="s">
        <v>561</v>
      </c>
      <c r="E6781" s="5" t="s">
        <v>15</v>
      </c>
      <c r="F6781" s="5" t="s">
        <v>594</v>
      </c>
      <c r="G6781" s="7">
        <v>176.0</v>
      </c>
      <c r="H6781" s="7" t="s">
        <v>17</v>
      </c>
      <c r="I6781" s="7">
        <v>144.0</v>
      </c>
      <c r="J6781" s="7">
        <f t="shared" si="1"/>
        <v>160</v>
      </c>
    </row>
    <row r="6782" ht="15.75" hidden="1" customHeight="1">
      <c r="A6782" s="5" t="s">
        <v>9039</v>
      </c>
      <c r="B6782" s="6" t="s">
        <v>12</v>
      </c>
      <c r="C6782" s="5" t="s">
        <v>13</v>
      </c>
      <c r="D6782" s="5" t="s">
        <v>51</v>
      </c>
      <c r="E6782" s="5" t="s">
        <v>25</v>
      </c>
      <c r="F6782" s="5" t="s">
        <v>361</v>
      </c>
      <c r="G6782" s="7">
        <v>167.0</v>
      </c>
      <c r="H6782" s="7" t="s">
        <v>17</v>
      </c>
      <c r="I6782" s="7">
        <v>170.0</v>
      </c>
      <c r="J6782" s="7">
        <f t="shared" si="1"/>
        <v>168.5</v>
      </c>
    </row>
    <row r="6783" ht="15.75" hidden="1" customHeight="1">
      <c r="A6783" s="5" t="s">
        <v>9040</v>
      </c>
      <c r="B6783" s="6" t="s">
        <v>19</v>
      </c>
      <c r="C6783" s="5" t="s">
        <v>13</v>
      </c>
      <c r="D6783" s="5" t="s">
        <v>30</v>
      </c>
      <c r="E6783" s="5" t="s">
        <v>25</v>
      </c>
      <c r="F6783" s="5" t="s">
        <v>446</v>
      </c>
      <c r="G6783" s="7">
        <v>184.0</v>
      </c>
      <c r="H6783" s="7" t="s">
        <v>17</v>
      </c>
      <c r="I6783" s="7">
        <v>168.0</v>
      </c>
      <c r="J6783" s="7">
        <f t="shared" si="1"/>
        <v>176</v>
      </c>
    </row>
    <row r="6784" ht="15.75" hidden="1" customHeight="1">
      <c r="A6784" s="5" t="s">
        <v>9041</v>
      </c>
      <c r="B6784" s="6" t="s">
        <v>19</v>
      </c>
      <c r="C6784" s="5" t="s">
        <v>13</v>
      </c>
      <c r="D6784" s="5" t="s">
        <v>77</v>
      </c>
      <c r="E6784" s="5" t="s">
        <v>15</v>
      </c>
      <c r="F6784" s="5" t="s">
        <v>78</v>
      </c>
      <c r="G6784" s="7" t="s">
        <v>67</v>
      </c>
      <c r="H6784" s="7">
        <v>124.0</v>
      </c>
      <c r="I6784" s="7" t="s">
        <v>17</v>
      </c>
      <c r="J6784" s="7">
        <f t="shared" si="1"/>
        <v>124</v>
      </c>
    </row>
    <row r="6785" ht="15.75" hidden="1" customHeight="1">
      <c r="A6785" s="5" t="s">
        <v>9042</v>
      </c>
      <c r="B6785" s="6" t="s">
        <v>12</v>
      </c>
      <c r="C6785" s="5" t="s">
        <v>13</v>
      </c>
      <c r="D6785" s="5" t="s">
        <v>20</v>
      </c>
      <c r="E6785" s="5" t="s">
        <v>25</v>
      </c>
      <c r="F6785" s="5" t="s">
        <v>240</v>
      </c>
      <c r="G6785" s="7">
        <v>161.0</v>
      </c>
      <c r="H6785" s="7" t="s">
        <v>17</v>
      </c>
      <c r="I6785" s="7">
        <v>168.0</v>
      </c>
      <c r="J6785" s="7">
        <f t="shared" si="1"/>
        <v>164.5</v>
      </c>
    </row>
    <row r="6786" ht="15.75" hidden="1" customHeight="1">
      <c r="A6786" s="5" t="s">
        <v>9043</v>
      </c>
      <c r="B6786" s="6" t="s">
        <v>12</v>
      </c>
      <c r="C6786" s="5" t="s">
        <v>13</v>
      </c>
      <c r="D6786" s="5" t="s">
        <v>20</v>
      </c>
      <c r="E6786" s="5" t="s">
        <v>15</v>
      </c>
      <c r="F6786" s="5" t="s">
        <v>450</v>
      </c>
      <c r="G6786" s="7">
        <v>102.0</v>
      </c>
      <c r="H6786" s="7" t="s">
        <v>17</v>
      </c>
      <c r="I6786" s="7">
        <v>122.0</v>
      </c>
      <c r="J6786" s="7">
        <f t="shared" si="1"/>
        <v>112</v>
      </c>
    </row>
  </sheetData>
  <autoFilter ref="$A$1:$J$6786">
    <filterColumn colId="9">
      <filters>
        <filter val="107.50"/>
        <filter val="121.00"/>
        <filter val="120.33"/>
        <filter val="143.33"/>
        <filter val="167.00"/>
        <filter val="144.00"/>
        <filter val="165.67"/>
        <filter val="188.67"/>
        <filter val="166.33"/>
        <filter val="154.50"/>
        <filter val="131.50"/>
        <filter val="190.17"/>
        <filter val="153.67"/>
        <filter val="178.00"/>
        <filter val="176.67"/>
        <filter val="177.33"/>
        <filter val="109.00"/>
        <filter val="108.33"/>
        <filter val="107.67"/>
        <filter val="142.67"/>
        <filter val="165.50"/>
        <filter val="188.75"/>
        <filter val="133.00"/>
        <filter val="132.33"/>
        <filter val="118.67"/>
        <filter val="190.25"/>
        <filter val="119.33"/>
        <filter val="177.67"/>
        <filter val="178.33"/>
        <filter val="131.67"/>
        <filter val="106.67"/>
        <filter val="199.50"/>
        <filter val="179.00"/>
        <filter val="108.00"/>
        <filter val="143.50"/>
        <filter val="129.67"/>
        <filter val="187.75"/>
        <filter val="167.17"/>
        <filter val="166.50"/>
        <filter val="118.50"/>
        <filter val="178.25"/>
        <filter val="177.50"/>
        <filter val="129.50"/>
        <filter val="120.00"/>
        <filter val="143.67"/>
        <filter val="145.00"/>
        <filter val="144.33"/>
        <filter val="190.00"/>
        <filter val="189.25"/>
        <filter val="188.50"/>
        <filter val="187.83"/>
        <filter val="132.50"/>
        <filter val="155.33"/>
        <filter val="156.00"/>
        <filter val="154.67"/>
        <filter val="130.33"/>
        <filter val="177.00"/>
        <filter val="176.33"/>
        <filter val="109.33"/>
        <filter val="141.50"/>
        <filter val="108.67"/>
        <filter val="164.50"/>
        <filter val="120.67"/>
        <filter val="187.50"/>
        <filter val="110.33"/>
        <filter val="111.00"/>
        <filter val="198.75"/>
        <filter val="175.50"/>
        <filter val="122.00"/>
        <filter val="121.33"/>
        <filter val="143.00"/>
        <filter val="188.25"/>
        <filter val="142.33"/>
        <filter val="163.67"/>
        <filter val="189.00"/>
        <filter val="187.67"/>
        <filter val="130.50"/>
        <filter val="154.00"/>
        <filter val="152.67"/>
        <filter val="153.33"/>
        <filter val="176.50"/>
        <filter val="197.75"/>
        <filter val="120.50"/>
        <filter val="164.67"/>
        <filter val="141.67"/>
        <filter val="188.00"/>
        <filter val="187.33"/>
        <filter val="155.00"/>
        <filter val="119.67"/>
        <filter val="131.33"/>
        <filter val="132.00"/>
        <filter val="154.33"/>
        <filter val="175.75"/>
        <filter val="130.67"/>
        <filter val="142.50"/>
        <filter val="108.50"/>
        <filter val="165.33"/>
        <filter val="166.00"/>
        <filter val="186.75"/>
        <filter val="110.00"/>
        <filter val="119.50"/>
        <filter val="153.50"/>
        <filter val="175.67"/>
        <filter val="179.67"/>
        <filter val="145.50"/>
        <filter val="168.50"/>
        <filter val="167.83"/>
        <filter val="180.50"/>
        <filter val="122.50"/>
        <filter val="181.25"/>
        <filter val="193.00"/>
        <filter val="170.00"/>
        <filter val="101.00"/>
        <filter val="192.50"/>
        <filter val="146.33"/>
        <filter val="182.00"/>
        <filter val="147.00"/>
        <filter val="179.50"/>
        <filter val="178.83"/>
        <filter val="181.33"/>
        <filter val="145.67"/>
        <filter val="180.67"/>
        <filter val="193.17"/>
        <filter val="134.50"/>
        <filter val="191.75"/>
        <filter val="158.00"/>
        <filter val="157.33"/>
        <filter val="110.67"/>
        <filter val="112.00"/>
        <filter val="111.33"/>
        <filter val="156.67"/>
        <filter val="100.00"/>
        <filter val="122.33"/>
        <filter val="123.00"/>
        <filter val="121.67"/>
        <filter val="180.33"/>
        <filter val="181.00"/>
        <filter val="109.50"/>
        <filter val="190.75"/>
        <filter val="158.33"/>
        <filter val="134.67"/>
        <filter val="159.00"/>
        <filter val="157.67"/>
        <filter val="136.00"/>
        <filter val="110.50"/>
        <filter val="135.33"/>
        <filter val="146.50"/>
        <filter val="179.75"/>
        <filter val="169.33"/>
        <filter val="121.50"/>
        <filter val="168.67"/>
        <filter val="157.50"/>
        <filter val="190.83"/>
        <filter val="191.50"/>
        <filter val="192.25"/>
        <filter val="179.25"/>
        <filter val="#DIV/0!"/>
        <filter val="102.00"/>
        <filter val="123.67"/>
        <filter val="178.50"/>
        <filter val="125.00"/>
        <filter val="124.33"/>
        <filter val="112.50"/>
        <filter val="190.50"/>
        <filter val="189.75"/>
        <filter val="134.00"/>
        <filter val="157.00"/>
        <filter val="133.33"/>
        <filter val="132.67"/>
        <filter val="156.33"/>
        <filter val="155.67"/>
        <filter val="191.25"/>
        <filter val="123.50"/>
        <filter val="177.75"/>
        <filter val="144.50"/>
        <filter val="168.00"/>
        <filter val="167.33"/>
        <filter val="190.67"/>
        <filter val="166.67"/>
        <filter val="155.50"/>
        <filter val="192.00"/>
        <filter val="146.00"/>
        <filter val="169.00"/>
        <filter val="168.33"/>
        <filter val="144.67"/>
        <filter val="167.67"/>
        <filter val="145.33"/>
        <filter val="191.00"/>
        <filter val="188.83"/>
        <filter val="156.50"/>
        <filter val="111.67"/>
        <filter val="189.50"/>
        <filter val="112.33"/>
        <filter val="133.50"/>
        <filter val="113.00"/>
        <filter val="178.67"/>
        <filter val="179.33"/>
        <filter val="167.50"/>
        <filter val="122.67"/>
        <filter val="180.00"/>
        <filter val="124.00"/>
        <filter val="134.33"/>
        <filter val="133.67"/>
        <filter val="111.50"/>
        <filter val="135.00"/>
        <filter val="182.75"/>
        <filter val="115.00"/>
        <filter val="160.50"/>
        <filter val="114.33"/>
        <filter val="182.83"/>
        <filter val="183.50"/>
        <filter val="159.67"/>
        <filter val="113.67"/>
        <filter val="137.33"/>
        <filter val="195.25"/>
        <filter val="138.00"/>
        <filter val="136.67"/>
        <filter val="172.25"/>
        <filter val="148.50"/>
        <filter val="171.50"/>
        <filter val="124.67"/>
        <filter val="125.33"/>
        <filter val="126.00"/>
        <filter val="184.25"/>
        <filter val="161.00"/>
        <filter val="160.33"/>
        <filter val="102.50"/>
        <filter val="113.50"/>
        <filter val="159.50"/>
        <filter val="196.00"/>
        <filter val="150.00"/>
        <filter val="124.50"/>
        <filter val="172.50"/>
        <filter val="160.67"/>
        <filter val="162.00"/>
        <filter val="149.33"/>
        <filter val="148.67"/>
        <filter val="161.33"/>
        <filter val="183.25"/>
        <filter val="137.50"/>
        <filter val="195.00"/>
        <filter val="103.00"/>
        <filter val="194.50"/>
        <filter val="183.33"/>
        <filter val="184.00"/>
        <filter val="182.67"/>
        <filter val="139.00"/>
        <filter val="114.00"/>
        <filter val="172.33"/>
        <filter val="193.75"/>
        <filter val="112.67"/>
        <filter val="113.33"/>
        <filter val="173.00"/>
        <filter val="138.33"/>
        <filter val="137.67"/>
        <filter val="171.67"/>
        <filter val="126.50"/>
        <filter val="170.50"/>
        <filter val="193.50"/>
        <filter val="183.00"/>
        <filter val="147.33"/>
        <filter val="182.33"/>
        <filter val="169.67"/>
        <filter val="181.67"/>
        <filter val="103.50"/>
        <filter val="148.00"/>
        <filter val="160.00"/>
        <filter val="146.67"/>
        <filter val="135.50"/>
        <filter val="158.50"/>
        <filter val="192.75"/>
        <filter val="105.00"/>
        <filter val="103.67"/>
        <filter val="169.50"/>
        <filter val="181.75"/>
        <filter val="116.00"/>
        <filter val="115.33"/>
        <filter val="114.67"/>
        <filter val="182.50"/>
        <filter val="171.00"/>
        <filter val="137.00"/>
        <filter val="194.25"/>
        <filter val="170.33"/>
        <filter val="136.33"/>
        <filter val="104.00"/>
        <filter val="147.50"/>
        <filter val="180.75"/>
        <filter val="125.67"/>
        <filter val="126.33"/>
        <filter val="127.00"/>
        <filter val="181.50"/>
        <filter val="171.33"/>
        <filter val="172.00"/>
        <filter val="114.50"/>
        <filter val="170.67"/>
        <filter val="193.25"/>
        <filter val="125.50"/>
        <filter val="147.67"/>
        <filter val="149.00"/>
        <filter val="148.33"/>
        <filter val="136.50"/>
        <filter val="158.67"/>
        <filter val="194.00"/>
        <filter val="159.33"/>
        <filter val="193.33"/>
        <filter val="197.50"/>
        <filter val="151.50"/>
        <filter val="174.50"/>
        <filter val="185.67"/>
        <filter val="106.00"/>
        <filter val="129.00"/>
        <filter val="163.33"/>
        <filter val="127.67"/>
        <filter val="128.33"/>
        <filter val="162.67"/>
        <filter val="141.00"/>
        <filter val="140.33"/>
        <filter val="139.50"/>
        <filter val="185.75"/>
        <filter val="116.50"/>
        <filter val="153.00"/>
        <filter val="130.00"/>
        <filter val="127.50"/>
        <filter val="199.00"/>
        <filter val="140.50"/>
        <filter val="163.25"/>
        <filter val="185.83"/>
        <filter val="164.00"/>
        <filter val="186.50"/>
        <filter val="174.33"/>
        <filter val="139.67"/>
        <filter val="173.67"/>
        <filter val="198.00"/>
        <filter val="142.00"/>
        <filter val="185.50"/>
        <filter val="165.00"/>
        <filter val="116.33"/>
        <filter val="164.33"/>
        <filter val="115.67"/>
        <filter val="151.67"/>
        <filter val="174.67"/>
        <filter val="117.00"/>
        <filter val="152.33"/>
        <filter val="175.33"/>
        <filter val="176.00"/>
        <filter val="152.50"/>
        <filter val="196.75"/>
        <filter val="186.25"/>
        <filter val="126.67"/>
        <filter val="104.50"/>
        <filter val="128.00"/>
        <filter val="127.33"/>
        <filter val="141.33"/>
        <filter val="162.83"/>
        <filter val="187.00"/>
        <filter val="140.67"/>
        <filter val="186.33"/>
        <filter val="163.50"/>
        <filter val="115.50"/>
        <filter val="131.00"/>
        <filter val="149.50"/>
        <filter val="117.67"/>
        <filter val="186.00"/>
        <filter val="172.67"/>
        <filter val="150.33"/>
        <filter val="174.00"/>
        <filter val="118.33"/>
        <filter val="173.33"/>
        <filter val="151.00"/>
        <filter val="119.00"/>
        <filter val="128.67"/>
        <filter val="196.50"/>
        <filter val="150.50"/>
        <filter val="184.67"/>
        <filter val="106.50"/>
        <filter val="185.33"/>
        <filter val="149.67"/>
        <filter val="129.33"/>
        <filter val="161.50"/>
        <filter val="140.00"/>
        <filter val="138.50"/>
        <filter val="184.75"/>
        <filter val="117.50"/>
        <filter val="175.00"/>
        <filter val="195.50"/>
        <filter val="105.50"/>
        <filter val="128.50"/>
        <filter val="185.00"/>
        <filter val="184.33"/>
        <filter val="162.50"/>
        <filter val="139.33"/>
        <filter val="194.75"/>
        <filter val="138.67"/>
        <filter val="173.50"/>
        <filter val="197.00"/>
        <filter val="183.75"/>
        <filter val="162.33"/>
        <filter val="107.00"/>
        <filter val="163.00"/>
        <filter val="161.67"/>
        <filter val="116.67"/>
        <filter val="184.50"/>
        <filter val="196.25"/>
        <filter val="118.00"/>
        <filter val="150.67"/>
        <filter val="151.33"/>
        <filter val="117.33"/>
        <filter val="152.00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71"/>
    <col customWidth="1" min="2" max="2" width="43.43"/>
  </cols>
  <sheetData>
    <row r="1">
      <c r="A1" s="1" t="s">
        <v>0</v>
      </c>
    </row>
    <row r="2">
      <c r="A2" s="22" t="str">
        <f>IFERROR(__xludf.DUMMYFUNCTION("REGEXEXTRACT(B2,""\d+"")"),"27")</f>
        <v>27</v>
      </c>
    </row>
    <row r="3">
      <c r="A3" s="22" t="str">
        <f>IFERROR(__xludf.DUMMYFUNCTION("REGEXEXTRACT(B3,""\d+"")"),"#N/A")</f>
        <v>#N/A</v>
      </c>
    </row>
    <row r="4">
      <c r="A4" s="22" t="str">
        <f>IFERROR(__xludf.DUMMYFUNCTION("REGEXEXTRACT(B4,""\d+"")"),"173")</f>
        <v>173</v>
      </c>
    </row>
    <row r="5">
      <c r="A5" s="22" t="str">
        <f>IFERROR(__xludf.DUMMYFUNCTION("REGEXEXTRACT(B5,""\d+"")"),"47")</f>
        <v>47</v>
      </c>
    </row>
    <row r="6">
      <c r="A6" s="22" t="str">
        <f>IFERROR(__xludf.DUMMYFUNCTION("REGEXEXTRACT(B6,""\d+"")"),"169")</f>
        <v>169</v>
      </c>
    </row>
    <row r="7">
      <c r="A7" s="22" t="str">
        <f>IFERROR(__xludf.DUMMYFUNCTION("REGEXEXTRACT(B7,""\d+"")"),"#N/A")</f>
        <v>#N/A</v>
      </c>
    </row>
    <row r="8">
      <c r="A8" s="22" t="str">
        <f>IFERROR(__xludf.DUMMYFUNCTION("REGEXEXTRACT(B8,""\d+"")"),"6")</f>
        <v>6</v>
      </c>
    </row>
    <row r="9">
      <c r="A9" s="22" t="str">
        <f>IFERROR(__xludf.DUMMYFUNCTION("REGEXEXTRACT(B9,""\d+"")"),"162")</f>
        <v>162</v>
      </c>
    </row>
    <row r="10">
      <c r="A10" s="22" t="str">
        <f>IFERROR(__xludf.DUMMYFUNCTION("REGEXEXTRACT(B10,""\d+"")"),"#N/A")</f>
        <v>#N/A</v>
      </c>
    </row>
    <row r="11">
      <c r="A11" s="22" t="str">
        <f>IFERROR(__xludf.DUMMYFUNCTION("REGEXEXTRACT(B11,""\d+"")"),"#N/A")</f>
        <v>#N/A</v>
      </c>
    </row>
    <row r="12">
      <c r="A12" s="22" t="str">
        <f>IFERROR(__xludf.DUMMYFUNCTION("REGEXEXTRACT(B12,""\d+"")"),"45")</f>
        <v>45</v>
      </c>
    </row>
    <row r="13">
      <c r="A13" s="22" t="str">
        <f>IFERROR(__xludf.DUMMYFUNCTION("REGEXEXTRACT(B13,""\d+"")"),"116")</f>
        <v>116</v>
      </c>
    </row>
    <row r="14">
      <c r="A14" s="22" t="str">
        <f>IFERROR(__xludf.DUMMYFUNCTION("REGEXEXTRACT(B14,""\d+"")"),"#N/A")</f>
        <v>#N/A</v>
      </c>
    </row>
    <row r="15">
      <c r="A15" s="22" t="str">
        <f>IFERROR(__xludf.DUMMYFUNCTION("REGEXEXTRACT(B15,""\d+"")"),"46")</f>
        <v>46</v>
      </c>
    </row>
    <row r="16">
      <c r="A16" s="22" t="str">
        <f>IFERROR(__xludf.DUMMYFUNCTION("REGEXEXTRACT(B16,""\d+"")"),"155")</f>
        <v>155</v>
      </c>
    </row>
    <row r="17">
      <c r="A17" s="22" t="str">
        <f>IFERROR(__xludf.DUMMYFUNCTION("REGEXEXTRACT(B17,""\d+"")"),"#N/A")</f>
        <v>#N/A</v>
      </c>
    </row>
    <row r="18">
      <c r="A18" s="22" t="str">
        <f>IFERROR(__xludf.DUMMYFUNCTION("REGEXEXTRACT(B18,""\d+"")"),"8")</f>
        <v>8</v>
      </c>
    </row>
    <row r="19">
      <c r="A19" s="22" t="str">
        <f>IFERROR(__xludf.DUMMYFUNCTION("REGEXEXTRACT(B19,""\d+"")"),"82")</f>
        <v>82</v>
      </c>
    </row>
    <row r="20">
      <c r="A20" s="22" t="str">
        <f>IFERROR(__xludf.DUMMYFUNCTION("REGEXEXTRACT(B20,""\d+"")"),"55")</f>
        <v>55</v>
      </c>
    </row>
    <row r="21">
      <c r="A21" s="22" t="str">
        <f>IFERROR(__xludf.DUMMYFUNCTION("REGEXEXTRACT(B21,""\d+"")"),"149")</f>
        <v>149</v>
      </c>
    </row>
    <row r="22">
      <c r="A22" s="22" t="str">
        <f>IFERROR(__xludf.DUMMYFUNCTION("REGEXEXTRACT(B22,""\d+"")"),"156")</f>
        <v>156</v>
      </c>
    </row>
    <row r="23">
      <c r="A23" s="22" t="str">
        <f>IFERROR(__xludf.DUMMYFUNCTION("REGEXEXTRACT(B23,""\d+"")"),"144")</f>
        <v>144</v>
      </c>
    </row>
    <row r="24">
      <c r="A24" s="22" t="str">
        <f>IFERROR(__xludf.DUMMYFUNCTION("REGEXEXTRACT(B24,""\d+"")"),"14")</f>
        <v>14</v>
      </c>
    </row>
    <row r="25">
      <c r="A25" s="22" t="str">
        <f>IFERROR(__xludf.DUMMYFUNCTION("REGEXEXTRACT(B25,""\d+"")"),"89")</f>
        <v>89</v>
      </c>
    </row>
    <row r="26">
      <c r="A26" s="22" t="str">
        <f>IFERROR(__xludf.DUMMYFUNCTION("REGEXEXTRACT(B26,""\d+"")"),"#N/A")</f>
        <v>#N/A</v>
      </c>
    </row>
    <row r="27">
      <c r="A27" s="22" t="str">
        <f>IFERROR(__xludf.DUMMYFUNCTION("REGEXEXTRACT(B27,""\d+"")"),"#N/A")</f>
        <v>#N/A</v>
      </c>
    </row>
    <row r="28">
      <c r="A28" s="22" t="str">
        <f>IFERROR(__xludf.DUMMYFUNCTION("REGEXEXTRACT(B28,""\d+"")"),"181")</f>
        <v>181</v>
      </c>
    </row>
    <row r="29">
      <c r="A29" s="22" t="str">
        <f>IFERROR(__xludf.DUMMYFUNCTION("REGEXEXTRACT(B29,""\d+"")"),"39")</f>
        <v>39</v>
      </c>
    </row>
    <row r="30">
      <c r="A30" s="22" t="str">
        <f>IFERROR(__xludf.DUMMYFUNCTION("REGEXEXTRACT(B30,""\d+"")"),"62")</f>
        <v>62</v>
      </c>
    </row>
    <row r="31">
      <c r="A31" s="22" t="str">
        <f>IFERROR(__xludf.DUMMYFUNCTION("REGEXEXTRACT(B31,""\d+"")"),"#N/A")</f>
        <v>#N/A</v>
      </c>
    </row>
    <row r="32">
      <c r="A32" s="22" t="str">
        <f>IFERROR(__xludf.DUMMYFUNCTION("REGEXEXTRACT(B32,""\d+"")"),"23")</f>
        <v>23</v>
      </c>
    </row>
    <row r="33">
      <c r="A33" s="22" t="str">
        <f>IFERROR(__xludf.DUMMYFUNCTION("REGEXEXTRACT(B33,""\d+"")"),"#N/A")</f>
        <v>#N/A</v>
      </c>
    </row>
    <row r="34">
      <c r="A34" s="22" t="str">
        <f>IFERROR(__xludf.DUMMYFUNCTION("REGEXEXTRACT(B34,""\d+"")"),"16")</f>
        <v>16</v>
      </c>
    </row>
    <row r="35">
      <c r="A35" s="22" t="str">
        <f>IFERROR(__xludf.DUMMYFUNCTION("REGEXEXTRACT(B35,""\d+"")"),"43")</f>
        <v>43</v>
      </c>
    </row>
    <row r="36">
      <c r="A36" s="22" t="str">
        <f>IFERROR(__xludf.DUMMYFUNCTION("REGEXEXTRACT(B36,""\d+"")"),"11")</f>
        <v>11</v>
      </c>
    </row>
    <row r="37">
      <c r="A37" s="22" t="str">
        <f>IFERROR(__xludf.DUMMYFUNCTION("REGEXEXTRACT(B37,""\d+"")"),"150")</f>
        <v>150</v>
      </c>
    </row>
    <row r="38">
      <c r="A38" s="22" t="str">
        <f>IFERROR(__xludf.DUMMYFUNCTION("REGEXEXTRACT(B38,""\d+"")"),"163")</f>
        <v>163</v>
      </c>
    </row>
    <row r="39">
      <c r="A39" s="22" t="str">
        <f>IFERROR(__xludf.DUMMYFUNCTION("REGEXEXTRACT(B39,""\d+"")"),"17")</f>
        <v>17</v>
      </c>
    </row>
    <row r="40">
      <c r="A40" s="22" t="str">
        <f>IFERROR(__xludf.DUMMYFUNCTION("REGEXEXTRACT(B40,""\d+"")"),"161")</f>
        <v>161</v>
      </c>
    </row>
    <row r="41">
      <c r="A41" s="22" t="str">
        <f>IFERROR(__xludf.DUMMYFUNCTION("REGEXEXTRACT(B41,""\d+"")"),"168")</f>
        <v>168</v>
      </c>
    </row>
    <row r="42">
      <c r="A42" s="22" t="str">
        <f>IFERROR(__xludf.DUMMYFUNCTION("REGEXEXTRACT(B42,""\d+"")"),"#N/A")</f>
        <v>#N/A</v>
      </c>
    </row>
    <row r="43">
      <c r="A43" s="22" t="str">
        <f>IFERROR(__xludf.DUMMYFUNCTION("REGEXEXTRACT(B43,""\d+"")"),"133")</f>
        <v>133</v>
      </c>
    </row>
    <row r="44">
      <c r="A44" s="22" t="str">
        <f>IFERROR(__xludf.DUMMYFUNCTION("REGEXEXTRACT(B44,""\d+"")"),"172")</f>
        <v>172</v>
      </c>
    </row>
    <row r="45">
      <c r="A45" s="22" t="str">
        <f>IFERROR(__xludf.DUMMYFUNCTION("REGEXEXTRACT(B45,""\d+"")"),"34")</f>
        <v>34</v>
      </c>
    </row>
    <row r="46">
      <c r="A46" s="22" t="str">
        <f>IFERROR(__xludf.DUMMYFUNCTION("REGEXEXTRACT(B46,""\d+"")"),"3")</f>
        <v>3</v>
      </c>
    </row>
    <row r="47">
      <c r="A47" s="22" t="str">
        <f>IFERROR(__xludf.DUMMYFUNCTION("REGEXEXTRACT(B47,""\d+"")"),"66")</f>
        <v>66</v>
      </c>
    </row>
    <row r="48">
      <c r="A48" s="22" t="str">
        <f>IFERROR(__xludf.DUMMYFUNCTION("REGEXEXTRACT(B48,""\d+"")"),"141")</f>
        <v>141</v>
      </c>
    </row>
    <row r="49">
      <c r="A49" s="22" t="str">
        <f>IFERROR(__xludf.DUMMYFUNCTION("REGEXEXTRACT(B49,""\d+"")"),"147")</f>
        <v>147</v>
      </c>
    </row>
    <row r="50">
      <c r="A50" s="22" t="str">
        <f>IFERROR(__xludf.DUMMYFUNCTION("REGEXEXTRACT(B50,""\d+"")"),"36")</f>
        <v>36</v>
      </c>
    </row>
    <row r="51">
      <c r="A51" s="22" t="str">
        <f>IFERROR(__xludf.DUMMYFUNCTION("REGEXEXTRACT(B51,""\d+"")"),"#N/A")</f>
        <v>#N/A</v>
      </c>
    </row>
    <row r="52">
      <c r="A52" s="22" t="str">
        <f>IFERROR(__xludf.DUMMYFUNCTION("REGEXEXTRACT(B52,""\d+"")"),"1")</f>
        <v>1</v>
      </c>
    </row>
    <row r="53">
      <c r="A53" s="22" t="str">
        <f>IFERROR(__xludf.DUMMYFUNCTION("REGEXEXTRACT(B53,""\d+"")"),"142")</f>
        <v>142</v>
      </c>
    </row>
    <row r="54">
      <c r="A54" s="22" t="str">
        <f>IFERROR(__xludf.DUMMYFUNCTION("REGEXEXTRACT(B54,""\d+"")"),"178")</f>
        <v>178</v>
      </c>
    </row>
    <row r="55">
      <c r="A55" s="22" t="str">
        <f>IFERROR(__xludf.DUMMYFUNCTION("REGEXEXTRACT(B55,""\d+"")"),"131")</f>
        <v>131</v>
      </c>
    </row>
    <row r="56">
      <c r="A56" s="22" t="str">
        <f>IFERROR(__xludf.DUMMYFUNCTION("REGEXEXTRACT(B56,""\d+"")"),"109")</f>
        <v>109</v>
      </c>
    </row>
    <row r="57">
      <c r="A57" s="22" t="str">
        <f>IFERROR(__xludf.DUMMYFUNCTION("REGEXEXTRACT(B57,""\d+"")"),"32")</f>
        <v>32</v>
      </c>
    </row>
    <row r="58">
      <c r="A58" s="22" t="str">
        <f>IFERROR(__xludf.DUMMYFUNCTION("REGEXEXTRACT(B58,""\d+"")"),"132")</f>
        <v>132</v>
      </c>
    </row>
    <row r="59">
      <c r="A59" s="22" t="str">
        <f>IFERROR(__xludf.DUMMYFUNCTION("REGEXEXTRACT(B59,""\d+"")"),"37")</f>
        <v>37</v>
      </c>
    </row>
    <row r="60">
      <c r="A60" s="22" t="str">
        <f>IFERROR(__xludf.DUMMYFUNCTION("REGEXEXTRACT(B60,""\d+"")"),"80")</f>
        <v>80</v>
      </c>
    </row>
    <row r="61">
      <c r="A61" s="22" t="str">
        <f>IFERROR(__xludf.DUMMYFUNCTION("REGEXEXTRACT(B61,""\d+"")"),"119")</f>
        <v>119</v>
      </c>
    </row>
    <row r="62">
      <c r="A62" s="22" t="str">
        <f>IFERROR(__xludf.DUMMYFUNCTION("REGEXEXTRACT(B62,""\d+"")"),"13")</f>
        <v>13</v>
      </c>
    </row>
    <row r="63">
      <c r="A63" s="22" t="str">
        <f>IFERROR(__xludf.DUMMYFUNCTION("REGEXEXTRACT(B63,""\d+"")"),"164")</f>
        <v>164</v>
      </c>
    </row>
    <row r="64">
      <c r="A64" s="22" t="str">
        <f>IFERROR(__xludf.DUMMYFUNCTION("REGEXEXTRACT(B64,""\d+"")"),"118")</f>
        <v>118</v>
      </c>
    </row>
    <row r="65">
      <c r="A65" s="22" t="str">
        <f>IFERROR(__xludf.DUMMYFUNCTION("REGEXEXTRACT(B65,""\d+"")"),"54")</f>
        <v>54</v>
      </c>
    </row>
    <row r="66">
      <c r="A66" s="22" t="str">
        <f>IFERROR(__xludf.DUMMYFUNCTION("REGEXEXTRACT(B66,""\d+"")"),"99")</f>
        <v>99</v>
      </c>
    </row>
    <row r="67">
      <c r="A67" s="22" t="str">
        <f>IFERROR(__xludf.DUMMYFUNCTION("REGEXEXTRACT(B67,""\d+"")"),"5")</f>
        <v>5</v>
      </c>
    </row>
    <row r="68">
      <c r="A68" s="22" t="str">
        <f>IFERROR(__xludf.DUMMYFUNCTION("REGEXEXTRACT(B68,""\d+"")"),"114")</f>
        <v>114</v>
      </c>
    </row>
    <row r="69">
      <c r="A69" s="22" t="str">
        <f>IFERROR(__xludf.DUMMYFUNCTION("REGEXEXTRACT(B69,""\d+"")"),"#N/A")</f>
        <v>#N/A</v>
      </c>
    </row>
    <row r="70">
      <c r="A70" s="22" t="str">
        <f>IFERROR(__xludf.DUMMYFUNCTION("REGEXEXTRACT(B70,""\d+"")"),"151")</f>
        <v>151</v>
      </c>
    </row>
    <row r="71">
      <c r="A71" s="22" t="str">
        <f>IFERROR(__xludf.DUMMYFUNCTION("REGEXEXTRACT(B71,""\d+"")"),"152")</f>
        <v>152</v>
      </c>
    </row>
    <row r="72">
      <c r="A72" s="22" t="str">
        <f>IFERROR(__xludf.DUMMYFUNCTION("REGEXEXTRACT(B72,""\d+"")"),"#N/A")</f>
        <v>#N/A</v>
      </c>
    </row>
    <row r="73">
      <c r="A73" s="22" t="str">
        <f>IFERROR(__xludf.DUMMYFUNCTION("REGEXEXTRACT(B73,""\d+"")"),"153")</f>
        <v>153</v>
      </c>
    </row>
    <row r="74">
      <c r="A74" s="22" t="str">
        <f>IFERROR(__xludf.DUMMYFUNCTION("REGEXEXTRACT(B74,""\d+"")"),"64")</f>
        <v>64</v>
      </c>
    </row>
    <row r="75">
      <c r="A75" s="22" t="str">
        <f>IFERROR(__xludf.DUMMYFUNCTION("REGEXEXTRACT(B75,""\d+"")"),"35")</f>
        <v>35</v>
      </c>
    </row>
    <row r="76">
      <c r="A76" s="22" t="str">
        <f>IFERROR(__xludf.DUMMYFUNCTION("REGEXEXTRACT(B76,""\d+"")"),"15")</f>
        <v>15</v>
      </c>
    </row>
    <row r="77">
      <c r="A77" s="22" t="str">
        <f>IFERROR(__xludf.DUMMYFUNCTION("REGEXEXTRACT(B77,""\d+"")"),"139")</f>
        <v>139</v>
      </c>
    </row>
    <row r="78">
      <c r="A78" s="22" t="str">
        <f>IFERROR(__xludf.DUMMYFUNCTION("REGEXEXTRACT(B78,""\d+"")"),"#N/A")</f>
        <v>#N/A</v>
      </c>
    </row>
    <row r="79">
      <c r="A79" s="22" t="str">
        <f>IFERROR(__xludf.DUMMYFUNCTION("REGEXEXTRACT(B79,""\d+"")"),"167")</f>
        <v>167</v>
      </c>
    </row>
    <row r="80">
      <c r="A80" s="22" t="str">
        <f>IFERROR(__xludf.DUMMYFUNCTION("REGEXEXTRACT(B80,""\d+"")"),"83")</f>
        <v>83</v>
      </c>
    </row>
    <row r="81">
      <c r="A81" s="22" t="str">
        <f>IFERROR(__xludf.DUMMYFUNCTION("REGEXEXTRACT(B81,""\d+"")"),"65")</f>
        <v>65</v>
      </c>
    </row>
    <row r="82">
      <c r="A82" s="22" t="str">
        <f>IFERROR(__xludf.DUMMYFUNCTION("REGEXEXTRACT(B82,""\d+"")"),"70")</f>
        <v>70</v>
      </c>
    </row>
    <row r="83">
      <c r="A83" s="22" t="str">
        <f>IFERROR(__xludf.DUMMYFUNCTION("REGEXEXTRACT(B83,""\d+"")"),"166")</f>
        <v>166</v>
      </c>
    </row>
    <row r="84">
      <c r="A84" s="22" t="str">
        <f>IFERROR(__xludf.DUMMYFUNCTION("REGEXEXTRACT(B84,""\d+"")"),"122")</f>
        <v>122</v>
      </c>
    </row>
    <row r="85">
      <c r="A85" s="22" t="str">
        <f>IFERROR(__xludf.DUMMYFUNCTION("REGEXEXTRACT(B85,""\d+"")"),"4")</f>
        <v>4</v>
      </c>
    </row>
    <row r="86">
      <c r="A86" s="22" t="str">
        <f>IFERROR(__xludf.DUMMYFUNCTION("REGEXEXTRACT(B86,""\d+"")"),"145")</f>
        <v>145</v>
      </c>
    </row>
    <row r="87">
      <c r="A87" s="22" t="str">
        <f>IFERROR(__xludf.DUMMYFUNCTION("REGEXEXTRACT(B87,""\d+"")"),"12")</f>
        <v>12</v>
      </c>
    </row>
    <row r="88">
      <c r="A88" s="22" t="str">
        <f>IFERROR(__xludf.DUMMYFUNCTION("REGEXEXTRACT(B88,""\d+"")"),"107")</f>
        <v>107</v>
      </c>
    </row>
    <row r="89">
      <c r="A89" s="22" t="str">
        <f>IFERROR(__xludf.DUMMYFUNCTION("REGEXEXTRACT(B89,""\d+"")"),"78")</f>
        <v>78</v>
      </c>
    </row>
    <row r="90">
      <c r="A90" s="22" t="str">
        <f>IFERROR(__xludf.DUMMYFUNCTION("REGEXEXTRACT(B90,""\d+"")"),"26")</f>
        <v>26</v>
      </c>
    </row>
    <row r="91">
      <c r="A91" s="22" t="str">
        <f>IFERROR(__xludf.DUMMYFUNCTION("REGEXEXTRACT(B91,""\d+"")"),"140")</f>
        <v>140</v>
      </c>
    </row>
    <row r="92">
      <c r="A92" s="22" t="str">
        <f>IFERROR(__xludf.DUMMYFUNCTION("REGEXEXTRACT(B92,""\d+"")"),"154")</f>
        <v>154</v>
      </c>
    </row>
    <row r="93">
      <c r="A93" s="22" t="str">
        <f>IFERROR(__xludf.DUMMYFUNCTION("REGEXEXTRACT(B93,""\d+"")"),"143")</f>
        <v>143</v>
      </c>
    </row>
    <row r="94">
      <c r="A94" s="22" t="str">
        <f>IFERROR(__xludf.DUMMYFUNCTION("REGEXEXTRACT(B94,""\d+"")"),"88")</f>
        <v>88</v>
      </c>
    </row>
    <row r="95">
      <c r="A95" s="22" t="str">
        <f>IFERROR(__xludf.DUMMYFUNCTION("REGEXEXTRACT(B95,""\d+"")"),"9")</f>
        <v>9</v>
      </c>
    </row>
    <row r="96">
      <c r="A96" s="22" t="str">
        <f>IFERROR(__xludf.DUMMYFUNCTION("REGEXEXTRACT(B96,""\d+"")"),"51")</f>
        <v>51</v>
      </c>
    </row>
    <row r="97">
      <c r="A97" s="22" t="str">
        <f>IFERROR(__xludf.DUMMYFUNCTION("REGEXEXTRACT(B97,""\d+"")"),"138")</f>
        <v>138</v>
      </c>
    </row>
    <row r="98">
      <c r="A98" s="22" t="str">
        <f>IFERROR(__xludf.DUMMYFUNCTION("REGEXEXTRACT(B98,""\d+"")"),"137")</f>
        <v>137</v>
      </c>
    </row>
    <row r="99">
      <c r="A99" s="22" t="str">
        <f>IFERROR(__xludf.DUMMYFUNCTION("REGEXEXTRACT(B99,""\d+"")"),"134")</f>
        <v>134</v>
      </c>
    </row>
    <row r="100">
      <c r="A100" s="22" t="str">
        <f>IFERROR(__xludf.DUMMYFUNCTION("REGEXEXTRACT(B100,""\d+"")"),"170")</f>
        <v>170</v>
      </c>
    </row>
    <row r="101">
      <c r="A101" s="22" t="str">
        <f>IFERROR(__xludf.DUMMYFUNCTION("REGEXEXTRACT(B101,""\d+"")"),"28")</f>
        <v>28</v>
      </c>
    </row>
    <row r="102">
      <c r="A102" s="22" t="str">
        <f>IFERROR(__xludf.DUMMYFUNCTION("REGEXEXTRACT(B102,""\d+"")"),"100")</f>
        <v>100</v>
      </c>
    </row>
    <row r="103">
      <c r="A103" s="22" t="str">
        <f>IFERROR(__xludf.DUMMYFUNCTION("REGEXEXTRACT(B103,""\d+"")"),"93")</f>
        <v>93</v>
      </c>
    </row>
    <row r="104">
      <c r="A104" s="22" t="str">
        <f>IFERROR(__xludf.DUMMYFUNCTION("REGEXEXTRACT(B104,""\d+"")"),"103")</f>
        <v>103</v>
      </c>
    </row>
    <row r="105">
      <c r="A105" s="22" t="str">
        <f>IFERROR(__xludf.DUMMYFUNCTION("REGEXEXTRACT(B105,""\d+"")"),"146")</f>
        <v>146</v>
      </c>
    </row>
    <row r="106">
      <c r="A106" s="22" t="str">
        <f>IFERROR(__xludf.DUMMYFUNCTION("REGEXEXTRACT(B106,""\d+"")"),"165")</f>
        <v>165</v>
      </c>
    </row>
    <row r="107">
      <c r="A107" s="22" t="str">
        <f>IFERROR(__xludf.DUMMYFUNCTION("REGEXEXTRACT(B107,""\d+"")"),"77")</f>
        <v>77</v>
      </c>
    </row>
    <row r="108">
      <c r="A108" s="22" t="str">
        <f>IFERROR(__xludf.DUMMYFUNCTION("REGEXEXTRACT(B108,""\d+"")"),"68")</f>
        <v>68</v>
      </c>
    </row>
    <row r="109">
      <c r="A109" s="22" t="str">
        <f>IFERROR(__xludf.DUMMYFUNCTION("REGEXEXTRACT(B109,""\d+"")"),"53")</f>
        <v>53</v>
      </c>
    </row>
    <row r="110">
      <c r="A110" s="22" t="str">
        <f>IFERROR(__xludf.DUMMYFUNCTION("REGEXEXTRACT(B110,""\d+"")"),"8")</f>
        <v>8</v>
      </c>
    </row>
    <row r="111">
      <c r="A111" s="22" t="str">
        <f>IFERROR(__xludf.DUMMYFUNCTION("REGEXEXTRACT(B111,""\d+"")"),"#N/A")</f>
        <v>#N/A</v>
      </c>
    </row>
    <row r="112">
      <c r="A112" s="22" t="str">
        <f>IFERROR(__xludf.DUMMYFUNCTION("REGEXEXTRACT(B112,""\d+"")"),"1")</f>
        <v>1</v>
      </c>
    </row>
    <row r="113">
      <c r="A113" s="22" t="str">
        <f>IFERROR(__xludf.DUMMYFUNCTION("REGEXEXTRACT(B113,""\d+"")"),"3")</f>
        <v>3</v>
      </c>
    </row>
    <row r="114">
      <c r="A114" s="22" t="str">
        <f>IFERROR(__xludf.DUMMYFUNCTION("REGEXEXTRACT(B114,""\d+"")"),"24")</f>
        <v>24</v>
      </c>
    </row>
    <row r="115">
      <c r="A115" s="22" t="str">
        <f>IFERROR(__xludf.DUMMYFUNCTION("REGEXEXTRACT(B115,""\d+"")"),"175")</f>
        <v>175</v>
      </c>
    </row>
    <row r="116">
      <c r="A116" s="22" t="str">
        <f>IFERROR(__xludf.DUMMYFUNCTION("REGEXEXTRACT(B116,""\d+"")"),"58")</f>
        <v>58</v>
      </c>
    </row>
    <row r="117">
      <c r="A117" s="22" t="str">
        <f>IFERROR(__xludf.DUMMYFUNCTION("REGEXEXTRACT(B117,""\d+"")"),"160")</f>
        <v>160</v>
      </c>
    </row>
    <row r="118">
      <c r="A118" s="22" t="str">
        <f>IFERROR(__xludf.DUMMYFUNCTION("REGEXEXTRACT(B118,""\d+"")"),"73")</f>
        <v>73</v>
      </c>
    </row>
    <row r="119">
      <c r="A119" s="22" t="str">
        <f>IFERROR(__xludf.DUMMYFUNCTION("REGEXEXTRACT(B119,""\d+"")"),"120")</f>
        <v>120</v>
      </c>
    </row>
    <row r="120">
      <c r="A120" s="22" t="str">
        <f>IFERROR(__xludf.DUMMYFUNCTION("REGEXEXTRACT(B120,""\d+"")"),"49")</f>
        <v>49</v>
      </c>
    </row>
    <row r="121">
      <c r="A121" s="22" t="str">
        <f>IFERROR(__xludf.DUMMYFUNCTION("REGEXEXTRACT(B121,""\d+"")"),"105")</f>
        <v>105</v>
      </c>
    </row>
    <row r="122">
      <c r="A122" s="22" t="str">
        <f>IFERROR(__xludf.DUMMYFUNCTION("REGEXEXTRACT(B122,""\d+"")"),"86")</f>
        <v>86</v>
      </c>
    </row>
    <row r="123">
      <c r="A123" s="22" t="str">
        <f>IFERROR(__xludf.DUMMYFUNCTION("REGEXEXTRACT(B123,""\d+"")"),"123")</f>
        <v>123</v>
      </c>
    </row>
    <row r="124">
      <c r="A124" s="22" t="str">
        <f>IFERROR(__xludf.DUMMYFUNCTION("REGEXEXTRACT(B124,""\d+"")"),"72")</f>
        <v>72</v>
      </c>
    </row>
    <row r="125">
      <c r="A125" s="22" t="str">
        <f>IFERROR(__xludf.DUMMYFUNCTION("REGEXEXTRACT(B125,""\d+"")"),"157")</f>
        <v>157</v>
      </c>
    </row>
    <row r="126">
      <c r="A126" s="22" t="str">
        <f>IFERROR(__xludf.DUMMYFUNCTION("REGEXEXTRACT(B126,""\d+"")"),"126")</f>
        <v>126</v>
      </c>
    </row>
    <row r="127">
      <c r="A127" s="22" t="str">
        <f>IFERROR(__xludf.DUMMYFUNCTION("REGEXEXTRACT(B127,""\d+"")"),"56")</f>
        <v>56</v>
      </c>
    </row>
    <row r="128">
      <c r="A128" s="22" t="str">
        <f>IFERROR(__xludf.DUMMYFUNCTION("REGEXEXTRACT(B128,""\d+"")"),"158")</f>
        <v>158</v>
      </c>
    </row>
    <row r="129">
      <c r="A129" s="22" t="str">
        <f>IFERROR(__xludf.DUMMYFUNCTION("REGEXEXTRACT(B129,""\d+"")"),"102")</f>
        <v>102</v>
      </c>
    </row>
    <row r="130">
      <c r="A130" s="22" t="str">
        <f>IFERROR(__xludf.DUMMYFUNCTION("REGEXEXTRACT(B130,""\d+"")"),"75")</f>
        <v>75</v>
      </c>
    </row>
    <row r="131">
      <c r="A131" s="22" t="str">
        <f>IFERROR(__xludf.DUMMYFUNCTION("REGEXEXTRACT(B131,""\d+"")"),"9")</f>
        <v>9</v>
      </c>
    </row>
    <row r="132">
      <c r="A132" s="22" t="str">
        <f>IFERROR(__xludf.DUMMYFUNCTION("REGEXEXTRACT(B132,""\d+"")"),"48")</f>
        <v>48</v>
      </c>
    </row>
    <row r="133">
      <c r="A133" s="22" t="str">
        <f>IFERROR(__xludf.DUMMYFUNCTION("REGEXEXTRACT(B133,""\d+"")"),"87")</f>
        <v>87</v>
      </c>
    </row>
    <row r="134">
      <c r="A134" s="22" t="str">
        <f>IFERROR(__xludf.DUMMYFUNCTION("REGEXEXTRACT(B134,""\d+"")"),"85")</f>
        <v>85</v>
      </c>
    </row>
    <row r="135">
      <c r="A135" s="22" t="str">
        <f>IFERROR(__xludf.DUMMYFUNCTION("REGEXEXTRACT(B135,""\d+"")"),"20")</f>
        <v>20</v>
      </c>
    </row>
    <row r="136">
      <c r="A136" s="22" t="str">
        <f>IFERROR(__xludf.DUMMYFUNCTION("REGEXEXTRACT(B136,""\d+"")"),"40")</f>
        <v>40</v>
      </c>
    </row>
    <row r="137">
      <c r="A137" s="22" t="str">
        <f>IFERROR(__xludf.DUMMYFUNCTION("REGEXEXTRACT(B137,""\d+"")"),"128")</f>
        <v>128</v>
      </c>
    </row>
    <row r="138">
      <c r="A138" s="22" t="str">
        <f>IFERROR(__xludf.DUMMYFUNCTION("REGEXEXTRACT(B138,""\d+"")"),"50")</f>
        <v>50</v>
      </c>
    </row>
    <row r="139">
      <c r="A139" s="22" t="str">
        <f>IFERROR(__xludf.DUMMYFUNCTION("REGEXEXTRACT(B139,""\d+"")"),"159")</f>
        <v>159</v>
      </c>
    </row>
    <row r="140">
      <c r="A140" s="22" t="str">
        <f>IFERROR(__xludf.DUMMYFUNCTION("REGEXEXTRACT(B140,""\d+"")"),"#N/A")</f>
        <v>#N/A</v>
      </c>
    </row>
    <row r="141">
      <c r="A141" s="22" t="str">
        <f>IFERROR(__xludf.DUMMYFUNCTION("REGEXEXTRACT(B141,""\d+"")"),"97")</f>
        <v>97</v>
      </c>
    </row>
    <row r="142">
      <c r="A142" s="22" t="str">
        <f>IFERROR(__xludf.DUMMYFUNCTION("REGEXEXTRACT(B142,""\d+"")"),"31")</f>
        <v>31</v>
      </c>
    </row>
    <row r="143">
      <c r="A143" s="22" t="str">
        <f>IFERROR(__xludf.DUMMYFUNCTION("REGEXEXTRACT(B143,""\d+"")"),"10")</f>
        <v>10</v>
      </c>
    </row>
    <row r="144">
      <c r="A144" s="22" t="str">
        <f>IFERROR(__xludf.DUMMYFUNCTION("REGEXEXTRACT(B144,""\d+"")"),"104")</f>
        <v>104</v>
      </c>
    </row>
    <row r="145">
      <c r="A145" s="22" t="str">
        <f>IFERROR(__xludf.DUMMYFUNCTION("REGEXEXTRACT(B145,""\d+"")"),"61")</f>
        <v>61</v>
      </c>
    </row>
    <row r="146">
      <c r="A146" s="22" t="str">
        <f>IFERROR(__xludf.DUMMYFUNCTION("REGEXEXTRACT(B146,""\d+"")"),"112")</f>
        <v>112</v>
      </c>
    </row>
    <row r="147">
      <c r="A147" s="22" t="str">
        <f>IFERROR(__xludf.DUMMYFUNCTION("REGEXEXTRACT(B147,""\d+"")"),"#N/A")</f>
        <v>#N/A</v>
      </c>
    </row>
    <row r="148">
      <c r="A148" s="22" t="str">
        <f>IFERROR(__xludf.DUMMYFUNCTION("REGEXEXTRACT(B148,""\d+"")"),"148")</f>
        <v>148</v>
      </c>
    </row>
    <row r="149">
      <c r="A149" s="22" t="str">
        <f>IFERROR(__xludf.DUMMYFUNCTION("REGEXEXTRACT(B149,""\d+"")"),"124")</f>
        <v>124</v>
      </c>
    </row>
    <row r="150">
      <c r="A150" s="22" t="str">
        <f>IFERROR(__xludf.DUMMYFUNCTION("REGEXEXTRACT(B150,""\d+"")"),"13")</f>
        <v>13</v>
      </c>
    </row>
    <row r="151">
      <c r="A151" s="22" t="str">
        <f>IFERROR(__xludf.DUMMYFUNCTION("REGEXEXTRACT(B151,""\d+"")"),"108")</f>
        <v>108</v>
      </c>
    </row>
    <row r="152">
      <c r="A152" s="22" t="str">
        <f>IFERROR(__xludf.DUMMYFUNCTION("REGEXEXTRACT(B152,""\d+"")"),"106")</f>
        <v>106</v>
      </c>
    </row>
    <row r="153">
      <c r="A153" s="22" t="str">
        <f>IFERROR(__xludf.DUMMYFUNCTION("REGEXEXTRACT(B153,""\d+"")"),"60")</f>
        <v>60</v>
      </c>
    </row>
    <row r="154">
      <c r="A154" s="22" t="str">
        <f>IFERROR(__xludf.DUMMYFUNCTION("REGEXEXTRACT(B154,""\d+"")"),"29")</f>
        <v>29</v>
      </c>
    </row>
    <row r="155">
      <c r="A155" s="22" t="str">
        <f>IFERROR(__xludf.DUMMYFUNCTION("REGEXEXTRACT(B155,""\d+"")"),"57")</f>
        <v>57</v>
      </c>
    </row>
    <row r="156">
      <c r="A156" s="22" t="str">
        <f>IFERROR(__xludf.DUMMYFUNCTION("REGEXEXTRACT(B156,""\d+"")"),"74")</f>
        <v>74</v>
      </c>
    </row>
    <row r="157">
      <c r="A157" s="22" t="str">
        <f>IFERROR(__xludf.DUMMYFUNCTION("REGEXEXTRACT(B157,""\d+"")"),"7")</f>
        <v>7</v>
      </c>
    </row>
    <row r="158">
      <c r="A158" s="22" t="str">
        <f>IFERROR(__xludf.DUMMYFUNCTION("REGEXEXTRACT(B158,""\d+"")"),"41")</f>
        <v>41</v>
      </c>
    </row>
    <row r="159">
      <c r="A159" s="22" t="str">
        <f>IFERROR(__xludf.DUMMYFUNCTION("REGEXEXTRACT(B159,""\d+"")"),"69")</f>
        <v>69</v>
      </c>
    </row>
    <row r="160">
      <c r="A160" s="22" t="str">
        <f>IFERROR(__xludf.DUMMYFUNCTION("REGEXEXTRACT(B160,""\d+"")"),"#N/A")</f>
        <v>#N/A</v>
      </c>
    </row>
    <row r="161">
      <c r="A161" s="22" t="str">
        <f>IFERROR(__xludf.DUMMYFUNCTION("REGEXEXTRACT(B161,""\d+"")"),"115")</f>
        <v>115</v>
      </c>
    </row>
    <row r="162">
      <c r="A162" s="22" t="str">
        <f>IFERROR(__xludf.DUMMYFUNCTION("REGEXEXTRACT(B162,""\d+"")"),"18")</f>
        <v>18</v>
      </c>
    </row>
    <row r="163">
      <c r="A163" s="22" t="str">
        <f>IFERROR(__xludf.DUMMYFUNCTION("REGEXEXTRACT(B163,""\d+"")"),"136")</f>
        <v>136</v>
      </c>
    </row>
    <row r="164">
      <c r="A164" s="22" t="str">
        <f>IFERROR(__xludf.DUMMYFUNCTION("REGEXEXTRACT(B164,""\d+"")"),"#N/A")</f>
        <v>#N/A</v>
      </c>
    </row>
    <row r="165">
      <c r="A165" s="22" t="str">
        <f>IFERROR(__xludf.DUMMYFUNCTION("REGEXEXTRACT(B165,""\d+"")"),"98")</f>
        <v>98</v>
      </c>
    </row>
    <row r="166">
      <c r="A166" s="22" t="str">
        <f>IFERROR(__xludf.DUMMYFUNCTION("REGEXEXTRACT(B166,""\d+"")"),"95")</f>
        <v>95</v>
      </c>
    </row>
    <row r="167">
      <c r="A167" s="22" t="str">
        <f>IFERROR(__xludf.DUMMYFUNCTION("REGEXEXTRACT(B167,""\d+"")"),"#N/A")</f>
        <v>#N/A</v>
      </c>
    </row>
    <row r="168">
      <c r="A168" s="22" t="str">
        <f>IFERROR(__xludf.DUMMYFUNCTION("REGEXEXTRACT(B168,""\d+"")"),"52")</f>
        <v>52</v>
      </c>
    </row>
    <row r="169">
      <c r="A169" s="22" t="str">
        <f>IFERROR(__xludf.DUMMYFUNCTION("REGEXEXTRACT(B169,""\d+"")"),"84")</f>
        <v>84</v>
      </c>
    </row>
    <row r="170">
      <c r="A170" s="22" t="str">
        <f>IFERROR(__xludf.DUMMYFUNCTION("REGEXEXTRACT(B170,""\d+"")"),"38")</f>
        <v>38</v>
      </c>
    </row>
    <row r="171">
      <c r="A171" s="22" t="str">
        <f>IFERROR(__xludf.DUMMYFUNCTION("REGEXEXTRACT(B171,""\d+"")"),"129")</f>
        <v>129</v>
      </c>
    </row>
    <row r="172">
      <c r="A172" s="22" t="str">
        <f>IFERROR(__xludf.DUMMYFUNCTION("REGEXEXTRACT(B172,""\d+"")"),"21")</f>
        <v>21</v>
      </c>
    </row>
    <row r="173">
      <c r="A173" s="22" t="str">
        <f>IFERROR(__xludf.DUMMYFUNCTION("REGEXEXTRACT(B173,""\d+"")"),"12")</f>
        <v>12</v>
      </c>
    </row>
    <row r="174">
      <c r="A174" s="22" t="str">
        <f>IFERROR(__xludf.DUMMYFUNCTION("REGEXEXTRACT(B174,""\d+"")"),"63")</f>
        <v>63</v>
      </c>
    </row>
    <row r="175">
      <c r="A175" s="22" t="str">
        <f>IFERROR(__xludf.DUMMYFUNCTION("REGEXEXTRACT(B175,""\d+"")"),"#N/A")</f>
        <v>#N/A</v>
      </c>
    </row>
    <row r="176">
      <c r="A176" s="22" t="str">
        <f>IFERROR(__xludf.DUMMYFUNCTION("REGEXEXTRACT(B176,""\d+"")"),"#N/A")</f>
        <v>#N/A</v>
      </c>
    </row>
    <row r="177">
      <c r="A177" s="22" t="str">
        <f>IFERROR(__xludf.DUMMYFUNCTION("REGEXEXTRACT(B177,""\d+"")"),"96")</f>
        <v>96</v>
      </c>
    </row>
    <row r="178">
      <c r="A178" s="22" t="str">
        <f>IFERROR(__xludf.DUMMYFUNCTION("REGEXEXTRACT(B178,""\d+"")"),"19")</f>
        <v>19</v>
      </c>
    </row>
    <row r="179">
      <c r="A179" s="22" t="str">
        <f>IFERROR(__xludf.DUMMYFUNCTION("REGEXEXTRACT(B179,""\d+"")"),"44")</f>
        <v>44</v>
      </c>
    </row>
    <row r="180">
      <c r="A180" s="22" t="str">
        <f>IFERROR(__xludf.DUMMYFUNCTION("REGEXEXTRACT(B180,""\d+"")"),"110")</f>
        <v>110</v>
      </c>
    </row>
    <row r="181">
      <c r="A181" s="22" t="str">
        <f>IFERROR(__xludf.DUMMYFUNCTION("REGEXEXTRACT(B181,""\d+"")"),"25")</f>
        <v>25</v>
      </c>
    </row>
    <row r="182">
      <c r="A182" s="22" t="str">
        <f>IFERROR(__xludf.DUMMYFUNCTION("REGEXEXTRACT(B182,""\d+"")"),"117")</f>
        <v>117</v>
      </c>
    </row>
    <row r="183">
      <c r="A183" s="22" t="str">
        <f>IFERROR(__xludf.DUMMYFUNCTION("REGEXEXTRACT(B183,""\d+"")"),"76")</f>
        <v>76</v>
      </c>
    </row>
    <row r="184">
      <c r="A184" s="22" t="str">
        <f>IFERROR(__xludf.DUMMYFUNCTION("REGEXEXTRACT(B184,""\d+"")"),"111")</f>
        <v>111</v>
      </c>
    </row>
    <row r="185">
      <c r="A185" s="22" t="str">
        <f>IFERROR(__xludf.DUMMYFUNCTION("REGEXEXTRACT(B185,""\d+"")"),"90")</f>
        <v>90</v>
      </c>
    </row>
    <row r="186">
      <c r="A186" s="22" t="str">
        <f>IFERROR(__xludf.DUMMYFUNCTION("REGEXEXTRACT(B186,""\d+"")"),"130")</f>
        <v>130</v>
      </c>
    </row>
    <row r="187">
      <c r="A187" s="22" t="str">
        <f>IFERROR(__xludf.DUMMYFUNCTION("REGEXEXTRACT(B187,""\d+"")"),"91")</f>
        <v>91</v>
      </c>
    </row>
    <row r="188">
      <c r="A188" s="22" t="str">
        <f>IFERROR(__xludf.DUMMYFUNCTION("REGEXEXTRACT(B188,""\d+"")"),"2")</f>
        <v>2</v>
      </c>
    </row>
    <row r="189">
      <c r="A189" s="22" t="str">
        <f>IFERROR(__xludf.DUMMYFUNCTION("REGEXEXTRACT(B189,""\d+"")"),"125")</f>
        <v>125</v>
      </c>
    </row>
    <row r="190">
      <c r="A190" s="22" t="str">
        <f>IFERROR(__xludf.DUMMYFUNCTION("REGEXEXTRACT(B190,""\d+"")"),"59")</f>
        <v>59</v>
      </c>
    </row>
    <row r="191">
      <c r="A191" s="22" t="str">
        <f>IFERROR(__xludf.DUMMYFUNCTION("REGEXEXTRACT(B191,""\d+"")"),"1")</f>
        <v>1</v>
      </c>
    </row>
    <row r="192">
      <c r="A192" s="22" t="str">
        <f>IFERROR(__xludf.DUMMYFUNCTION("REGEXEXTRACT(B192,""\d+"")"),"#N/A")</f>
        <v>#N/A</v>
      </c>
    </row>
    <row r="193">
      <c r="A193" s="22" t="str">
        <f>IFERROR(__xludf.DUMMYFUNCTION("REGEXEXTRACT(B193,""\d+"")"),"42")</f>
        <v>42</v>
      </c>
    </row>
    <row r="194">
      <c r="A194" s="22" t="str">
        <f>IFERROR(__xludf.DUMMYFUNCTION("REGEXEXTRACT(B194,""\d+"")"),"#N/A")</f>
        <v>#N/A</v>
      </c>
    </row>
    <row r="195">
      <c r="A195" s="22" t="str">
        <f>IFERROR(__xludf.DUMMYFUNCTION("REGEXEXTRACT(B195,""\d+"")"),"121")</f>
        <v>121</v>
      </c>
    </row>
    <row r="196">
      <c r="A196" s="22" t="str">
        <f>IFERROR(__xludf.DUMMYFUNCTION("REGEXEXTRACT(B196,""\d+"")"),"67")</f>
        <v>67</v>
      </c>
    </row>
    <row r="197">
      <c r="A197" s="22" t="str">
        <f>IFERROR(__xludf.DUMMYFUNCTION("REGEXEXTRACT(B197,""\d+"")"),"101")</f>
        <v>101</v>
      </c>
    </row>
    <row r="198">
      <c r="A198" s="22" t="str">
        <f>IFERROR(__xludf.DUMMYFUNCTION("REGEXEXTRACT(B198,""\d+"")"),"30")</f>
        <v>30</v>
      </c>
    </row>
    <row r="199">
      <c r="A199" s="22" t="str">
        <f>IFERROR(__xludf.DUMMYFUNCTION("REGEXEXTRACT(B199,""\d+"")"),"71")</f>
        <v>71</v>
      </c>
    </row>
    <row r="200">
      <c r="A200" s="22" t="str">
        <f>IFERROR(__xludf.DUMMYFUNCTION("REGEXEXTRACT(B200,""\d+"")"),"37")</f>
        <v>37</v>
      </c>
    </row>
    <row r="201">
      <c r="A201" s="22" t="str">
        <f>IFERROR(__xludf.DUMMYFUNCTION("REGEXEXTRACT(B201,""\d+"")"),"5")</f>
        <v>5</v>
      </c>
    </row>
    <row r="202">
      <c r="A202" s="22" t="str">
        <f>IFERROR(__xludf.DUMMYFUNCTION("REGEXEXTRACT(B202,""\d+"")"),"#N/A")</f>
        <v>#N/A</v>
      </c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  <row r="998">
      <c r="A998" s="22"/>
      <c r="B998" s="22"/>
    </row>
    <row r="999">
      <c r="A999" s="22"/>
      <c r="B999" s="22"/>
    </row>
    <row r="1000">
      <c r="A1000" s="22"/>
      <c r="B1000" s="22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8" max="17" width="14.43"/>
  </cols>
  <sheetData>
    <row r="1">
      <c r="A1" s="18" t="s">
        <v>1428</v>
      </c>
      <c r="B1" s="19" t="s">
        <v>1430</v>
      </c>
      <c r="C1" s="19" t="s">
        <v>1431</v>
      </c>
      <c r="D1" s="19" t="s">
        <v>1432</v>
      </c>
      <c r="E1" s="19" t="s">
        <v>1433</v>
      </c>
      <c r="F1" s="19" t="s">
        <v>1435</v>
      </c>
      <c r="G1" s="19" t="s">
        <v>1436</v>
      </c>
      <c r="H1" s="19" t="s">
        <v>1437</v>
      </c>
      <c r="I1" s="19" t="s">
        <v>1438</v>
      </c>
      <c r="J1" s="19" t="s">
        <v>1439</v>
      </c>
      <c r="K1" s="19" t="s">
        <v>1440</v>
      </c>
      <c r="L1" s="19" t="s">
        <v>1441</v>
      </c>
      <c r="M1" s="19" t="s">
        <v>1442</v>
      </c>
      <c r="N1" s="19" t="s">
        <v>1443</v>
      </c>
      <c r="O1" s="19" t="s">
        <v>1444</v>
      </c>
      <c r="P1" s="19" t="s">
        <v>1445</v>
      </c>
      <c r="Q1" s="19" t="s">
        <v>1446</v>
      </c>
      <c r="R1" s="19" t="s">
        <v>1447</v>
      </c>
      <c r="S1" s="19" t="s">
        <v>1448</v>
      </c>
      <c r="T1" s="19" t="s">
        <v>1449</v>
      </c>
      <c r="U1" s="19" t="s">
        <v>1450</v>
      </c>
      <c r="V1" s="19" t="s">
        <v>1451</v>
      </c>
    </row>
    <row r="2">
      <c r="A2" s="19" t="str">
        <f>IFERROR(__xludf.DUMMYFUNCTION("REGEXEXTRACT(B2,""\d+"")"),"175")</f>
        <v>175</v>
      </c>
      <c r="B2" s="19" t="s">
        <v>1453</v>
      </c>
      <c r="C2" s="20" t="s">
        <v>1454</v>
      </c>
      <c r="D2" s="19" t="s">
        <v>1456</v>
      </c>
      <c r="E2" s="19" t="s">
        <v>1457</v>
      </c>
      <c r="F2" s="19" t="s">
        <v>1458</v>
      </c>
      <c r="G2" s="19" t="s">
        <v>1459</v>
      </c>
      <c r="H2" s="19" t="s">
        <v>250</v>
      </c>
      <c r="I2" s="19" t="s">
        <v>1460</v>
      </c>
      <c r="J2" s="19" t="s">
        <v>1461</v>
      </c>
      <c r="K2" s="20" t="s">
        <v>1462</v>
      </c>
      <c r="L2" s="20" t="s">
        <v>1463</v>
      </c>
      <c r="M2" s="19" t="s">
        <v>1464</v>
      </c>
      <c r="N2" s="19" t="s">
        <v>1456</v>
      </c>
      <c r="O2" s="19" t="s">
        <v>1457</v>
      </c>
      <c r="P2" s="20" t="s">
        <v>1462</v>
      </c>
      <c r="Q2" s="20" t="s">
        <v>1463</v>
      </c>
      <c r="R2" s="19" t="s">
        <v>1465</v>
      </c>
      <c r="S2" s="19" t="s">
        <v>1466</v>
      </c>
      <c r="T2" s="19" t="s">
        <v>1468</v>
      </c>
      <c r="U2" s="21" t="s">
        <v>1469</v>
      </c>
      <c r="V2" s="19" t="s">
        <v>1464</v>
      </c>
    </row>
    <row r="3">
      <c r="A3" s="19" t="str">
        <f>IFERROR(__xludf.DUMMYFUNCTION("REGEXEXTRACT(B3,""\d+"")"),"6")</f>
        <v>6</v>
      </c>
      <c r="B3" s="19" t="s">
        <v>1473</v>
      </c>
      <c r="C3" s="20" t="s">
        <v>1475</v>
      </c>
      <c r="D3" s="19" t="s">
        <v>1476</v>
      </c>
      <c r="E3" s="19" t="s">
        <v>1477</v>
      </c>
      <c r="F3" s="19" t="s">
        <v>1458</v>
      </c>
      <c r="G3" s="19" t="s">
        <v>1478</v>
      </c>
      <c r="H3" s="19" t="s">
        <v>250</v>
      </c>
      <c r="I3" s="19" t="s">
        <v>1460</v>
      </c>
      <c r="J3" s="19" t="s">
        <v>1461</v>
      </c>
      <c r="K3" s="20" t="s">
        <v>1480</v>
      </c>
      <c r="L3" s="20" t="s">
        <v>1481</v>
      </c>
      <c r="M3" s="19" t="s">
        <v>1464</v>
      </c>
      <c r="N3" s="19" t="s">
        <v>1476</v>
      </c>
      <c r="O3" s="19" t="s">
        <v>1477</v>
      </c>
      <c r="P3" s="20" t="s">
        <v>1480</v>
      </c>
      <c r="Q3" s="20" t="s">
        <v>1481</v>
      </c>
      <c r="R3" s="19" t="s">
        <v>1465</v>
      </c>
      <c r="S3" s="19" t="s">
        <v>1482</v>
      </c>
      <c r="T3" s="19" t="s">
        <v>1483</v>
      </c>
      <c r="U3" s="21" t="s">
        <v>1484</v>
      </c>
      <c r="V3" s="19" t="s">
        <v>1464</v>
      </c>
    </row>
    <row r="4">
      <c r="A4" s="19" t="str">
        <f>IFERROR(__xludf.DUMMYFUNCTION("REGEXEXTRACT(B4,""\d+"")"),"22")</f>
        <v>22</v>
      </c>
      <c r="B4" s="19" t="s">
        <v>1487</v>
      </c>
      <c r="C4" s="20" t="s">
        <v>1488</v>
      </c>
      <c r="D4" s="19" t="s">
        <v>1476</v>
      </c>
      <c r="E4" s="19" t="s">
        <v>1489</v>
      </c>
      <c r="F4" s="19" t="s">
        <v>1458</v>
      </c>
      <c r="G4" s="19" t="s">
        <v>1459</v>
      </c>
      <c r="H4" s="19" t="s">
        <v>250</v>
      </c>
      <c r="I4" s="19" t="s">
        <v>1460</v>
      </c>
      <c r="J4" s="19" t="s">
        <v>1461</v>
      </c>
      <c r="K4" s="20" t="s">
        <v>1491</v>
      </c>
      <c r="L4" s="20" t="s">
        <v>1481</v>
      </c>
      <c r="M4" s="19" t="s">
        <v>1464</v>
      </c>
      <c r="N4" s="19" t="s">
        <v>1476</v>
      </c>
      <c r="O4" s="19" t="s">
        <v>1489</v>
      </c>
      <c r="P4" s="20" t="s">
        <v>1491</v>
      </c>
      <c r="Q4" s="20" t="s">
        <v>1481</v>
      </c>
      <c r="R4" s="19" t="s">
        <v>1465</v>
      </c>
      <c r="S4" s="19" t="s">
        <v>1492</v>
      </c>
      <c r="T4" s="19" t="s">
        <v>1493</v>
      </c>
      <c r="U4" s="21" t="s">
        <v>1495</v>
      </c>
      <c r="V4" s="19" t="s">
        <v>1464</v>
      </c>
    </row>
    <row r="5">
      <c r="A5" s="19" t="str">
        <f>IFERROR(__xludf.DUMMYFUNCTION("REGEXEXTRACT(B5,""\d+"")"),"29")</f>
        <v>29</v>
      </c>
      <c r="B5" s="19" t="s">
        <v>1498</v>
      </c>
      <c r="C5" s="20" t="s">
        <v>1499</v>
      </c>
      <c r="D5" s="19" t="s">
        <v>1476</v>
      </c>
      <c r="E5" s="19" t="s">
        <v>1500</v>
      </c>
      <c r="F5" s="19" t="s">
        <v>1458</v>
      </c>
      <c r="G5" s="19" t="s">
        <v>1501</v>
      </c>
      <c r="H5" s="19" t="s">
        <v>250</v>
      </c>
      <c r="I5" s="19" t="s">
        <v>1460</v>
      </c>
      <c r="J5" s="19" t="s">
        <v>1461</v>
      </c>
      <c r="K5" s="20" t="s">
        <v>1503</v>
      </c>
      <c r="L5" s="20" t="s">
        <v>1481</v>
      </c>
      <c r="M5" s="19" t="s">
        <v>1464</v>
      </c>
      <c r="N5" s="19" t="s">
        <v>1476</v>
      </c>
      <c r="O5" s="19" t="s">
        <v>1500</v>
      </c>
      <c r="P5" s="20" t="s">
        <v>1503</v>
      </c>
      <c r="Q5" s="20" t="s">
        <v>1481</v>
      </c>
      <c r="R5" s="19" t="s">
        <v>1465</v>
      </c>
      <c r="S5" s="19" t="s">
        <v>1504</v>
      </c>
      <c r="T5" s="19" t="s">
        <v>1505</v>
      </c>
      <c r="U5" s="21" t="s">
        <v>1506</v>
      </c>
      <c r="V5" s="19" t="s">
        <v>1464</v>
      </c>
    </row>
    <row r="6">
      <c r="A6" s="19" t="str">
        <f>IFERROR(__xludf.DUMMYFUNCTION("REGEXEXTRACT(B6,""\d+"")"),"37")</f>
        <v>37</v>
      </c>
      <c r="B6" s="19" t="s">
        <v>1172</v>
      </c>
      <c r="C6" s="20" t="s">
        <v>1510</v>
      </c>
      <c r="D6" s="19" t="s">
        <v>1476</v>
      </c>
      <c r="E6" s="19" t="s">
        <v>1512</v>
      </c>
      <c r="F6" s="19" t="s">
        <v>1458</v>
      </c>
      <c r="G6" s="19" t="s">
        <v>1513</v>
      </c>
      <c r="H6" s="19" t="s">
        <v>234</v>
      </c>
      <c r="I6" s="19" t="s">
        <v>1460</v>
      </c>
      <c r="J6" s="19" t="s">
        <v>1461</v>
      </c>
      <c r="K6" s="20" t="s">
        <v>1514</v>
      </c>
      <c r="L6" s="20" t="s">
        <v>1481</v>
      </c>
      <c r="M6" s="19" t="s">
        <v>1464</v>
      </c>
      <c r="N6" s="19" t="s">
        <v>1476</v>
      </c>
      <c r="O6" s="19" t="s">
        <v>1512</v>
      </c>
      <c r="P6" s="20" t="s">
        <v>1514</v>
      </c>
      <c r="Q6" s="20" t="s">
        <v>1481</v>
      </c>
      <c r="R6" s="19" t="s">
        <v>1465</v>
      </c>
      <c r="S6" s="19" t="s">
        <v>1516</v>
      </c>
      <c r="T6" s="19" t="s">
        <v>1517</v>
      </c>
      <c r="U6" s="21" t="s">
        <v>1518</v>
      </c>
      <c r="V6" s="19" t="s">
        <v>1464</v>
      </c>
    </row>
    <row r="7">
      <c r="A7" s="19" t="str">
        <f>IFERROR(__xludf.DUMMYFUNCTION("REGEXEXTRACT(B7,""\d+"")"),"45")</f>
        <v>45</v>
      </c>
      <c r="B7" s="19" t="s">
        <v>1522</v>
      </c>
      <c r="C7" s="20" t="s">
        <v>1523</v>
      </c>
      <c r="D7" s="19" t="s">
        <v>1476</v>
      </c>
      <c r="E7" s="19" t="s">
        <v>1524</v>
      </c>
      <c r="F7" s="19" t="s">
        <v>1458</v>
      </c>
      <c r="G7" s="19" t="s">
        <v>1525</v>
      </c>
      <c r="H7" s="19" t="s">
        <v>250</v>
      </c>
      <c r="I7" s="19" t="s">
        <v>1460</v>
      </c>
      <c r="J7" s="19" t="s">
        <v>1461</v>
      </c>
      <c r="K7" s="20" t="s">
        <v>1526</v>
      </c>
      <c r="L7" s="20" t="s">
        <v>1481</v>
      </c>
      <c r="M7" s="19" t="s">
        <v>1464</v>
      </c>
      <c r="N7" s="19" t="s">
        <v>1476</v>
      </c>
      <c r="O7" s="19" t="s">
        <v>1524</v>
      </c>
      <c r="P7" s="20" t="s">
        <v>1526</v>
      </c>
      <c r="Q7" s="20" t="s">
        <v>1481</v>
      </c>
      <c r="R7" s="19" t="s">
        <v>1465</v>
      </c>
      <c r="S7" s="19" t="s">
        <v>1528</v>
      </c>
      <c r="T7" s="19" t="s">
        <v>1529</v>
      </c>
      <c r="U7" s="21" t="s">
        <v>1530</v>
      </c>
      <c r="V7" s="19" t="s">
        <v>1464</v>
      </c>
    </row>
    <row r="8">
      <c r="A8" s="19" t="str">
        <f>IFERROR(__xludf.DUMMYFUNCTION("REGEXEXTRACT(B8,""\d+"")"),"47")</f>
        <v>47</v>
      </c>
      <c r="B8" s="19" t="s">
        <v>1533</v>
      </c>
      <c r="C8" s="20" t="s">
        <v>1534</v>
      </c>
      <c r="D8" s="19" t="s">
        <v>1476</v>
      </c>
      <c r="E8" s="19" t="s">
        <v>1535</v>
      </c>
      <c r="F8" s="19" t="s">
        <v>1458</v>
      </c>
      <c r="G8" s="19" t="s">
        <v>1478</v>
      </c>
      <c r="H8" s="19" t="s">
        <v>234</v>
      </c>
      <c r="I8" s="19" t="s">
        <v>1460</v>
      </c>
      <c r="J8" s="19" t="s">
        <v>1461</v>
      </c>
      <c r="K8" s="20" t="s">
        <v>1503</v>
      </c>
      <c r="L8" s="20" t="s">
        <v>1481</v>
      </c>
      <c r="M8" s="19" t="s">
        <v>1464</v>
      </c>
      <c r="N8" s="19" t="s">
        <v>1476</v>
      </c>
      <c r="O8" s="19" t="s">
        <v>1535</v>
      </c>
      <c r="P8" s="20" t="s">
        <v>1503</v>
      </c>
      <c r="Q8" s="20" t="s">
        <v>1481</v>
      </c>
      <c r="R8" s="19" t="s">
        <v>1465</v>
      </c>
      <c r="S8" s="19" t="s">
        <v>1537</v>
      </c>
      <c r="T8" s="19" t="s">
        <v>1538</v>
      </c>
      <c r="U8" s="21" t="s">
        <v>1539</v>
      </c>
      <c r="V8" s="19" t="s">
        <v>1464</v>
      </c>
    </row>
    <row r="9">
      <c r="A9" s="19" t="str">
        <f>IFERROR(__xludf.DUMMYFUNCTION("REGEXEXTRACT(B9,""\d+"")"),"50")</f>
        <v>50</v>
      </c>
      <c r="B9" s="19" t="s">
        <v>1542</v>
      </c>
      <c r="C9" s="20" t="s">
        <v>1544</v>
      </c>
      <c r="D9" s="19" t="s">
        <v>1476</v>
      </c>
      <c r="E9" s="19" t="s">
        <v>1545</v>
      </c>
      <c r="F9" s="19" t="s">
        <v>1458</v>
      </c>
      <c r="G9" s="19" t="s">
        <v>1501</v>
      </c>
      <c r="H9" s="19" t="s">
        <v>250</v>
      </c>
      <c r="I9" s="19" t="s">
        <v>1460</v>
      </c>
      <c r="J9" s="19" t="s">
        <v>1461</v>
      </c>
      <c r="K9" s="20" t="s">
        <v>1526</v>
      </c>
      <c r="L9" s="20" t="s">
        <v>1481</v>
      </c>
      <c r="M9" s="19" t="s">
        <v>1464</v>
      </c>
      <c r="N9" s="19" t="s">
        <v>1476</v>
      </c>
      <c r="O9" s="19" t="s">
        <v>1545</v>
      </c>
      <c r="P9" s="20" t="s">
        <v>1526</v>
      </c>
      <c r="Q9" s="20" t="s">
        <v>1481</v>
      </c>
      <c r="R9" s="19" t="s">
        <v>1465</v>
      </c>
      <c r="S9" s="19" t="s">
        <v>1547</v>
      </c>
      <c r="T9" s="19" t="s">
        <v>1548</v>
      </c>
      <c r="U9" s="21" t="s">
        <v>1549</v>
      </c>
      <c r="V9" s="19" t="s">
        <v>1464</v>
      </c>
    </row>
    <row r="10">
      <c r="A10" s="19" t="str">
        <f>IFERROR(__xludf.DUMMYFUNCTION("REGEXEXTRACT(B10,""\d+"")"),"51")</f>
        <v>51</v>
      </c>
      <c r="B10" s="19" t="s">
        <v>1552</v>
      </c>
      <c r="C10" s="20" t="s">
        <v>1553</v>
      </c>
      <c r="D10" s="19" t="s">
        <v>1476</v>
      </c>
      <c r="E10" s="19" t="s">
        <v>1554</v>
      </c>
      <c r="F10" s="19" t="s">
        <v>1458</v>
      </c>
      <c r="G10" s="19" t="s">
        <v>1459</v>
      </c>
      <c r="H10" s="19" t="s">
        <v>250</v>
      </c>
      <c r="I10" s="19" t="s">
        <v>1460</v>
      </c>
      <c r="J10" s="19" t="s">
        <v>1461</v>
      </c>
      <c r="K10" s="20" t="s">
        <v>1503</v>
      </c>
      <c r="L10" s="20" t="s">
        <v>1481</v>
      </c>
      <c r="M10" s="19" t="s">
        <v>1464</v>
      </c>
      <c r="N10" s="19" t="s">
        <v>1476</v>
      </c>
      <c r="O10" s="19" t="s">
        <v>1554</v>
      </c>
      <c r="P10" s="20" t="s">
        <v>1503</v>
      </c>
      <c r="Q10" s="20" t="s">
        <v>1481</v>
      </c>
      <c r="R10" s="19" t="s">
        <v>1465</v>
      </c>
      <c r="S10" s="19" t="s">
        <v>1556</v>
      </c>
      <c r="T10" s="19" t="s">
        <v>1557</v>
      </c>
      <c r="U10" s="21" t="s">
        <v>1558</v>
      </c>
      <c r="V10" s="19" t="s">
        <v>1464</v>
      </c>
    </row>
    <row r="11">
      <c r="A11" s="19" t="str">
        <f>IFERROR(__xludf.DUMMYFUNCTION("REGEXEXTRACT(B11,""\d+"")"),"89")</f>
        <v>89</v>
      </c>
      <c r="B11" s="19" t="s">
        <v>278</v>
      </c>
      <c r="C11" s="20" t="s">
        <v>1561</v>
      </c>
      <c r="D11" s="19" t="s">
        <v>1476</v>
      </c>
      <c r="E11" s="19" t="s">
        <v>1562</v>
      </c>
      <c r="F11" s="19" t="s">
        <v>1458</v>
      </c>
      <c r="G11" s="19" t="s">
        <v>747</v>
      </c>
      <c r="H11" s="19" t="s">
        <v>250</v>
      </c>
      <c r="I11" s="19" t="s">
        <v>1460</v>
      </c>
      <c r="J11" s="19" t="s">
        <v>1461</v>
      </c>
      <c r="K11" s="20" t="s">
        <v>1503</v>
      </c>
      <c r="L11" s="20" t="s">
        <v>1481</v>
      </c>
      <c r="M11" s="19" t="s">
        <v>1464</v>
      </c>
      <c r="N11" s="19" t="s">
        <v>1476</v>
      </c>
      <c r="O11" s="19" t="s">
        <v>1562</v>
      </c>
      <c r="P11" s="20" t="s">
        <v>1503</v>
      </c>
      <c r="Q11" s="20" t="s">
        <v>1481</v>
      </c>
      <c r="R11" s="19" t="s">
        <v>1465</v>
      </c>
      <c r="S11" s="19" t="s">
        <v>1564</v>
      </c>
      <c r="T11" s="19" t="s">
        <v>1565</v>
      </c>
      <c r="U11" s="21" t="s">
        <v>1566</v>
      </c>
      <c r="V11" s="19" t="s">
        <v>1464</v>
      </c>
    </row>
    <row r="12">
      <c r="A12" s="19" t="str">
        <f>IFERROR(__xludf.DUMMYFUNCTION("REGEXEXTRACT(B12,""\d+"")"),"99")</f>
        <v>99</v>
      </c>
      <c r="B12" s="19" t="s">
        <v>1569</v>
      </c>
      <c r="C12" s="20" t="s">
        <v>1571</v>
      </c>
      <c r="D12" s="19" t="s">
        <v>1476</v>
      </c>
      <c r="E12" s="19" t="s">
        <v>1572</v>
      </c>
      <c r="F12" s="19" t="s">
        <v>1458</v>
      </c>
      <c r="G12" s="19" t="s">
        <v>1501</v>
      </c>
      <c r="H12" s="19" t="s">
        <v>250</v>
      </c>
      <c r="I12" s="19" t="s">
        <v>1460</v>
      </c>
      <c r="J12" s="19" t="s">
        <v>1461</v>
      </c>
      <c r="K12" s="20" t="s">
        <v>1526</v>
      </c>
      <c r="L12" s="20" t="s">
        <v>1481</v>
      </c>
      <c r="M12" s="19" t="s">
        <v>1464</v>
      </c>
      <c r="N12" s="19" t="s">
        <v>1476</v>
      </c>
      <c r="O12" s="19" t="s">
        <v>1572</v>
      </c>
      <c r="P12" s="20" t="s">
        <v>1526</v>
      </c>
      <c r="Q12" s="20" t="s">
        <v>1481</v>
      </c>
      <c r="R12" s="19" t="s">
        <v>1465</v>
      </c>
      <c r="S12" s="19" t="s">
        <v>1574</v>
      </c>
      <c r="T12" s="19" t="s">
        <v>1575</v>
      </c>
      <c r="U12" s="21" t="s">
        <v>1576</v>
      </c>
      <c r="V12" s="19" t="s">
        <v>1464</v>
      </c>
    </row>
    <row r="13">
      <c r="A13" s="19" t="str">
        <f>IFERROR(__xludf.DUMMYFUNCTION("REGEXEXTRACT(B13,""\d+"")"),"105")</f>
        <v>105</v>
      </c>
      <c r="B13" s="19" t="s">
        <v>1580</v>
      </c>
      <c r="C13" s="20" t="s">
        <v>1581</v>
      </c>
      <c r="D13" s="19" t="s">
        <v>1476</v>
      </c>
      <c r="E13" s="19" t="s">
        <v>1582</v>
      </c>
      <c r="F13" s="19" t="s">
        <v>1458</v>
      </c>
      <c r="G13" s="19" t="s">
        <v>1459</v>
      </c>
      <c r="H13" s="19" t="s">
        <v>250</v>
      </c>
      <c r="I13" s="19" t="s">
        <v>1460</v>
      </c>
      <c r="J13" s="19" t="s">
        <v>1461</v>
      </c>
      <c r="K13" s="20" t="s">
        <v>1584</v>
      </c>
      <c r="L13" s="20" t="s">
        <v>1481</v>
      </c>
      <c r="M13" s="19" t="s">
        <v>1464</v>
      </c>
      <c r="N13" s="19" t="s">
        <v>1476</v>
      </c>
      <c r="O13" s="19" t="s">
        <v>1582</v>
      </c>
      <c r="P13" s="20" t="s">
        <v>1584</v>
      </c>
      <c r="Q13" s="20" t="s">
        <v>1481</v>
      </c>
      <c r="R13" s="19" t="s">
        <v>1465</v>
      </c>
      <c r="S13" s="19" t="s">
        <v>1586</v>
      </c>
      <c r="T13" s="19" t="s">
        <v>1587</v>
      </c>
      <c r="U13" s="21" t="s">
        <v>1588</v>
      </c>
      <c r="V13" s="19" t="s">
        <v>1464</v>
      </c>
    </row>
    <row r="14">
      <c r="A14" s="19" t="str">
        <f>IFERROR(__xludf.DUMMYFUNCTION("REGEXEXTRACT(B14,""\d+"")"),"106")</f>
        <v>106</v>
      </c>
      <c r="B14" s="19" t="s">
        <v>1591</v>
      </c>
      <c r="C14" s="20" t="s">
        <v>1592</v>
      </c>
      <c r="D14" s="19" t="s">
        <v>1476</v>
      </c>
      <c r="E14" s="19" t="s">
        <v>1593</v>
      </c>
      <c r="F14" s="19" t="s">
        <v>1458</v>
      </c>
      <c r="G14" s="19" t="s">
        <v>1525</v>
      </c>
      <c r="H14" s="19" t="s">
        <v>250</v>
      </c>
      <c r="I14" s="19" t="s">
        <v>1460</v>
      </c>
      <c r="J14" s="19" t="s">
        <v>1461</v>
      </c>
      <c r="K14" s="20" t="s">
        <v>1514</v>
      </c>
      <c r="L14" s="20" t="s">
        <v>1481</v>
      </c>
      <c r="M14" s="19" t="s">
        <v>1464</v>
      </c>
      <c r="N14" s="19" t="s">
        <v>1476</v>
      </c>
      <c r="O14" s="19" t="s">
        <v>1593</v>
      </c>
      <c r="P14" s="20" t="s">
        <v>1514</v>
      </c>
      <c r="Q14" s="20" t="s">
        <v>1481</v>
      </c>
      <c r="R14" s="19" t="s">
        <v>1465</v>
      </c>
      <c r="S14" s="19" t="s">
        <v>1595</v>
      </c>
      <c r="T14" s="19" t="s">
        <v>1596</v>
      </c>
      <c r="U14" s="21" t="s">
        <v>1597</v>
      </c>
      <c r="V14" s="19" t="s">
        <v>1464</v>
      </c>
    </row>
    <row r="15">
      <c r="A15" s="19" t="str">
        <f>IFERROR(__xludf.DUMMYFUNCTION("REGEXEXTRACT(B15,""\d+"")"),"109")</f>
        <v>109</v>
      </c>
      <c r="B15" s="19" t="s">
        <v>1601</v>
      </c>
      <c r="C15" s="20" t="s">
        <v>1602</v>
      </c>
      <c r="D15" s="19" t="s">
        <v>1476</v>
      </c>
      <c r="E15" s="19" t="s">
        <v>1512</v>
      </c>
      <c r="F15" s="19" t="s">
        <v>1458</v>
      </c>
      <c r="G15" s="19" t="s">
        <v>1501</v>
      </c>
      <c r="H15" s="19" t="s">
        <v>250</v>
      </c>
      <c r="I15" s="19" t="s">
        <v>1460</v>
      </c>
      <c r="J15" s="19" t="s">
        <v>1461</v>
      </c>
      <c r="K15" s="20" t="s">
        <v>1514</v>
      </c>
      <c r="L15" s="20" t="s">
        <v>1481</v>
      </c>
      <c r="M15" s="19" t="s">
        <v>1464</v>
      </c>
      <c r="N15" s="19" t="s">
        <v>1476</v>
      </c>
      <c r="O15" s="19" t="s">
        <v>1512</v>
      </c>
      <c r="P15" s="20" t="s">
        <v>1514</v>
      </c>
      <c r="Q15" s="20" t="s">
        <v>1481</v>
      </c>
      <c r="R15" s="19" t="s">
        <v>1465</v>
      </c>
      <c r="S15" s="19" t="s">
        <v>1604</v>
      </c>
      <c r="T15" s="19" t="s">
        <v>1605</v>
      </c>
      <c r="U15" s="21" t="s">
        <v>1606</v>
      </c>
      <c r="V15" s="19" t="s">
        <v>1464</v>
      </c>
    </row>
    <row r="16">
      <c r="A16" s="19" t="str">
        <f>IFERROR(__xludf.DUMMYFUNCTION("REGEXEXTRACT(B16,""\d+"")"),"116")</f>
        <v>116</v>
      </c>
      <c r="B16" s="19" t="s">
        <v>52</v>
      </c>
      <c r="C16" s="20" t="s">
        <v>1609</v>
      </c>
      <c r="D16" s="19" t="s">
        <v>1476</v>
      </c>
      <c r="E16" s="19" t="s">
        <v>1610</v>
      </c>
      <c r="F16" s="19" t="s">
        <v>1458</v>
      </c>
      <c r="G16" s="19" t="s">
        <v>1478</v>
      </c>
      <c r="H16" s="19" t="s">
        <v>250</v>
      </c>
      <c r="I16" s="19" t="s">
        <v>1460</v>
      </c>
      <c r="J16" s="19" t="s">
        <v>1461</v>
      </c>
      <c r="K16" s="20" t="s">
        <v>1584</v>
      </c>
      <c r="L16" s="20" t="s">
        <v>1481</v>
      </c>
      <c r="M16" s="19" t="s">
        <v>1464</v>
      </c>
      <c r="N16" s="19" t="s">
        <v>1476</v>
      </c>
      <c r="O16" s="19" t="s">
        <v>1610</v>
      </c>
      <c r="P16" s="20" t="s">
        <v>1584</v>
      </c>
      <c r="Q16" s="20" t="s">
        <v>1481</v>
      </c>
      <c r="R16" s="19" t="s">
        <v>1465</v>
      </c>
      <c r="S16" s="19" t="s">
        <v>1612</v>
      </c>
      <c r="T16" s="19" t="s">
        <v>1613</v>
      </c>
      <c r="U16" s="21" t="s">
        <v>1614</v>
      </c>
      <c r="V16" s="19" t="s">
        <v>1464</v>
      </c>
    </row>
    <row r="17">
      <c r="A17" s="19" t="str">
        <f>IFERROR(__xludf.DUMMYFUNCTION("REGEXEXTRACT(B17,""\d+"")"),"117")</f>
        <v>117</v>
      </c>
      <c r="B17" s="19" t="s">
        <v>1618</v>
      </c>
      <c r="C17" s="20" t="s">
        <v>1619</v>
      </c>
      <c r="D17" s="19" t="s">
        <v>1476</v>
      </c>
      <c r="E17" s="19" t="s">
        <v>1620</v>
      </c>
      <c r="F17" s="19" t="s">
        <v>1458</v>
      </c>
      <c r="G17" s="19" t="s">
        <v>1459</v>
      </c>
      <c r="H17" s="19" t="s">
        <v>250</v>
      </c>
      <c r="I17" s="19" t="s">
        <v>1460</v>
      </c>
      <c r="J17" s="19" t="s">
        <v>1461</v>
      </c>
      <c r="K17" s="20" t="s">
        <v>1526</v>
      </c>
      <c r="L17" s="20" t="s">
        <v>1481</v>
      </c>
      <c r="M17" s="19" t="s">
        <v>1464</v>
      </c>
      <c r="N17" s="19" t="s">
        <v>1476</v>
      </c>
      <c r="O17" s="19" t="s">
        <v>1620</v>
      </c>
      <c r="P17" s="20" t="s">
        <v>1526</v>
      </c>
      <c r="Q17" s="20" t="s">
        <v>1481</v>
      </c>
      <c r="R17" s="19" t="s">
        <v>1465</v>
      </c>
      <c r="S17" s="19" t="s">
        <v>1622</v>
      </c>
      <c r="T17" s="19" t="s">
        <v>1623</v>
      </c>
      <c r="U17" s="21" t="s">
        <v>1624</v>
      </c>
      <c r="V17" s="19" t="s">
        <v>1464</v>
      </c>
    </row>
    <row r="18">
      <c r="A18" s="19" t="str">
        <f>IFERROR(__xludf.DUMMYFUNCTION("REGEXEXTRACT(B18,""\d+"")"),"125")</f>
        <v>125</v>
      </c>
      <c r="B18" s="19" t="s">
        <v>1627</v>
      </c>
      <c r="C18" s="20" t="s">
        <v>1628</v>
      </c>
      <c r="D18" s="19" t="s">
        <v>1476</v>
      </c>
      <c r="E18" s="19" t="s">
        <v>1629</v>
      </c>
      <c r="F18" s="19" t="s">
        <v>1458</v>
      </c>
      <c r="G18" s="19" t="s">
        <v>1459</v>
      </c>
      <c r="H18" s="19" t="s">
        <v>250</v>
      </c>
      <c r="I18" s="19" t="s">
        <v>1460</v>
      </c>
      <c r="J18" s="19" t="s">
        <v>1461</v>
      </c>
      <c r="K18" s="20" t="s">
        <v>1491</v>
      </c>
      <c r="L18" s="20" t="s">
        <v>1481</v>
      </c>
      <c r="M18" s="19" t="s">
        <v>1464</v>
      </c>
      <c r="N18" s="19" t="s">
        <v>1476</v>
      </c>
      <c r="O18" s="19" t="s">
        <v>1629</v>
      </c>
      <c r="P18" s="20" t="s">
        <v>1491</v>
      </c>
      <c r="Q18" s="20" t="s">
        <v>1481</v>
      </c>
      <c r="R18" s="19" t="s">
        <v>1465</v>
      </c>
      <c r="S18" s="19" t="s">
        <v>1631</v>
      </c>
      <c r="T18" s="19" t="s">
        <v>1632</v>
      </c>
      <c r="U18" s="21" t="s">
        <v>1633</v>
      </c>
      <c r="V18" s="19" t="s">
        <v>1464</v>
      </c>
    </row>
    <row r="19">
      <c r="A19" s="19" t="str">
        <f>IFERROR(__xludf.DUMMYFUNCTION("REGEXEXTRACT(B19,""\d+"")"),"129")</f>
        <v>129</v>
      </c>
      <c r="B19" s="19" t="s">
        <v>1636</v>
      </c>
      <c r="C19" s="20" t="s">
        <v>1637</v>
      </c>
      <c r="D19" s="19" t="s">
        <v>1476</v>
      </c>
      <c r="E19" s="19" t="s">
        <v>1638</v>
      </c>
      <c r="F19" s="19" t="s">
        <v>1458</v>
      </c>
      <c r="G19" s="19" t="s">
        <v>1459</v>
      </c>
      <c r="H19" s="19" t="s">
        <v>250</v>
      </c>
      <c r="I19" s="19" t="s">
        <v>1460</v>
      </c>
      <c r="J19" s="19" t="s">
        <v>1461</v>
      </c>
      <c r="K19" s="20" t="s">
        <v>1639</v>
      </c>
      <c r="L19" s="20" t="s">
        <v>1481</v>
      </c>
      <c r="M19" s="19" t="s">
        <v>1464</v>
      </c>
      <c r="N19" s="19" t="s">
        <v>1476</v>
      </c>
      <c r="O19" s="19" t="s">
        <v>1638</v>
      </c>
      <c r="P19" s="20" t="s">
        <v>1639</v>
      </c>
      <c r="Q19" s="20" t="s">
        <v>1481</v>
      </c>
      <c r="R19" s="19" t="s">
        <v>1465</v>
      </c>
      <c r="S19" s="19" t="s">
        <v>1641</v>
      </c>
      <c r="T19" s="19" t="s">
        <v>1642</v>
      </c>
      <c r="U19" s="21" t="s">
        <v>1643</v>
      </c>
      <c r="V19" s="19" t="s">
        <v>1464</v>
      </c>
    </row>
    <row r="20">
      <c r="A20" s="19" t="str">
        <f>IFERROR(__xludf.DUMMYFUNCTION("REGEXEXTRACT(B20,""\d+"")"),"131")</f>
        <v>131</v>
      </c>
      <c r="B20" s="19" t="s">
        <v>1645</v>
      </c>
      <c r="C20" s="20" t="s">
        <v>1646</v>
      </c>
      <c r="D20" s="19" t="s">
        <v>1476</v>
      </c>
      <c r="E20" s="19" t="s">
        <v>1647</v>
      </c>
      <c r="F20" s="19" t="s">
        <v>1458</v>
      </c>
      <c r="G20" s="19" t="s">
        <v>1459</v>
      </c>
      <c r="H20" s="19" t="s">
        <v>250</v>
      </c>
      <c r="I20" s="19" t="s">
        <v>1460</v>
      </c>
      <c r="J20" s="19" t="s">
        <v>1461</v>
      </c>
      <c r="K20" s="20" t="s">
        <v>1584</v>
      </c>
      <c r="L20" s="20" t="s">
        <v>1481</v>
      </c>
      <c r="M20" s="19" t="s">
        <v>1464</v>
      </c>
      <c r="N20" s="19" t="s">
        <v>1476</v>
      </c>
      <c r="O20" s="19" t="s">
        <v>1647</v>
      </c>
      <c r="P20" s="20" t="s">
        <v>1584</v>
      </c>
      <c r="Q20" s="20" t="s">
        <v>1481</v>
      </c>
      <c r="R20" s="19" t="s">
        <v>1465</v>
      </c>
      <c r="S20" s="19" t="s">
        <v>1649</v>
      </c>
      <c r="T20" s="19" t="s">
        <v>1650</v>
      </c>
      <c r="U20" s="21" t="s">
        <v>1652</v>
      </c>
      <c r="V20" s="19" t="s">
        <v>1464</v>
      </c>
    </row>
    <row r="21">
      <c r="A21" s="19" t="str">
        <f>IFERROR(__xludf.DUMMYFUNCTION("REGEXEXTRACT(B21,""\d+"")"),"132")</f>
        <v>132</v>
      </c>
      <c r="B21" s="19" t="s">
        <v>1654</v>
      </c>
      <c r="C21" s="20" t="s">
        <v>1655</v>
      </c>
      <c r="D21" s="19" t="s">
        <v>1476</v>
      </c>
      <c r="E21" s="19" t="s">
        <v>1657</v>
      </c>
      <c r="F21" s="19" t="s">
        <v>1458</v>
      </c>
      <c r="G21" s="19" t="s">
        <v>1501</v>
      </c>
      <c r="H21" s="19" t="s">
        <v>250</v>
      </c>
      <c r="I21" s="19" t="s">
        <v>1460</v>
      </c>
      <c r="J21" s="19" t="s">
        <v>1461</v>
      </c>
      <c r="K21" s="20" t="s">
        <v>1514</v>
      </c>
      <c r="L21" s="20" t="s">
        <v>1481</v>
      </c>
      <c r="M21" s="19" t="s">
        <v>1464</v>
      </c>
      <c r="N21" s="19" t="s">
        <v>1476</v>
      </c>
      <c r="O21" s="19" t="s">
        <v>1657</v>
      </c>
      <c r="P21" s="20" t="s">
        <v>1514</v>
      </c>
      <c r="Q21" s="20" t="s">
        <v>1481</v>
      </c>
      <c r="R21" s="19" t="s">
        <v>1465</v>
      </c>
      <c r="S21" s="19" t="s">
        <v>1660</v>
      </c>
      <c r="T21" s="19" t="s">
        <v>1661</v>
      </c>
      <c r="U21" s="21" t="s">
        <v>1662</v>
      </c>
      <c r="V21" s="19" t="s">
        <v>1464</v>
      </c>
    </row>
    <row r="22">
      <c r="A22" s="19" t="str">
        <f>IFERROR(__xludf.DUMMYFUNCTION("REGEXEXTRACT(B22,""\d+"")"),"135")</f>
        <v>135</v>
      </c>
      <c r="B22" s="19" t="s">
        <v>1665</v>
      </c>
      <c r="C22" s="20" t="s">
        <v>1666</v>
      </c>
      <c r="D22" s="19" t="s">
        <v>1476</v>
      </c>
      <c r="E22" s="19" t="s">
        <v>1667</v>
      </c>
      <c r="F22" s="19" t="s">
        <v>1458</v>
      </c>
      <c r="G22" s="19" t="s">
        <v>1459</v>
      </c>
      <c r="H22" s="19" t="s">
        <v>250</v>
      </c>
      <c r="I22" s="19" t="s">
        <v>1460</v>
      </c>
      <c r="J22" s="19" t="s">
        <v>1461</v>
      </c>
      <c r="K22" s="20" t="s">
        <v>1503</v>
      </c>
      <c r="L22" s="20" t="s">
        <v>1481</v>
      </c>
      <c r="M22" s="19" t="s">
        <v>1464</v>
      </c>
      <c r="N22" s="19" t="s">
        <v>1476</v>
      </c>
      <c r="O22" s="19" t="s">
        <v>1667</v>
      </c>
      <c r="P22" s="20" t="s">
        <v>1503</v>
      </c>
      <c r="Q22" s="20" t="s">
        <v>1481</v>
      </c>
      <c r="R22" s="19" t="s">
        <v>1465</v>
      </c>
      <c r="S22" s="19" t="s">
        <v>1669</v>
      </c>
      <c r="T22" s="19" t="s">
        <v>1670</v>
      </c>
      <c r="U22" s="21" t="s">
        <v>1671</v>
      </c>
      <c r="V22" s="19" t="s">
        <v>1464</v>
      </c>
    </row>
    <row r="23">
      <c r="A23" s="19" t="str">
        <f>IFERROR(__xludf.DUMMYFUNCTION("REGEXEXTRACT(B23,""\d+"")"),"146")</f>
        <v>146</v>
      </c>
      <c r="B23" s="19" t="s">
        <v>1674</v>
      </c>
      <c r="C23" s="20" t="s">
        <v>1675</v>
      </c>
      <c r="D23" s="19" t="s">
        <v>1476</v>
      </c>
      <c r="E23" s="19" t="s">
        <v>1676</v>
      </c>
      <c r="F23" s="19" t="s">
        <v>1458</v>
      </c>
      <c r="G23" s="19" t="s">
        <v>1459</v>
      </c>
      <c r="H23" s="19" t="s">
        <v>250</v>
      </c>
      <c r="I23" s="19" t="s">
        <v>1460</v>
      </c>
      <c r="J23" s="19" t="s">
        <v>1461</v>
      </c>
      <c r="K23" s="20" t="s">
        <v>1678</v>
      </c>
      <c r="L23" s="20" t="s">
        <v>1481</v>
      </c>
      <c r="M23" s="19" t="s">
        <v>1464</v>
      </c>
      <c r="N23" s="19" t="s">
        <v>1476</v>
      </c>
      <c r="O23" s="19" t="s">
        <v>1676</v>
      </c>
      <c r="P23" s="20" t="s">
        <v>1678</v>
      </c>
      <c r="Q23" s="20" t="s">
        <v>1481</v>
      </c>
      <c r="R23" s="19" t="s">
        <v>1465</v>
      </c>
      <c r="S23" s="19" t="s">
        <v>1680</v>
      </c>
      <c r="T23" s="19" t="s">
        <v>1681</v>
      </c>
      <c r="U23" s="21" t="s">
        <v>1682</v>
      </c>
      <c r="V23" s="19" t="s">
        <v>1464</v>
      </c>
    </row>
    <row r="24">
      <c r="A24" s="19" t="str">
        <f>IFERROR(__xludf.DUMMYFUNCTION("REGEXEXTRACT(B24,""\d+"")"),"147")</f>
        <v>147</v>
      </c>
      <c r="B24" s="19" t="s">
        <v>1685</v>
      </c>
      <c r="C24" s="20" t="s">
        <v>1686</v>
      </c>
      <c r="D24" s="19" t="s">
        <v>1476</v>
      </c>
      <c r="E24" s="19" t="s">
        <v>1687</v>
      </c>
      <c r="F24" s="19" t="s">
        <v>1458</v>
      </c>
      <c r="G24" s="19" t="s">
        <v>1459</v>
      </c>
      <c r="H24" s="19" t="s">
        <v>250</v>
      </c>
      <c r="I24" s="19" t="s">
        <v>1460</v>
      </c>
      <c r="J24" s="19" t="s">
        <v>1461</v>
      </c>
      <c r="K24" s="20" t="s">
        <v>1688</v>
      </c>
      <c r="L24" s="20" t="s">
        <v>1481</v>
      </c>
      <c r="M24" s="19" t="s">
        <v>1464</v>
      </c>
      <c r="N24" s="19" t="s">
        <v>1476</v>
      </c>
      <c r="O24" s="19" t="s">
        <v>1687</v>
      </c>
      <c r="P24" s="20" t="s">
        <v>1688</v>
      </c>
      <c r="Q24" s="20" t="s">
        <v>1481</v>
      </c>
      <c r="R24" s="19" t="s">
        <v>1465</v>
      </c>
      <c r="S24" s="19" t="s">
        <v>1690</v>
      </c>
      <c r="T24" s="19" t="s">
        <v>1691</v>
      </c>
      <c r="U24" s="21" t="s">
        <v>1692</v>
      </c>
      <c r="V24" s="19" t="s">
        <v>1464</v>
      </c>
    </row>
    <row r="25">
      <c r="A25" s="19" t="str">
        <f>IFERROR(__xludf.DUMMYFUNCTION("REGEXEXTRACT(B25,""\d+"")"),"148")</f>
        <v>148</v>
      </c>
      <c r="B25" s="19" t="s">
        <v>1113</v>
      </c>
      <c r="C25" s="20" t="s">
        <v>1696</v>
      </c>
      <c r="D25" s="19" t="s">
        <v>1476</v>
      </c>
      <c r="E25" s="19" t="s">
        <v>1697</v>
      </c>
      <c r="F25" s="19" t="s">
        <v>1458</v>
      </c>
      <c r="G25" s="19" t="s">
        <v>1459</v>
      </c>
      <c r="H25" s="19" t="s">
        <v>250</v>
      </c>
      <c r="I25" s="19" t="s">
        <v>1460</v>
      </c>
      <c r="J25" s="19" t="s">
        <v>1461</v>
      </c>
      <c r="K25" s="20" t="s">
        <v>1688</v>
      </c>
      <c r="L25" s="20" t="s">
        <v>1481</v>
      </c>
      <c r="M25" s="19" t="s">
        <v>1464</v>
      </c>
      <c r="N25" s="19" t="s">
        <v>1476</v>
      </c>
      <c r="O25" s="19" t="s">
        <v>1697</v>
      </c>
      <c r="P25" s="20" t="s">
        <v>1688</v>
      </c>
      <c r="Q25" s="20" t="s">
        <v>1481</v>
      </c>
      <c r="R25" s="19" t="s">
        <v>1465</v>
      </c>
      <c r="S25" s="19" t="s">
        <v>1699</v>
      </c>
      <c r="T25" s="19" t="s">
        <v>1700</v>
      </c>
      <c r="U25" s="21" t="s">
        <v>1701</v>
      </c>
      <c r="V25" s="19" t="s">
        <v>1464</v>
      </c>
    </row>
    <row r="26">
      <c r="A26" s="19" t="str">
        <f>IFERROR(__xludf.DUMMYFUNCTION("REGEXEXTRACT(B26,""\d+"")"),"149")</f>
        <v>149</v>
      </c>
      <c r="B26" s="19" t="s">
        <v>174</v>
      </c>
      <c r="C26" s="20" t="s">
        <v>1703</v>
      </c>
      <c r="D26" s="19" t="s">
        <v>1476</v>
      </c>
      <c r="E26" s="19" t="s">
        <v>1704</v>
      </c>
      <c r="F26" s="19" t="s">
        <v>1458</v>
      </c>
      <c r="G26" s="19" t="s">
        <v>747</v>
      </c>
      <c r="H26" s="19" t="s">
        <v>250</v>
      </c>
      <c r="I26" s="19" t="s">
        <v>1460</v>
      </c>
      <c r="J26" s="19" t="s">
        <v>1461</v>
      </c>
      <c r="K26" s="20" t="s">
        <v>1706</v>
      </c>
      <c r="L26" s="20" t="s">
        <v>1481</v>
      </c>
      <c r="M26" s="19" t="s">
        <v>1464</v>
      </c>
      <c r="N26" s="19" t="s">
        <v>1476</v>
      </c>
      <c r="O26" s="19" t="s">
        <v>1704</v>
      </c>
      <c r="P26" s="20" t="s">
        <v>1706</v>
      </c>
      <c r="Q26" s="20" t="s">
        <v>1481</v>
      </c>
      <c r="R26" s="19" t="s">
        <v>1465</v>
      </c>
      <c r="S26" s="19" t="s">
        <v>1707</v>
      </c>
      <c r="T26" s="19" t="s">
        <v>1708</v>
      </c>
      <c r="U26" s="21" t="s">
        <v>1709</v>
      </c>
      <c r="V26" s="19" t="s">
        <v>1464</v>
      </c>
    </row>
    <row r="27">
      <c r="A27" s="19" t="str">
        <f>IFERROR(__xludf.DUMMYFUNCTION("REGEXEXTRACT(B27,""\d+"")"),"150")</f>
        <v>150</v>
      </c>
      <c r="B27" s="19" t="s">
        <v>1713</v>
      </c>
      <c r="C27" s="20" t="s">
        <v>1714</v>
      </c>
      <c r="D27" s="19" t="s">
        <v>1476</v>
      </c>
      <c r="E27" s="19" t="s">
        <v>1715</v>
      </c>
      <c r="F27" s="19" t="s">
        <v>1458</v>
      </c>
      <c r="G27" s="19" t="s">
        <v>1459</v>
      </c>
      <c r="H27" s="19" t="s">
        <v>250</v>
      </c>
      <c r="I27" s="19" t="s">
        <v>1460</v>
      </c>
      <c r="J27" s="19" t="s">
        <v>1461</v>
      </c>
      <c r="K27" s="20" t="s">
        <v>1678</v>
      </c>
      <c r="L27" s="20" t="s">
        <v>1481</v>
      </c>
      <c r="M27" s="19" t="s">
        <v>1464</v>
      </c>
      <c r="N27" s="19" t="s">
        <v>1476</v>
      </c>
      <c r="O27" s="19" t="s">
        <v>1715</v>
      </c>
      <c r="P27" s="20" t="s">
        <v>1678</v>
      </c>
      <c r="Q27" s="20" t="s">
        <v>1481</v>
      </c>
      <c r="R27" s="19" t="s">
        <v>1465</v>
      </c>
      <c r="S27" s="19" t="s">
        <v>1717</v>
      </c>
      <c r="T27" s="19" t="s">
        <v>1718</v>
      </c>
      <c r="U27" s="21" t="s">
        <v>1719</v>
      </c>
      <c r="V27" s="19" t="s">
        <v>1464</v>
      </c>
    </row>
    <row r="28">
      <c r="A28" s="19" t="str">
        <f>IFERROR(__xludf.DUMMYFUNCTION("REGEXEXTRACT(B28,""\d+"")"),"154")</f>
        <v>154</v>
      </c>
      <c r="B28" s="19" t="s">
        <v>1722</v>
      </c>
      <c r="C28" s="20" t="s">
        <v>1723</v>
      </c>
      <c r="D28" s="19" t="s">
        <v>1476</v>
      </c>
      <c r="E28" s="19" t="s">
        <v>1724</v>
      </c>
      <c r="F28" s="19" t="s">
        <v>1458</v>
      </c>
      <c r="G28" s="19" t="s">
        <v>1459</v>
      </c>
      <c r="H28" s="19" t="s">
        <v>250</v>
      </c>
      <c r="I28" s="19" t="s">
        <v>1460</v>
      </c>
      <c r="J28" s="19" t="s">
        <v>1461</v>
      </c>
      <c r="K28" s="20" t="s">
        <v>1688</v>
      </c>
      <c r="L28" s="20" t="s">
        <v>1481</v>
      </c>
      <c r="M28" s="19" t="s">
        <v>1464</v>
      </c>
      <c r="N28" s="19" t="s">
        <v>1476</v>
      </c>
      <c r="O28" s="19" t="s">
        <v>1724</v>
      </c>
      <c r="P28" s="20" t="s">
        <v>1688</v>
      </c>
      <c r="Q28" s="20" t="s">
        <v>1481</v>
      </c>
      <c r="R28" s="19" t="s">
        <v>1465</v>
      </c>
      <c r="S28" s="19" t="s">
        <v>1726</v>
      </c>
      <c r="T28" s="19" t="s">
        <v>1727</v>
      </c>
      <c r="U28" s="21" t="s">
        <v>1728</v>
      </c>
      <c r="V28" s="19" t="s">
        <v>1464</v>
      </c>
    </row>
    <row r="29">
      <c r="A29" s="19" t="str">
        <f>IFERROR(__xludf.DUMMYFUNCTION("REGEXEXTRACT(B29,""\d+"")"),"159")</f>
        <v>159</v>
      </c>
      <c r="B29" s="19" t="s">
        <v>1730</v>
      </c>
      <c r="C29" s="20" t="s">
        <v>1731</v>
      </c>
      <c r="D29" s="19" t="s">
        <v>1476</v>
      </c>
      <c r="E29" s="19" t="s">
        <v>1733</v>
      </c>
      <c r="F29" s="19" t="s">
        <v>1458</v>
      </c>
      <c r="G29" s="19" t="s">
        <v>1459</v>
      </c>
      <c r="H29" s="19" t="s">
        <v>250</v>
      </c>
      <c r="I29" s="19" t="s">
        <v>1460</v>
      </c>
      <c r="J29" s="19" t="s">
        <v>1461</v>
      </c>
      <c r="K29" s="20" t="s">
        <v>1706</v>
      </c>
      <c r="L29" s="20" t="s">
        <v>1481</v>
      </c>
      <c r="M29" s="19" t="s">
        <v>1464</v>
      </c>
      <c r="N29" s="19" t="s">
        <v>1476</v>
      </c>
      <c r="O29" s="19" t="s">
        <v>1733</v>
      </c>
      <c r="P29" s="20" t="s">
        <v>1706</v>
      </c>
      <c r="Q29" s="20" t="s">
        <v>1481</v>
      </c>
      <c r="R29" s="19" t="s">
        <v>1465</v>
      </c>
      <c r="S29" s="19" t="s">
        <v>1734</v>
      </c>
      <c r="T29" s="19" t="s">
        <v>1735</v>
      </c>
      <c r="U29" s="21" t="s">
        <v>1736</v>
      </c>
      <c r="V29" s="19" t="s">
        <v>1464</v>
      </c>
    </row>
    <row r="30">
      <c r="A30" s="19" t="str">
        <f>IFERROR(__xludf.DUMMYFUNCTION("REGEXEXTRACT(B30,""\d+"")"),"169")</f>
        <v>169</v>
      </c>
      <c r="B30" s="19" t="s">
        <v>1739</v>
      </c>
      <c r="C30" s="20" t="s">
        <v>1740</v>
      </c>
      <c r="D30" s="19" t="s">
        <v>1476</v>
      </c>
      <c r="E30" s="19" t="s">
        <v>1741</v>
      </c>
      <c r="F30" s="19" t="s">
        <v>1458</v>
      </c>
      <c r="G30" s="19" t="s">
        <v>1478</v>
      </c>
      <c r="H30" s="19" t="s">
        <v>250</v>
      </c>
      <c r="I30" s="19" t="s">
        <v>1460</v>
      </c>
      <c r="J30" s="19" t="s">
        <v>1461</v>
      </c>
      <c r="K30" s="20" t="s">
        <v>1678</v>
      </c>
      <c r="L30" s="20" t="s">
        <v>1481</v>
      </c>
      <c r="M30" s="19" t="s">
        <v>1464</v>
      </c>
      <c r="N30" s="19" t="s">
        <v>1476</v>
      </c>
      <c r="O30" s="19" t="s">
        <v>1741</v>
      </c>
      <c r="P30" s="20" t="s">
        <v>1678</v>
      </c>
      <c r="Q30" s="20" t="s">
        <v>1481</v>
      </c>
      <c r="R30" s="19" t="s">
        <v>1465</v>
      </c>
      <c r="S30" s="19" t="s">
        <v>1743</v>
      </c>
      <c r="T30" s="19" t="s">
        <v>1744</v>
      </c>
      <c r="U30" s="21" t="s">
        <v>1746</v>
      </c>
      <c r="V30" s="19" t="s">
        <v>1464</v>
      </c>
    </row>
    <row r="31">
      <c r="A31" s="19" t="str">
        <f>IFERROR(__xludf.DUMMYFUNCTION("REGEXEXTRACT(B31,""\d+"")"),"176")</f>
        <v>176</v>
      </c>
      <c r="B31" s="19" t="s">
        <v>1748</v>
      </c>
      <c r="C31" s="20" t="s">
        <v>1749</v>
      </c>
      <c r="D31" s="19" t="s">
        <v>1476</v>
      </c>
      <c r="E31" s="19" t="s">
        <v>1750</v>
      </c>
      <c r="F31" s="19" t="s">
        <v>1458</v>
      </c>
      <c r="G31" s="19" t="s">
        <v>1459</v>
      </c>
      <c r="H31" s="19" t="s">
        <v>1752</v>
      </c>
      <c r="I31" s="19" t="s">
        <v>1460</v>
      </c>
      <c r="J31" s="19" t="s">
        <v>1461</v>
      </c>
      <c r="K31" s="20" t="s">
        <v>1526</v>
      </c>
      <c r="L31" s="20" t="s">
        <v>1481</v>
      </c>
      <c r="M31" s="19" t="s">
        <v>1464</v>
      </c>
      <c r="N31" s="19" t="s">
        <v>1476</v>
      </c>
      <c r="O31" s="19" t="s">
        <v>1750</v>
      </c>
      <c r="P31" s="20" t="s">
        <v>1526</v>
      </c>
      <c r="Q31" s="20" t="s">
        <v>1481</v>
      </c>
      <c r="R31" s="19" t="s">
        <v>1465</v>
      </c>
      <c r="S31" s="19" t="s">
        <v>1753</v>
      </c>
      <c r="T31" s="19" t="s">
        <v>1754</v>
      </c>
      <c r="U31" s="21" t="s">
        <v>1755</v>
      </c>
      <c r="V31" s="19" t="s">
        <v>1464</v>
      </c>
    </row>
    <row r="32">
      <c r="A32" s="19" t="str">
        <f>IFERROR(__xludf.DUMMYFUNCTION("REGEXEXTRACT(B32,""\d+"")"),"179")</f>
        <v>179</v>
      </c>
      <c r="B32" s="19" t="s">
        <v>1758</v>
      </c>
      <c r="C32" s="20" t="s">
        <v>1759</v>
      </c>
      <c r="D32" s="19" t="s">
        <v>1476</v>
      </c>
      <c r="E32" s="19" t="s">
        <v>1761</v>
      </c>
      <c r="F32" s="19" t="s">
        <v>1458</v>
      </c>
      <c r="G32" s="19" t="s">
        <v>1525</v>
      </c>
      <c r="H32" s="19" t="s">
        <v>1752</v>
      </c>
      <c r="I32" s="19" t="s">
        <v>1460</v>
      </c>
      <c r="J32" s="19" t="s">
        <v>1461</v>
      </c>
      <c r="K32" s="20" t="s">
        <v>1503</v>
      </c>
      <c r="L32" s="20" t="s">
        <v>1481</v>
      </c>
      <c r="M32" s="19" t="s">
        <v>1464</v>
      </c>
      <c r="N32" s="19" t="s">
        <v>1476</v>
      </c>
      <c r="O32" s="19" t="s">
        <v>1761</v>
      </c>
      <c r="P32" s="20" t="s">
        <v>1503</v>
      </c>
      <c r="Q32" s="20" t="s">
        <v>1481</v>
      </c>
      <c r="R32" s="19" t="s">
        <v>1465</v>
      </c>
      <c r="S32" s="19" t="s">
        <v>1762</v>
      </c>
      <c r="T32" s="19" t="s">
        <v>1763</v>
      </c>
      <c r="U32" s="21" t="s">
        <v>1765</v>
      </c>
      <c r="V32" s="19" t="s">
        <v>1464</v>
      </c>
    </row>
    <row r="33">
      <c r="A33" s="19" t="str">
        <f>IFERROR(__xludf.DUMMYFUNCTION("REGEXEXTRACT(B33,""\d+"")"),"28")</f>
        <v>28</v>
      </c>
      <c r="B33" s="19" t="s">
        <v>1768</v>
      </c>
      <c r="C33" s="20" t="s">
        <v>1769</v>
      </c>
      <c r="D33" s="19" t="s">
        <v>1770</v>
      </c>
      <c r="E33" s="19" t="s">
        <v>1771</v>
      </c>
      <c r="F33" s="19" t="s">
        <v>1458</v>
      </c>
      <c r="G33" s="19" t="s">
        <v>1459</v>
      </c>
      <c r="H33" s="19" t="s">
        <v>250</v>
      </c>
      <c r="I33" s="19" t="s">
        <v>1460</v>
      </c>
      <c r="J33" s="19" t="s">
        <v>1461</v>
      </c>
      <c r="K33" s="20" t="s">
        <v>1773</v>
      </c>
      <c r="L33" s="20" t="s">
        <v>1774</v>
      </c>
      <c r="M33" s="19" t="s">
        <v>1464</v>
      </c>
      <c r="N33" s="19" t="s">
        <v>1770</v>
      </c>
      <c r="O33" s="19" t="s">
        <v>1771</v>
      </c>
      <c r="P33" s="20" t="s">
        <v>1773</v>
      </c>
      <c r="Q33" s="20" t="s">
        <v>1774</v>
      </c>
      <c r="R33" s="19" t="s">
        <v>1465</v>
      </c>
      <c r="S33" s="19" t="s">
        <v>1775</v>
      </c>
      <c r="T33" s="19" t="s">
        <v>1776</v>
      </c>
      <c r="U33" s="21" t="s">
        <v>1777</v>
      </c>
      <c r="V33" s="19" t="s">
        <v>1464</v>
      </c>
    </row>
    <row r="34">
      <c r="A34" s="19" t="str">
        <f>IFERROR(__xludf.DUMMYFUNCTION("REGEXEXTRACT(B34,""\d+"")"),"39")</f>
        <v>39</v>
      </c>
      <c r="B34" s="19" t="s">
        <v>722</v>
      </c>
      <c r="C34" s="20" t="s">
        <v>1780</v>
      </c>
      <c r="D34" s="19" t="s">
        <v>1770</v>
      </c>
      <c r="E34" s="19" t="s">
        <v>1781</v>
      </c>
      <c r="F34" s="19" t="s">
        <v>1458</v>
      </c>
      <c r="G34" s="19" t="s">
        <v>1478</v>
      </c>
      <c r="H34" s="19" t="s">
        <v>250</v>
      </c>
      <c r="I34" s="19" t="s">
        <v>1460</v>
      </c>
      <c r="J34" s="19" t="s">
        <v>1461</v>
      </c>
      <c r="K34" s="20" t="s">
        <v>1782</v>
      </c>
      <c r="L34" s="20" t="s">
        <v>1774</v>
      </c>
      <c r="M34" s="19" t="s">
        <v>1464</v>
      </c>
      <c r="N34" s="19" t="s">
        <v>1770</v>
      </c>
      <c r="O34" s="19" t="s">
        <v>1781</v>
      </c>
      <c r="P34" s="20" t="s">
        <v>1782</v>
      </c>
      <c r="Q34" s="20" t="s">
        <v>1774</v>
      </c>
      <c r="R34" s="19" t="s">
        <v>1465</v>
      </c>
      <c r="S34" s="19" t="s">
        <v>1784</v>
      </c>
      <c r="T34" s="19" t="s">
        <v>1785</v>
      </c>
      <c r="U34" s="21" t="s">
        <v>1786</v>
      </c>
      <c r="V34" s="19" t="s">
        <v>1464</v>
      </c>
    </row>
    <row r="35">
      <c r="A35" s="19" t="str">
        <f>IFERROR(__xludf.DUMMYFUNCTION("REGEXEXTRACT(B35,""\d+"")"),"54")</f>
        <v>54</v>
      </c>
      <c r="B35" s="19" t="s">
        <v>673</v>
      </c>
      <c r="C35" s="20" t="s">
        <v>1789</v>
      </c>
      <c r="D35" s="19" t="s">
        <v>1770</v>
      </c>
      <c r="E35" s="19" t="s">
        <v>1790</v>
      </c>
      <c r="F35" s="19" t="s">
        <v>1458</v>
      </c>
      <c r="G35" s="19" t="s">
        <v>1459</v>
      </c>
      <c r="H35" s="19" t="s">
        <v>250</v>
      </c>
      <c r="I35" s="19" t="s">
        <v>1460</v>
      </c>
      <c r="J35" s="19" t="s">
        <v>1461</v>
      </c>
      <c r="K35" s="20" t="s">
        <v>1791</v>
      </c>
      <c r="L35" s="20" t="s">
        <v>1774</v>
      </c>
      <c r="M35" s="19" t="s">
        <v>1464</v>
      </c>
      <c r="N35" s="19" t="s">
        <v>1770</v>
      </c>
      <c r="O35" s="19" t="s">
        <v>1790</v>
      </c>
      <c r="P35" s="20" t="s">
        <v>1791</v>
      </c>
      <c r="Q35" s="20" t="s">
        <v>1774</v>
      </c>
      <c r="R35" s="19" t="s">
        <v>1465</v>
      </c>
      <c r="S35" s="19" t="s">
        <v>1793</v>
      </c>
      <c r="T35" s="19" t="s">
        <v>1794</v>
      </c>
      <c r="U35" s="21" t="s">
        <v>1795</v>
      </c>
      <c r="V35" s="19" t="s">
        <v>1464</v>
      </c>
    </row>
    <row r="36">
      <c r="A36" s="19" t="str">
        <f>IFERROR(__xludf.DUMMYFUNCTION("REGEXEXTRACT(B36,""\d+"")"),"59")</f>
        <v>59</v>
      </c>
      <c r="B36" s="19" t="s">
        <v>1798</v>
      </c>
      <c r="C36" s="20" t="s">
        <v>1799</v>
      </c>
      <c r="D36" s="19" t="s">
        <v>1770</v>
      </c>
      <c r="E36" s="19" t="s">
        <v>1800</v>
      </c>
      <c r="F36" s="19" t="s">
        <v>1458</v>
      </c>
      <c r="G36" s="19" t="s">
        <v>1459</v>
      </c>
      <c r="H36" s="19" t="s">
        <v>250</v>
      </c>
      <c r="I36" s="19" t="s">
        <v>1460</v>
      </c>
      <c r="J36" s="19" t="s">
        <v>1461</v>
      </c>
      <c r="K36" s="20" t="s">
        <v>1802</v>
      </c>
      <c r="L36" s="20" t="s">
        <v>1774</v>
      </c>
      <c r="M36" s="19" t="s">
        <v>1464</v>
      </c>
      <c r="N36" s="19" t="s">
        <v>1770</v>
      </c>
      <c r="O36" s="19" t="s">
        <v>1800</v>
      </c>
      <c r="P36" s="20" t="s">
        <v>1802</v>
      </c>
      <c r="Q36" s="20" t="s">
        <v>1774</v>
      </c>
      <c r="R36" s="19" t="s">
        <v>1465</v>
      </c>
      <c r="S36" s="19" t="s">
        <v>1803</v>
      </c>
      <c r="T36" s="19" t="s">
        <v>1804</v>
      </c>
      <c r="U36" s="21" t="s">
        <v>1805</v>
      </c>
      <c r="V36" s="19" t="s">
        <v>1464</v>
      </c>
    </row>
    <row r="37">
      <c r="A37" s="19" t="str">
        <f>IFERROR(__xludf.DUMMYFUNCTION("REGEXEXTRACT(B37,""\d+"")"),"65")</f>
        <v>65</v>
      </c>
      <c r="B37" s="19" t="s">
        <v>576</v>
      </c>
      <c r="C37" s="20" t="s">
        <v>1808</v>
      </c>
      <c r="D37" s="19" t="s">
        <v>1770</v>
      </c>
      <c r="E37" s="19" t="s">
        <v>1809</v>
      </c>
      <c r="F37" s="19" t="s">
        <v>1458</v>
      </c>
      <c r="G37" s="19" t="s">
        <v>1478</v>
      </c>
      <c r="H37" s="19" t="s">
        <v>250</v>
      </c>
      <c r="I37" s="19" t="s">
        <v>1460</v>
      </c>
      <c r="J37" s="19" t="s">
        <v>1461</v>
      </c>
      <c r="K37" s="20" t="s">
        <v>1773</v>
      </c>
      <c r="L37" s="20" t="s">
        <v>1774</v>
      </c>
      <c r="M37" s="19" t="s">
        <v>1464</v>
      </c>
      <c r="N37" s="19" t="s">
        <v>1770</v>
      </c>
      <c r="O37" s="19" t="s">
        <v>1809</v>
      </c>
      <c r="P37" s="20" t="s">
        <v>1773</v>
      </c>
      <c r="Q37" s="20" t="s">
        <v>1774</v>
      </c>
      <c r="R37" s="19" t="s">
        <v>1465</v>
      </c>
      <c r="S37" s="19" t="s">
        <v>1811</v>
      </c>
      <c r="T37" s="19" t="s">
        <v>1812</v>
      </c>
      <c r="U37" s="21" t="s">
        <v>1814</v>
      </c>
      <c r="V37" s="19" t="s">
        <v>1464</v>
      </c>
    </row>
    <row r="38">
      <c r="A38" s="19" t="str">
        <f>IFERROR(__xludf.DUMMYFUNCTION("REGEXEXTRACT(B38,""\d+"")"),"76")</f>
        <v>76</v>
      </c>
      <c r="B38" s="19" t="s">
        <v>1816</v>
      </c>
      <c r="C38" s="20" t="s">
        <v>1817</v>
      </c>
      <c r="D38" s="19" t="s">
        <v>1770</v>
      </c>
      <c r="E38" s="19" t="s">
        <v>1818</v>
      </c>
      <c r="F38" s="19" t="s">
        <v>1458</v>
      </c>
      <c r="G38" s="19" t="s">
        <v>1459</v>
      </c>
      <c r="H38" s="19" t="s">
        <v>250</v>
      </c>
      <c r="I38" s="19" t="s">
        <v>1460</v>
      </c>
      <c r="J38" s="19" t="s">
        <v>1461</v>
      </c>
      <c r="K38" s="20" t="s">
        <v>1820</v>
      </c>
      <c r="L38" s="20" t="s">
        <v>1774</v>
      </c>
      <c r="M38" s="19" t="s">
        <v>1464</v>
      </c>
      <c r="N38" s="19" t="s">
        <v>1770</v>
      </c>
      <c r="O38" s="19" t="s">
        <v>1818</v>
      </c>
      <c r="P38" s="20" t="s">
        <v>1820</v>
      </c>
      <c r="Q38" s="20" t="s">
        <v>1774</v>
      </c>
      <c r="R38" s="19" t="s">
        <v>1465</v>
      </c>
      <c r="S38" s="19" t="s">
        <v>1822</v>
      </c>
      <c r="T38" s="19" t="s">
        <v>1823</v>
      </c>
      <c r="U38" s="21" t="s">
        <v>1824</v>
      </c>
      <c r="V38" s="19" t="s">
        <v>1464</v>
      </c>
    </row>
    <row r="39">
      <c r="A39" s="19" t="str">
        <f>IFERROR(__xludf.DUMMYFUNCTION("REGEXEXTRACT(B39,""\d+"")"),"79")</f>
        <v>79</v>
      </c>
      <c r="B39" s="19" t="s">
        <v>1828</v>
      </c>
      <c r="C39" s="20" t="s">
        <v>1829</v>
      </c>
      <c r="D39" s="19" t="s">
        <v>1770</v>
      </c>
      <c r="E39" s="19" t="s">
        <v>1830</v>
      </c>
      <c r="F39" s="19" t="s">
        <v>1458</v>
      </c>
      <c r="G39" s="19" t="s">
        <v>1459</v>
      </c>
      <c r="H39" s="19" t="s">
        <v>1831</v>
      </c>
      <c r="I39" s="19" t="s">
        <v>1460</v>
      </c>
      <c r="J39" s="19" t="s">
        <v>1461</v>
      </c>
      <c r="K39" s="20" t="s">
        <v>1820</v>
      </c>
      <c r="L39" s="20" t="s">
        <v>1774</v>
      </c>
      <c r="M39" s="19" t="s">
        <v>1464</v>
      </c>
      <c r="N39" s="19" t="s">
        <v>1770</v>
      </c>
      <c r="O39" s="19" t="s">
        <v>1830</v>
      </c>
      <c r="P39" s="20" t="s">
        <v>1820</v>
      </c>
      <c r="Q39" s="20" t="s">
        <v>1774</v>
      </c>
      <c r="R39" s="19" t="s">
        <v>1465</v>
      </c>
      <c r="S39" s="19" t="s">
        <v>1833</v>
      </c>
      <c r="T39" s="19" t="s">
        <v>1834</v>
      </c>
      <c r="U39" s="21" t="s">
        <v>1835</v>
      </c>
      <c r="V39" s="19" t="s">
        <v>1464</v>
      </c>
    </row>
    <row r="40">
      <c r="A40" s="19" t="str">
        <f>IFERROR(__xludf.DUMMYFUNCTION("REGEXEXTRACT(B40,""\d+"")"),"81")</f>
        <v>81</v>
      </c>
      <c r="B40" s="19" t="s">
        <v>1838</v>
      </c>
      <c r="C40" s="20" t="s">
        <v>1839</v>
      </c>
      <c r="D40" s="19" t="s">
        <v>1770</v>
      </c>
      <c r="E40" s="19" t="s">
        <v>1841</v>
      </c>
      <c r="F40" s="19" t="s">
        <v>1458</v>
      </c>
      <c r="G40" s="19" t="s">
        <v>1459</v>
      </c>
      <c r="H40" s="19" t="s">
        <v>1831</v>
      </c>
      <c r="I40" s="19" t="s">
        <v>1460</v>
      </c>
      <c r="J40" s="19" t="s">
        <v>1461</v>
      </c>
      <c r="K40" s="20" t="s">
        <v>1842</v>
      </c>
      <c r="L40" s="20" t="s">
        <v>1774</v>
      </c>
      <c r="M40" s="19" t="s">
        <v>1464</v>
      </c>
      <c r="N40" s="19" t="s">
        <v>1770</v>
      </c>
      <c r="O40" s="19" t="s">
        <v>1841</v>
      </c>
      <c r="P40" s="20" t="s">
        <v>1842</v>
      </c>
      <c r="Q40" s="20" t="s">
        <v>1774</v>
      </c>
      <c r="R40" s="19" t="s">
        <v>1465</v>
      </c>
      <c r="S40" s="19" t="s">
        <v>1844</v>
      </c>
      <c r="T40" s="19" t="s">
        <v>1845</v>
      </c>
      <c r="U40" s="21" t="s">
        <v>1846</v>
      </c>
      <c r="V40" s="19" t="s">
        <v>1464</v>
      </c>
    </row>
    <row r="41">
      <c r="A41" s="19" t="str">
        <f>IFERROR(__xludf.DUMMYFUNCTION("REGEXEXTRACT(B41,""\d+"")"),"92")</f>
        <v>92</v>
      </c>
      <c r="B41" s="19" t="s">
        <v>1849</v>
      </c>
      <c r="C41" s="20" t="s">
        <v>1850</v>
      </c>
      <c r="D41" s="19" t="s">
        <v>1770</v>
      </c>
      <c r="E41" s="19" t="s">
        <v>1852</v>
      </c>
      <c r="F41" s="19" t="s">
        <v>1458</v>
      </c>
      <c r="G41" s="19" t="s">
        <v>1459</v>
      </c>
      <c r="H41" s="19" t="s">
        <v>250</v>
      </c>
      <c r="I41" s="19" t="s">
        <v>1460</v>
      </c>
      <c r="J41" s="19" t="s">
        <v>1461</v>
      </c>
      <c r="K41" s="20" t="s">
        <v>1782</v>
      </c>
      <c r="L41" s="20" t="s">
        <v>1774</v>
      </c>
      <c r="M41" s="19" t="s">
        <v>1464</v>
      </c>
      <c r="N41" s="19" t="s">
        <v>1770</v>
      </c>
      <c r="O41" s="19" t="s">
        <v>1852</v>
      </c>
      <c r="P41" s="20" t="s">
        <v>1782</v>
      </c>
      <c r="Q41" s="20" t="s">
        <v>1774</v>
      </c>
      <c r="R41" s="19" t="s">
        <v>1465</v>
      </c>
      <c r="S41" s="19" t="s">
        <v>1854</v>
      </c>
      <c r="T41" s="19" t="s">
        <v>1855</v>
      </c>
      <c r="U41" s="21" t="s">
        <v>1857</v>
      </c>
      <c r="V41" s="19" t="s">
        <v>1464</v>
      </c>
    </row>
    <row r="42">
      <c r="A42" s="19" t="str">
        <f>IFERROR(__xludf.DUMMYFUNCTION("REGEXEXTRACT(B42,""\d+"")"),"93")</f>
        <v>93</v>
      </c>
      <c r="B42" s="19" t="s">
        <v>1860</v>
      </c>
      <c r="C42" s="20" t="s">
        <v>1861</v>
      </c>
      <c r="D42" s="19" t="s">
        <v>1770</v>
      </c>
      <c r="E42" s="19" t="s">
        <v>1863</v>
      </c>
      <c r="F42" s="19" t="s">
        <v>1458</v>
      </c>
      <c r="G42" s="19" t="s">
        <v>1501</v>
      </c>
      <c r="H42" s="19" t="s">
        <v>250</v>
      </c>
      <c r="I42" s="19" t="s">
        <v>1460</v>
      </c>
      <c r="J42" s="19" t="s">
        <v>1461</v>
      </c>
      <c r="K42" s="20" t="s">
        <v>1864</v>
      </c>
      <c r="L42" s="20" t="s">
        <v>1774</v>
      </c>
      <c r="M42" s="19" t="s">
        <v>1464</v>
      </c>
      <c r="N42" s="19" t="s">
        <v>1770</v>
      </c>
      <c r="O42" s="19" t="s">
        <v>1863</v>
      </c>
      <c r="P42" s="20" t="s">
        <v>1864</v>
      </c>
      <c r="Q42" s="20" t="s">
        <v>1774</v>
      </c>
      <c r="R42" s="19" t="s">
        <v>1465</v>
      </c>
      <c r="S42" s="19" t="s">
        <v>1866</v>
      </c>
      <c r="T42" s="19" t="s">
        <v>1867</v>
      </c>
      <c r="U42" s="21" t="s">
        <v>1868</v>
      </c>
      <c r="V42" s="19" t="s">
        <v>1464</v>
      </c>
    </row>
    <row r="43">
      <c r="A43" s="19" t="str">
        <f>IFERROR(__xludf.DUMMYFUNCTION("REGEXEXTRACT(B43,""\d+"")"),"115")</f>
        <v>115</v>
      </c>
      <c r="B43" s="19" t="s">
        <v>1872</v>
      </c>
      <c r="C43" s="20" t="s">
        <v>1873</v>
      </c>
      <c r="D43" s="19" t="s">
        <v>1770</v>
      </c>
      <c r="E43" s="19" t="s">
        <v>1874</v>
      </c>
      <c r="F43" s="19" t="s">
        <v>1458</v>
      </c>
      <c r="G43" s="19" t="s">
        <v>1459</v>
      </c>
      <c r="H43" s="19" t="s">
        <v>250</v>
      </c>
      <c r="I43" s="19" t="s">
        <v>1460</v>
      </c>
      <c r="J43" s="19" t="s">
        <v>1461</v>
      </c>
      <c r="K43" s="20" t="s">
        <v>1842</v>
      </c>
      <c r="L43" s="20" t="s">
        <v>1774</v>
      </c>
      <c r="M43" s="19" t="s">
        <v>1464</v>
      </c>
      <c r="N43" s="19" t="s">
        <v>1770</v>
      </c>
      <c r="O43" s="19" t="s">
        <v>1874</v>
      </c>
      <c r="P43" s="20" t="s">
        <v>1842</v>
      </c>
      <c r="Q43" s="20" t="s">
        <v>1774</v>
      </c>
      <c r="R43" s="19" t="s">
        <v>1465</v>
      </c>
      <c r="S43" s="19" t="s">
        <v>1876</v>
      </c>
      <c r="T43" s="19" t="s">
        <v>1877</v>
      </c>
      <c r="U43" s="21" t="s">
        <v>1878</v>
      </c>
      <c r="V43" s="19" t="s">
        <v>1464</v>
      </c>
    </row>
    <row r="44">
      <c r="A44" s="19" t="str">
        <f>IFERROR(__xludf.DUMMYFUNCTION("REGEXEXTRACT(B44,""\d+"")"),"127")</f>
        <v>127</v>
      </c>
      <c r="B44" s="19" t="s">
        <v>1881</v>
      </c>
      <c r="C44" s="20" t="s">
        <v>1882</v>
      </c>
      <c r="D44" s="19" t="s">
        <v>1770</v>
      </c>
      <c r="E44" s="19" t="s">
        <v>1883</v>
      </c>
      <c r="F44" s="19" t="s">
        <v>1458</v>
      </c>
      <c r="G44" s="19" t="s">
        <v>1459</v>
      </c>
      <c r="H44" s="19" t="s">
        <v>250</v>
      </c>
      <c r="I44" s="19" t="s">
        <v>1460</v>
      </c>
      <c r="J44" s="19" t="s">
        <v>1461</v>
      </c>
      <c r="K44" s="20" t="s">
        <v>1885</v>
      </c>
      <c r="L44" s="20" t="s">
        <v>1774</v>
      </c>
      <c r="M44" s="19" t="s">
        <v>1464</v>
      </c>
      <c r="N44" s="19" t="s">
        <v>1770</v>
      </c>
      <c r="O44" s="19" t="s">
        <v>1883</v>
      </c>
      <c r="P44" s="20" t="s">
        <v>1885</v>
      </c>
      <c r="Q44" s="20" t="s">
        <v>1774</v>
      </c>
      <c r="R44" s="19" t="s">
        <v>1465</v>
      </c>
      <c r="S44" s="19" t="s">
        <v>1886</v>
      </c>
      <c r="T44" s="19" t="s">
        <v>1887</v>
      </c>
      <c r="U44" s="21" t="s">
        <v>1888</v>
      </c>
      <c r="V44" s="19" t="s">
        <v>1464</v>
      </c>
    </row>
    <row r="45">
      <c r="A45" s="19" t="str">
        <f>IFERROR(__xludf.DUMMYFUNCTION("REGEXEXTRACT(B45,""\d+"")"),"130")</f>
        <v>130</v>
      </c>
      <c r="B45" s="19" t="s">
        <v>1892</v>
      </c>
      <c r="C45" s="20" t="s">
        <v>1893</v>
      </c>
      <c r="D45" s="19" t="s">
        <v>1770</v>
      </c>
      <c r="E45" s="19" t="s">
        <v>1894</v>
      </c>
      <c r="F45" s="19" t="s">
        <v>1458</v>
      </c>
      <c r="G45" s="19" t="s">
        <v>1459</v>
      </c>
      <c r="H45" s="19" t="s">
        <v>250</v>
      </c>
      <c r="I45" s="19" t="s">
        <v>1460</v>
      </c>
      <c r="J45" s="19" t="s">
        <v>1461</v>
      </c>
      <c r="K45" s="20" t="s">
        <v>1791</v>
      </c>
      <c r="L45" s="20" t="s">
        <v>1774</v>
      </c>
      <c r="M45" s="19" t="s">
        <v>1464</v>
      </c>
      <c r="N45" s="19" t="s">
        <v>1770</v>
      </c>
      <c r="O45" s="19" t="s">
        <v>1894</v>
      </c>
      <c r="P45" s="20" t="s">
        <v>1791</v>
      </c>
      <c r="Q45" s="20" t="s">
        <v>1774</v>
      </c>
      <c r="R45" s="19" t="s">
        <v>1465</v>
      </c>
      <c r="S45" s="19" t="s">
        <v>1896</v>
      </c>
      <c r="T45" s="19" t="s">
        <v>1897</v>
      </c>
      <c r="U45" s="21" t="s">
        <v>1898</v>
      </c>
      <c r="V45" s="19" t="s">
        <v>1464</v>
      </c>
    </row>
    <row r="46">
      <c r="A46" s="19" t="str">
        <f>IFERROR(__xludf.DUMMYFUNCTION("REGEXEXTRACT(B46,""\d+"")"),"137")</f>
        <v>137</v>
      </c>
      <c r="B46" s="19" t="s">
        <v>1901</v>
      </c>
      <c r="C46" s="20" t="s">
        <v>1902</v>
      </c>
      <c r="D46" s="19" t="s">
        <v>1770</v>
      </c>
      <c r="E46" s="19" t="s">
        <v>1903</v>
      </c>
      <c r="F46" s="19" t="s">
        <v>1458</v>
      </c>
      <c r="G46" s="19" t="s">
        <v>1459</v>
      </c>
      <c r="H46" s="19" t="s">
        <v>250</v>
      </c>
      <c r="I46" s="19" t="s">
        <v>1460</v>
      </c>
      <c r="J46" s="19" t="s">
        <v>1461</v>
      </c>
      <c r="K46" s="20" t="s">
        <v>1864</v>
      </c>
      <c r="L46" s="20" t="s">
        <v>1774</v>
      </c>
      <c r="M46" s="19" t="s">
        <v>1464</v>
      </c>
      <c r="N46" s="19" t="s">
        <v>1770</v>
      </c>
      <c r="O46" s="19" t="s">
        <v>1903</v>
      </c>
      <c r="P46" s="20" t="s">
        <v>1864</v>
      </c>
      <c r="Q46" s="20" t="s">
        <v>1774</v>
      </c>
      <c r="R46" s="19" t="s">
        <v>1465</v>
      </c>
      <c r="S46" s="19" t="s">
        <v>1905</v>
      </c>
      <c r="T46" s="19" t="s">
        <v>1906</v>
      </c>
      <c r="U46" s="21" t="s">
        <v>1908</v>
      </c>
      <c r="V46" s="19" t="s">
        <v>1464</v>
      </c>
    </row>
    <row r="47">
      <c r="A47" s="19" t="str">
        <f>IFERROR(__xludf.DUMMYFUNCTION("REGEXEXTRACT(B47,""\d+"")"),"153")</f>
        <v>153</v>
      </c>
      <c r="B47" s="19" t="s">
        <v>1911</v>
      </c>
      <c r="C47" s="20" t="s">
        <v>1912</v>
      </c>
      <c r="D47" s="19" t="s">
        <v>1770</v>
      </c>
      <c r="E47" s="19" t="s">
        <v>1913</v>
      </c>
      <c r="F47" s="19" t="s">
        <v>1458</v>
      </c>
      <c r="G47" s="19" t="s">
        <v>1459</v>
      </c>
      <c r="H47" s="19" t="s">
        <v>250</v>
      </c>
      <c r="I47" s="19" t="s">
        <v>1460</v>
      </c>
      <c r="J47" s="19" t="s">
        <v>1461</v>
      </c>
      <c r="K47" s="20" t="s">
        <v>1791</v>
      </c>
      <c r="L47" s="20" t="s">
        <v>1774</v>
      </c>
      <c r="M47" s="19" t="s">
        <v>1464</v>
      </c>
      <c r="N47" s="19" t="s">
        <v>1770</v>
      </c>
      <c r="O47" s="19" t="s">
        <v>1913</v>
      </c>
      <c r="P47" s="20" t="s">
        <v>1791</v>
      </c>
      <c r="Q47" s="20" t="s">
        <v>1774</v>
      </c>
      <c r="R47" s="19" t="s">
        <v>1465</v>
      </c>
      <c r="S47" s="19" t="s">
        <v>1916</v>
      </c>
      <c r="T47" s="19" t="s">
        <v>1917</v>
      </c>
      <c r="U47" s="21" t="s">
        <v>1918</v>
      </c>
      <c r="V47" s="19" t="s">
        <v>1464</v>
      </c>
    </row>
    <row r="48">
      <c r="A48" s="19" t="str">
        <f>IFERROR(__xludf.DUMMYFUNCTION("REGEXEXTRACT(B48,""\d+"")"),"162")</f>
        <v>162</v>
      </c>
      <c r="B48" s="19" t="s">
        <v>1921</v>
      </c>
      <c r="C48" s="20" t="s">
        <v>1922</v>
      </c>
      <c r="D48" s="19" t="s">
        <v>1770</v>
      </c>
      <c r="E48" s="19" t="s">
        <v>1923</v>
      </c>
      <c r="F48" s="19" t="s">
        <v>1458</v>
      </c>
      <c r="G48" s="19" t="s">
        <v>1501</v>
      </c>
      <c r="H48" s="19" t="s">
        <v>250</v>
      </c>
      <c r="I48" s="19" t="s">
        <v>1460</v>
      </c>
      <c r="J48" s="19" t="s">
        <v>1461</v>
      </c>
      <c r="K48" s="20" t="s">
        <v>1773</v>
      </c>
      <c r="L48" s="20" t="s">
        <v>1774</v>
      </c>
      <c r="M48" s="19" t="s">
        <v>1464</v>
      </c>
      <c r="N48" s="19" t="s">
        <v>1770</v>
      </c>
      <c r="O48" s="19" t="s">
        <v>1923</v>
      </c>
      <c r="P48" s="20" t="s">
        <v>1773</v>
      </c>
      <c r="Q48" s="20" t="s">
        <v>1774</v>
      </c>
      <c r="R48" s="19" t="s">
        <v>1465</v>
      </c>
      <c r="S48" s="19" t="s">
        <v>1926</v>
      </c>
      <c r="T48" s="19" t="s">
        <v>1927</v>
      </c>
      <c r="U48" s="21" t="s">
        <v>1928</v>
      </c>
      <c r="V48" s="19" t="s">
        <v>1464</v>
      </c>
    </row>
    <row r="49">
      <c r="A49" s="19" t="str">
        <f>IFERROR(__xludf.DUMMYFUNCTION("REGEXEXTRACT(B49,""\d+"")"),"1")</f>
        <v>1</v>
      </c>
      <c r="B49" s="19" t="s">
        <v>1118</v>
      </c>
      <c r="C49" s="20" t="s">
        <v>1932</v>
      </c>
      <c r="D49" s="19" t="s">
        <v>1933</v>
      </c>
      <c r="E49" s="19" t="s">
        <v>1934</v>
      </c>
      <c r="F49" s="19" t="s">
        <v>1458</v>
      </c>
      <c r="G49" s="19" t="s">
        <v>1478</v>
      </c>
      <c r="H49" s="19" t="s">
        <v>250</v>
      </c>
      <c r="I49" s="19" t="s">
        <v>1460</v>
      </c>
      <c r="J49" s="19" t="s">
        <v>1461</v>
      </c>
      <c r="K49" s="20" t="s">
        <v>1935</v>
      </c>
      <c r="L49" s="20" t="s">
        <v>1936</v>
      </c>
      <c r="M49" s="19" t="s">
        <v>1464</v>
      </c>
      <c r="N49" s="19" t="s">
        <v>1933</v>
      </c>
      <c r="O49" s="19" t="s">
        <v>1934</v>
      </c>
      <c r="P49" s="20" t="s">
        <v>1935</v>
      </c>
      <c r="Q49" s="20" t="s">
        <v>1936</v>
      </c>
      <c r="R49" s="19" t="s">
        <v>1465</v>
      </c>
      <c r="S49" s="19" t="s">
        <v>1938</v>
      </c>
      <c r="T49" s="19" t="s">
        <v>1939</v>
      </c>
      <c r="U49" s="21" t="s">
        <v>1940</v>
      </c>
      <c r="V49" s="19" t="s">
        <v>1464</v>
      </c>
    </row>
    <row r="50">
      <c r="A50" s="19" t="str">
        <f>IFERROR(__xludf.DUMMYFUNCTION("REGEXEXTRACT(B50,""\d+"")"),"4")</f>
        <v>4</v>
      </c>
      <c r="B50" s="19" t="s">
        <v>971</v>
      </c>
      <c r="C50" s="20" t="s">
        <v>1943</v>
      </c>
      <c r="D50" s="19" t="s">
        <v>1944</v>
      </c>
      <c r="E50" s="19" t="s">
        <v>1945</v>
      </c>
      <c r="F50" s="19" t="s">
        <v>1458</v>
      </c>
      <c r="G50" s="19" t="s">
        <v>747</v>
      </c>
      <c r="H50" s="19" t="s">
        <v>250</v>
      </c>
      <c r="I50" s="19" t="s">
        <v>1460</v>
      </c>
      <c r="J50" s="19" t="s">
        <v>1461</v>
      </c>
      <c r="K50" s="20" t="s">
        <v>1947</v>
      </c>
      <c r="L50" s="20" t="s">
        <v>1948</v>
      </c>
      <c r="M50" s="19" t="s">
        <v>1464</v>
      </c>
      <c r="N50" s="19" t="s">
        <v>1944</v>
      </c>
      <c r="O50" s="19" t="s">
        <v>1945</v>
      </c>
      <c r="P50" s="20" t="s">
        <v>1947</v>
      </c>
      <c r="Q50" s="20" t="s">
        <v>1948</v>
      </c>
      <c r="R50" s="19" t="s">
        <v>1465</v>
      </c>
      <c r="S50" s="19" t="s">
        <v>1950</v>
      </c>
      <c r="T50" s="19" t="s">
        <v>1951</v>
      </c>
      <c r="U50" s="21" t="s">
        <v>1952</v>
      </c>
      <c r="V50" s="19" t="s">
        <v>1464</v>
      </c>
    </row>
    <row r="51">
      <c r="A51" s="19" t="str">
        <f>IFERROR(__xludf.DUMMYFUNCTION("REGEXEXTRACT(B51,""\d+"")"),"5")</f>
        <v>5</v>
      </c>
      <c r="B51" s="19" t="s">
        <v>815</v>
      </c>
      <c r="C51" s="20" t="s">
        <v>1954</v>
      </c>
      <c r="D51" s="19" t="s">
        <v>1944</v>
      </c>
      <c r="E51" s="19" t="s">
        <v>1956</v>
      </c>
      <c r="F51" s="19" t="s">
        <v>1458</v>
      </c>
      <c r="G51" s="19" t="s">
        <v>1459</v>
      </c>
      <c r="H51" s="19" t="s">
        <v>250</v>
      </c>
      <c r="I51" s="19" t="s">
        <v>1460</v>
      </c>
      <c r="J51" s="19" t="s">
        <v>1461</v>
      </c>
      <c r="K51" s="20" t="s">
        <v>1935</v>
      </c>
      <c r="L51" s="20" t="s">
        <v>1948</v>
      </c>
      <c r="M51" s="19" t="s">
        <v>1464</v>
      </c>
      <c r="N51" s="19" t="s">
        <v>1944</v>
      </c>
      <c r="O51" s="19" t="s">
        <v>1956</v>
      </c>
      <c r="P51" s="20" t="s">
        <v>1935</v>
      </c>
      <c r="Q51" s="20" t="s">
        <v>1948</v>
      </c>
      <c r="R51" s="19" t="s">
        <v>1465</v>
      </c>
      <c r="S51" s="19" t="s">
        <v>1958</v>
      </c>
      <c r="T51" s="19" t="s">
        <v>1959</v>
      </c>
      <c r="U51" s="21" t="s">
        <v>1961</v>
      </c>
      <c r="V51" s="19" t="s">
        <v>1464</v>
      </c>
    </row>
    <row r="52">
      <c r="A52" s="19" t="str">
        <f>IFERROR(__xludf.DUMMYFUNCTION("REGEXEXTRACT(B52,""\d+"")"),"9")</f>
        <v>9</v>
      </c>
      <c r="B52" s="19" t="s">
        <v>1964</v>
      </c>
      <c r="C52" s="20" t="s">
        <v>1965</v>
      </c>
      <c r="D52" s="19" t="s">
        <v>1944</v>
      </c>
      <c r="E52" s="19" t="s">
        <v>1966</v>
      </c>
      <c r="F52" s="19" t="s">
        <v>1458</v>
      </c>
      <c r="G52" s="19" t="s">
        <v>747</v>
      </c>
      <c r="H52" s="19" t="s">
        <v>250</v>
      </c>
      <c r="I52" s="19" t="s">
        <v>1460</v>
      </c>
      <c r="J52" s="19" t="s">
        <v>1461</v>
      </c>
      <c r="K52" s="20" t="s">
        <v>1480</v>
      </c>
      <c r="L52" s="20" t="s">
        <v>1948</v>
      </c>
      <c r="M52" s="19" t="s">
        <v>1464</v>
      </c>
      <c r="N52" s="19" t="s">
        <v>1944</v>
      </c>
      <c r="O52" s="19" t="s">
        <v>1966</v>
      </c>
      <c r="P52" s="20" t="s">
        <v>1480</v>
      </c>
      <c r="Q52" s="20" t="s">
        <v>1948</v>
      </c>
      <c r="R52" s="19" t="s">
        <v>1465</v>
      </c>
      <c r="S52" s="19" t="s">
        <v>1968</v>
      </c>
      <c r="T52" s="19" t="s">
        <v>1969</v>
      </c>
      <c r="U52" s="21" t="s">
        <v>1970</v>
      </c>
      <c r="V52" s="19" t="s">
        <v>1464</v>
      </c>
    </row>
    <row r="53">
      <c r="A53" s="19" t="str">
        <f>IFERROR(__xludf.DUMMYFUNCTION("REGEXEXTRACT(B53,""\d+"")"),"16")</f>
        <v>16</v>
      </c>
      <c r="B53" s="19" t="s">
        <v>1974</v>
      </c>
      <c r="C53" s="20" t="s">
        <v>1975</v>
      </c>
      <c r="D53" s="19" t="s">
        <v>1944</v>
      </c>
      <c r="E53" s="19" t="s">
        <v>1976</v>
      </c>
      <c r="F53" s="19" t="s">
        <v>1458</v>
      </c>
      <c r="G53" s="19" t="s">
        <v>1501</v>
      </c>
      <c r="H53" s="19" t="s">
        <v>250</v>
      </c>
      <c r="I53" s="19" t="s">
        <v>1460</v>
      </c>
      <c r="J53" s="19" t="s">
        <v>1461</v>
      </c>
      <c r="K53" s="20" t="s">
        <v>1977</v>
      </c>
      <c r="L53" s="20" t="s">
        <v>1948</v>
      </c>
      <c r="M53" s="19" t="s">
        <v>1464</v>
      </c>
      <c r="N53" s="19" t="s">
        <v>1944</v>
      </c>
      <c r="O53" s="19" t="s">
        <v>1976</v>
      </c>
      <c r="P53" s="20" t="s">
        <v>1977</v>
      </c>
      <c r="Q53" s="20" t="s">
        <v>1948</v>
      </c>
      <c r="R53" s="19" t="s">
        <v>1465</v>
      </c>
      <c r="S53" s="19" t="s">
        <v>1979</v>
      </c>
      <c r="T53" s="19" t="s">
        <v>1980</v>
      </c>
      <c r="U53" s="21" t="s">
        <v>1981</v>
      </c>
      <c r="V53" s="19" t="s">
        <v>1464</v>
      </c>
    </row>
    <row r="54">
      <c r="A54" s="19" t="str">
        <f>IFERROR(__xludf.DUMMYFUNCTION("REGEXEXTRACT(B54,""\d+"")"),"17")</f>
        <v>17</v>
      </c>
      <c r="B54" s="19" t="s">
        <v>1983</v>
      </c>
      <c r="C54" s="20" t="s">
        <v>1984</v>
      </c>
      <c r="D54" s="19" t="s">
        <v>1944</v>
      </c>
      <c r="E54" s="19" t="s">
        <v>1985</v>
      </c>
      <c r="F54" s="19" t="s">
        <v>1458</v>
      </c>
      <c r="G54" s="19" t="s">
        <v>1501</v>
      </c>
      <c r="H54" s="19" t="s">
        <v>250</v>
      </c>
      <c r="I54" s="19" t="s">
        <v>1460</v>
      </c>
      <c r="J54" s="19" t="s">
        <v>1461</v>
      </c>
      <c r="K54" s="20" t="s">
        <v>1987</v>
      </c>
      <c r="L54" s="20" t="s">
        <v>1948</v>
      </c>
      <c r="M54" s="19" t="s">
        <v>1464</v>
      </c>
      <c r="N54" s="19" t="s">
        <v>1944</v>
      </c>
      <c r="O54" s="19" t="s">
        <v>1985</v>
      </c>
      <c r="P54" s="20" t="s">
        <v>1987</v>
      </c>
      <c r="Q54" s="20" t="s">
        <v>1948</v>
      </c>
      <c r="R54" s="19" t="s">
        <v>1465</v>
      </c>
      <c r="S54" s="19" t="s">
        <v>1988</v>
      </c>
      <c r="T54" s="19" t="s">
        <v>1989</v>
      </c>
      <c r="U54" s="21" t="s">
        <v>1990</v>
      </c>
      <c r="V54" s="19" t="s">
        <v>1464</v>
      </c>
    </row>
    <row r="55">
      <c r="A55" s="19" t="str">
        <f>IFERROR(__xludf.DUMMYFUNCTION("REGEXEXTRACT(B55,""\d+"")"),"36")</f>
        <v>36</v>
      </c>
      <c r="B55" s="19" t="s">
        <v>1993</v>
      </c>
      <c r="C55" s="20" t="s">
        <v>1994</v>
      </c>
      <c r="D55" s="19" t="s">
        <v>1944</v>
      </c>
      <c r="E55" s="19" t="s">
        <v>1995</v>
      </c>
      <c r="F55" s="19" t="s">
        <v>1458</v>
      </c>
      <c r="G55" s="19" t="s">
        <v>1459</v>
      </c>
      <c r="H55" s="19" t="s">
        <v>250</v>
      </c>
      <c r="I55" s="19" t="s">
        <v>1460</v>
      </c>
      <c r="J55" s="19" t="s">
        <v>1461</v>
      </c>
      <c r="K55" s="20" t="s">
        <v>1996</v>
      </c>
      <c r="L55" s="20" t="s">
        <v>1948</v>
      </c>
      <c r="M55" s="19" t="s">
        <v>1464</v>
      </c>
      <c r="N55" s="19" t="s">
        <v>1944</v>
      </c>
      <c r="O55" s="19" t="s">
        <v>1995</v>
      </c>
      <c r="P55" s="20" t="s">
        <v>1996</v>
      </c>
      <c r="Q55" s="20" t="s">
        <v>1948</v>
      </c>
      <c r="R55" s="19" t="s">
        <v>1465</v>
      </c>
      <c r="S55" s="19" t="s">
        <v>1998</v>
      </c>
      <c r="T55" s="19" t="s">
        <v>1999</v>
      </c>
      <c r="U55" s="21" t="s">
        <v>2000</v>
      </c>
      <c r="V55" s="19" t="s">
        <v>1464</v>
      </c>
    </row>
    <row r="56">
      <c r="A56" s="19" t="str">
        <f>IFERROR(__xludf.DUMMYFUNCTION("REGEXEXTRACT(B56,""\d+"")"),"37")</f>
        <v>37</v>
      </c>
      <c r="B56" s="19" t="s">
        <v>2004</v>
      </c>
      <c r="C56" s="20" t="s">
        <v>2005</v>
      </c>
      <c r="D56" s="19" t="s">
        <v>1944</v>
      </c>
      <c r="E56" s="19" t="s">
        <v>2006</v>
      </c>
      <c r="F56" s="19" t="s">
        <v>1458</v>
      </c>
      <c r="G56" s="19" t="s">
        <v>1459</v>
      </c>
      <c r="H56" s="19" t="s">
        <v>250</v>
      </c>
      <c r="I56" s="19" t="s">
        <v>1460</v>
      </c>
      <c r="J56" s="19" t="s">
        <v>1461</v>
      </c>
      <c r="K56" s="20" t="s">
        <v>1977</v>
      </c>
      <c r="L56" s="20" t="s">
        <v>1948</v>
      </c>
      <c r="M56" s="19" t="s">
        <v>1464</v>
      </c>
      <c r="N56" s="19" t="s">
        <v>1944</v>
      </c>
      <c r="O56" s="19" t="s">
        <v>2006</v>
      </c>
      <c r="P56" s="20" t="s">
        <v>1977</v>
      </c>
      <c r="Q56" s="20" t="s">
        <v>1948</v>
      </c>
      <c r="R56" s="19" t="s">
        <v>1465</v>
      </c>
      <c r="S56" s="19" t="s">
        <v>2008</v>
      </c>
      <c r="T56" s="19" t="s">
        <v>2009</v>
      </c>
      <c r="U56" s="21" t="s">
        <v>2010</v>
      </c>
      <c r="V56" s="19" t="s">
        <v>1464</v>
      </c>
    </row>
    <row r="57">
      <c r="A57" s="19" t="str">
        <f>IFERROR(__xludf.DUMMYFUNCTION("REGEXEXTRACT(B57,""\d+"")"),"52")</f>
        <v>52</v>
      </c>
      <c r="B57" s="19" t="s">
        <v>2014</v>
      </c>
      <c r="C57" s="20" t="s">
        <v>2015</v>
      </c>
      <c r="D57" s="19" t="s">
        <v>1944</v>
      </c>
      <c r="E57" s="19" t="s">
        <v>2016</v>
      </c>
      <c r="F57" s="19" t="s">
        <v>1458</v>
      </c>
      <c r="G57" s="19" t="s">
        <v>1459</v>
      </c>
      <c r="H57" s="19" t="s">
        <v>250</v>
      </c>
      <c r="I57" s="19" t="s">
        <v>1460</v>
      </c>
      <c r="J57" s="19" t="s">
        <v>1461</v>
      </c>
      <c r="K57" s="20" t="s">
        <v>2018</v>
      </c>
      <c r="L57" s="20" t="s">
        <v>1948</v>
      </c>
      <c r="M57" s="19" t="s">
        <v>1464</v>
      </c>
      <c r="N57" s="19" t="s">
        <v>1944</v>
      </c>
      <c r="O57" s="19" t="s">
        <v>2016</v>
      </c>
      <c r="P57" s="20" t="s">
        <v>2018</v>
      </c>
      <c r="Q57" s="20" t="s">
        <v>1948</v>
      </c>
      <c r="R57" s="19" t="s">
        <v>1465</v>
      </c>
      <c r="S57" s="19" t="s">
        <v>2019</v>
      </c>
      <c r="T57" s="19" t="s">
        <v>2020</v>
      </c>
      <c r="U57" s="21" t="s">
        <v>2021</v>
      </c>
      <c r="V57" s="19" t="s">
        <v>1464</v>
      </c>
    </row>
    <row r="58">
      <c r="A58" s="19" t="str">
        <f>IFERROR(__xludf.DUMMYFUNCTION("REGEXEXTRACT(B58,""\d+"")"),"55")</f>
        <v>55</v>
      </c>
      <c r="B58" s="19" t="s">
        <v>271</v>
      </c>
      <c r="C58" s="20" t="s">
        <v>2024</v>
      </c>
      <c r="D58" s="19" t="s">
        <v>1944</v>
      </c>
      <c r="E58" s="19" t="s">
        <v>2026</v>
      </c>
      <c r="F58" s="19" t="s">
        <v>1458</v>
      </c>
      <c r="G58" s="19" t="s">
        <v>1478</v>
      </c>
      <c r="H58" s="19" t="s">
        <v>250</v>
      </c>
      <c r="I58" s="19" t="s">
        <v>1460</v>
      </c>
      <c r="J58" s="19" t="s">
        <v>1461</v>
      </c>
      <c r="K58" s="20" t="s">
        <v>1987</v>
      </c>
      <c r="L58" s="20" t="s">
        <v>1948</v>
      </c>
      <c r="M58" s="19" t="s">
        <v>1464</v>
      </c>
      <c r="N58" s="19" t="s">
        <v>1944</v>
      </c>
      <c r="O58" s="19" t="s">
        <v>2026</v>
      </c>
      <c r="P58" s="20" t="s">
        <v>1987</v>
      </c>
      <c r="Q58" s="20" t="s">
        <v>1948</v>
      </c>
      <c r="R58" s="19" t="s">
        <v>1465</v>
      </c>
      <c r="S58" s="19" t="s">
        <v>2028</v>
      </c>
      <c r="T58" s="19" t="s">
        <v>2029</v>
      </c>
      <c r="U58" s="21" t="s">
        <v>2030</v>
      </c>
      <c r="V58" s="19" t="s">
        <v>1464</v>
      </c>
    </row>
    <row r="59">
      <c r="A59" s="19" t="str">
        <f>IFERROR(__xludf.DUMMYFUNCTION("REGEXEXTRACT(B59,""\d+"")"),"62")</f>
        <v>62</v>
      </c>
      <c r="B59" s="19" t="s">
        <v>2034</v>
      </c>
      <c r="C59" s="20" t="s">
        <v>2035</v>
      </c>
      <c r="D59" s="19" t="s">
        <v>1944</v>
      </c>
      <c r="E59" s="19" t="s">
        <v>2036</v>
      </c>
      <c r="F59" s="19" t="s">
        <v>1458</v>
      </c>
      <c r="G59" s="19" t="s">
        <v>1501</v>
      </c>
      <c r="H59" s="19" t="s">
        <v>250</v>
      </c>
      <c r="I59" s="19" t="s">
        <v>1460</v>
      </c>
      <c r="J59" s="19" t="s">
        <v>1461</v>
      </c>
      <c r="K59" s="20" t="s">
        <v>2038</v>
      </c>
      <c r="L59" s="20" t="s">
        <v>1948</v>
      </c>
      <c r="M59" s="19" t="s">
        <v>1464</v>
      </c>
      <c r="N59" s="19" t="s">
        <v>1944</v>
      </c>
      <c r="O59" s="19" t="s">
        <v>2036</v>
      </c>
      <c r="P59" s="20" t="s">
        <v>2038</v>
      </c>
      <c r="Q59" s="20" t="s">
        <v>1948</v>
      </c>
      <c r="R59" s="19" t="s">
        <v>1465</v>
      </c>
      <c r="S59" s="19" t="s">
        <v>2040</v>
      </c>
      <c r="T59" s="19" t="s">
        <v>2041</v>
      </c>
      <c r="U59" s="21" t="s">
        <v>2042</v>
      </c>
      <c r="V59" s="19" t="s">
        <v>1464</v>
      </c>
    </row>
    <row r="60">
      <c r="A60" s="19" t="str">
        <f>IFERROR(__xludf.DUMMYFUNCTION("REGEXEXTRACT(B60,""\d+"")"),"96")</f>
        <v>96</v>
      </c>
      <c r="B60" s="19" t="s">
        <v>562</v>
      </c>
      <c r="C60" s="20" t="s">
        <v>2046</v>
      </c>
      <c r="D60" s="19" t="s">
        <v>1933</v>
      </c>
      <c r="E60" s="19" t="s">
        <v>2047</v>
      </c>
      <c r="F60" s="19" t="s">
        <v>1458</v>
      </c>
      <c r="G60" s="19" t="s">
        <v>1459</v>
      </c>
      <c r="H60" s="19" t="s">
        <v>250</v>
      </c>
      <c r="I60" s="19" t="s">
        <v>1460</v>
      </c>
      <c r="J60" s="19" t="s">
        <v>1461</v>
      </c>
      <c r="K60" s="20" t="s">
        <v>2048</v>
      </c>
      <c r="L60" s="20" t="s">
        <v>1936</v>
      </c>
      <c r="M60" s="19" t="s">
        <v>1464</v>
      </c>
      <c r="N60" s="19" t="s">
        <v>1933</v>
      </c>
      <c r="O60" s="19" t="s">
        <v>2047</v>
      </c>
      <c r="P60" s="20" t="s">
        <v>2048</v>
      </c>
      <c r="Q60" s="20" t="s">
        <v>1936</v>
      </c>
      <c r="R60" s="19" t="s">
        <v>1465</v>
      </c>
      <c r="S60" s="19" t="s">
        <v>2049</v>
      </c>
      <c r="T60" s="19" t="s">
        <v>2051</v>
      </c>
      <c r="U60" s="21" t="s">
        <v>2052</v>
      </c>
      <c r="V60" s="19" t="s">
        <v>1464</v>
      </c>
    </row>
    <row r="61">
      <c r="A61" s="19" t="str">
        <f>IFERROR(__xludf.DUMMYFUNCTION("REGEXEXTRACT(B61,""\d+"")"),"100")</f>
        <v>100</v>
      </c>
      <c r="B61" s="19" t="s">
        <v>2055</v>
      </c>
      <c r="C61" s="20" t="s">
        <v>2056</v>
      </c>
      <c r="D61" s="19" t="s">
        <v>1944</v>
      </c>
      <c r="E61" s="19" t="s">
        <v>2057</v>
      </c>
      <c r="F61" s="19" t="s">
        <v>1458</v>
      </c>
      <c r="G61" s="19" t="s">
        <v>1459</v>
      </c>
      <c r="H61" s="19" t="s">
        <v>250</v>
      </c>
      <c r="I61" s="19" t="s">
        <v>1460</v>
      </c>
      <c r="J61" s="19" t="s">
        <v>1461</v>
      </c>
      <c r="K61" s="20" t="s">
        <v>2018</v>
      </c>
      <c r="L61" s="20" t="s">
        <v>1948</v>
      </c>
      <c r="M61" s="19" t="s">
        <v>1464</v>
      </c>
      <c r="N61" s="19" t="s">
        <v>1944</v>
      </c>
      <c r="O61" s="19" t="s">
        <v>2057</v>
      </c>
      <c r="P61" s="20" t="s">
        <v>2018</v>
      </c>
      <c r="Q61" s="20" t="s">
        <v>1948</v>
      </c>
      <c r="R61" s="19" t="s">
        <v>1465</v>
      </c>
      <c r="S61" s="19" t="s">
        <v>2059</v>
      </c>
      <c r="T61" s="19" t="s">
        <v>2060</v>
      </c>
      <c r="U61" s="21" t="s">
        <v>2061</v>
      </c>
      <c r="V61" s="19" t="s">
        <v>1464</v>
      </c>
    </row>
    <row r="62">
      <c r="A62" s="19" t="str">
        <f>IFERROR(__xludf.DUMMYFUNCTION("REGEXEXTRACT(B62,""\d+"")"),"107")</f>
        <v>107</v>
      </c>
      <c r="B62" s="19" t="s">
        <v>336</v>
      </c>
      <c r="C62" s="20" t="s">
        <v>2065</v>
      </c>
      <c r="D62" s="19" t="s">
        <v>1944</v>
      </c>
      <c r="E62" s="19" t="s">
        <v>2066</v>
      </c>
      <c r="F62" s="19" t="s">
        <v>1458</v>
      </c>
      <c r="G62" s="19" t="s">
        <v>747</v>
      </c>
      <c r="H62" s="19" t="s">
        <v>250</v>
      </c>
      <c r="I62" s="19" t="s">
        <v>1460</v>
      </c>
      <c r="J62" s="19" t="s">
        <v>1461</v>
      </c>
      <c r="K62" s="20" t="s">
        <v>1987</v>
      </c>
      <c r="L62" s="20" t="s">
        <v>1948</v>
      </c>
      <c r="M62" s="19" t="s">
        <v>1464</v>
      </c>
      <c r="N62" s="19" t="s">
        <v>1944</v>
      </c>
      <c r="O62" s="19" t="s">
        <v>2066</v>
      </c>
      <c r="P62" s="20" t="s">
        <v>1987</v>
      </c>
      <c r="Q62" s="20" t="s">
        <v>1948</v>
      </c>
      <c r="R62" s="19" t="s">
        <v>1465</v>
      </c>
      <c r="S62" s="19" t="s">
        <v>2068</v>
      </c>
      <c r="T62" s="19" t="s">
        <v>2069</v>
      </c>
      <c r="U62" s="21" t="s">
        <v>2070</v>
      </c>
      <c r="V62" s="19" t="s">
        <v>1464</v>
      </c>
    </row>
    <row r="63">
      <c r="A63" s="19" t="str">
        <f>IFERROR(__xludf.DUMMYFUNCTION("REGEXEXTRACT(B63,""\d+"")"),"110")</f>
        <v>110</v>
      </c>
      <c r="B63" s="19" t="s">
        <v>2073</v>
      </c>
      <c r="C63" s="20" t="s">
        <v>2074</v>
      </c>
      <c r="D63" s="19" t="s">
        <v>1944</v>
      </c>
      <c r="E63" s="19" t="s">
        <v>2075</v>
      </c>
      <c r="F63" s="19" t="s">
        <v>1458</v>
      </c>
      <c r="G63" s="19" t="s">
        <v>1459</v>
      </c>
      <c r="H63" s="19" t="s">
        <v>250</v>
      </c>
      <c r="I63" s="19" t="s">
        <v>1460</v>
      </c>
      <c r="J63" s="19" t="s">
        <v>1461</v>
      </c>
      <c r="K63" s="20" t="s">
        <v>2076</v>
      </c>
      <c r="L63" s="20" t="s">
        <v>1948</v>
      </c>
      <c r="M63" s="19" t="s">
        <v>1464</v>
      </c>
      <c r="N63" s="19" t="s">
        <v>1944</v>
      </c>
      <c r="O63" s="19" t="s">
        <v>2075</v>
      </c>
      <c r="P63" s="20" t="s">
        <v>2076</v>
      </c>
      <c r="Q63" s="20" t="s">
        <v>1948</v>
      </c>
      <c r="R63" s="19" t="s">
        <v>1465</v>
      </c>
      <c r="S63" s="19" t="s">
        <v>2078</v>
      </c>
      <c r="T63" s="19" t="s">
        <v>2079</v>
      </c>
      <c r="U63" s="21" t="s">
        <v>2080</v>
      </c>
      <c r="V63" s="19" t="s">
        <v>1464</v>
      </c>
    </row>
    <row r="64">
      <c r="A64" s="19" t="str">
        <f>IFERROR(__xludf.DUMMYFUNCTION("REGEXEXTRACT(B64,""\d+"")"),"133")</f>
        <v>133</v>
      </c>
      <c r="B64" s="19" t="s">
        <v>90</v>
      </c>
      <c r="C64" s="20" t="s">
        <v>2084</v>
      </c>
      <c r="D64" s="19" t="s">
        <v>1944</v>
      </c>
      <c r="E64" s="19" t="s">
        <v>2085</v>
      </c>
      <c r="F64" s="19" t="s">
        <v>1458</v>
      </c>
      <c r="G64" s="19" t="s">
        <v>1501</v>
      </c>
      <c r="H64" s="19" t="s">
        <v>250</v>
      </c>
      <c r="I64" s="19" t="s">
        <v>1460</v>
      </c>
      <c r="J64" s="19" t="s">
        <v>1461</v>
      </c>
      <c r="K64" s="20" t="s">
        <v>1935</v>
      </c>
      <c r="L64" s="20" t="s">
        <v>1948</v>
      </c>
      <c r="M64" s="19" t="s">
        <v>1464</v>
      </c>
      <c r="N64" s="19" t="s">
        <v>1944</v>
      </c>
      <c r="O64" s="19" t="s">
        <v>2085</v>
      </c>
      <c r="P64" s="20" t="s">
        <v>1935</v>
      </c>
      <c r="Q64" s="20" t="s">
        <v>1948</v>
      </c>
      <c r="R64" s="19" t="s">
        <v>1465</v>
      </c>
      <c r="S64" s="19" t="s">
        <v>2087</v>
      </c>
      <c r="T64" s="19" t="s">
        <v>2088</v>
      </c>
      <c r="U64" s="21" t="s">
        <v>2089</v>
      </c>
      <c r="V64" s="19" t="s">
        <v>1464</v>
      </c>
    </row>
    <row r="65">
      <c r="A65" s="19" t="str">
        <f>IFERROR(__xludf.DUMMYFUNCTION("REGEXEXTRACT(B65,""\d+"")"),"134")</f>
        <v>134</v>
      </c>
      <c r="B65" s="19" t="s">
        <v>2092</v>
      </c>
      <c r="C65" s="20" t="s">
        <v>2094</v>
      </c>
      <c r="D65" s="19" t="s">
        <v>1944</v>
      </c>
      <c r="E65" s="19" t="s">
        <v>2095</v>
      </c>
      <c r="F65" s="19" t="s">
        <v>1458</v>
      </c>
      <c r="G65" s="19" t="s">
        <v>1501</v>
      </c>
      <c r="H65" s="19" t="s">
        <v>250</v>
      </c>
      <c r="I65" s="19" t="s">
        <v>1460</v>
      </c>
      <c r="J65" s="19" t="s">
        <v>1461</v>
      </c>
      <c r="K65" s="20" t="s">
        <v>2096</v>
      </c>
      <c r="L65" s="20" t="s">
        <v>1948</v>
      </c>
      <c r="M65" s="19" t="s">
        <v>1464</v>
      </c>
      <c r="N65" s="19" t="s">
        <v>1944</v>
      </c>
      <c r="O65" s="19" t="s">
        <v>2095</v>
      </c>
      <c r="P65" s="20" t="s">
        <v>2096</v>
      </c>
      <c r="Q65" s="20" t="s">
        <v>1948</v>
      </c>
      <c r="R65" s="19" t="s">
        <v>1465</v>
      </c>
      <c r="S65" s="19" t="s">
        <v>2098</v>
      </c>
      <c r="T65" s="19" t="s">
        <v>2100</v>
      </c>
      <c r="U65" s="21" t="s">
        <v>2101</v>
      </c>
      <c r="V65" s="19" t="s">
        <v>1464</v>
      </c>
    </row>
    <row r="66">
      <c r="A66" s="19" t="str">
        <f>IFERROR(__xludf.DUMMYFUNCTION("REGEXEXTRACT(B66,""\d+"")"),"158")</f>
        <v>158</v>
      </c>
      <c r="B66" s="19" t="s">
        <v>2104</v>
      </c>
      <c r="C66" s="20" t="s">
        <v>2106</v>
      </c>
      <c r="D66" s="19" t="s">
        <v>1944</v>
      </c>
      <c r="E66" s="19" t="s">
        <v>2107</v>
      </c>
      <c r="F66" s="19" t="s">
        <v>1458</v>
      </c>
      <c r="G66" s="19" t="s">
        <v>1459</v>
      </c>
      <c r="H66" s="19" t="s">
        <v>250</v>
      </c>
      <c r="I66" s="19" t="s">
        <v>1460</v>
      </c>
      <c r="J66" s="19" t="s">
        <v>1461</v>
      </c>
      <c r="K66" s="20" t="s">
        <v>2108</v>
      </c>
      <c r="L66" s="20" t="s">
        <v>1948</v>
      </c>
      <c r="M66" s="19" t="s">
        <v>1464</v>
      </c>
      <c r="N66" s="19" t="s">
        <v>1944</v>
      </c>
      <c r="O66" s="19" t="s">
        <v>2107</v>
      </c>
      <c r="P66" s="20" t="s">
        <v>2108</v>
      </c>
      <c r="Q66" s="20" t="s">
        <v>1948</v>
      </c>
      <c r="R66" s="19" t="s">
        <v>1465</v>
      </c>
      <c r="S66" s="19" t="s">
        <v>2110</v>
      </c>
      <c r="T66" s="19" t="s">
        <v>2111</v>
      </c>
      <c r="U66" s="21" t="s">
        <v>2113</v>
      </c>
      <c r="V66" s="19" t="s">
        <v>1464</v>
      </c>
    </row>
    <row r="67">
      <c r="A67" s="19" t="str">
        <f>IFERROR(__xludf.DUMMYFUNCTION("REGEXEXTRACT(B67,""\d+"")"),"164")</f>
        <v>164</v>
      </c>
      <c r="B67" s="19" t="s">
        <v>543</v>
      </c>
      <c r="C67" s="20" t="s">
        <v>2116</v>
      </c>
      <c r="D67" s="19" t="s">
        <v>1944</v>
      </c>
      <c r="E67" s="19" t="s">
        <v>2117</v>
      </c>
      <c r="F67" s="19" t="s">
        <v>1458</v>
      </c>
      <c r="G67" s="19" t="s">
        <v>1459</v>
      </c>
      <c r="H67" s="19" t="s">
        <v>250</v>
      </c>
      <c r="I67" s="19" t="s">
        <v>1460</v>
      </c>
      <c r="J67" s="19" t="s">
        <v>1461</v>
      </c>
      <c r="K67" s="20" t="s">
        <v>2119</v>
      </c>
      <c r="L67" s="20" t="s">
        <v>1948</v>
      </c>
      <c r="M67" s="19" t="s">
        <v>1464</v>
      </c>
      <c r="N67" s="19" t="s">
        <v>1944</v>
      </c>
      <c r="O67" s="19" t="s">
        <v>2117</v>
      </c>
      <c r="P67" s="20" t="s">
        <v>2119</v>
      </c>
      <c r="Q67" s="20" t="s">
        <v>1948</v>
      </c>
      <c r="R67" s="19" t="s">
        <v>1465</v>
      </c>
      <c r="S67" s="19" t="s">
        <v>2121</v>
      </c>
      <c r="T67" s="19" t="s">
        <v>2122</v>
      </c>
      <c r="U67" s="21" t="s">
        <v>2123</v>
      </c>
      <c r="V67" s="19" t="s">
        <v>1464</v>
      </c>
    </row>
    <row r="68">
      <c r="A68" s="19" t="str">
        <f>IFERROR(__xludf.DUMMYFUNCTION("REGEXEXTRACT(B68,""\d+"")"),"165")</f>
        <v>165</v>
      </c>
      <c r="B68" s="19" t="s">
        <v>895</v>
      </c>
      <c r="C68" s="20" t="s">
        <v>2126</v>
      </c>
      <c r="D68" s="19" t="s">
        <v>1944</v>
      </c>
      <c r="E68" s="19" t="s">
        <v>2127</v>
      </c>
      <c r="F68" s="19" t="s">
        <v>1458</v>
      </c>
      <c r="G68" s="19" t="s">
        <v>1459</v>
      </c>
      <c r="H68" s="19" t="s">
        <v>250</v>
      </c>
      <c r="I68" s="19" t="s">
        <v>1460</v>
      </c>
      <c r="J68" s="19" t="s">
        <v>1461</v>
      </c>
      <c r="K68" s="20" t="s">
        <v>2128</v>
      </c>
      <c r="L68" s="20" t="s">
        <v>1948</v>
      </c>
      <c r="M68" s="19" t="s">
        <v>1464</v>
      </c>
      <c r="N68" s="19" t="s">
        <v>1944</v>
      </c>
      <c r="O68" s="19" t="s">
        <v>2127</v>
      </c>
      <c r="P68" s="20" t="s">
        <v>2128</v>
      </c>
      <c r="Q68" s="20" t="s">
        <v>1948</v>
      </c>
      <c r="R68" s="19" t="s">
        <v>1465</v>
      </c>
      <c r="S68" s="19" t="s">
        <v>2130</v>
      </c>
      <c r="T68" s="19" t="s">
        <v>2131</v>
      </c>
      <c r="U68" s="21" t="s">
        <v>2132</v>
      </c>
      <c r="V68" s="19" t="s">
        <v>1464</v>
      </c>
    </row>
    <row r="69">
      <c r="A69" s="19" t="str">
        <f>IFERROR(__xludf.DUMMYFUNCTION("REGEXEXTRACT(B69,""\d+"")"),"166")</f>
        <v>166</v>
      </c>
      <c r="B69" s="19" t="s">
        <v>2135</v>
      </c>
      <c r="C69" s="20" t="s">
        <v>2136</v>
      </c>
      <c r="D69" s="19" t="s">
        <v>1944</v>
      </c>
      <c r="E69" s="19" t="s">
        <v>2137</v>
      </c>
      <c r="F69" s="19" t="s">
        <v>1458</v>
      </c>
      <c r="G69" s="19" t="s">
        <v>1501</v>
      </c>
      <c r="H69" s="19" t="s">
        <v>250</v>
      </c>
      <c r="I69" s="19" t="s">
        <v>1460</v>
      </c>
      <c r="J69" s="19" t="s">
        <v>1461</v>
      </c>
      <c r="K69" s="20" t="s">
        <v>2128</v>
      </c>
      <c r="L69" s="20" t="s">
        <v>1948</v>
      </c>
      <c r="M69" s="19" t="s">
        <v>1464</v>
      </c>
      <c r="N69" s="19" t="s">
        <v>1944</v>
      </c>
      <c r="O69" s="19" t="s">
        <v>2137</v>
      </c>
      <c r="P69" s="20" t="s">
        <v>2128</v>
      </c>
      <c r="Q69" s="20" t="s">
        <v>1948</v>
      </c>
      <c r="R69" s="19" t="s">
        <v>1465</v>
      </c>
      <c r="S69" s="19" t="s">
        <v>2139</v>
      </c>
      <c r="T69" s="19" t="s">
        <v>2140</v>
      </c>
      <c r="U69" s="21" t="s">
        <v>2141</v>
      </c>
      <c r="V69" s="19" t="s">
        <v>1464</v>
      </c>
    </row>
    <row r="70">
      <c r="A70" s="19" t="str">
        <f>IFERROR(__xludf.DUMMYFUNCTION("REGEXEXTRACT(B70,""\d+"")"),"170")</f>
        <v>170</v>
      </c>
      <c r="B70" s="19" t="s">
        <v>2144</v>
      </c>
      <c r="C70" s="20" t="s">
        <v>2145</v>
      </c>
      <c r="D70" s="19" t="s">
        <v>1944</v>
      </c>
      <c r="E70" s="19" t="s">
        <v>2075</v>
      </c>
      <c r="F70" s="19" t="s">
        <v>1458</v>
      </c>
      <c r="G70" s="19" t="s">
        <v>1501</v>
      </c>
      <c r="H70" s="19" t="s">
        <v>250</v>
      </c>
      <c r="I70" s="19" t="s">
        <v>1460</v>
      </c>
      <c r="J70" s="19" t="s">
        <v>1461</v>
      </c>
      <c r="K70" s="20" t="s">
        <v>2076</v>
      </c>
      <c r="L70" s="20" t="s">
        <v>1948</v>
      </c>
      <c r="M70" s="19" t="s">
        <v>1464</v>
      </c>
      <c r="N70" s="19" t="s">
        <v>1944</v>
      </c>
      <c r="O70" s="19" t="s">
        <v>2075</v>
      </c>
      <c r="P70" s="20" t="s">
        <v>2076</v>
      </c>
      <c r="Q70" s="20" t="s">
        <v>1948</v>
      </c>
      <c r="R70" s="19" t="s">
        <v>1465</v>
      </c>
      <c r="S70" s="19" t="s">
        <v>2146</v>
      </c>
      <c r="T70" s="19" t="s">
        <v>2147</v>
      </c>
      <c r="U70" s="21" t="s">
        <v>2148</v>
      </c>
      <c r="V70" s="19" t="s">
        <v>1464</v>
      </c>
    </row>
    <row r="71">
      <c r="A71" s="19" t="str">
        <f>IFERROR(__xludf.DUMMYFUNCTION("REGEXEXTRACT(B71,""\d+"")"),"172")</f>
        <v>172</v>
      </c>
      <c r="B71" s="19" t="s">
        <v>92</v>
      </c>
      <c r="C71" s="20" t="s">
        <v>2151</v>
      </c>
      <c r="D71" s="19" t="s">
        <v>1944</v>
      </c>
      <c r="E71" s="19" t="s">
        <v>2152</v>
      </c>
      <c r="F71" s="19" t="s">
        <v>1458</v>
      </c>
      <c r="G71" s="19" t="s">
        <v>1478</v>
      </c>
      <c r="H71" s="19" t="s">
        <v>250</v>
      </c>
      <c r="I71" s="19" t="s">
        <v>1460</v>
      </c>
      <c r="J71" s="19" t="s">
        <v>1461</v>
      </c>
      <c r="K71" s="20" t="s">
        <v>2119</v>
      </c>
      <c r="L71" s="20" t="s">
        <v>1948</v>
      </c>
      <c r="M71" s="19" t="s">
        <v>1464</v>
      </c>
      <c r="N71" s="19" t="s">
        <v>1944</v>
      </c>
      <c r="O71" s="19" t="s">
        <v>2152</v>
      </c>
      <c r="P71" s="20" t="s">
        <v>2119</v>
      </c>
      <c r="Q71" s="20" t="s">
        <v>1948</v>
      </c>
      <c r="R71" s="19" t="s">
        <v>1465</v>
      </c>
      <c r="S71" s="19" t="s">
        <v>2154</v>
      </c>
      <c r="T71" s="19" t="s">
        <v>2155</v>
      </c>
      <c r="U71" s="21" t="s">
        <v>2156</v>
      </c>
      <c r="V71" s="19" t="s">
        <v>1464</v>
      </c>
    </row>
    <row r="72">
      <c r="A72" s="19" t="str">
        <f>IFERROR(__xludf.DUMMYFUNCTION("REGEXEXTRACT(B72,""\d+"")"),"20")</f>
        <v>20</v>
      </c>
      <c r="B72" s="19" t="s">
        <v>2159</v>
      </c>
      <c r="C72" s="20" t="s">
        <v>2160</v>
      </c>
      <c r="D72" s="19" t="s">
        <v>2161</v>
      </c>
      <c r="E72" s="19" t="s">
        <v>2162</v>
      </c>
      <c r="F72" s="19" t="s">
        <v>1458</v>
      </c>
      <c r="G72" s="19" t="s">
        <v>1459</v>
      </c>
      <c r="H72" s="19" t="s">
        <v>250</v>
      </c>
      <c r="I72" s="19" t="s">
        <v>1460</v>
      </c>
      <c r="J72" s="19" t="s">
        <v>1461</v>
      </c>
      <c r="K72" s="20" t="s">
        <v>2164</v>
      </c>
      <c r="L72" s="20" t="s">
        <v>2165</v>
      </c>
      <c r="M72" s="19" t="s">
        <v>1464</v>
      </c>
      <c r="N72" s="19" t="s">
        <v>2161</v>
      </c>
      <c r="O72" s="19" t="s">
        <v>2162</v>
      </c>
      <c r="P72" s="20" t="s">
        <v>2164</v>
      </c>
      <c r="Q72" s="20" t="s">
        <v>2165</v>
      </c>
      <c r="R72" s="19" t="s">
        <v>1465</v>
      </c>
      <c r="S72" s="19" t="s">
        <v>2166</v>
      </c>
      <c r="T72" s="19" t="s">
        <v>2167</v>
      </c>
      <c r="U72" s="21" t="s">
        <v>2168</v>
      </c>
      <c r="V72" s="19" t="s">
        <v>1464</v>
      </c>
    </row>
    <row r="73">
      <c r="A73" s="19" t="str">
        <f>IFERROR(__xludf.DUMMYFUNCTION("REGEXEXTRACT(B73,""\d+"")"),"44")</f>
        <v>44</v>
      </c>
      <c r="B73" s="19" t="s">
        <v>2171</v>
      </c>
      <c r="C73" s="20" t="s">
        <v>2172</v>
      </c>
      <c r="D73" s="19" t="s">
        <v>2161</v>
      </c>
      <c r="E73" s="19" t="s">
        <v>2173</v>
      </c>
      <c r="F73" s="19" t="s">
        <v>1458</v>
      </c>
      <c r="G73" s="19" t="s">
        <v>1459</v>
      </c>
      <c r="H73" s="19" t="s">
        <v>250</v>
      </c>
      <c r="I73" s="19" t="s">
        <v>1460</v>
      </c>
      <c r="J73" s="19" t="s">
        <v>1461</v>
      </c>
      <c r="K73" s="20" t="s">
        <v>2175</v>
      </c>
      <c r="L73" s="20" t="s">
        <v>2165</v>
      </c>
      <c r="M73" s="19" t="s">
        <v>1464</v>
      </c>
      <c r="N73" s="19" t="s">
        <v>2161</v>
      </c>
      <c r="O73" s="19" t="s">
        <v>2173</v>
      </c>
      <c r="P73" s="20" t="s">
        <v>2175</v>
      </c>
      <c r="Q73" s="20" t="s">
        <v>2165</v>
      </c>
      <c r="R73" s="19" t="s">
        <v>1465</v>
      </c>
      <c r="S73" s="19" t="s">
        <v>2176</v>
      </c>
      <c r="T73" s="19" t="s">
        <v>2177</v>
      </c>
      <c r="U73" s="21" t="s">
        <v>2178</v>
      </c>
      <c r="V73" s="19" t="s">
        <v>1464</v>
      </c>
    </row>
    <row r="74">
      <c r="A74" s="19" t="str">
        <f>IFERROR(__xludf.DUMMYFUNCTION("REGEXEXTRACT(B74,""\d+"")"),"46")</f>
        <v>46</v>
      </c>
      <c r="B74" s="19" t="s">
        <v>2181</v>
      </c>
      <c r="C74" s="20" t="s">
        <v>2182</v>
      </c>
      <c r="D74" s="19" t="s">
        <v>2161</v>
      </c>
      <c r="E74" s="19" t="s">
        <v>2184</v>
      </c>
      <c r="F74" s="19" t="s">
        <v>1458</v>
      </c>
      <c r="G74" s="19" t="s">
        <v>1478</v>
      </c>
      <c r="H74" s="19" t="s">
        <v>250</v>
      </c>
      <c r="I74" s="19" t="s">
        <v>1460</v>
      </c>
      <c r="J74" s="19" t="s">
        <v>1461</v>
      </c>
      <c r="K74" s="20" t="s">
        <v>2164</v>
      </c>
      <c r="L74" s="20" t="s">
        <v>2165</v>
      </c>
      <c r="M74" s="19" t="s">
        <v>1464</v>
      </c>
      <c r="N74" s="19" t="s">
        <v>2161</v>
      </c>
      <c r="O74" s="19" t="s">
        <v>2184</v>
      </c>
      <c r="P74" s="20" t="s">
        <v>2164</v>
      </c>
      <c r="Q74" s="20" t="s">
        <v>2165</v>
      </c>
      <c r="R74" s="19" t="s">
        <v>1465</v>
      </c>
      <c r="S74" s="19" t="s">
        <v>2186</v>
      </c>
      <c r="T74" s="19" t="s">
        <v>2187</v>
      </c>
      <c r="U74" s="21" t="s">
        <v>2188</v>
      </c>
      <c r="V74" s="19" t="s">
        <v>1464</v>
      </c>
    </row>
    <row r="75">
      <c r="A75" s="19" t="str">
        <f>IFERROR(__xludf.DUMMYFUNCTION("REGEXEXTRACT(B75,""\d+"")"),"60")</f>
        <v>60</v>
      </c>
      <c r="B75" s="19" t="s">
        <v>2191</v>
      </c>
      <c r="C75" s="20" t="s">
        <v>2192</v>
      </c>
      <c r="D75" s="19" t="s">
        <v>2161</v>
      </c>
      <c r="E75" s="19" t="s">
        <v>2193</v>
      </c>
      <c r="F75" s="19" t="s">
        <v>1458</v>
      </c>
      <c r="G75" s="19" t="s">
        <v>1459</v>
      </c>
      <c r="H75" s="19" t="s">
        <v>250</v>
      </c>
      <c r="I75" s="19" t="s">
        <v>1460</v>
      </c>
      <c r="J75" s="19" t="s">
        <v>1461</v>
      </c>
      <c r="K75" s="20" t="s">
        <v>2194</v>
      </c>
      <c r="L75" s="20" t="s">
        <v>2165</v>
      </c>
      <c r="M75" s="19" t="s">
        <v>1464</v>
      </c>
      <c r="N75" s="19" t="s">
        <v>2161</v>
      </c>
      <c r="O75" s="19" t="s">
        <v>2193</v>
      </c>
      <c r="P75" s="20" t="s">
        <v>2194</v>
      </c>
      <c r="Q75" s="20" t="s">
        <v>2165</v>
      </c>
      <c r="R75" s="19" t="s">
        <v>1465</v>
      </c>
      <c r="S75" s="19" t="s">
        <v>2196</v>
      </c>
      <c r="T75" s="19" t="s">
        <v>2197</v>
      </c>
      <c r="U75" s="21" t="s">
        <v>2198</v>
      </c>
      <c r="V75" s="19" t="s">
        <v>1464</v>
      </c>
    </row>
    <row r="76">
      <c r="A76" s="19" t="str">
        <f>IFERROR(__xludf.DUMMYFUNCTION("REGEXEXTRACT(B76,""\d+"")"),"68")</f>
        <v>68</v>
      </c>
      <c r="B76" s="19" t="s">
        <v>2201</v>
      </c>
      <c r="C76" s="20" t="s">
        <v>2202</v>
      </c>
      <c r="D76" s="19" t="s">
        <v>2161</v>
      </c>
      <c r="E76" s="19" t="s">
        <v>2203</v>
      </c>
      <c r="F76" s="19" t="s">
        <v>1458</v>
      </c>
      <c r="G76" s="19" t="s">
        <v>1459</v>
      </c>
      <c r="H76" s="19" t="s">
        <v>250</v>
      </c>
      <c r="I76" s="19" t="s">
        <v>1460</v>
      </c>
      <c r="J76" s="19" t="s">
        <v>1461</v>
      </c>
      <c r="K76" s="20" t="s">
        <v>2205</v>
      </c>
      <c r="L76" s="20" t="s">
        <v>2165</v>
      </c>
      <c r="M76" s="19" t="s">
        <v>1464</v>
      </c>
      <c r="N76" s="19" t="s">
        <v>2161</v>
      </c>
      <c r="O76" s="19" t="s">
        <v>2203</v>
      </c>
      <c r="P76" s="20" t="s">
        <v>2205</v>
      </c>
      <c r="Q76" s="20" t="s">
        <v>2165</v>
      </c>
      <c r="R76" s="19" t="s">
        <v>1465</v>
      </c>
      <c r="S76" s="19" t="s">
        <v>2206</v>
      </c>
      <c r="T76" s="19" t="s">
        <v>2207</v>
      </c>
      <c r="U76" s="21" t="s">
        <v>2209</v>
      </c>
      <c r="V76" s="19" t="s">
        <v>1464</v>
      </c>
    </row>
    <row r="77">
      <c r="A77" s="19" t="str">
        <f>IFERROR(__xludf.DUMMYFUNCTION("REGEXEXTRACT(B77,""\d+"")"),"77")</f>
        <v>77</v>
      </c>
      <c r="B77" s="19" t="s">
        <v>2211</v>
      </c>
      <c r="C77" s="20" t="s">
        <v>2212</v>
      </c>
      <c r="D77" s="19" t="s">
        <v>2161</v>
      </c>
      <c r="E77" s="19" t="s">
        <v>2213</v>
      </c>
      <c r="F77" s="19" t="s">
        <v>1458</v>
      </c>
      <c r="G77" s="19" t="s">
        <v>1459</v>
      </c>
      <c r="H77" s="19" t="s">
        <v>250</v>
      </c>
      <c r="I77" s="19" t="s">
        <v>1460</v>
      </c>
      <c r="J77" s="19" t="s">
        <v>1461</v>
      </c>
      <c r="K77" s="20" t="s">
        <v>2215</v>
      </c>
      <c r="L77" s="20" t="s">
        <v>2165</v>
      </c>
      <c r="M77" s="19" t="s">
        <v>1464</v>
      </c>
      <c r="N77" s="19" t="s">
        <v>2161</v>
      </c>
      <c r="O77" s="19" t="s">
        <v>2213</v>
      </c>
      <c r="P77" s="20" t="s">
        <v>2215</v>
      </c>
      <c r="Q77" s="20" t="s">
        <v>2165</v>
      </c>
      <c r="R77" s="19" t="s">
        <v>1465</v>
      </c>
      <c r="S77" s="19" t="s">
        <v>2216</v>
      </c>
      <c r="T77" s="19" t="s">
        <v>2217</v>
      </c>
      <c r="U77" s="21" t="s">
        <v>2218</v>
      </c>
      <c r="V77" s="19" t="s">
        <v>1464</v>
      </c>
    </row>
    <row r="78">
      <c r="A78" s="19" t="str">
        <f>IFERROR(__xludf.DUMMYFUNCTION("REGEXEXTRACT(B78,""\d+"")"),"78")</f>
        <v>78</v>
      </c>
      <c r="B78" s="19" t="s">
        <v>2222</v>
      </c>
      <c r="C78" s="20" t="s">
        <v>2223</v>
      </c>
      <c r="D78" s="19" t="s">
        <v>2161</v>
      </c>
      <c r="E78" s="19" t="s">
        <v>2224</v>
      </c>
      <c r="F78" s="19" t="s">
        <v>1458</v>
      </c>
      <c r="G78" s="19" t="s">
        <v>1459</v>
      </c>
      <c r="H78" s="19" t="s">
        <v>250</v>
      </c>
      <c r="I78" s="19" t="s">
        <v>1460</v>
      </c>
      <c r="J78" s="19" t="s">
        <v>1461</v>
      </c>
      <c r="K78" s="20" t="s">
        <v>2225</v>
      </c>
      <c r="L78" s="20" t="s">
        <v>2165</v>
      </c>
      <c r="M78" s="19" t="s">
        <v>1464</v>
      </c>
      <c r="N78" s="19" t="s">
        <v>2161</v>
      </c>
      <c r="O78" s="19" t="s">
        <v>2224</v>
      </c>
      <c r="P78" s="20" t="s">
        <v>2225</v>
      </c>
      <c r="Q78" s="20" t="s">
        <v>2165</v>
      </c>
      <c r="R78" s="19" t="s">
        <v>1465</v>
      </c>
      <c r="S78" s="19" t="s">
        <v>2227</v>
      </c>
      <c r="T78" s="19" t="s">
        <v>2228</v>
      </c>
      <c r="U78" s="21" t="s">
        <v>2229</v>
      </c>
      <c r="V78" s="19" t="s">
        <v>1464</v>
      </c>
    </row>
    <row r="79">
      <c r="A79" s="19" t="str">
        <f>IFERROR(__xludf.DUMMYFUNCTION("REGEXEXTRACT(B79,""\d+"")"),"82")</f>
        <v>82</v>
      </c>
      <c r="B79" s="19" t="s">
        <v>2232</v>
      </c>
      <c r="C79" s="20" t="s">
        <v>2233</v>
      </c>
      <c r="D79" s="19" t="s">
        <v>2161</v>
      </c>
      <c r="E79" s="19" t="s">
        <v>2234</v>
      </c>
      <c r="F79" s="19" t="s">
        <v>1458</v>
      </c>
      <c r="G79" s="19" t="s">
        <v>1478</v>
      </c>
      <c r="H79" s="19" t="s">
        <v>250</v>
      </c>
      <c r="I79" s="19" t="s">
        <v>1460</v>
      </c>
      <c r="J79" s="19" t="s">
        <v>1461</v>
      </c>
      <c r="K79" s="20" t="s">
        <v>2215</v>
      </c>
      <c r="L79" s="20" t="s">
        <v>2165</v>
      </c>
      <c r="M79" s="19" t="s">
        <v>1464</v>
      </c>
      <c r="N79" s="19" t="s">
        <v>2161</v>
      </c>
      <c r="O79" s="19" t="s">
        <v>2234</v>
      </c>
      <c r="P79" s="20" t="s">
        <v>2215</v>
      </c>
      <c r="Q79" s="20" t="s">
        <v>2165</v>
      </c>
      <c r="R79" s="19" t="s">
        <v>1465</v>
      </c>
      <c r="S79" s="19" t="s">
        <v>2237</v>
      </c>
      <c r="T79" s="19" t="s">
        <v>2238</v>
      </c>
      <c r="U79" s="21" t="s">
        <v>2239</v>
      </c>
      <c r="V79" s="19" t="s">
        <v>1464</v>
      </c>
    </row>
    <row r="80">
      <c r="A80" s="19" t="str">
        <f>IFERROR(__xludf.DUMMYFUNCTION("REGEXEXTRACT(B80,""\d+"")"),"83")</f>
        <v>83</v>
      </c>
      <c r="B80" s="19" t="s">
        <v>2242</v>
      </c>
      <c r="C80" s="20" t="s">
        <v>2243</v>
      </c>
      <c r="D80" s="19" t="s">
        <v>2161</v>
      </c>
      <c r="E80" s="19" t="s">
        <v>2244</v>
      </c>
      <c r="F80" s="19" t="s">
        <v>1458</v>
      </c>
      <c r="G80" s="19" t="s">
        <v>1478</v>
      </c>
      <c r="H80" s="19" t="s">
        <v>250</v>
      </c>
      <c r="I80" s="19" t="s">
        <v>1460</v>
      </c>
      <c r="J80" s="19" t="s">
        <v>1461</v>
      </c>
      <c r="K80" s="20" t="s">
        <v>2245</v>
      </c>
      <c r="L80" s="20" t="s">
        <v>2165</v>
      </c>
      <c r="M80" s="19" t="s">
        <v>1464</v>
      </c>
      <c r="N80" s="19" t="s">
        <v>2161</v>
      </c>
      <c r="O80" s="19" t="s">
        <v>2244</v>
      </c>
      <c r="P80" s="20" t="s">
        <v>2245</v>
      </c>
      <c r="Q80" s="20" t="s">
        <v>2165</v>
      </c>
      <c r="R80" s="19" t="s">
        <v>1465</v>
      </c>
      <c r="S80" s="19" t="s">
        <v>2247</v>
      </c>
      <c r="T80" s="19" t="s">
        <v>2248</v>
      </c>
      <c r="U80" s="21" t="s">
        <v>2249</v>
      </c>
      <c r="V80" s="19" t="s">
        <v>1464</v>
      </c>
    </row>
    <row r="81">
      <c r="A81" s="19" t="str">
        <f>IFERROR(__xludf.DUMMYFUNCTION("REGEXEXTRACT(B81,""\d+"")"),"90")</f>
        <v>90</v>
      </c>
      <c r="B81" s="19" t="s">
        <v>2252</v>
      </c>
      <c r="C81" s="20" t="s">
        <v>2253</v>
      </c>
      <c r="D81" s="19" t="s">
        <v>2161</v>
      </c>
      <c r="E81" s="19" t="s">
        <v>2254</v>
      </c>
      <c r="F81" s="19" t="s">
        <v>1458</v>
      </c>
      <c r="G81" s="19" t="s">
        <v>1459</v>
      </c>
      <c r="H81" s="19" t="s">
        <v>250</v>
      </c>
      <c r="I81" s="19" t="s">
        <v>1460</v>
      </c>
      <c r="J81" s="19" t="s">
        <v>1461</v>
      </c>
      <c r="K81" s="20" t="s">
        <v>2255</v>
      </c>
      <c r="L81" s="20" t="s">
        <v>2165</v>
      </c>
      <c r="M81" s="19" t="s">
        <v>1464</v>
      </c>
      <c r="N81" s="19" t="s">
        <v>2161</v>
      </c>
      <c r="O81" s="19" t="s">
        <v>2254</v>
      </c>
      <c r="P81" s="20" t="s">
        <v>2255</v>
      </c>
      <c r="Q81" s="20" t="s">
        <v>2165</v>
      </c>
      <c r="R81" s="19" t="s">
        <v>1465</v>
      </c>
      <c r="S81" s="19" t="s">
        <v>2257</v>
      </c>
      <c r="T81" s="19" t="s">
        <v>2258</v>
      </c>
      <c r="U81" s="21" t="s">
        <v>2259</v>
      </c>
      <c r="V81" s="19" t="s">
        <v>1464</v>
      </c>
    </row>
    <row r="82">
      <c r="A82" s="19" t="str">
        <f>IFERROR(__xludf.DUMMYFUNCTION("REGEXEXTRACT(B82,""\d+"")"),"91")</f>
        <v>91</v>
      </c>
      <c r="B82" s="19" t="s">
        <v>2263</v>
      </c>
      <c r="C82" s="20" t="s">
        <v>2264</v>
      </c>
      <c r="D82" s="19" t="s">
        <v>2161</v>
      </c>
      <c r="E82" s="19" t="s">
        <v>2265</v>
      </c>
      <c r="F82" s="19" t="s">
        <v>1458</v>
      </c>
      <c r="G82" s="19" t="s">
        <v>1459</v>
      </c>
      <c r="H82" s="19" t="s">
        <v>250</v>
      </c>
      <c r="I82" s="19" t="s">
        <v>1460</v>
      </c>
      <c r="J82" s="19" t="s">
        <v>1461</v>
      </c>
      <c r="K82" s="20" t="s">
        <v>2266</v>
      </c>
      <c r="L82" s="20" t="s">
        <v>2165</v>
      </c>
      <c r="M82" s="19" t="s">
        <v>1464</v>
      </c>
      <c r="N82" s="19" t="s">
        <v>2161</v>
      </c>
      <c r="O82" s="19" t="s">
        <v>2265</v>
      </c>
      <c r="P82" s="20" t="s">
        <v>2266</v>
      </c>
      <c r="Q82" s="20" t="s">
        <v>2165</v>
      </c>
      <c r="R82" s="19" t="s">
        <v>1465</v>
      </c>
      <c r="S82" s="19" t="s">
        <v>2268</v>
      </c>
      <c r="T82" s="19" t="s">
        <v>2269</v>
      </c>
      <c r="U82" s="21" t="s">
        <v>2270</v>
      </c>
      <c r="V82" s="19" t="s">
        <v>1464</v>
      </c>
    </row>
    <row r="83">
      <c r="A83" s="19" t="str">
        <f>IFERROR(__xludf.DUMMYFUNCTION("REGEXEXTRACT(B83,""\d+"")"),"94")</f>
        <v>94</v>
      </c>
      <c r="B83" s="19" t="s">
        <v>2274</v>
      </c>
      <c r="C83" s="20" t="s">
        <v>2275</v>
      </c>
      <c r="D83" s="19" t="s">
        <v>2161</v>
      </c>
      <c r="E83" s="19" t="s">
        <v>2276</v>
      </c>
      <c r="F83" s="19" t="s">
        <v>1458</v>
      </c>
      <c r="G83" s="19" t="s">
        <v>1459</v>
      </c>
      <c r="H83" s="19" t="s">
        <v>250</v>
      </c>
      <c r="I83" s="19" t="s">
        <v>1460</v>
      </c>
      <c r="J83" s="19" t="s">
        <v>1461</v>
      </c>
      <c r="K83" s="20" t="s">
        <v>2278</v>
      </c>
      <c r="L83" s="20" t="s">
        <v>2165</v>
      </c>
      <c r="M83" s="19" t="s">
        <v>1464</v>
      </c>
      <c r="N83" s="19" t="s">
        <v>2161</v>
      </c>
      <c r="O83" s="19" t="s">
        <v>2276</v>
      </c>
      <c r="P83" s="20" t="s">
        <v>2278</v>
      </c>
      <c r="Q83" s="20" t="s">
        <v>2165</v>
      </c>
      <c r="R83" s="19" t="s">
        <v>1465</v>
      </c>
      <c r="S83" s="19" t="s">
        <v>2279</v>
      </c>
      <c r="T83" s="19" t="s">
        <v>2280</v>
      </c>
      <c r="U83" s="21" t="s">
        <v>2281</v>
      </c>
      <c r="V83" s="19" t="s">
        <v>1464</v>
      </c>
    </row>
    <row r="84">
      <c r="A84" s="19" t="str">
        <f>IFERROR(__xludf.DUMMYFUNCTION("REGEXEXTRACT(B84,""\d+"")"),"95")</f>
        <v>95</v>
      </c>
      <c r="B84" s="19" t="s">
        <v>2284</v>
      </c>
      <c r="C84" s="20" t="s">
        <v>2285</v>
      </c>
      <c r="D84" s="19" t="s">
        <v>2161</v>
      </c>
      <c r="E84" s="19" t="s">
        <v>2286</v>
      </c>
      <c r="F84" s="19" t="s">
        <v>1458</v>
      </c>
      <c r="G84" s="19" t="s">
        <v>1459</v>
      </c>
      <c r="H84" s="19" t="s">
        <v>250</v>
      </c>
      <c r="I84" s="19" t="s">
        <v>1460</v>
      </c>
      <c r="J84" s="19" t="s">
        <v>1461</v>
      </c>
      <c r="K84" s="20" t="s">
        <v>2215</v>
      </c>
      <c r="L84" s="20" t="s">
        <v>2165</v>
      </c>
      <c r="M84" s="19" t="s">
        <v>1464</v>
      </c>
      <c r="N84" s="19" t="s">
        <v>2161</v>
      </c>
      <c r="O84" s="19" t="s">
        <v>2286</v>
      </c>
      <c r="P84" s="20" t="s">
        <v>2215</v>
      </c>
      <c r="Q84" s="20" t="s">
        <v>2165</v>
      </c>
      <c r="R84" s="19" t="s">
        <v>1465</v>
      </c>
      <c r="S84" s="19" t="s">
        <v>2288</v>
      </c>
      <c r="T84" s="19" t="s">
        <v>2289</v>
      </c>
      <c r="U84" s="21" t="s">
        <v>2290</v>
      </c>
      <c r="V84" s="19" t="s">
        <v>1464</v>
      </c>
    </row>
    <row r="85">
      <c r="A85" s="19" t="str">
        <f>IFERROR(__xludf.DUMMYFUNCTION("REGEXEXTRACT(B85,""\d+"")"),"102")</f>
        <v>102</v>
      </c>
      <c r="B85" s="19" t="s">
        <v>2293</v>
      </c>
      <c r="C85" s="20" t="s">
        <v>2294</v>
      </c>
      <c r="D85" s="19" t="s">
        <v>2161</v>
      </c>
      <c r="E85" s="19" t="s">
        <v>2296</v>
      </c>
      <c r="F85" s="19" t="s">
        <v>1458</v>
      </c>
      <c r="G85" s="19" t="s">
        <v>1459</v>
      </c>
      <c r="H85" s="19" t="s">
        <v>250</v>
      </c>
      <c r="I85" s="19" t="s">
        <v>1460</v>
      </c>
      <c r="J85" s="19" t="s">
        <v>1461</v>
      </c>
      <c r="K85" s="20" t="s">
        <v>2175</v>
      </c>
      <c r="L85" s="20" t="s">
        <v>2165</v>
      </c>
      <c r="M85" s="19" t="s">
        <v>1464</v>
      </c>
      <c r="N85" s="19" t="s">
        <v>2161</v>
      </c>
      <c r="O85" s="19" t="s">
        <v>2296</v>
      </c>
      <c r="P85" s="20" t="s">
        <v>2175</v>
      </c>
      <c r="Q85" s="20" t="s">
        <v>2165</v>
      </c>
      <c r="R85" s="19" t="s">
        <v>1465</v>
      </c>
      <c r="S85" s="19" t="s">
        <v>2298</v>
      </c>
      <c r="T85" s="19" t="s">
        <v>2299</v>
      </c>
      <c r="U85" s="21" t="s">
        <v>2300</v>
      </c>
      <c r="V85" s="19" t="s">
        <v>1464</v>
      </c>
    </row>
    <row r="86">
      <c r="A86" s="19" t="str">
        <f>IFERROR(__xludf.DUMMYFUNCTION("REGEXEXTRACT(B86,""\d+"")"),"112")</f>
        <v>112</v>
      </c>
      <c r="B86" s="19" t="s">
        <v>2303</v>
      </c>
      <c r="C86" s="20" t="s">
        <v>2305</v>
      </c>
      <c r="D86" s="19" t="s">
        <v>2161</v>
      </c>
      <c r="E86" s="19" t="s">
        <v>2306</v>
      </c>
      <c r="F86" s="19" t="s">
        <v>1458</v>
      </c>
      <c r="G86" s="19" t="s">
        <v>747</v>
      </c>
      <c r="H86" s="19" t="s">
        <v>250</v>
      </c>
      <c r="I86" s="19" t="s">
        <v>1460</v>
      </c>
      <c r="J86" s="19" t="s">
        <v>1461</v>
      </c>
      <c r="K86" s="20" t="s">
        <v>2307</v>
      </c>
      <c r="L86" s="20" t="s">
        <v>2165</v>
      </c>
      <c r="M86" s="19" t="s">
        <v>1464</v>
      </c>
      <c r="N86" s="19" t="s">
        <v>2161</v>
      </c>
      <c r="O86" s="19" t="s">
        <v>2306</v>
      </c>
      <c r="P86" s="20" t="s">
        <v>2307</v>
      </c>
      <c r="Q86" s="20" t="s">
        <v>2165</v>
      </c>
      <c r="R86" s="19" t="s">
        <v>1465</v>
      </c>
      <c r="S86" s="19" t="s">
        <v>2309</v>
      </c>
      <c r="T86" s="19" t="s">
        <v>2310</v>
      </c>
      <c r="U86" s="21" t="s">
        <v>2311</v>
      </c>
      <c r="V86" s="19" t="s">
        <v>1464</v>
      </c>
    </row>
    <row r="87">
      <c r="A87" s="19" t="str">
        <f>IFERROR(__xludf.DUMMYFUNCTION("REGEXEXTRACT(B87,""\d+"")"),"114")</f>
        <v>114</v>
      </c>
      <c r="B87" s="19" t="s">
        <v>2314</v>
      </c>
      <c r="C87" s="20" t="s">
        <v>2315</v>
      </c>
      <c r="D87" s="19" t="s">
        <v>2161</v>
      </c>
      <c r="E87" s="19" t="s">
        <v>2317</v>
      </c>
      <c r="F87" s="19" t="s">
        <v>1458</v>
      </c>
      <c r="G87" s="19" t="s">
        <v>1459</v>
      </c>
      <c r="H87" s="19" t="s">
        <v>250</v>
      </c>
      <c r="I87" s="19" t="s">
        <v>1460</v>
      </c>
      <c r="J87" s="19" t="s">
        <v>1461</v>
      </c>
      <c r="K87" s="20" t="s">
        <v>2205</v>
      </c>
      <c r="L87" s="20" t="s">
        <v>2165</v>
      </c>
      <c r="M87" s="19" t="s">
        <v>1464</v>
      </c>
      <c r="N87" s="19" t="s">
        <v>2161</v>
      </c>
      <c r="O87" s="19" t="s">
        <v>2317</v>
      </c>
      <c r="P87" s="20" t="s">
        <v>2205</v>
      </c>
      <c r="Q87" s="20" t="s">
        <v>2165</v>
      </c>
      <c r="R87" s="19" t="s">
        <v>1465</v>
      </c>
      <c r="S87" s="19" t="s">
        <v>2319</v>
      </c>
      <c r="T87" s="19" t="s">
        <v>2320</v>
      </c>
      <c r="U87" s="21" t="s">
        <v>2322</v>
      </c>
      <c r="V87" s="19" t="s">
        <v>1464</v>
      </c>
    </row>
    <row r="88">
      <c r="A88" s="19" t="str">
        <f>IFERROR(__xludf.DUMMYFUNCTION("REGEXEXTRACT(B88,""\d+"")"),"151")</f>
        <v>151</v>
      </c>
      <c r="B88" s="19" t="s">
        <v>2326</v>
      </c>
      <c r="C88" s="20" t="s">
        <v>2327</v>
      </c>
      <c r="D88" s="19" t="s">
        <v>2161</v>
      </c>
      <c r="E88" s="19" t="s">
        <v>2328</v>
      </c>
      <c r="F88" s="19" t="s">
        <v>1458</v>
      </c>
      <c r="G88" s="19" t="s">
        <v>1459</v>
      </c>
      <c r="H88" s="19" t="s">
        <v>250</v>
      </c>
      <c r="I88" s="19" t="s">
        <v>1460</v>
      </c>
      <c r="J88" s="19" t="s">
        <v>1461</v>
      </c>
      <c r="K88" s="20" t="s">
        <v>2164</v>
      </c>
      <c r="L88" s="20" t="s">
        <v>2165</v>
      </c>
      <c r="M88" s="19" t="s">
        <v>1464</v>
      </c>
      <c r="N88" s="19" t="s">
        <v>2161</v>
      </c>
      <c r="O88" s="19" t="s">
        <v>2328</v>
      </c>
      <c r="P88" s="20" t="s">
        <v>2164</v>
      </c>
      <c r="Q88" s="20" t="s">
        <v>2165</v>
      </c>
      <c r="R88" s="19" t="s">
        <v>1465</v>
      </c>
      <c r="S88" s="19" t="s">
        <v>2330</v>
      </c>
      <c r="T88" s="19" t="s">
        <v>2331</v>
      </c>
      <c r="U88" s="21" t="s">
        <v>2332</v>
      </c>
      <c r="V88" s="19" t="s">
        <v>1464</v>
      </c>
    </row>
    <row r="89">
      <c r="A89" s="19" t="str">
        <f>IFERROR(__xludf.DUMMYFUNCTION("REGEXEXTRACT(B89,""\d+"")"),"173")</f>
        <v>173</v>
      </c>
      <c r="B89" s="19" t="s">
        <v>190</v>
      </c>
      <c r="C89" s="20" t="s">
        <v>2335</v>
      </c>
      <c r="D89" s="19" t="s">
        <v>2161</v>
      </c>
      <c r="E89" s="19" t="s">
        <v>2336</v>
      </c>
      <c r="F89" s="19" t="s">
        <v>1458</v>
      </c>
      <c r="G89" s="19" t="s">
        <v>747</v>
      </c>
      <c r="H89" s="19" t="s">
        <v>250</v>
      </c>
      <c r="I89" s="19" t="s">
        <v>1460</v>
      </c>
      <c r="J89" s="19" t="s">
        <v>1461</v>
      </c>
      <c r="K89" s="20" t="s">
        <v>2175</v>
      </c>
      <c r="L89" s="20" t="s">
        <v>2165</v>
      </c>
      <c r="M89" s="19" t="s">
        <v>1464</v>
      </c>
      <c r="N89" s="19" t="s">
        <v>2161</v>
      </c>
      <c r="O89" s="19" t="s">
        <v>2336</v>
      </c>
      <c r="P89" s="20" t="s">
        <v>2175</v>
      </c>
      <c r="Q89" s="20" t="s">
        <v>2165</v>
      </c>
      <c r="R89" s="19" t="s">
        <v>1465</v>
      </c>
      <c r="S89" s="19" t="s">
        <v>2337</v>
      </c>
      <c r="T89" s="19" t="s">
        <v>2339</v>
      </c>
      <c r="U89" s="21" t="s">
        <v>2340</v>
      </c>
      <c r="V89" s="19" t="s">
        <v>1464</v>
      </c>
    </row>
    <row r="90">
      <c r="A90" s="19" t="str">
        <f>IFERROR(__xludf.DUMMYFUNCTION("REGEXEXTRACT(B90,""\d+"")"),"178")</f>
        <v>178</v>
      </c>
      <c r="B90" s="19" t="s">
        <v>868</v>
      </c>
      <c r="C90" s="20" t="s">
        <v>2342</v>
      </c>
      <c r="D90" s="19" t="s">
        <v>2161</v>
      </c>
      <c r="E90" s="19" t="s">
        <v>2343</v>
      </c>
      <c r="F90" s="19" t="s">
        <v>1458</v>
      </c>
      <c r="G90" s="19" t="s">
        <v>1478</v>
      </c>
      <c r="H90" s="19" t="s">
        <v>250</v>
      </c>
      <c r="I90" s="19" t="s">
        <v>1460</v>
      </c>
      <c r="J90" s="19" t="s">
        <v>1461</v>
      </c>
      <c r="K90" s="20" t="s">
        <v>2175</v>
      </c>
      <c r="L90" s="20" t="s">
        <v>2165</v>
      </c>
      <c r="M90" s="19" t="s">
        <v>1464</v>
      </c>
      <c r="N90" s="19" t="s">
        <v>2161</v>
      </c>
      <c r="O90" s="19" t="s">
        <v>2343</v>
      </c>
      <c r="P90" s="20" t="s">
        <v>2175</v>
      </c>
      <c r="Q90" s="20" t="s">
        <v>2165</v>
      </c>
      <c r="R90" s="19" t="s">
        <v>1465</v>
      </c>
      <c r="S90" s="19" t="s">
        <v>2345</v>
      </c>
      <c r="T90" s="19" t="s">
        <v>2346</v>
      </c>
      <c r="U90" s="21" t="s">
        <v>2347</v>
      </c>
      <c r="V90" s="19" t="s">
        <v>1464</v>
      </c>
    </row>
    <row r="91">
      <c r="A91" s="19" t="str">
        <f>IFERROR(__xludf.DUMMYFUNCTION("REGEXEXTRACT(B91,""\d+"")"),"13")</f>
        <v>13</v>
      </c>
      <c r="B91" s="19" t="s">
        <v>2350</v>
      </c>
      <c r="C91" s="20" t="s">
        <v>2351</v>
      </c>
      <c r="D91" s="19" t="s">
        <v>1944</v>
      </c>
      <c r="E91" s="19" t="s">
        <v>2353</v>
      </c>
      <c r="F91" s="19" t="s">
        <v>1458</v>
      </c>
      <c r="G91" s="19" t="s">
        <v>1478</v>
      </c>
      <c r="H91" s="19" t="s">
        <v>250</v>
      </c>
      <c r="I91" s="19" t="s">
        <v>1460</v>
      </c>
      <c r="J91" s="19" t="s">
        <v>1461</v>
      </c>
      <c r="K91" s="20" t="s">
        <v>2354</v>
      </c>
      <c r="L91" s="20" t="s">
        <v>1948</v>
      </c>
      <c r="M91" s="19" t="s">
        <v>1464</v>
      </c>
      <c r="N91" s="19" t="s">
        <v>1944</v>
      </c>
      <c r="O91" s="19" t="s">
        <v>2353</v>
      </c>
      <c r="P91" s="20" t="s">
        <v>2354</v>
      </c>
      <c r="Q91" s="20" t="s">
        <v>1948</v>
      </c>
      <c r="R91" s="19" t="s">
        <v>1465</v>
      </c>
      <c r="S91" s="19" t="s">
        <v>2356</v>
      </c>
      <c r="T91" s="19" t="s">
        <v>2357</v>
      </c>
      <c r="U91" s="21" t="s">
        <v>2358</v>
      </c>
      <c r="V91" s="19" t="s">
        <v>1464</v>
      </c>
    </row>
    <row r="92">
      <c r="A92" s="19" t="str">
        <f>IFERROR(__xludf.DUMMYFUNCTION("REGEXEXTRACT(B92,""\d+"")"),"18")</f>
        <v>18</v>
      </c>
      <c r="B92" s="19" t="s">
        <v>2362</v>
      </c>
      <c r="C92" s="20" t="s">
        <v>2364</v>
      </c>
      <c r="D92" s="19" t="s">
        <v>2365</v>
      </c>
      <c r="E92" s="19" t="s">
        <v>2366</v>
      </c>
      <c r="F92" s="19" t="s">
        <v>1458</v>
      </c>
      <c r="G92" s="19" t="s">
        <v>1501</v>
      </c>
      <c r="H92" s="19" t="s">
        <v>250</v>
      </c>
      <c r="I92" s="19" t="s">
        <v>1460</v>
      </c>
      <c r="J92" s="19" t="s">
        <v>1461</v>
      </c>
      <c r="K92" s="20" t="s">
        <v>2368</v>
      </c>
      <c r="L92" s="20" t="s">
        <v>2369</v>
      </c>
      <c r="M92" s="19" t="s">
        <v>1464</v>
      </c>
      <c r="N92" s="19" t="s">
        <v>2365</v>
      </c>
      <c r="O92" s="19" t="s">
        <v>2366</v>
      </c>
      <c r="P92" s="20" t="s">
        <v>2368</v>
      </c>
      <c r="Q92" s="20" t="s">
        <v>2369</v>
      </c>
      <c r="R92" s="19" t="s">
        <v>1465</v>
      </c>
      <c r="S92" s="19" t="s">
        <v>2370</v>
      </c>
      <c r="T92" s="19" t="s">
        <v>2371</v>
      </c>
      <c r="U92" s="21" t="s">
        <v>2372</v>
      </c>
      <c r="V92" s="19" t="s">
        <v>1464</v>
      </c>
    </row>
    <row r="93">
      <c r="A93" s="19" t="str">
        <f>IFERROR(__xludf.DUMMYFUNCTION("REGEXEXTRACT(B93,""\d+"")"),"57")</f>
        <v>57</v>
      </c>
      <c r="B93" s="19" t="s">
        <v>1011</v>
      </c>
      <c r="C93" s="20" t="s">
        <v>2376</v>
      </c>
      <c r="D93" s="19" t="s">
        <v>1944</v>
      </c>
      <c r="E93" s="19" t="s">
        <v>2377</v>
      </c>
      <c r="F93" s="19" t="s">
        <v>1458</v>
      </c>
      <c r="G93" s="19" t="s">
        <v>1459</v>
      </c>
      <c r="H93" s="19" t="s">
        <v>250</v>
      </c>
      <c r="I93" s="19" t="s">
        <v>1460</v>
      </c>
      <c r="J93" s="19" t="s">
        <v>1461</v>
      </c>
      <c r="K93" s="20" t="s">
        <v>2379</v>
      </c>
      <c r="L93" s="20" t="s">
        <v>1948</v>
      </c>
      <c r="M93" s="19" t="s">
        <v>1464</v>
      </c>
      <c r="N93" s="19" t="s">
        <v>1944</v>
      </c>
      <c r="O93" s="19" t="s">
        <v>2377</v>
      </c>
      <c r="P93" s="20" t="s">
        <v>2379</v>
      </c>
      <c r="Q93" s="20" t="s">
        <v>1948</v>
      </c>
      <c r="R93" s="19" t="s">
        <v>1465</v>
      </c>
      <c r="S93" s="19" t="s">
        <v>2381</v>
      </c>
      <c r="T93" s="19" t="s">
        <v>2382</v>
      </c>
      <c r="U93" s="21" t="s">
        <v>2383</v>
      </c>
      <c r="V93" s="19" t="s">
        <v>1464</v>
      </c>
    </row>
    <row r="94">
      <c r="A94" s="19" t="str">
        <f>IFERROR(__xludf.DUMMYFUNCTION("REGEXEXTRACT(B94,""\d+"")"),"67")</f>
        <v>67</v>
      </c>
      <c r="B94" s="19" t="s">
        <v>2386</v>
      </c>
      <c r="C94" s="20" t="s">
        <v>2388</v>
      </c>
      <c r="D94" s="19" t="s">
        <v>1944</v>
      </c>
      <c r="E94" s="19" t="s">
        <v>2389</v>
      </c>
      <c r="F94" s="19" t="s">
        <v>1458</v>
      </c>
      <c r="G94" s="19" t="s">
        <v>1459</v>
      </c>
      <c r="H94" s="19" t="s">
        <v>250</v>
      </c>
      <c r="I94" s="19" t="s">
        <v>1460</v>
      </c>
      <c r="J94" s="19" t="s">
        <v>1461</v>
      </c>
      <c r="K94" s="20" t="s">
        <v>2390</v>
      </c>
      <c r="L94" s="20" t="s">
        <v>1948</v>
      </c>
      <c r="M94" s="19" t="s">
        <v>1464</v>
      </c>
      <c r="N94" s="19" t="s">
        <v>1944</v>
      </c>
      <c r="O94" s="19" t="s">
        <v>2389</v>
      </c>
      <c r="P94" s="20" t="s">
        <v>2390</v>
      </c>
      <c r="Q94" s="20" t="s">
        <v>1948</v>
      </c>
      <c r="R94" s="19" t="s">
        <v>1465</v>
      </c>
      <c r="S94" s="20" t="s">
        <v>2392</v>
      </c>
      <c r="T94" s="19" t="s">
        <v>2393</v>
      </c>
      <c r="U94" s="21" t="s">
        <v>2394</v>
      </c>
      <c r="V94" s="19" t="s">
        <v>1464</v>
      </c>
    </row>
    <row r="95">
      <c r="A95" s="19" t="str">
        <f>IFERROR(__xludf.DUMMYFUNCTION("REGEXEXTRACT(B95,""\d+"")"),"69")</f>
        <v>69</v>
      </c>
      <c r="B95" s="19" t="s">
        <v>2397</v>
      </c>
      <c r="C95" s="20" t="s">
        <v>2398</v>
      </c>
      <c r="D95" s="19" t="s">
        <v>2365</v>
      </c>
      <c r="E95" s="19" t="s">
        <v>2399</v>
      </c>
      <c r="F95" s="19" t="s">
        <v>1458</v>
      </c>
      <c r="G95" s="19" t="s">
        <v>1459</v>
      </c>
      <c r="H95" s="19" t="s">
        <v>234</v>
      </c>
      <c r="I95" s="19" t="s">
        <v>1460</v>
      </c>
      <c r="J95" s="19" t="s">
        <v>1461</v>
      </c>
      <c r="K95" s="20" t="s">
        <v>2401</v>
      </c>
      <c r="L95" s="20" t="s">
        <v>2369</v>
      </c>
      <c r="M95" s="19" t="s">
        <v>1464</v>
      </c>
      <c r="N95" s="19" t="s">
        <v>2365</v>
      </c>
      <c r="O95" s="19" t="s">
        <v>2399</v>
      </c>
      <c r="P95" s="20" t="s">
        <v>2401</v>
      </c>
      <c r="Q95" s="20" t="s">
        <v>2369</v>
      </c>
      <c r="R95" s="19" t="s">
        <v>1465</v>
      </c>
      <c r="S95" s="19" t="s">
        <v>2402</v>
      </c>
      <c r="T95" s="19" t="s">
        <v>2403</v>
      </c>
      <c r="U95" s="21" t="s">
        <v>2404</v>
      </c>
      <c r="V95" s="19" t="s">
        <v>1464</v>
      </c>
    </row>
    <row r="96">
      <c r="A96" s="19" t="str">
        <f>IFERROR(__xludf.DUMMYFUNCTION("REGEXEXTRACT(B96,""\d+"")"),"86")</f>
        <v>86</v>
      </c>
      <c r="B96" s="19" t="s">
        <v>123</v>
      </c>
      <c r="C96" s="20" t="s">
        <v>2409</v>
      </c>
      <c r="D96" s="19" t="s">
        <v>2365</v>
      </c>
      <c r="E96" s="19" t="s">
        <v>2410</v>
      </c>
      <c r="F96" s="19" t="s">
        <v>1458</v>
      </c>
      <c r="G96" s="19" t="s">
        <v>1478</v>
      </c>
      <c r="H96" s="19" t="s">
        <v>250</v>
      </c>
      <c r="I96" s="19" t="s">
        <v>1460</v>
      </c>
      <c r="J96" s="19" t="s">
        <v>1461</v>
      </c>
      <c r="K96" s="20" t="s">
        <v>2411</v>
      </c>
      <c r="L96" s="20" t="s">
        <v>2369</v>
      </c>
      <c r="M96" s="19" t="s">
        <v>1464</v>
      </c>
      <c r="N96" s="19" t="s">
        <v>2365</v>
      </c>
      <c r="O96" s="19" t="s">
        <v>2410</v>
      </c>
      <c r="P96" s="20" t="s">
        <v>2411</v>
      </c>
      <c r="Q96" s="20" t="s">
        <v>2369</v>
      </c>
      <c r="R96" s="19" t="s">
        <v>1465</v>
      </c>
      <c r="S96" s="19" t="s">
        <v>2413</v>
      </c>
      <c r="T96" s="19" t="s">
        <v>2414</v>
      </c>
      <c r="U96" s="21" t="s">
        <v>2415</v>
      </c>
      <c r="V96" s="19" t="s">
        <v>1464</v>
      </c>
    </row>
    <row r="97">
      <c r="A97" s="19" t="str">
        <f>IFERROR(__xludf.DUMMYFUNCTION("REGEXEXTRACT(B97,""\d+"")"),"87")</f>
        <v>87</v>
      </c>
      <c r="B97" s="19" t="s">
        <v>2418</v>
      </c>
      <c r="C97" s="20" t="s">
        <v>2419</v>
      </c>
      <c r="D97" s="19" t="s">
        <v>2365</v>
      </c>
      <c r="E97" s="19" t="s">
        <v>2420</v>
      </c>
      <c r="F97" s="19" t="s">
        <v>1458</v>
      </c>
      <c r="G97" s="19" t="s">
        <v>1501</v>
      </c>
      <c r="H97" s="19" t="s">
        <v>250</v>
      </c>
      <c r="I97" s="19" t="s">
        <v>1460</v>
      </c>
      <c r="J97" s="19" t="s">
        <v>1461</v>
      </c>
      <c r="K97" s="20" t="s">
        <v>2411</v>
      </c>
      <c r="L97" s="20" t="s">
        <v>2369</v>
      </c>
      <c r="M97" s="19" t="s">
        <v>1464</v>
      </c>
      <c r="N97" s="19" t="s">
        <v>2365</v>
      </c>
      <c r="O97" s="19" t="s">
        <v>2420</v>
      </c>
      <c r="P97" s="20" t="s">
        <v>2411</v>
      </c>
      <c r="Q97" s="20" t="s">
        <v>2369</v>
      </c>
      <c r="R97" s="19" t="s">
        <v>1465</v>
      </c>
      <c r="S97" s="19" t="s">
        <v>2422</v>
      </c>
      <c r="T97" s="19" t="s">
        <v>2423</v>
      </c>
      <c r="U97" s="21" t="s">
        <v>2424</v>
      </c>
      <c r="V97" s="19" t="s">
        <v>1464</v>
      </c>
    </row>
    <row r="98">
      <c r="A98" s="19" t="str">
        <f>IFERROR(__xludf.DUMMYFUNCTION("REGEXEXTRACT(B98,""\d+"")"),"108")</f>
        <v>108</v>
      </c>
      <c r="B98" s="19" t="s">
        <v>2427</v>
      </c>
      <c r="C98" s="20" t="s">
        <v>2428</v>
      </c>
      <c r="D98" s="19" t="s">
        <v>2365</v>
      </c>
      <c r="E98" s="19" t="s">
        <v>2429</v>
      </c>
      <c r="F98" s="19" t="s">
        <v>1458</v>
      </c>
      <c r="G98" s="19" t="s">
        <v>1501</v>
      </c>
      <c r="H98" s="19" t="s">
        <v>250</v>
      </c>
      <c r="I98" s="19" t="s">
        <v>1460</v>
      </c>
      <c r="J98" s="19" t="s">
        <v>1461</v>
      </c>
      <c r="K98" s="20" t="s">
        <v>2431</v>
      </c>
      <c r="L98" s="20" t="s">
        <v>2369</v>
      </c>
      <c r="M98" s="19" t="s">
        <v>1464</v>
      </c>
      <c r="N98" s="19" t="s">
        <v>2365</v>
      </c>
      <c r="O98" s="19" t="s">
        <v>2429</v>
      </c>
      <c r="P98" s="20" t="s">
        <v>2431</v>
      </c>
      <c r="Q98" s="20" t="s">
        <v>2369</v>
      </c>
      <c r="R98" s="19" t="s">
        <v>1465</v>
      </c>
      <c r="S98" s="19" t="s">
        <v>2433</v>
      </c>
      <c r="T98" s="19" t="s">
        <v>2434</v>
      </c>
      <c r="U98" s="21" t="s">
        <v>2435</v>
      </c>
      <c r="V98" s="19" t="s">
        <v>1464</v>
      </c>
    </row>
    <row r="99">
      <c r="A99" s="19" t="str">
        <f>IFERROR(__xludf.DUMMYFUNCTION("REGEXEXTRACT(B99,""\d+"")"),"126")</f>
        <v>126</v>
      </c>
      <c r="B99" s="19" t="s">
        <v>2437</v>
      </c>
      <c r="C99" s="20" t="s">
        <v>2439</v>
      </c>
      <c r="D99" s="19" t="s">
        <v>2365</v>
      </c>
      <c r="E99" s="19" t="s">
        <v>2440</v>
      </c>
      <c r="F99" s="19" t="s">
        <v>1458</v>
      </c>
      <c r="G99" s="19" t="s">
        <v>1459</v>
      </c>
      <c r="H99" s="19" t="s">
        <v>250</v>
      </c>
      <c r="I99" s="19" t="s">
        <v>1460</v>
      </c>
      <c r="J99" s="19" t="s">
        <v>1461</v>
      </c>
      <c r="K99" s="20" t="s">
        <v>2368</v>
      </c>
      <c r="L99" s="20" t="s">
        <v>2369</v>
      </c>
      <c r="M99" s="19" t="s">
        <v>1464</v>
      </c>
      <c r="N99" s="19" t="s">
        <v>2365</v>
      </c>
      <c r="O99" s="19" t="s">
        <v>2440</v>
      </c>
      <c r="P99" s="20" t="s">
        <v>2368</v>
      </c>
      <c r="Q99" s="20" t="s">
        <v>2369</v>
      </c>
      <c r="R99" s="19" t="s">
        <v>1465</v>
      </c>
      <c r="S99" s="19" t="s">
        <v>2441</v>
      </c>
      <c r="T99" s="19" t="s">
        <v>2443</v>
      </c>
      <c r="U99" s="21" t="s">
        <v>2444</v>
      </c>
      <c r="V99" s="19" t="s">
        <v>1464</v>
      </c>
    </row>
    <row r="100">
      <c r="A100" s="19" t="str">
        <f>IFERROR(__xludf.DUMMYFUNCTION("REGEXEXTRACT(B100,""\d+"")"),"136")</f>
        <v>136</v>
      </c>
      <c r="B100" s="19" t="s">
        <v>2446</v>
      </c>
      <c r="C100" s="20" t="s">
        <v>2448</v>
      </c>
      <c r="D100" s="19" t="s">
        <v>2365</v>
      </c>
      <c r="E100" s="19" t="s">
        <v>2449</v>
      </c>
      <c r="F100" s="19" t="s">
        <v>1458</v>
      </c>
      <c r="G100" s="19" t="s">
        <v>1459</v>
      </c>
      <c r="H100" s="19" t="s">
        <v>250</v>
      </c>
      <c r="I100" s="19" t="s">
        <v>1460</v>
      </c>
      <c r="J100" s="19" t="s">
        <v>1461</v>
      </c>
      <c r="K100" s="20" t="s">
        <v>2354</v>
      </c>
      <c r="L100" s="20" t="s">
        <v>2369</v>
      </c>
      <c r="M100" s="19" t="s">
        <v>1464</v>
      </c>
      <c r="N100" s="19" t="s">
        <v>2365</v>
      </c>
      <c r="O100" s="19" t="s">
        <v>2449</v>
      </c>
      <c r="P100" s="20" t="s">
        <v>2354</v>
      </c>
      <c r="Q100" s="20" t="s">
        <v>2369</v>
      </c>
      <c r="R100" s="19" t="s">
        <v>1465</v>
      </c>
      <c r="S100" s="19" t="s">
        <v>2451</v>
      </c>
      <c r="T100" s="19" t="s">
        <v>2452</v>
      </c>
      <c r="U100" s="21" t="s">
        <v>2453</v>
      </c>
      <c r="V100" s="19" t="s">
        <v>1464</v>
      </c>
    </row>
    <row r="101">
      <c r="A101" s="19" t="str">
        <f>IFERROR(__xludf.DUMMYFUNCTION("REGEXEXTRACT(B101,""\d+"")"),"152")</f>
        <v>152</v>
      </c>
      <c r="B101" s="19" t="s">
        <v>2456</v>
      </c>
      <c r="C101" s="20" t="s">
        <v>2457</v>
      </c>
      <c r="D101" s="19" t="s">
        <v>2365</v>
      </c>
      <c r="E101" s="19" t="s">
        <v>2459</v>
      </c>
      <c r="F101" s="19" t="s">
        <v>1458</v>
      </c>
      <c r="G101" s="19" t="s">
        <v>1478</v>
      </c>
      <c r="H101" s="19" t="s">
        <v>250</v>
      </c>
      <c r="I101" s="19" t="s">
        <v>1460</v>
      </c>
      <c r="J101" s="19" t="s">
        <v>1461</v>
      </c>
      <c r="K101" s="20" t="s">
        <v>2368</v>
      </c>
      <c r="L101" s="20" t="s">
        <v>2369</v>
      </c>
      <c r="M101" s="19" t="s">
        <v>1464</v>
      </c>
      <c r="N101" s="19" t="s">
        <v>2365</v>
      </c>
      <c r="O101" s="19" t="s">
        <v>2459</v>
      </c>
      <c r="P101" s="20" t="s">
        <v>2368</v>
      </c>
      <c r="Q101" s="20" t="s">
        <v>2369</v>
      </c>
      <c r="R101" s="19" t="s">
        <v>1465</v>
      </c>
      <c r="S101" s="19" t="s">
        <v>2461</v>
      </c>
      <c r="T101" s="19" t="s">
        <v>2462</v>
      </c>
      <c r="U101" s="21" t="s">
        <v>2463</v>
      </c>
      <c r="V101" s="19" t="s">
        <v>1464</v>
      </c>
    </row>
    <row r="102">
      <c r="A102" s="19" t="str">
        <f>IFERROR(__xludf.DUMMYFUNCTION("REGEXEXTRACT(B102,""\d+"")"),"171")</f>
        <v>171</v>
      </c>
      <c r="B102" s="19" t="s">
        <v>2466</v>
      </c>
      <c r="C102" s="20" t="s">
        <v>2467</v>
      </c>
      <c r="D102" s="19" t="s">
        <v>2365</v>
      </c>
      <c r="E102" s="19" t="s">
        <v>2468</v>
      </c>
      <c r="F102" s="19" t="s">
        <v>1458</v>
      </c>
      <c r="G102" s="19" t="s">
        <v>1459</v>
      </c>
      <c r="H102" s="19" t="s">
        <v>1752</v>
      </c>
      <c r="I102" s="19" t="s">
        <v>1460</v>
      </c>
      <c r="J102" s="19" t="s">
        <v>1461</v>
      </c>
      <c r="K102" s="20" t="s">
        <v>2401</v>
      </c>
      <c r="L102" s="20" t="s">
        <v>2369</v>
      </c>
      <c r="M102" s="19" t="s">
        <v>1464</v>
      </c>
      <c r="N102" s="19" t="s">
        <v>2365</v>
      </c>
      <c r="O102" s="19" t="s">
        <v>2468</v>
      </c>
      <c r="P102" s="20" t="s">
        <v>2401</v>
      </c>
      <c r="Q102" s="20" t="s">
        <v>2369</v>
      </c>
      <c r="R102" s="19" t="s">
        <v>1465</v>
      </c>
      <c r="S102" s="19" t="s">
        <v>2470</v>
      </c>
      <c r="T102" s="19" t="s">
        <v>2472</v>
      </c>
      <c r="U102" s="21" t="s">
        <v>2473</v>
      </c>
      <c r="V102" s="19" t="s">
        <v>1464</v>
      </c>
    </row>
    <row r="103">
      <c r="A103" s="19" t="str">
        <f>IFERROR(__xludf.DUMMYFUNCTION("REGEXEXTRACT(B103,""\d+"")"),"23")</f>
        <v>23</v>
      </c>
      <c r="B103" s="19" t="s">
        <v>2476</v>
      </c>
      <c r="C103" s="20" t="s">
        <v>2477</v>
      </c>
      <c r="D103" s="19" t="s">
        <v>2365</v>
      </c>
      <c r="E103" s="19" t="s">
        <v>2478</v>
      </c>
      <c r="F103" s="19" t="s">
        <v>1458</v>
      </c>
      <c r="G103" s="19" t="s">
        <v>1513</v>
      </c>
      <c r="H103" s="19" t="s">
        <v>234</v>
      </c>
      <c r="I103" s="19" t="s">
        <v>1460</v>
      </c>
      <c r="J103" s="19" t="s">
        <v>1461</v>
      </c>
      <c r="K103" s="20" t="s">
        <v>2354</v>
      </c>
      <c r="L103" s="20" t="s">
        <v>2369</v>
      </c>
      <c r="M103" s="19" t="s">
        <v>1464</v>
      </c>
      <c r="N103" s="19" t="s">
        <v>2365</v>
      </c>
      <c r="O103" s="19" t="s">
        <v>2478</v>
      </c>
      <c r="P103" s="20" t="s">
        <v>2354</v>
      </c>
      <c r="Q103" s="20" t="s">
        <v>2369</v>
      </c>
      <c r="R103" s="19" t="s">
        <v>1465</v>
      </c>
      <c r="S103" s="19" t="s">
        <v>2480</v>
      </c>
      <c r="T103" s="19" t="s">
        <v>2481</v>
      </c>
      <c r="U103" s="21" t="s">
        <v>2483</v>
      </c>
      <c r="V103" s="19" t="s">
        <v>1464</v>
      </c>
    </row>
    <row r="104">
      <c r="A104" s="19" t="str">
        <f>IFERROR(__xludf.DUMMYFUNCTION("REGEXEXTRACT(B104,""\d+"")"),"3")</f>
        <v>3</v>
      </c>
      <c r="B104" s="19" t="s">
        <v>2486</v>
      </c>
      <c r="C104" s="20" t="s">
        <v>2487</v>
      </c>
      <c r="D104" s="19" t="s">
        <v>2488</v>
      </c>
      <c r="E104" s="19" t="s">
        <v>2489</v>
      </c>
      <c r="F104" s="19" t="s">
        <v>1458</v>
      </c>
      <c r="G104" s="19" t="s">
        <v>1501</v>
      </c>
      <c r="H104" s="19" t="s">
        <v>234</v>
      </c>
      <c r="I104" s="19" t="s">
        <v>1460</v>
      </c>
      <c r="J104" s="19" t="s">
        <v>1461</v>
      </c>
      <c r="K104" s="20" t="s">
        <v>2245</v>
      </c>
      <c r="L104" s="20" t="s">
        <v>2491</v>
      </c>
      <c r="M104" s="19" t="s">
        <v>1464</v>
      </c>
      <c r="N104" s="19" t="s">
        <v>2488</v>
      </c>
      <c r="O104" s="19" t="s">
        <v>2489</v>
      </c>
      <c r="P104" s="20" t="s">
        <v>2245</v>
      </c>
      <c r="Q104" s="20" t="s">
        <v>2491</v>
      </c>
      <c r="R104" s="19" t="s">
        <v>1465</v>
      </c>
      <c r="S104" s="19" t="s">
        <v>2492</v>
      </c>
      <c r="T104" s="19" t="s">
        <v>2493</v>
      </c>
      <c r="U104" s="21" t="s">
        <v>2494</v>
      </c>
      <c r="V104" s="19" t="s">
        <v>1464</v>
      </c>
    </row>
    <row r="105">
      <c r="A105" s="19" t="str">
        <f>IFERROR(__xludf.DUMMYFUNCTION("REGEXEXTRACT(B105,""\d+"")"),"8")</f>
        <v>8</v>
      </c>
      <c r="B105" s="19" t="s">
        <v>2496</v>
      </c>
      <c r="C105" s="20" t="s">
        <v>2498</v>
      </c>
      <c r="D105" s="19" t="s">
        <v>2488</v>
      </c>
      <c r="E105" s="19" t="s">
        <v>2499</v>
      </c>
      <c r="F105" s="19" t="s">
        <v>1458</v>
      </c>
      <c r="G105" s="19" t="s">
        <v>1525</v>
      </c>
      <c r="H105" s="19" t="s">
        <v>250</v>
      </c>
      <c r="I105" s="19" t="s">
        <v>1460</v>
      </c>
      <c r="J105" s="19" t="s">
        <v>1461</v>
      </c>
      <c r="K105" s="20" t="s">
        <v>2500</v>
      </c>
      <c r="L105" s="20" t="s">
        <v>2491</v>
      </c>
      <c r="M105" s="19" t="s">
        <v>1464</v>
      </c>
      <c r="N105" s="19" t="s">
        <v>2488</v>
      </c>
      <c r="O105" s="19" t="s">
        <v>2499</v>
      </c>
      <c r="P105" s="20" t="s">
        <v>2500</v>
      </c>
      <c r="Q105" s="20" t="s">
        <v>2491</v>
      </c>
      <c r="R105" s="19" t="s">
        <v>1465</v>
      </c>
      <c r="S105" s="19" t="s">
        <v>2502</v>
      </c>
      <c r="T105" s="19" t="s">
        <v>2503</v>
      </c>
      <c r="U105" s="21" t="s">
        <v>2504</v>
      </c>
      <c r="V105" s="19" t="s">
        <v>1464</v>
      </c>
    </row>
    <row r="106">
      <c r="A106" s="19" t="str">
        <f>IFERROR(__xludf.DUMMYFUNCTION("REGEXEXTRACT(B106,""\d+"")"),"19")</f>
        <v>19</v>
      </c>
      <c r="B106" s="19" t="s">
        <v>2506</v>
      </c>
      <c r="C106" s="20" t="s">
        <v>2507</v>
      </c>
      <c r="D106" s="19" t="s">
        <v>2488</v>
      </c>
      <c r="E106" s="19" t="s">
        <v>2509</v>
      </c>
      <c r="F106" s="19" t="s">
        <v>1458</v>
      </c>
      <c r="G106" s="19" t="s">
        <v>1459</v>
      </c>
      <c r="H106" s="19" t="s">
        <v>250</v>
      </c>
      <c r="I106" s="19" t="s">
        <v>1460</v>
      </c>
      <c r="J106" s="19" t="s">
        <v>1461</v>
      </c>
      <c r="K106" s="20" t="s">
        <v>2164</v>
      </c>
      <c r="L106" s="20" t="s">
        <v>2491</v>
      </c>
      <c r="M106" s="19" t="s">
        <v>1464</v>
      </c>
      <c r="N106" s="19" t="s">
        <v>2488</v>
      </c>
      <c r="O106" s="19" t="s">
        <v>2509</v>
      </c>
      <c r="P106" s="20" t="s">
        <v>2164</v>
      </c>
      <c r="Q106" s="20" t="s">
        <v>2491</v>
      </c>
      <c r="R106" s="19" t="s">
        <v>1465</v>
      </c>
      <c r="S106" s="19" t="s">
        <v>2511</v>
      </c>
      <c r="T106" s="19" t="s">
        <v>2512</v>
      </c>
      <c r="U106" s="21" t="s">
        <v>2513</v>
      </c>
      <c r="V106" s="19" t="s">
        <v>1464</v>
      </c>
    </row>
    <row r="107">
      <c r="A107" s="19" t="str">
        <f>IFERROR(__xludf.DUMMYFUNCTION("REGEXEXTRACT(B107,""\d+"")"),"23")</f>
        <v>23</v>
      </c>
      <c r="B107" s="19" t="s">
        <v>2516</v>
      </c>
      <c r="C107" s="20" t="s">
        <v>2517</v>
      </c>
      <c r="D107" s="19" t="s">
        <v>2488</v>
      </c>
      <c r="E107" s="19" t="s">
        <v>2518</v>
      </c>
      <c r="F107" s="19" t="s">
        <v>1458</v>
      </c>
      <c r="G107" s="19" t="s">
        <v>1478</v>
      </c>
      <c r="H107" s="19" t="s">
        <v>234</v>
      </c>
      <c r="I107" s="19" t="s">
        <v>1460</v>
      </c>
      <c r="J107" s="19" t="s">
        <v>1461</v>
      </c>
      <c r="K107" s="20" t="s">
        <v>2519</v>
      </c>
      <c r="L107" s="20" t="s">
        <v>2491</v>
      </c>
      <c r="M107" s="19" t="s">
        <v>1464</v>
      </c>
      <c r="N107" s="19" t="s">
        <v>2488</v>
      </c>
      <c r="O107" s="19" t="s">
        <v>2518</v>
      </c>
      <c r="P107" s="20" t="s">
        <v>2519</v>
      </c>
      <c r="Q107" s="20" t="s">
        <v>2491</v>
      </c>
      <c r="R107" s="19" t="s">
        <v>1465</v>
      </c>
      <c r="S107" s="19" t="s">
        <v>2521</v>
      </c>
      <c r="T107" s="19" t="s">
        <v>2522</v>
      </c>
      <c r="U107" s="21" t="s">
        <v>2523</v>
      </c>
      <c r="V107" s="19" t="s">
        <v>1464</v>
      </c>
    </row>
    <row r="108">
      <c r="A108" s="19" t="str">
        <f>IFERROR(__xludf.DUMMYFUNCTION("REGEXEXTRACT(B108,""\d+"")"),"25")</f>
        <v>25</v>
      </c>
      <c r="B108" s="19" t="s">
        <v>2527</v>
      </c>
      <c r="C108" s="20" t="s">
        <v>2528</v>
      </c>
      <c r="D108" s="19" t="s">
        <v>2488</v>
      </c>
      <c r="E108" s="19" t="s">
        <v>2529</v>
      </c>
      <c r="F108" s="19" t="s">
        <v>1458</v>
      </c>
      <c r="G108" s="19" t="s">
        <v>1459</v>
      </c>
      <c r="H108" s="19" t="s">
        <v>250</v>
      </c>
      <c r="I108" s="19" t="s">
        <v>1460</v>
      </c>
      <c r="J108" s="19" t="s">
        <v>1461</v>
      </c>
      <c r="K108" s="20" t="s">
        <v>2530</v>
      </c>
      <c r="L108" s="20" t="s">
        <v>2491</v>
      </c>
      <c r="M108" s="19" t="s">
        <v>1464</v>
      </c>
      <c r="N108" s="19" t="s">
        <v>2488</v>
      </c>
      <c r="O108" s="19" t="s">
        <v>2529</v>
      </c>
      <c r="P108" s="20" t="s">
        <v>2530</v>
      </c>
      <c r="Q108" s="20" t="s">
        <v>2491</v>
      </c>
      <c r="R108" s="19" t="s">
        <v>1465</v>
      </c>
      <c r="S108" s="19" t="s">
        <v>2532</v>
      </c>
      <c r="T108" s="19" t="s">
        <v>2533</v>
      </c>
      <c r="U108" s="21" t="s">
        <v>2534</v>
      </c>
      <c r="V108" s="19" t="s">
        <v>1464</v>
      </c>
    </row>
    <row r="109">
      <c r="A109" s="19" t="str">
        <f>IFERROR(__xludf.DUMMYFUNCTION("REGEXEXTRACT(B109,""\d+"")"),"30")</f>
        <v>30</v>
      </c>
      <c r="B109" s="19" t="s">
        <v>2537</v>
      </c>
      <c r="C109" s="20" t="s">
        <v>2538</v>
      </c>
      <c r="D109" s="19" t="s">
        <v>2488</v>
      </c>
      <c r="E109" s="19" t="s">
        <v>2539</v>
      </c>
      <c r="F109" s="19" t="s">
        <v>1458</v>
      </c>
      <c r="G109" s="19" t="s">
        <v>1459</v>
      </c>
      <c r="H109" s="19" t="s">
        <v>250</v>
      </c>
      <c r="I109" s="19" t="s">
        <v>1460</v>
      </c>
      <c r="J109" s="19" t="s">
        <v>1461</v>
      </c>
      <c r="K109" s="20" t="s">
        <v>2541</v>
      </c>
      <c r="L109" s="20" t="s">
        <v>2491</v>
      </c>
      <c r="M109" s="19" t="s">
        <v>1464</v>
      </c>
      <c r="N109" s="19" t="s">
        <v>2488</v>
      </c>
      <c r="O109" s="19" t="s">
        <v>2539</v>
      </c>
      <c r="P109" s="20" t="s">
        <v>2541</v>
      </c>
      <c r="Q109" s="20" t="s">
        <v>2491</v>
      </c>
      <c r="R109" s="19" t="s">
        <v>1465</v>
      </c>
      <c r="S109" s="19" t="s">
        <v>2542</v>
      </c>
      <c r="T109" s="19" t="s">
        <v>2543</v>
      </c>
      <c r="U109" s="21" t="s">
        <v>2544</v>
      </c>
      <c r="V109" s="19" t="s">
        <v>1464</v>
      </c>
    </row>
    <row r="110">
      <c r="A110" s="19" t="str">
        <f>IFERROR(__xludf.DUMMYFUNCTION("REGEXEXTRACT(B110,""\d+"")"),"31")</f>
        <v>31</v>
      </c>
      <c r="B110" s="19" t="s">
        <v>2547</v>
      </c>
      <c r="C110" s="20" t="s">
        <v>2548</v>
      </c>
      <c r="D110" s="19" t="s">
        <v>2488</v>
      </c>
      <c r="E110" s="19" t="s">
        <v>2549</v>
      </c>
      <c r="F110" s="19" t="s">
        <v>1458</v>
      </c>
      <c r="G110" s="19" t="s">
        <v>1459</v>
      </c>
      <c r="H110" s="19" t="s">
        <v>250</v>
      </c>
      <c r="I110" s="19" t="s">
        <v>1460</v>
      </c>
      <c r="J110" s="19" t="s">
        <v>1461</v>
      </c>
      <c r="K110" s="20" t="s">
        <v>2551</v>
      </c>
      <c r="L110" s="20" t="s">
        <v>2491</v>
      </c>
      <c r="M110" s="19" t="s">
        <v>1464</v>
      </c>
      <c r="N110" s="19" t="s">
        <v>2488</v>
      </c>
      <c r="O110" s="19" t="s">
        <v>2549</v>
      </c>
      <c r="P110" s="20" t="s">
        <v>2551</v>
      </c>
      <c r="Q110" s="20" t="s">
        <v>2491</v>
      </c>
      <c r="R110" s="19" t="s">
        <v>1465</v>
      </c>
      <c r="S110" s="20" t="s">
        <v>2552</v>
      </c>
      <c r="T110" s="19" t="s">
        <v>2553</v>
      </c>
      <c r="U110" s="21" t="s">
        <v>2554</v>
      </c>
      <c r="V110" s="19" t="s">
        <v>1464</v>
      </c>
    </row>
    <row r="111">
      <c r="A111" s="19" t="str">
        <f>IFERROR(__xludf.DUMMYFUNCTION("REGEXEXTRACT(B111,""\d+"")"),"33")</f>
        <v>33</v>
      </c>
      <c r="B111" s="19" t="s">
        <v>2557</v>
      </c>
      <c r="C111" s="20" t="s">
        <v>2558</v>
      </c>
      <c r="D111" s="19" t="s">
        <v>2488</v>
      </c>
      <c r="E111" s="19" t="s">
        <v>2559</v>
      </c>
      <c r="F111" s="19" t="s">
        <v>1458</v>
      </c>
      <c r="G111" s="19" t="s">
        <v>1501</v>
      </c>
      <c r="H111" s="19" t="s">
        <v>1752</v>
      </c>
      <c r="I111" s="19" t="s">
        <v>1460</v>
      </c>
      <c r="J111" s="19" t="s">
        <v>1461</v>
      </c>
      <c r="K111" s="20" t="s">
        <v>2560</v>
      </c>
      <c r="L111" s="20" t="s">
        <v>2491</v>
      </c>
      <c r="M111" s="19" t="s">
        <v>1464</v>
      </c>
      <c r="N111" s="19" t="s">
        <v>2488</v>
      </c>
      <c r="O111" s="19" t="s">
        <v>2559</v>
      </c>
      <c r="P111" s="20" t="s">
        <v>2560</v>
      </c>
      <c r="Q111" s="20" t="s">
        <v>2491</v>
      </c>
      <c r="R111" s="19" t="s">
        <v>1465</v>
      </c>
      <c r="S111" s="19" t="s">
        <v>2561</v>
      </c>
      <c r="T111" s="19" t="s">
        <v>2562</v>
      </c>
      <c r="U111" s="21" t="s">
        <v>2563</v>
      </c>
      <c r="V111" s="19" t="s">
        <v>1464</v>
      </c>
    </row>
    <row r="112">
      <c r="A112" s="19" t="str">
        <f>IFERROR(__xludf.DUMMYFUNCTION("REGEXEXTRACT(B112,""\d+"")"),"42")</f>
        <v>42</v>
      </c>
      <c r="B112" s="19" t="s">
        <v>974</v>
      </c>
      <c r="C112" s="20" t="s">
        <v>2566</v>
      </c>
      <c r="D112" s="19" t="s">
        <v>2488</v>
      </c>
      <c r="E112" s="19" t="s">
        <v>2567</v>
      </c>
      <c r="F112" s="19" t="s">
        <v>1458</v>
      </c>
      <c r="G112" s="19" t="s">
        <v>1459</v>
      </c>
      <c r="H112" s="19" t="s">
        <v>250</v>
      </c>
      <c r="I112" s="19" t="s">
        <v>1460</v>
      </c>
      <c r="J112" s="19" t="s">
        <v>1461</v>
      </c>
      <c r="K112" s="20" t="s">
        <v>2568</v>
      </c>
      <c r="L112" s="20" t="s">
        <v>2491</v>
      </c>
      <c r="M112" s="19" t="s">
        <v>1464</v>
      </c>
      <c r="N112" s="19" t="s">
        <v>2488</v>
      </c>
      <c r="O112" s="19" t="s">
        <v>2567</v>
      </c>
      <c r="P112" s="20" t="s">
        <v>2568</v>
      </c>
      <c r="Q112" s="20" t="s">
        <v>2491</v>
      </c>
      <c r="R112" s="19" t="s">
        <v>1465</v>
      </c>
      <c r="S112" s="19" t="s">
        <v>2569</v>
      </c>
      <c r="T112" s="19" t="s">
        <v>2570</v>
      </c>
      <c r="U112" s="21" t="s">
        <v>2572</v>
      </c>
      <c r="V112" s="19" t="s">
        <v>1464</v>
      </c>
    </row>
    <row r="113">
      <c r="A113" s="19" t="str">
        <f>IFERROR(__xludf.DUMMYFUNCTION("REGEXEXTRACT(B113,""\d+"")"),"43")</f>
        <v>43</v>
      </c>
      <c r="B113" s="19" t="s">
        <v>44</v>
      </c>
      <c r="C113" s="20" t="s">
        <v>2575</v>
      </c>
      <c r="D113" s="19" t="s">
        <v>2488</v>
      </c>
      <c r="E113" s="19" t="s">
        <v>2576</v>
      </c>
      <c r="F113" s="19" t="s">
        <v>1458</v>
      </c>
      <c r="G113" s="19" t="s">
        <v>1478</v>
      </c>
      <c r="H113" s="19" t="s">
        <v>250</v>
      </c>
      <c r="I113" s="19" t="s">
        <v>1460</v>
      </c>
      <c r="J113" s="19" t="s">
        <v>1461</v>
      </c>
      <c r="K113" s="20" t="s">
        <v>2578</v>
      </c>
      <c r="L113" s="20" t="s">
        <v>2491</v>
      </c>
      <c r="M113" s="19" t="s">
        <v>1464</v>
      </c>
      <c r="N113" s="19" t="s">
        <v>2488</v>
      </c>
      <c r="O113" s="19" t="s">
        <v>2576</v>
      </c>
      <c r="P113" s="20" t="s">
        <v>2578</v>
      </c>
      <c r="Q113" s="20" t="s">
        <v>2491</v>
      </c>
      <c r="R113" s="19" t="s">
        <v>1465</v>
      </c>
      <c r="S113" s="19" t="s">
        <v>2580</v>
      </c>
      <c r="T113" s="19" t="s">
        <v>2581</v>
      </c>
      <c r="U113" s="21" t="s">
        <v>2582</v>
      </c>
      <c r="V113" s="19" t="s">
        <v>1464</v>
      </c>
    </row>
    <row r="114">
      <c r="A114" s="19" t="str">
        <f>IFERROR(__xludf.DUMMYFUNCTION("REGEXEXTRACT(B114,""\d+"")"),"56")</f>
        <v>56</v>
      </c>
      <c r="B114" s="19" t="s">
        <v>2585</v>
      </c>
      <c r="C114" s="20" t="s">
        <v>2586</v>
      </c>
      <c r="D114" s="19" t="s">
        <v>2488</v>
      </c>
      <c r="E114" s="19" t="s">
        <v>2587</v>
      </c>
      <c r="F114" s="19" t="s">
        <v>1458</v>
      </c>
      <c r="G114" s="19" t="s">
        <v>1459</v>
      </c>
      <c r="H114" s="19" t="s">
        <v>250</v>
      </c>
      <c r="I114" s="19" t="s">
        <v>1460</v>
      </c>
      <c r="J114" s="19" t="s">
        <v>1461</v>
      </c>
      <c r="K114" s="20" t="s">
        <v>2589</v>
      </c>
      <c r="L114" s="20" t="s">
        <v>2491</v>
      </c>
      <c r="M114" s="19" t="s">
        <v>1464</v>
      </c>
      <c r="N114" s="19" t="s">
        <v>2488</v>
      </c>
      <c r="O114" s="19" t="s">
        <v>2587</v>
      </c>
      <c r="P114" s="20" t="s">
        <v>2589</v>
      </c>
      <c r="Q114" s="20" t="s">
        <v>2491</v>
      </c>
      <c r="R114" s="19" t="s">
        <v>1465</v>
      </c>
      <c r="S114" s="19" t="s">
        <v>2590</v>
      </c>
      <c r="T114" s="19" t="s">
        <v>2591</v>
      </c>
      <c r="U114" s="21" t="s">
        <v>2592</v>
      </c>
      <c r="V114" s="19" t="s">
        <v>1464</v>
      </c>
    </row>
    <row r="115">
      <c r="A115" s="19" t="str">
        <f>IFERROR(__xludf.DUMMYFUNCTION("REGEXEXTRACT(B115,""\d+"")"),"58")</f>
        <v>58</v>
      </c>
      <c r="B115" s="19" t="s">
        <v>364</v>
      </c>
      <c r="C115" s="20" t="s">
        <v>2595</v>
      </c>
      <c r="D115" s="19" t="s">
        <v>2488</v>
      </c>
      <c r="E115" s="19" t="s">
        <v>2596</v>
      </c>
      <c r="F115" s="19" t="s">
        <v>1458</v>
      </c>
      <c r="G115" s="19" t="s">
        <v>1459</v>
      </c>
      <c r="H115" s="19" t="s">
        <v>250</v>
      </c>
      <c r="I115" s="19" t="s">
        <v>1460</v>
      </c>
      <c r="J115" s="19" t="s">
        <v>1461</v>
      </c>
      <c r="K115" s="20" t="s">
        <v>2551</v>
      </c>
      <c r="L115" s="20" t="s">
        <v>2491</v>
      </c>
      <c r="M115" s="19" t="s">
        <v>1464</v>
      </c>
      <c r="N115" s="19" t="s">
        <v>2488</v>
      </c>
      <c r="O115" s="19" t="s">
        <v>2596</v>
      </c>
      <c r="P115" s="20" t="s">
        <v>2551</v>
      </c>
      <c r="Q115" s="20" t="s">
        <v>2491</v>
      </c>
      <c r="R115" s="19" t="s">
        <v>1465</v>
      </c>
      <c r="S115" s="19" t="s">
        <v>2597</v>
      </c>
      <c r="T115" s="19" t="s">
        <v>2598</v>
      </c>
      <c r="U115" s="21" t="s">
        <v>2600</v>
      </c>
      <c r="V115" s="19" t="s">
        <v>1464</v>
      </c>
    </row>
    <row r="116">
      <c r="A116" s="19" t="str">
        <f>IFERROR(__xludf.DUMMYFUNCTION("REGEXEXTRACT(B116,""\d+"")"),"64")</f>
        <v>64</v>
      </c>
      <c r="B116" s="19" t="s">
        <v>681</v>
      </c>
      <c r="C116" s="20" t="s">
        <v>2602</v>
      </c>
      <c r="D116" s="19" t="s">
        <v>2488</v>
      </c>
      <c r="E116" s="19" t="s">
        <v>2603</v>
      </c>
      <c r="F116" s="19" t="s">
        <v>1458</v>
      </c>
      <c r="G116" s="19" t="s">
        <v>1459</v>
      </c>
      <c r="H116" s="19" t="s">
        <v>250</v>
      </c>
      <c r="I116" s="19" t="s">
        <v>1460</v>
      </c>
      <c r="J116" s="19" t="s">
        <v>1461</v>
      </c>
      <c r="K116" s="20" t="s">
        <v>2604</v>
      </c>
      <c r="L116" s="20" t="s">
        <v>2491</v>
      </c>
      <c r="M116" s="19" t="s">
        <v>1464</v>
      </c>
      <c r="N116" s="19" t="s">
        <v>2488</v>
      </c>
      <c r="O116" s="19" t="s">
        <v>2603</v>
      </c>
      <c r="P116" s="20" t="s">
        <v>2604</v>
      </c>
      <c r="Q116" s="20" t="s">
        <v>2491</v>
      </c>
      <c r="R116" s="19" t="s">
        <v>1465</v>
      </c>
      <c r="S116" s="19" t="s">
        <v>2606</v>
      </c>
      <c r="T116" s="19" t="s">
        <v>2607</v>
      </c>
      <c r="U116" s="21" t="s">
        <v>2608</v>
      </c>
      <c r="V116" s="19" t="s">
        <v>1464</v>
      </c>
    </row>
    <row r="117">
      <c r="A117" s="19" t="str">
        <f>IFERROR(__xludf.DUMMYFUNCTION("REGEXEXTRACT(B117,""\d+"")"),"84")</f>
        <v>84</v>
      </c>
      <c r="B117" s="19" t="s">
        <v>2611</v>
      </c>
      <c r="C117" s="20" t="s">
        <v>2612</v>
      </c>
      <c r="D117" s="19" t="s">
        <v>2488</v>
      </c>
      <c r="E117" s="19" t="s">
        <v>2613</v>
      </c>
      <c r="F117" s="19" t="s">
        <v>1458</v>
      </c>
      <c r="G117" s="19" t="s">
        <v>1459</v>
      </c>
      <c r="H117" s="19" t="s">
        <v>250</v>
      </c>
      <c r="I117" s="19" t="s">
        <v>1460</v>
      </c>
      <c r="J117" s="19" t="s">
        <v>1461</v>
      </c>
      <c r="K117" s="20" t="s">
        <v>2589</v>
      </c>
      <c r="L117" s="20" t="s">
        <v>2491</v>
      </c>
      <c r="M117" s="19" t="s">
        <v>1464</v>
      </c>
      <c r="N117" s="19" t="s">
        <v>2488</v>
      </c>
      <c r="O117" s="19" t="s">
        <v>2613</v>
      </c>
      <c r="P117" s="20" t="s">
        <v>2589</v>
      </c>
      <c r="Q117" s="20" t="s">
        <v>2491</v>
      </c>
      <c r="R117" s="19" t="s">
        <v>1465</v>
      </c>
      <c r="S117" s="19" t="s">
        <v>2615</v>
      </c>
      <c r="T117" s="19" t="s">
        <v>2616</v>
      </c>
      <c r="U117" s="21" t="s">
        <v>2617</v>
      </c>
      <c r="V117" s="19" t="s">
        <v>1464</v>
      </c>
    </row>
    <row r="118">
      <c r="A118" s="19" t="str">
        <f>IFERROR(__xludf.DUMMYFUNCTION("REGEXEXTRACT(B118,""\d+"")"),"97")</f>
        <v>97</v>
      </c>
      <c r="B118" s="19" t="s">
        <v>2621</v>
      </c>
      <c r="C118" s="20" t="s">
        <v>2622</v>
      </c>
      <c r="D118" s="19" t="s">
        <v>2488</v>
      </c>
      <c r="E118" s="19" t="s">
        <v>2623</v>
      </c>
      <c r="F118" s="19" t="s">
        <v>1458</v>
      </c>
      <c r="G118" s="19" t="s">
        <v>1459</v>
      </c>
      <c r="H118" s="19" t="s">
        <v>250</v>
      </c>
      <c r="I118" s="19" t="s">
        <v>1460</v>
      </c>
      <c r="J118" s="19" t="s">
        <v>1461</v>
      </c>
      <c r="K118" s="20" t="s">
        <v>2624</v>
      </c>
      <c r="L118" s="20" t="s">
        <v>2491</v>
      </c>
      <c r="M118" s="19" t="s">
        <v>1464</v>
      </c>
      <c r="N118" s="19" t="s">
        <v>2488</v>
      </c>
      <c r="O118" s="19" t="s">
        <v>2623</v>
      </c>
      <c r="P118" s="20" t="s">
        <v>2624</v>
      </c>
      <c r="Q118" s="20" t="s">
        <v>2491</v>
      </c>
      <c r="R118" s="19" t="s">
        <v>1465</v>
      </c>
      <c r="S118" s="19" t="s">
        <v>2625</v>
      </c>
      <c r="T118" s="19" t="s">
        <v>2626</v>
      </c>
      <c r="U118" s="21" t="s">
        <v>2627</v>
      </c>
      <c r="V118" s="19" t="s">
        <v>1464</v>
      </c>
    </row>
    <row r="119">
      <c r="A119" s="19" t="str">
        <f>IFERROR(__xludf.DUMMYFUNCTION("REGEXEXTRACT(B119,""\d+"")"),"98")</f>
        <v>98</v>
      </c>
      <c r="B119" s="19" t="s">
        <v>2631</v>
      </c>
      <c r="C119" s="20" t="s">
        <v>2632</v>
      </c>
      <c r="D119" s="19" t="s">
        <v>2488</v>
      </c>
      <c r="E119" s="19" t="s">
        <v>2633</v>
      </c>
      <c r="F119" s="19" t="s">
        <v>1458</v>
      </c>
      <c r="G119" s="19" t="s">
        <v>1459</v>
      </c>
      <c r="H119" s="19" t="s">
        <v>250</v>
      </c>
      <c r="I119" s="19" t="s">
        <v>1460</v>
      </c>
      <c r="J119" s="19" t="s">
        <v>1461</v>
      </c>
      <c r="K119" s="20" t="s">
        <v>2635</v>
      </c>
      <c r="L119" s="20" t="s">
        <v>2491</v>
      </c>
      <c r="M119" s="19" t="s">
        <v>1464</v>
      </c>
      <c r="N119" s="19" t="s">
        <v>2488</v>
      </c>
      <c r="O119" s="19" t="s">
        <v>2633</v>
      </c>
      <c r="P119" s="20" t="s">
        <v>2635</v>
      </c>
      <c r="Q119" s="20" t="s">
        <v>2491</v>
      </c>
      <c r="R119" s="19" t="s">
        <v>1465</v>
      </c>
      <c r="S119" s="19" t="s">
        <v>2636</v>
      </c>
      <c r="T119" s="19" t="s">
        <v>2637</v>
      </c>
      <c r="U119" s="21" t="s">
        <v>2639</v>
      </c>
      <c r="V119" s="19" t="s">
        <v>1464</v>
      </c>
    </row>
    <row r="120">
      <c r="A120" s="19" t="str">
        <f>IFERROR(__xludf.DUMMYFUNCTION("REGEXEXTRACT(B120,""\d+"")"),"103")</f>
        <v>103</v>
      </c>
      <c r="B120" s="19" t="s">
        <v>2642</v>
      </c>
      <c r="C120" s="20" t="s">
        <v>2643</v>
      </c>
      <c r="D120" s="19" t="s">
        <v>2488</v>
      </c>
      <c r="E120" s="19" t="s">
        <v>2644</v>
      </c>
      <c r="F120" s="19" t="s">
        <v>1458</v>
      </c>
      <c r="G120" s="19" t="s">
        <v>1459</v>
      </c>
      <c r="H120" s="19" t="s">
        <v>250</v>
      </c>
      <c r="I120" s="19" t="s">
        <v>1460</v>
      </c>
      <c r="J120" s="19" t="s">
        <v>1461</v>
      </c>
      <c r="K120" s="20" t="s">
        <v>2645</v>
      </c>
      <c r="L120" s="20" t="s">
        <v>2491</v>
      </c>
      <c r="M120" s="19" t="s">
        <v>1464</v>
      </c>
      <c r="N120" s="19" t="s">
        <v>2488</v>
      </c>
      <c r="O120" s="19" t="s">
        <v>2644</v>
      </c>
      <c r="P120" s="20" t="s">
        <v>2645</v>
      </c>
      <c r="Q120" s="20" t="s">
        <v>2491</v>
      </c>
      <c r="R120" s="19" t="s">
        <v>1465</v>
      </c>
      <c r="S120" s="19" t="s">
        <v>2647</v>
      </c>
      <c r="T120" s="19" t="s">
        <v>2648</v>
      </c>
      <c r="U120" s="21" t="s">
        <v>2649</v>
      </c>
      <c r="V120" s="19" t="s">
        <v>1464</v>
      </c>
    </row>
    <row r="121">
      <c r="A121" s="19" t="str">
        <f>IFERROR(__xludf.DUMMYFUNCTION("REGEXEXTRACT(B121,""\d+"")"),"111")</f>
        <v>111</v>
      </c>
      <c r="B121" s="19" t="s">
        <v>2652</v>
      </c>
      <c r="C121" s="20" t="s">
        <v>2653</v>
      </c>
      <c r="D121" s="19" t="s">
        <v>2488</v>
      </c>
      <c r="E121" s="19" t="s">
        <v>2654</v>
      </c>
      <c r="F121" s="19" t="s">
        <v>1458</v>
      </c>
      <c r="G121" s="19" t="s">
        <v>1459</v>
      </c>
      <c r="H121" s="19" t="s">
        <v>250</v>
      </c>
      <c r="I121" s="19" t="s">
        <v>1460</v>
      </c>
      <c r="J121" s="19" t="s">
        <v>1461</v>
      </c>
      <c r="K121" s="20" t="s">
        <v>2656</v>
      </c>
      <c r="L121" s="20" t="s">
        <v>2491</v>
      </c>
      <c r="M121" s="19" t="s">
        <v>1464</v>
      </c>
      <c r="N121" s="19" t="s">
        <v>2488</v>
      </c>
      <c r="O121" s="19" t="s">
        <v>2654</v>
      </c>
      <c r="P121" s="20" t="s">
        <v>2656</v>
      </c>
      <c r="Q121" s="20" t="s">
        <v>2491</v>
      </c>
      <c r="R121" s="19" t="s">
        <v>1465</v>
      </c>
      <c r="S121" s="19" t="s">
        <v>2657</v>
      </c>
      <c r="T121" s="19" t="s">
        <v>2658</v>
      </c>
      <c r="U121" s="21" t="s">
        <v>2659</v>
      </c>
      <c r="V121" s="19" t="s">
        <v>1464</v>
      </c>
    </row>
    <row r="122">
      <c r="A122" s="19" t="str">
        <f>IFERROR(__xludf.DUMMYFUNCTION("REGEXEXTRACT(B122,""\d+"")"),"122")</f>
        <v>122</v>
      </c>
      <c r="B122" s="19" t="s">
        <v>2661</v>
      </c>
      <c r="C122" s="20" t="s">
        <v>2662</v>
      </c>
      <c r="D122" s="19" t="s">
        <v>2488</v>
      </c>
      <c r="E122" s="19" t="s">
        <v>2664</v>
      </c>
      <c r="F122" s="19" t="s">
        <v>1458</v>
      </c>
      <c r="G122" s="19" t="s">
        <v>1459</v>
      </c>
      <c r="H122" s="19" t="s">
        <v>250</v>
      </c>
      <c r="I122" s="19" t="s">
        <v>1460</v>
      </c>
      <c r="J122" s="19" t="s">
        <v>1461</v>
      </c>
      <c r="K122" s="20" t="s">
        <v>2656</v>
      </c>
      <c r="L122" s="20" t="s">
        <v>2491</v>
      </c>
      <c r="M122" s="19" t="s">
        <v>1464</v>
      </c>
      <c r="N122" s="19" t="s">
        <v>2488</v>
      </c>
      <c r="O122" s="19" t="s">
        <v>2664</v>
      </c>
      <c r="P122" s="20" t="s">
        <v>2656</v>
      </c>
      <c r="Q122" s="20" t="s">
        <v>2491</v>
      </c>
      <c r="R122" s="19" t="s">
        <v>1465</v>
      </c>
      <c r="S122" s="19" t="s">
        <v>2666</v>
      </c>
      <c r="T122" s="19" t="s">
        <v>2667</v>
      </c>
      <c r="U122" s="21" t="s">
        <v>2668</v>
      </c>
      <c r="V122" s="19" t="s">
        <v>1464</v>
      </c>
    </row>
    <row r="123">
      <c r="A123" s="19" t="str">
        <f>IFERROR(__xludf.DUMMYFUNCTION("REGEXEXTRACT(B123,""\d+"")"),"123")</f>
        <v>123</v>
      </c>
      <c r="B123" s="19" t="s">
        <v>2670</v>
      </c>
      <c r="C123" s="20" t="s">
        <v>2671</v>
      </c>
      <c r="D123" s="19" t="s">
        <v>2488</v>
      </c>
      <c r="E123" s="19" t="s">
        <v>2673</v>
      </c>
      <c r="F123" s="19" t="s">
        <v>1458</v>
      </c>
      <c r="G123" s="19" t="s">
        <v>1459</v>
      </c>
      <c r="H123" s="19" t="s">
        <v>250</v>
      </c>
      <c r="I123" s="19" t="s">
        <v>1460</v>
      </c>
      <c r="J123" s="19" t="s">
        <v>1461</v>
      </c>
      <c r="K123" s="20" t="s">
        <v>2674</v>
      </c>
      <c r="L123" s="20" t="s">
        <v>2491</v>
      </c>
      <c r="M123" s="19" t="s">
        <v>1464</v>
      </c>
      <c r="N123" s="19" t="s">
        <v>2488</v>
      </c>
      <c r="O123" s="19" t="s">
        <v>2673</v>
      </c>
      <c r="P123" s="20" t="s">
        <v>2674</v>
      </c>
      <c r="Q123" s="20" t="s">
        <v>2491</v>
      </c>
      <c r="R123" s="19" t="s">
        <v>1465</v>
      </c>
      <c r="S123" s="19" t="s">
        <v>2676</v>
      </c>
      <c r="T123" s="19" t="s">
        <v>2677</v>
      </c>
      <c r="U123" s="21" t="s">
        <v>2678</v>
      </c>
      <c r="V123" s="19" t="s">
        <v>1464</v>
      </c>
    </row>
    <row r="124">
      <c r="A124" s="19" t="str">
        <f>IFERROR(__xludf.DUMMYFUNCTION("REGEXEXTRACT(B124,""\d+"")"),"124")</f>
        <v>124</v>
      </c>
      <c r="B124" s="19" t="s">
        <v>2680</v>
      </c>
      <c r="C124" s="20" t="s">
        <v>2681</v>
      </c>
      <c r="D124" s="19" t="s">
        <v>2488</v>
      </c>
      <c r="E124" s="19" t="s">
        <v>2682</v>
      </c>
      <c r="F124" s="19" t="s">
        <v>1458</v>
      </c>
      <c r="G124" s="19" t="s">
        <v>1459</v>
      </c>
      <c r="H124" s="19" t="s">
        <v>250</v>
      </c>
      <c r="I124" s="19" t="s">
        <v>1460</v>
      </c>
      <c r="J124" s="19" t="s">
        <v>1461</v>
      </c>
      <c r="K124" s="20" t="s">
        <v>2656</v>
      </c>
      <c r="L124" s="20" t="s">
        <v>2491</v>
      </c>
      <c r="M124" s="19" t="s">
        <v>1464</v>
      </c>
      <c r="N124" s="19" t="s">
        <v>2488</v>
      </c>
      <c r="O124" s="19" t="s">
        <v>2682</v>
      </c>
      <c r="P124" s="20" t="s">
        <v>2656</v>
      </c>
      <c r="Q124" s="20" t="s">
        <v>2491</v>
      </c>
      <c r="R124" s="19" t="s">
        <v>1465</v>
      </c>
      <c r="S124" s="19" t="s">
        <v>2684</v>
      </c>
      <c r="T124" s="19" t="s">
        <v>2685</v>
      </c>
      <c r="U124" s="21" t="s">
        <v>2686</v>
      </c>
      <c r="V124" s="19" t="s">
        <v>1464</v>
      </c>
    </row>
    <row r="125">
      <c r="A125" s="19" t="str">
        <f>IFERROR(__xludf.DUMMYFUNCTION("REGEXEXTRACT(B125,""\d+"")"),"128")</f>
        <v>128</v>
      </c>
      <c r="B125" s="19" t="s">
        <v>661</v>
      </c>
      <c r="C125" s="20" t="s">
        <v>2690</v>
      </c>
      <c r="D125" s="19" t="s">
        <v>2488</v>
      </c>
      <c r="E125" s="19" t="s">
        <v>2692</v>
      </c>
      <c r="F125" s="19" t="s">
        <v>1458</v>
      </c>
      <c r="G125" s="19" t="s">
        <v>1459</v>
      </c>
      <c r="H125" s="19" t="s">
        <v>250</v>
      </c>
      <c r="I125" s="19" t="s">
        <v>1460</v>
      </c>
      <c r="J125" s="19" t="s">
        <v>1461</v>
      </c>
      <c r="K125" s="20" t="s">
        <v>2694</v>
      </c>
      <c r="L125" s="20" t="s">
        <v>2491</v>
      </c>
      <c r="M125" s="19" t="s">
        <v>1464</v>
      </c>
      <c r="N125" s="19" t="s">
        <v>2488</v>
      </c>
      <c r="O125" s="19" t="s">
        <v>2692</v>
      </c>
      <c r="P125" s="20" t="s">
        <v>2694</v>
      </c>
      <c r="Q125" s="20" t="s">
        <v>2491</v>
      </c>
      <c r="R125" s="19" t="s">
        <v>1465</v>
      </c>
      <c r="S125" s="19" t="s">
        <v>2696</v>
      </c>
      <c r="T125" s="19" t="s">
        <v>2697</v>
      </c>
      <c r="U125" s="21" t="s">
        <v>2698</v>
      </c>
      <c r="V125" s="19" t="s">
        <v>1464</v>
      </c>
    </row>
    <row r="126">
      <c r="A126" s="19" t="str">
        <f>IFERROR(__xludf.DUMMYFUNCTION("REGEXEXTRACT(B126,""\d+"")"),"138")</f>
        <v>138</v>
      </c>
      <c r="B126" s="19" t="s">
        <v>2701</v>
      </c>
      <c r="C126" s="20" t="s">
        <v>2702</v>
      </c>
      <c r="D126" s="19" t="s">
        <v>2488</v>
      </c>
      <c r="E126" s="19" t="s">
        <v>2703</v>
      </c>
      <c r="F126" s="19" t="s">
        <v>1458</v>
      </c>
      <c r="G126" s="19" t="s">
        <v>1459</v>
      </c>
      <c r="H126" s="19" t="s">
        <v>250</v>
      </c>
      <c r="I126" s="19" t="s">
        <v>1460</v>
      </c>
      <c r="J126" s="19" t="s">
        <v>1461</v>
      </c>
      <c r="K126" s="20" t="s">
        <v>2604</v>
      </c>
      <c r="L126" s="20" t="s">
        <v>2491</v>
      </c>
      <c r="M126" s="19" t="s">
        <v>1464</v>
      </c>
      <c r="N126" s="19" t="s">
        <v>2488</v>
      </c>
      <c r="O126" s="19" t="s">
        <v>2703</v>
      </c>
      <c r="P126" s="20" t="s">
        <v>2604</v>
      </c>
      <c r="Q126" s="20" t="s">
        <v>2491</v>
      </c>
      <c r="R126" s="19" t="s">
        <v>1465</v>
      </c>
      <c r="S126" s="19" t="s">
        <v>2705</v>
      </c>
      <c r="T126" s="19" t="s">
        <v>2706</v>
      </c>
      <c r="U126" s="21" t="s">
        <v>2707</v>
      </c>
      <c r="V126" s="19" t="s">
        <v>1464</v>
      </c>
    </row>
    <row r="127">
      <c r="A127" s="19" t="str">
        <f>IFERROR(__xludf.DUMMYFUNCTION("REGEXEXTRACT(B127,""\d+"")"),"139")</f>
        <v>139</v>
      </c>
      <c r="B127" s="19" t="s">
        <v>2712</v>
      </c>
      <c r="C127" s="20" t="s">
        <v>2713</v>
      </c>
      <c r="D127" s="19" t="s">
        <v>2488</v>
      </c>
      <c r="E127" s="19" t="s">
        <v>2714</v>
      </c>
      <c r="F127" s="19" t="s">
        <v>1458</v>
      </c>
      <c r="G127" s="19" t="s">
        <v>1459</v>
      </c>
      <c r="H127" s="19" t="s">
        <v>250</v>
      </c>
      <c r="I127" s="19" t="s">
        <v>1460</v>
      </c>
      <c r="J127" s="19" t="s">
        <v>1461</v>
      </c>
      <c r="K127" s="20" t="s">
        <v>2530</v>
      </c>
      <c r="L127" s="20" t="s">
        <v>2491</v>
      </c>
      <c r="M127" s="19" t="s">
        <v>1464</v>
      </c>
      <c r="N127" s="19" t="s">
        <v>2488</v>
      </c>
      <c r="O127" s="19" t="s">
        <v>2714</v>
      </c>
      <c r="P127" s="20" t="s">
        <v>2530</v>
      </c>
      <c r="Q127" s="20" t="s">
        <v>2491</v>
      </c>
      <c r="R127" s="19" t="s">
        <v>1465</v>
      </c>
      <c r="S127" s="19" t="s">
        <v>2716</v>
      </c>
      <c r="T127" s="19" t="s">
        <v>2717</v>
      </c>
      <c r="U127" s="21" t="s">
        <v>2719</v>
      </c>
      <c r="V127" s="19" t="s">
        <v>1464</v>
      </c>
    </row>
    <row r="128">
      <c r="A128" s="19" t="str">
        <f>IFERROR(__xludf.DUMMYFUNCTION("REGEXEXTRACT(B128,""\d+"")"),"140")</f>
        <v>140</v>
      </c>
      <c r="B128" s="19" t="s">
        <v>2721</v>
      </c>
      <c r="C128" s="20" t="s">
        <v>2722</v>
      </c>
      <c r="D128" s="19" t="s">
        <v>2488</v>
      </c>
      <c r="E128" s="19" t="s">
        <v>2724</v>
      </c>
      <c r="F128" s="19" t="s">
        <v>1458</v>
      </c>
      <c r="G128" s="19" t="s">
        <v>1459</v>
      </c>
      <c r="H128" s="19" t="s">
        <v>250</v>
      </c>
      <c r="I128" s="19" t="s">
        <v>1460</v>
      </c>
      <c r="J128" s="19" t="s">
        <v>1461</v>
      </c>
      <c r="K128" s="20" t="s">
        <v>2674</v>
      </c>
      <c r="L128" s="20" t="s">
        <v>2491</v>
      </c>
      <c r="M128" s="19" t="s">
        <v>1464</v>
      </c>
      <c r="N128" s="19" t="s">
        <v>2488</v>
      </c>
      <c r="O128" s="19" t="s">
        <v>2724</v>
      </c>
      <c r="P128" s="20" t="s">
        <v>2674</v>
      </c>
      <c r="Q128" s="20" t="s">
        <v>2491</v>
      </c>
      <c r="R128" s="19" t="s">
        <v>1465</v>
      </c>
      <c r="S128" s="19" t="s">
        <v>2726</v>
      </c>
      <c r="T128" s="19" t="s">
        <v>2727</v>
      </c>
      <c r="U128" s="21" t="s">
        <v>2728</v>
      </c>
      <c r="V128" s="19" t="s">
        <v>1464</v>
      </c>
    </row>
    <row r="129">
      <c r="A129" s="19" t="str">
        <f>IFERROR(__xludf.DUMMYFUNCTION("REGEXEXTRACT(B129,""\d+"")"),"141")</f>
        <v>141</v>
      </c>
      <c r="B129" s="19" t="s">
        <v>196</v>
      </c>
      <c r="C129" s="20" t="s">
        <v>2731</v>
      </c>
      <c r="D129" s="19" t="s">
        <v>2488</v>
      </c>
      <c r="E129" s="19" t="s">
        <v>2732</v>
      </c>
      <c r="F129" s="19" t="s">
        <v>1458</v>
      </c>
      <c r="G129" s="19" t="s">
        <v>747</v>
      </c>
      <c r="H129" s="19" t="s">
        <v>250</v>
      </c>
      <c r="I129" s="19" t="s">
        <v>1460</v>
      </c>
      <c r="J129" s="19" t="s">
        <v>1461</v>
      </c>
      <c r="K129" s="20" t="s">
        <v>2568</v>
      </c>
      <c r="L129" s="20" t="s">
        <v>2491</v>
      </c>
      <c r="M129" s="19" t="s">
        <v>1464</v>
      </c>
      <c r="N129" s="19" t="s">
        <v>2488</v>
      </c>
      <c r="O129" s="19" t="s">
        <v>2732</v>
      </c>
      <c r="P129" s="20" t="s">
        <v>2568</v>
      </c>
      <c r="Q129" s="20" t="s">
        <v>2491</v>
      </c>
      <c r="R129" s="19" t="s">
        <v>1465</v>
      </c>
      <c r="S129" s="19" t="s">
        <v>2734</v>
      </c>
      <c r="T129" s="19" t="s">
        <v>2735</v>
      </c>
      <c r="U129" s="21" t="s">
        <v>2736</v>
      </c>
      <c r="V129" s="19" t="s">
        <v>1464</v>
      </c>
    </row>
    <row r="130">
      <c r="A130" s="19" t="str">
        <f>IFERROR(__xludf.DUMMYFUNCTION("REGEXEXTRACT(B130,""\d+"")"),"142")</f>
        <v>142</v>
      </c>
      <c r="B130" s="19" t="s">
        <v>2740</v>
      </c>
      <c r="C130" s="20" t="s">
        <v>2741</v>
      </c>
      <c r="D130" s="19" t="s">
        <v>2488</v>
      </c>
      <c r="E130" s="19" t="s">
        <v>2742</v>
      </c>
      <c r="F130" s="19" t="s">
        <v>1458</v>
      </c>
      <c r="G130" s="19" t="s">
        <v>1459</v>
      </c>
      <c r="H130" s="19" t="s">
        <v>250</v>
      </c>
      <c r="I130" s="19" t="s">
        <v>1460</v>
      </c>
      <c r="J130" s="19" t="s">
        <v>1461</v>
      </c>
      <c r="K130" s="20" t="s">
        <v>2743</v>
      </c>
      <c r="L130" s="20" t="s">
        <v>2491</v>
      </c>
      <c r="M130" s="19" t="s">
        <v>1464</v>
      </c>
      <c r="N130" s="19" t="s">
        <v>2488</v>
      </c>
      <c r="O130" s="19" t="s">
        <v>2742</v>
      </c>
      <c r="P130" s="20" t="s">
        <v>2743</v>
      </c>
      <c r="Q130" s="20" t="s">
        <v>2491</v>
      </c>
      <c r="R130" s="19" t="s">
        <v>1465</v>
      </c>
      <c r="S130" s="19" t="s">
        <v>2745</v>
      </c>
      <c r="T130" s="19" t="s">
        <v>2746</v>
      </c>
      <c r="U130" s="21" t="s">
        <v>2747</v>
      </c>
      <c r="V130" s="19" t="s">
        <v>1464</v>
      </c>
    </row>
    <row r="131">
      <c r="A131" s="19" t="str">
        <f>IFERROR(__xludf.DUMMYFUNCTION("REGEXEXTRACT(B131,""\d+"")"),"143")</f>
        <v>143</v>
      </c>
      <c r="B131" s="19" t="s">
        <v>2751</v>
      </c>
      <c r="C131" s="20" t="s">
        <v>2752</v>
      </c>
      <c r="D131" s="19" t="s">
        <v>2488</v>
      </c>
      <c r="E131" s="19" t="s">
        <v>2753</v>
      </c>
      <c r="F131" s="19" t="s">
        <v>1458</v>
      </c>
      <c r="G131" s="19" t="s">
        <v>1459</v>
      </c>
      <c r="H131" s="19" t="s">
        <v>250</v>
      </c>
      <c r="I131" s="19" t="s">
        <v>1460</v>
      </c>
      <c r="J131" s="19" t="s">
        <v>1461</v>
      </c>
      <c r="K131" s="20" t="s">
        <v>2743</v>
      </c>
      <c r="L131" s="20" t="s">
        <v>2491</v>
      </c>
      <c r="M131" s="19" t="s">
        <v>1464</v>
      </c>
      <c r="N131" s="19" t="s">
        <v>2488</v>
      </c>
      <c r="O131" s="19" t="s">
        <v>2753</v>
      </c>
      <c r="P131" s="20" t="s">
        <v>2743</v>
      </c>
      <c r="Q131" s="20" t="s">
        <v>2491</v>
      </c>
      <c r="R131" s="19" t="s">
        <v>1465</v>
      </c>
      <c r="S131" s="19" t="s">
        <v>2756</v>
      </c>
      <c r="T131" s="19" t="s">
        <v>2757</v>
      </c>
      <c r="U131" s="21" t="s">
        <v>2758</v>
      </c>
      <c r="V131" s="19" t="s">
        <v>1464</v>
      </c>
    </row>
    <row r="132">
      <c r="A132" s="19" t="str">
        <f>IFERROR(__xludf.DUMMYFUNCTION("REGEXEXTRACT(B132,""\d+"")"),"144")</f>
        <v>144</v>
      </c>
      <c r="B132" s="19" t="s">
        <v>2760</v>
      </c>
      <c r="C132" s="20" t="s">
        <v>2761</v>
      </c>
      <c r="D132" s="19" t="s">
        <v>2488</v>
      </c>
      <c r="E132" s="19" t="s">
        <v>2762</v>
      </c>
      <c r="F132" s="19" t="s">
        <v>1458</v>
      </c>
      <c r="G132" s="19" t="s">
        <v>1478</v>
      </c>
      <c r="H132" s="19" t="s">
        <v>250</v>
      </c>
      <c r="I132" s="19" t="s">
        <v>1460</v>
      </c>
      <c r="J132" s="19" t="s">
        <v>1461</v>
      </c>
      <c r="K132" s="20" t="s">
        <v>2656</v>
      </c>
      <c r="L132" s="20" t="s">
        <v>2491</v>
      </c>
      <c r="M132" s="19" t="s">
        <v>1464</v>
      </c>
      <c r="N132" s="19" t="s">
        <v>2488</v>
      </c>
      <c r="O132" s="19" t="s">
        <v>2762</v>
      </c>
      <c r="P132" s="20" t="s">
        <v>2656</v>
      </c>
      <c r="Q132" s="20" t="s">
        <v>2491</v>
      </c>
      <c r="R132" s="19" t="s">
        <v>1465</v>
      </c>
      <c r="S132" s="19" t="s">
        <v>2764</v>
      </c>
      <c r="T132" s="19" t="s">
        <v>2766</v>
      </c>
      <c r="U132" s="21" t="s">
        <v>2767</v>
      </c>
      <c r="V132" s="19" t="s">
        <v>1464</v>
      </c>
    </row>
    <row r="133">
      <c r="A133" s="19" t="str">
        <f>IFERROR(__xludf.DUMMYFUNCTION("REGEXEXTRACT(B133,""\d+"")"),"156")</f>
        <v>156</v>
      </c>
      <c r="B133" s="19" t="s">
        <v>2770</v>
      </c>
      <c r="C133" s="20" t="s">
        <v>2771</v>
      </c>
      <c r="D133" s="19" t="s">
        <v>2488</v>
      </c>
      <c r="E133" s="19" t="s">
        <v>2772</v>
      </c>
      <c r="F133" s="19" t="s">
        <v>1458</v>
      </c>
      <c r="G133" s="19" t="s">
        <v>1501</v>
      </c>
      <c r="H133" s="19" t="s">
        <v>250</v>
      </c>
      <c r="I133" s="19" t="s">
        <v>1460</v>
      </c>
      <c r="J133" s="19" t="s">
        <v>1461</v>
      </c>
      <c r="K133" s="20" t="s">
        <v>2589</v>
      </c>
      <c r="L133" s="20" t="s">
        <v>2491</v>
      </c>
      <c r="M133" s="19" t="s">
        <v>1464</v>
      </c>
      <c r="N133" s="19" t="s">
        <v>2488</v>
      </c>
      <c r="O133" s="19" t="s">
        <v>2772</v>
      </c>
      <c r="P133" s="20" t="s">
        <v>2589</v>
      </c>
      <c r="Q133" s="20" t="s">
        <v>2491</v>
      </c>
      <c r="R133" s="19" t="s">
        <v>1465</v>
      </c>
      <c r="S133" s="19" t="s">
        <v>2774</v>
      </c>
      <c r="T133" s="19" t="s">
        <v>2775</v>
      </c>
      <c r="U133" s="21" t="s">
        <v>2776</v>
      </c>
      <c r="V133" s="19" t="s">
        <v>1464</v>
      </c>
    </row>
    <row r="134">
      <c r="A134" s="19" t="str">
        <f>IFERROR(__xludf.DUMMYFUNCTION("REGEXEXTRACT(B134,""\d+"")"),"167")</f>
        <v>167</v>
      </c>
      <c r="B134" s="19" t="s">
        <v>2779</v>
      </c>
      <c r="C134" s="20" t="s">
        <v>2780</v>
      </c>
      <c r="D134" s="19" t="s">
        <v>2488</v>
      </c>
      <c r="E134" s="19" t="s">
        <v>2781</v>
      </c>
      <c r="F134" s="19" t="s">
        <v>1458</v>
      </c>
      <c r="G134" s="19" t="s">
        <v>1459</v>
      </c>
      <c r="H134" s="19" t="s">
        <v>250</v>
      </c>
      <c r="I134" s="19" t="s">
        <v>1460</v>
      </c>
      <c r="J134" s="19" t="s">
        <v>1461</v>
      </c>
      <c r="K134" s="20" t="s">
        <v>2589</v>
      </c>
      <c r="L134" s="20" t="s">
        <v>2491</v>
      </c>
      <c r="M134" s="19" t="s">
        <v>1464</v>
      </c>
      <c r="N134" s="19" t="s">
        <v>2488</v>
      </c>
      <c r="O134" s="19" t="s">
        <v>2781</v>
      </c>
      <c r="P134" s="20" t="s">
        <v>2589</v>
      </c>
      <c r="Q134" s="20" t="s">
        <v>2491</v>
      </c>
      <c r="R134" s="19" t="s">
        <v>1465</v>
      </c>
      <c r="S134" s="19" t="s">
        <v>2783</v>
      </c>
      <c r="T134" s="19" t="s">
        <v>2784</v>
      </c>
      <c r="U134" s="21" t="s">
        <v>2786</v>
      </c>
      <c r="V134" s="19" t="s">
        <v>1464</v>
      </c>
    </row>
    <row r="135">
      <c r="A135" s="19" t="str">
        <f>IFERROR(__xludf.DUMMYFUNCTION("REGEXEXTRACT(B135,""\d+"")"),"177")</f>
        <v>177</v>
      </c>
      <c r="B135" s="19" t="s">
        <v>2788</v>
      </c>
      <c r="C135" s="20" t="s">
        <v>2789</v>
      </c>
      <c r="D135" s="19" t="s">
        <v>1944</v>
      </c>
      <c r="E135" s="19" t="s">
        <v>2790</v>
      </c>
      <c r="F135" s="19" t="s">
        <v>1458</v>
      </c>
      <c r="G135" s="19" t="s">
        <v>1501</v>
      </c>
      <c r="H135" s="19" t="s">
        <v>1752</v>
      </c>
      <c r="I135" s="19" t="s">
        <v>1460</v>
      </c>
      <c r="J135" s="19" t="s">
        <v>1461</v>
      </c>
      <c r="K135" s="20" t="s">
        <v>2519</v>
      </c>
      <c r="L135" s="20" t="s">
        <v>1948</v>
      </c>
      <c r="M135" s="19" t="s">
        <v>1464</v>
      </c>
      <c r="N135" s="19" t="s">
        <v>1944</v>
      </c>
      <c r="O135" s="19" t="s">
        <v>2790</v>
      </c>
      <c r="P135" s="20" t="s">
        <v>2519</v>
      </c>
      <c r="Q135" s="20" t="s">
        <v>1948</v>
      </c>
      <c r="R135" s="19" t="s">
        <v>1465</v>
      </c>
      <c r="S135" s="19" t="s">
        <v>2792</v>
      </c>
      <c r="T135" s="19" t="s">
        <v>2793</v>
      </c>
      <c r="U135" s="21" t="s">
        <v>2794</v>
      </c>
      <c r="V135" s="19" t="s">
        <v>1464</v>
      </c>
    </row>
    <row r="136">
      <c r="A136" s="19" t="str">
        <f>IFERROR(__xludf.DUMMYFUNCTION("REGEXEXTRACT(B136,""\d+"")"),"5")</f>
        <v>5</v>
      </c>
      <c r="B136" s="19" t="s">
        <v>2797</v>
      </c>
      <c r="C136" s="20" t="s">
        <v>2798</v>
      </c>
      <c r="D136" s="19" t="s">
        <v>1944</v>
      </c>
      <c r="E136" s="19" t="s">
        <v>2799</v>
      </c>
      <c r="F136" s="19" t="s">
        <v>1458</v>
      </c>
      <c r="G136" s="19" t="s">
        <v>1513</v>
      </c>
      <c r="H136" s="19" t="s">
        <v>234</v>
      </c>
      <c r="I136" s="19" t="s">
        <v>1460</v>
      </c>
      <c r="J136" s="19" t="s">
        <v>1461</v>
      </c>
      <c r="K136" s="20" t="s">
        <v>2500</v>
      </c>
      <c r="L136" s="20" t="s">
        <v>1948</v>
      </c>
      <c r="M136" s="19" t="s">
        <v>1464</v>
      </c>
      <c r="N136" s="19" t="s">
        <v>1944</v>
      </c>
      <c r="O136" s="19" t="s">
        <v>2799</v>
      </c>
      <c r="P136" s="20" t="s">
        <v>2500</v>
      </c>
      <c r="Q136" s="20" t="s">
        <v>1948</v>
      </c>
      <c r="R136" s="19" t="s">
        <v>1465</v>
      </c>
      <c r="S136" s="19" t="s">
        <v>2802</v>
      </c>
      <c r="T136" s="19" t="s">
        <v>2803</v>
      </c>
      <c r="U136" s="21" t="s">
        <v>2804</v>
      </c>
      <c r="V136" s="19" t="s">
        <v>1464</v>
      </c>
    </row>
    <row r="137">
      <c r="A137" s="19" t="str">
        <f>IFERROR(__xludf.DUMMYFUNCTION("REGEXEXTRACT(B137,""\d+"")"),"15")</f>
        <v>15</v>
      </c>
      <c r="B137" s="19" t="s">
        <v>2806</v>
      </c>
      <c r="C137" s="20" t="s">
        <v>2807</v>
      </c>
      <c r="D137" s="19" t="s">
        <v>2809</v>
      </c>
      <c r="E137" s="19" t="s">
        <v>2810</v>
      </c>
      <c r="F137" s="19" t="s">
        <v>1458</v>
      </c>
      <c r="G137" s="19" t="s">
        <v>1501</v>
      </c>
      <c r="H137" s="19" t="s">
        <v>250</v>
      </c>
      <c r="I137" s="19" t="s">
        <v>1460</v>
      </c>
      <c r="J137" s="19" t="s">
        <v>1461</v>
      </c>
      <c r="K137" s="20" t="s">
        <v>2811</v>
      </c>
      <c r="L137" s="20" t="s">
        <v>2812</v>
      </c>
      <c r="M137" s="19" t="s">
        <v>1464</v>
      </c>
      <c r="N137" s="19" t="s">
        <v>2809</v>
      </c>
      <c r="O137" s="19" t="s">
        <v>2810</v>
      </c>
      <c r="P137" s="20" t="s">
        <v>2811</v>
      </c>
      <c r="Q137" s="20" t="s">
        <v>2812</v>
      </c>
      <c r="R137" s="19" t="s">
        <v>1465</v>
      </c>
      <c r="S137" s="19" t="s">
        <v>2813</v>
      </c>
      <c r="T137" s="19" t="s">
        <v>2814</v>
      </c>
      <c r="U137" s="21" t="s">
        <v>2815</v>
      </c>
      <c r="V137" s="19" t="s">
        <v>1464</v>
      </c>
    </row>
    <row r="138">
      <c r="A138" s="19" t="str">
        <f>IFERROR(__xludf.DUMMYFUNCTION("REGEXEXTRACT(B138,""\d+"")"),"26")</f>
        <v>26</v>
      </c>
      <c r="B138" s="19" t="s">
        <v>1000</v>
      </c>
      <c r="C138" s="20" t="s">
        <v>2818</v>
      </c>
      <c r="D138" s="19" t="s">
        <v>2809</v>
      </c>
      <c r="E138" s="19" t="s">
        <v>2819</v>
      </c>
      <c r="F138" s="19" t="s">
        <v>1458</v>
      </c>
      <c r="G138" s="19" t="s">
        <v>1459</v>
      </c>
      <c r="H138" s="19" t="s">
        <v>250</v>
      </c>
      <c r="I138" s="19" t="s">
        <v>1460</v>
      </c>
      <c r="J138" s="19" t="s">
        <v>1461</v>
      </c>
      <c r="K138" s="20" t="s">
        <v>2811</v>
      </c>
      <c r="L138" s="20" t="s">
        <v>2812</v>
      </c>
      <c r="M138" s="19" t="s">
        <v>1464</v>
      </c>
      <c r="N138" s="19" t="s">
        <v>2809</v>
      </c>
      <c r="O138" s="19" t="s">
        <v>2819</v>
      </c>
      <c r="P138" s="20" t="s">
        <v>2811</v>
      </c>
      <c r="Q138" s="20" t="s">
        <v>2812</v>
      </c>
      <c r="R138" s="19" t="s">
        <v>1465</v>
      </c>
      <c r="S138" s="19" t="s">
        <v>2822</v>
      </c>
      <c r="T138" s="19" t="s">
        <v>2823</v>
      </c>
      <c r="U138" s="21" t="s">
        <v>2824</v>
      </c>
      <c r="V138" s="19" t="s">
        <v>1464</v>
      </c>
    </row>
    <row r="139">
      <c r="A139" s="19" t="str">
        <f>IFERROR(__xludf.DUMMYFUNCTION("REGEXEXTRACT(B139,""\d+"")"),"40")</f>
        <v>40</v>
      </c>
      <c r="B139" s="19" t="s">
        <v>984</v>
      </c>
      <c r="C139" s="20" t="s">
        <v>2827</v>
      </c>
      <c r="D139" s="19" t="s">
        <v>2809</v>
      </c>
      <c r="E139" s="19" t="s">
        <v>2828</v>
      </c>
      <c r="F139" s="19" t="s">
        <v>1458</v>
      </c>
      <c r="G139" s="19" t="s">
        <v>1459</v>
      </c>
      <c r="H139" s="19" t="s">
        <v>250</v>
      </c>
      <c r="I139" s="19" t="s">
        <v>1460</v>
      </c>
      <c r="J139" s="19" t="s">
        <v>1461</v>
      </c>
      <c r="K139" s="20" t="s">
        <v>2830</v>
      </c>
      <c r="L139" s="20" t="s">
        <v>2812</v>
      </c>
      <c r="M139" s="19" t="s">
        <v>1464</v>
      </c>
      <c r="N139" s="19" t="s">
        <v>2809</v>
      </c>
      <c r="O139" s="19" t="s">
        <v>2828</v>
      </c>
      <c r="P139" s="20" t="s">
        <v>2830</v>
      </c>
      <c r="Q139" s="20" t="s">
        <v>2812</v>
      </c>
      <c r="R139" s="19" t="s">
        <v>1465</v>
      </c>
      <c r="S139" s="19" t="s">
        <v>2831</v>
      </c>
      <c r="T139" s="19" t="s">
        <v>2832</v>
      </c>
      <c r="U139" s="21" t="s">
        <v>2833</v>
      </c>
      <c r="V139" s="19" t="s">
        <v>1464</v>
      </c>
    </row>
    <row r="140">
      <c r="A140" s="19" t="str">
        <f>IFERROR(__xludf.DUMMYFUNCTION("REGEXEXTRACT(B140,""\d+"")"),"70")</f>
        <v>70</v>
      </c>
      <c r="B140" s="19" t="s">
        <v>2836</v>
      </c>
      <c r="C140" s="20" t="s">
        <v>2838</v>
      </c>
      <c r="D140" s="19" t="s">
        <v>2809</v>
      </c>
      <c r="E140" s="19" t="s">
        <v>2839</v>
      </c>
      <c r="F140" s="19" t="s">
        <v>1458</v>
      </c>
      <c r="G140" s="19" t="s">
        <v>1459</v>
      </c>
      <c r="H140" s="19" t="s">
        <v>250</v>
      </c>
      <c r="I140" s="19" t="s">
        <v>1460</v>
      </c>
      <c r="J140" s="19" t="s">
        <v>1461</v>
      </c>
      <c r="K140" s="20" t="s">
        <v>2840</v>
      </c>
      <c r="L140" s="20" t="s">
        <v>2812</v>
      </c>
      <c r="M140" s="19" t="s">
        <v>1464</v>
      </c>
      <c r="N140" s="19" t="s">
        <v>2809</v>
      </c>
      <c r="O140" s="19" t="s">
        <v>2839</v>
      </c>
      <c r="P140" s="20" t="s">
        <v>2840</v>
      </c>
      <c r="Q140" s="20" t="s">
        <v>2812</v>
      </c>
      <c r="R140" s="19" t="s">
        <v>1465</v>
      </c>
      <c r="S140" s="19" t="s">
        <v>2842</v>
      </c>
      <c r="T140" s="19" t="s">
        <v>2843</v>
      </c>
      <c r="U140" s="21" t="s">
        <v>2844</v>
      </c>
      <c r="V140" s="19" t="s">
        <v>1464</v>
      </c>
    </row>
    <row r="141">
      <c r="A141" s="19" t="str">
        <f>IFERROR(__xludf.DUMMYFUNCTION("REGEXEXTRACT(B141,""\d+"")"),"71")</f>
        <v>71</v>
      </c>
      <c r="B141" s="19" t="s">
        <v>1066</v>
      </c>
      <c r="C141" s="20" t="s">
        <v>2847</v>
      </c>
      <c r="D141" s="19" t="s">
        <v>2809</v>
      </c>
      <c r="E141" s="19" t="s">
        <v>2848</v>
      </c>
      <c r="F141" s="19" t="s">
        <v>1458</v>
      </c>
      <c r="G141" s="19" t="s">
        <v>1459</v>
      </c>
      <c r="H141" s="19" t="s">
        <v>250</v>
      </c>
      <c r="I141" s="19" t="s">
        <v>1460</v>
      </c>
      <c r="J141" s="19" t="s">
        <v>1461</v>
      </c>
      <c r="K141" s="20" t="s">
        <v>2811</v>
      </c>
      <c r="L141" s="20" t="s">
        <v>2812</v>
      </c>
      <c r="M141" s="19" t="s">
        <v>1464</v>
      </c>
      <c r="N141" s="19" t="s">
        <v>2809</v>
      </c>
      <c r="O141" s="19" t="s">
        <v>2848</v>
      </c>
      <c r="P141" s="20" t="s">
        <v>2811</v>
      </c>
      <c r="Q141" s="20" t="s">
        <v>2812</v>
      </c>
      <c r="R141" s="19" t="s">
        <v>1465</v>
      </c>
      <c r="S141" s="19" t="s">
        <v>2850</v>
      </c>
      <c r="T141" s="19" t="s">
        <v>2851</v>
      </c>
      <c r="U141" s="21" t="s">
        <v>2852</v>
      </c>
      <c r="V141" s="19" t="s">
        <v>1464</v>
      </c>
    </row>
    <row r="142">
      <c r="A142" s="19" t="str">
        <f>IFERROR(__xludf.DUMMYFUNCTION("REGEXEXTRACT(B142,""\d+"")"),"75")</f>
        <v>75</v>
      </c>
      <c r="B142" s="19" t="s">
        <v>2854</v>
      </c>
      <c r="C142" s="20" t="s">
        <v>2856</v>
      </c>
      <c r="D142" s="19" t="s">
        <v>2809</v>
      </c>
      <c r="E142" s="19" t="s">
        <v>2857</v>
      </c>
      <c r="F142" s="19" t="s">
        <v>1458</v>
      </c>
      <c r="G142" s="19" t="s">
        <v>1501</v>
      </c>
      <c r="H142" s="19" t="s">
        <v>250</v>
      </c>
      <c r="I142" s="19" t="s">
        <v>1460</v>
      </c>
      <c r="J142" s="19" t="s">
        <v>1461</v>
      </c>
      <c r="K142" s="20" t="s">
        <v>2858</v>
      </c>
      <c r="L142" s="20" t="s">
        <v>2812</v>
      </c>
      <c r="M142" s="19" t="s">
        <v>1464</v>
      </c>
      <c r="N142" s="19" t="s">
        <v>2809</v>
      </c>
      <c r="O142" s="19" t="s">
        <v>2857</v>
      </c>
      <c r="P142" s="20" t="s">
        <v>2858</v>
      </c>
      <c r="Q142" s="20" t="s">
        <v>2812</v>
      </c>
      <c r="R142" s="19" t="s">
        <v>1465</v>
      </c>
      <c r="S142" s="19" t="s">
        <v>2860</v>
      </c>
      <c r="T142" s="19" t="s">
        <v>2861</v>
      </c>
      <c r="U142" s="21" t="s">
        <v>2862</v>
      </c>
      <c r="V142" s="19" t="s">
        <v>1464</v>
      </c>
    </row>
    <row r="143">
      <c r="A143" s="19" t="str">
        <f>IFERROR(__xludf.DUMMYFUNCTION("REGEXEXTRACT(B143,""\d+"")"),"80")</f>
        <v>80</v>
      </c>
      <c r="B143" s="19" t="s">
        <v>611</v>
      </c>
      <c r="C143" s="20" t="s">
        <v>2865</v>
      </c>
      <c r="D143" s="19" t="s">
        <v>2809</v>
      </c>
      <c r="E143" s="19" t="s">
        <v>2866</v>
      </c>
      <c r="F143" s="19" t="s">
        <v>1458</v>
      </c>
      <c r="G143" s="19" t="s">
        <v>1501</v>
      </c>
      <c r="H143" s="19" t="s">
        <v>250</v>
      </c>
      <c r="I143" s="19" t="s">
        <v>1460</v>
      </c>
      <c r="J143" s="19" t="s">
        <v>1461</v>
      </c>
      <c r="K143" s="20" t="s">
        <v>2868</v>
      </c>
      <c r="L143" s="20" t="s">
        <v>2812</v>
      </c>
      <c r="M143" s="19" t="s">
        <v>1464</v>
      </c>
      <c r="N143" s="19" t="s">
        <v>2809</v>
      </c>
      <c r="O143" s="19" t="s">
        <v>2866</v>
      </c>
      <c r="P143" s="20" t="s">
        <v>2868</v>
      </c>
      <c r="Q143" s="20" t="s">
        <v>2812</v>
      </c>
      <c r="R143" s="19" t="s">
        <v>1465</v>
      </c>
      <c r="S143" s="19" t="s">
        <v>2869</v>
      </c>
      <c r="T143" s="19" t="s">
        <v>2870</v>
      </c>
      <c r="U143" s="21" t="s">
        <v>2871</v>
      </c>
      <c r="V143" s="19" t="s">
        <v>1464</v>
      </c>
    </row>
    <row r="144">
      <c r="A144" s="19" t="str">
        <f>IFERROR(__xludf.DUMMYFUNCTION("REGEXEXTRACT(B144,""\d+"")"),"85")</f>
        <v>85</v>
      </c>
      <c r="B144" s="19" t="s">
        <v>484</v>
      </c>
      <c r="C144" s="20" t="s">
        <v>2875</v>
      </c>
      <c r="D144" s="19" t="s">
        <v>1944</v>
      </c>
      <c r="E144" s="19" t="s">
        <v>2876</v>
      </c>
      <c r="F144" s="19" t="s">
        <v>1458</v>
      </c>
      <c r="G144" s="19" t="s">
        <v>1501</v>
      </c>
      <c r="H144" s="19" t="s">
        <v>250</v>
      </c>
      <c r="I144" s="19" t="s">
        <v>1460</v>
      </c>
      <c r="J144" s="19" t="s">
        <v>1461</v>
      </c>
      <c r="K144" s="20" t="s">
        <v>2877</v>
      </c>
      <c r="L144" s="20" t="s">
        <v>1948</v>
      </c>
      <c r="M144" s="19" t="s">
        <v>1464</v>
      </c>
      <c r="N144" s="19" t="s">
        <v>1944</v>
      </c>
      <c r="O144" s="19" t="s">
        <v>2876</v>
      </c>
      <c r="P144" s="20" t="s">
        <v>2877</v>
      </c>
      <c r="Q144" s="20" t="s">
        <v>1948</v>
      </c>
      <c r="R144" s="19" t="s">
        <v>1465</v>
      </c>
      <c r="S144" s="19" t="s">
        <v>2879</v>
      </c>
      <c r="T144" s="19" t="s">
        <v>2880</v>
      </c>
      <c r="U144" s="21" t="s">
        <v>2881</v>
      </c>
      <c r="V144" s="19" t="s">
        <v>1464</v>
      </c>
    </row>
    <row r="145">
      <c r="A145" s="19" t="str">
        <f>IFERROR(__xludf.DUMMYFUNCTION("REGEXEXTRACT(B145,""\d+"")"),"88")</f>
        <v>88</v>
      </c>
      <c r="B145" s="19" t="s">
        <v>2884</v>
      </c>
      <c r="C145" s="20" t="s">
        <v>2885</v>
      </c>
      <c r="D145" s="19" t="s">
        <v>2809</v>
      </c>
      <c r="E145" s="19" t="s">
        <v>2886</v>
      </c>
      <c r="F145" s="19" t="s">
        <v>1458</v>
      </c>
      <c r="G145" s="19" t="s">
        <v>1459</v>
      </c>
      <c r="H145" s="19" t="s">
        <v>250</v>
      </c>
      <c r="I145" s="19" t="s">
        <v>1460</v>
      </c>
      <c r="J145" s="19" t="s">
        <v>1461</v>
      </c>
      <c r="K145" s="20" t="s">
        <v>2887</v>
      </c>
      <c r="L145" s="20" t="s">
        <v>2812</v>
      </c>
      <c r="M145" s="19" t="s">
        <v>1464</v>
      </c>
      <c r="N145" s="19" t="s">
        <v>2809</v>
      </c>
      <c r="O145" s="19" t="s">
        <v>2886</v>
      </c>
      <c r="P145" s="20" t="s">
        <v>2887</v>
      </c>
      <c r="Q145" s="20" t="s">
        <v>2812</v>
      </c>
      <c r="R145" s="19" t="s">
        <v>1465</v>
      </c>
      <c r="S145" s="19" t="s">
        <v>2889</v>
      </c>
      <c r="T145" s="19" t="s">
        <v>2890</v>
      </c>
      <c r="U145" s="21" t="s">
        <v>2891</v>
      </c>
      <c r="V145" s="19" t="s">
        <v>1464</v>
      </c>
    </row>
    <row r="146">
      <c r="A146" s="19" t="str">
        <f>IFERROR(__xludf.DUMMYFUNCTION("REGEXEXTRACT(B146,""\d+"")"),"104")</f>
        <v>104</v>
      </c>
      <c r="B146" s="19" t="s">
        <v>2894</v>
      </c>
      <c r="C146" s="20" t="s">
        <v>2895</v>
      </c>
      <c r="D146" s="19" t="s">
        <v>2809</v>
      </c>
      <c r="E146" s="19" t="s">
        <v>2896</v>
      </c>
      <c r="F146" s="19" t="s">
        <v>1458</v>
      </c>
      <c r="G146" s="19" t="s">
        <v>1459</v>
      </c>
      <c r="H146" s="19" t="s">
        <v>250</v>
      </c>
      <c r="I146" s="19" t="s">
        <v>1460</v>
      </c>
      <c r="J146" s="19" t="s">
        <v>1461</v>
      </c>
      <c r="K146" s="20" t="s">
        <v>2811</v>
      </c>
      <c r="L146" s="20" t="s">
        <v>2812</v>
      </c>
      <c r="M146" s="19" t="s">
        <v>1464</v>
      </c>
      <c r="N146" s="19" t="s">
        <v>2809</v>
      </c>
      <c r="O146" s="19" t="s">
        <v>2896</v>
      </c>
      <c r="P146" s="20" t="s">
        <v>2811</v>
      </c>
      <c r="Q146" s="20" t="s">
        <v>2812</v>
      </c>
      <c r="R146" s="19" t="s">
        <v>1465</v>
      </c>
      <c r="S146" s="19" t="s">
        <v>2898</v>
      </c>
      <c r="T146" s="19" t="s">
        <v>2899</v>
      </c>
      <c r="U146" s="21" t="s">
        <v>2901</v>
      </c>
      <c r="V146" s="19" t="s">
        <v>1464</v>
      </c>
    </row>
    <row r="147">
      <c r="A147" s="19" t="str">
        <f>IFERROR(__xludf.DUMMYFUNCTION("REGEXEXTRACT(B147,""\d+"")"),"113")</f>
        <v>113</v>
      </c>
      <c r="B147" s="19" t="s">
        <v>2904</v>
      </c>
      <c r="C147" s="20" t="s">
        <v>2905</v>
      </c>
      <c r="D147" s="19" t="s">
        <v>2809</v>
      </c>
      <c r="E147" s="19" t="s">
        <v>2906</v>
      </c>
      <c r="F147" s="19" t="s">
        <v>1458</v>
      </c>
      <c r="G147" s="19" t="s">
        <v>1459</v>
      </c>
      <c r="H147" s="19" t="s">
        <v>250</v>
      </c>
      <c r="I147" s="19" t="s">
        <v>1460</v>
      </c>
      <c r="J147" s="19" t="s">
        <v>1461</v>
      </c>
      <c r="K147" s="20" t="s">
        <v>2868</v>
      </c>
      <c r="L147" s="20" t="s">
        <v>2812</v>
      </c>
      <c r="M147" s="19" t="s">
        <v>1464</v>
      </c>
      <c r="N147" s="19" t="s">
        <v>2809</v>
      </c>
      <c r="O147" s="19" t="s">
        <v>2906</v>
      </c>
      <c r="P147" s="20" t="s">
        <v>2868</v>
      </c>
      <c r="Q147" s="20" t="s">
        <v>2812</v>
      </c>
      <c r="R147" s="19" t="s">
        <v>1465</v>
      </c>
      <c r="S147" s="19" t="s">
        <v>2909</v>
      </c>
      <c r="T147" s="19" t="s">
        <v>2910</v>
      </c>
      <c r="U147" s="21" t="s">
        <v>2911</v>
      </c>
      <c r="V147" s="19" t="s">
        <v>1464</v>
      </c>
    </row>
    <row r="148">
      <c r="A148" s="19" t="str">
        <f>IFERROR(__xludf.DUMMYFUNCTION("REGEXEXTRACT(B148,""\d+"")"),"118")</f>
        <v>118</v>
      </c>
      <c r="B148" s="19" t="s">
        <v>2914</v>
      </c>
      <c r="C148" s="20" t="s">
        <v>2915</v>
      </c>
      <c r="D148" s="19" t="s">
        <v>2809</v>
      </c>
      <c r="E148" s="19" t="s">
        <v>2917</v>
      </c>
      <c r="F148" s="19" t="s">
        <v>1458</v>
      </c>
      <c r="G148" s="19" t="s">
        <v>1459</v>
      </c>
      <c r="H148" s="19" t="s">
        <v>250</v>
      </c>
      <c r="I148" s="19" t="s">
        <v>1460</v>
      </c>
      <c r="J148" s="19" t="s">
        <v>1461</v>
      </c>
      <c r="K148" s="20" t="s">
        <v>2830</v>
      </c>
      <c r="L148" s="20" t="s">
        <v>2812</v>
      </c>
      <c r="M148" s="19" t="s">
        <v>1464</v>
      </c>
      <c r="N148" s="19" t="s">
        <v>2809</v>
      </c>
      <c r="O148" s="19" t="s">
        <v>2917</v>
      </c>
      <c r="P148" s="20" t="s">
        <v>2830</v>
      </c>
      <c r="Q148" s="20" t="s">
        <v>2812</v>
      </c>
      <c r="R148" s="19" t="s">
        <v>1465</v>
      </c>
      <c r="S148" s="19" t="s">
        <v>2919</v>
      </c>
      <c r="T148" s="19" t="s">
        <v>2920</v>
      </c>
      <c r="U148" s="21" t="s">
        <v>2921</v>
      </c>
      <c r="V148" s="19" t="s">
        <v>1464</v>
      </c>
    </row>
    <row r="149">
      <c r="A149" s="19" t="str">
        <f>IFERROR(__xludf.DUMMYFUNCTION("REGEXEXTRACT(B149,""\d+"")"),"119")</f>
        <v>119</v>
      </c>
      <c r="B149" s="19" t="s">
        <v>423</v>
      </c>
      <c r="C149" s="20" t="s">
        <v>2924</v>
      </c>
      <c r="D149" s="19" t="s">
        <v>2809</v>
      </c>
      <c r="E149" s="19" t="s">
        <v>2925</v>
      </c>
      <c r="F149" s="19" t="s">
        <v>1458</v>
      </c>
      <c r="G149" s="19" t="s">
        <v>1501</v>
      </c>
      <c r="H149" s="19" t="s">
        <v>250</v>
      </c>
      <c r="I149" s="19" t="s">
        <v>1460</v>
      </c>
      <c r="J149" s="19" t="s">
        <v>1461</v>
      </c>
      <c r="K149" s="20" t="s">
        <v>2868</v>
      </c>
      <c r="L149" s="20" t="s">
        <v>2812</v>
      </c>
      <c r="M149" s="19" t="s">
        <v>1464</v>
      </c>
      <c r="N149" s="19" t="s">
        <v>2809</v>
      </c>
      <c r="O149" s="19" t="s">
        <v>2925</v>
      </c>
      <c r="P149" s="20" t="s">
        <v>2868</v>
      </c>
      <c r="Q149" s="20" t="s">
        <v>2812</v>
      </c>
      <c r="R149" s="19" t="s">
        <v>1465</v>
      </c>
      <c r="S149" s="19" t="s">
        <v>2927</v>
      </c>
      <c r="T149" s="19" t="s">
        <v>2928</v>
      </c>
      <c r="U149" s="21" t="s">
        <v>2929</v>
      </c>
      <c r="V149" s="19" t="s">
        <v>1464</v>
      </c>
    </row>
    <row r="150">
      <c r="A150" s="19" t="str">
        <f>IFERROR(__xludf.DUMMYFUNCTION("REGEXEXTRACT(B150,""\d+"")"),"121")</f>
        <v>121</v>
      </c>
      <c r="B150" s="19" t="s">
        <v>2932</v>
      </c>
      <c r="C150" s="20" t="s">
        <v>2933</v>
      </c>
      <c r="D150" s="19" t="s">
        <v>2809</v>
      </c>
      <c r="E150" s="19" t="s">
        <v>2934</v>
      </c>
      <c r="F150" s="19" t="s">
        <v>1458</v>
      </c>
      <c r="G150" s="19" t="s">
        <v>1459</v>
      </c>
      <c r="H150" s="19" t="s">
        <v>250</v>
      </c>
      <c r="I150" s="19" t="s">
        <v>1460</v>
      </c>
      <c r="J150" s="19" t="s">
        <v>1461</v>
      </c>
      <c r="K150" s="20" t="s">
        <v>2858</v>
      </c>
      <c r="L150" s="20" t="s">
        <v>2812</v>
      </c>
      <c r="M150" s="19" t="s">
        <v>1464</v>
      </c>
      <c r="N150" s="19" t="s">
        <v>2809</v>
      </c>
      <c r="O150" s="19" t="s">
        <v>2934</v>
      </c>
      <c r="P150" s="20" t="s">
        <v>2858</v>
      </c>
      <c r="Q150" s="20" t="s">
        <v>2812</v>
      </c>
      <c r="R150" s="19" t="s">
        <v>1465</v>
      </c>
      <c r="S150" s="19" t="s">
        <v>2935</v>
      </c>
      <c r="T150" s="19" t="s">
        <v>2936</v>
      </c>
      <c r="U150" s="21" t="s">
        <v>2938</v>
      </c>
      <c r="V150" s="19" t="s">
        <v>1464</v>
      </c>
    </row>
    <row r="151">
      <c r="A151" s="19" t="str">
        <f>IFERROR(__xludf.DUMMYFUNCTION("REGEXEXTRACT(B151,""\d+"")"),"155")</f>
        <v>155</v>
      </c>
      <c r="B151" s="19" t="s">
        <v>292</v>
      </c>
      <c r="C151" s="20" t="s">
        <v>2940</v>
      </c>
      <c r="D151" s="19" t="s">
        <v>2809</v>
      </c>
      <c r="E151" s="19" t="s">
        <v>2941</v>
      </c>
      <c r="F151" s="19" t="s">
        <v>1458</v>
      </c>
      <c r="G151" s="19" t="s">
        <v>1501</v>
      </c>
      <c r="H151" s="19" t="s">
        <v>250</v>
      </c>
      <c r="I151" s="19" t="s">
        <v>1460</v>
      </c>
      <c r="J151" s="19" t="s">
        <v>1461</v>
      </c>
      <c r="K151" s="20" t="s">
        <v>2943</v>
      </c>
      <c r="L151" s="20" t="s">
        <v>2812</v>
      </c>
      <c r="M151" s="19" t="s">
        <v>1464</v>
      </c>
      <c r="N151" s="19" t="s">
        <v>2809</v>
      </c>
      <c r="O151" s="19" t="s">
        <v>2941</v>
      </c>
      <c r="P151" s="20" t="s">
        <v>2943</v>
      </c>
      <c r="Q151" s="20" t="s">
        <v>2812</v>
      </c>
      <c r="R151" s="19" t="s">
        <v>1465</v>
      </c>
      <c r="S151" s="19" t="s">
        <v>2944</v>
      </c>
      <c r="T151" s="19" t="s">
        <v>2945</v>
      </c>
      <c r="U151" s="21" t="s">
        <v>2946</v>
      </c>
      <c r="V151" s="19" t="s">
        <v>1464</v>
      </c>
    </row>
    <row r="152">
      <c r="A152" s="19" t="str">
        <f>IFERROR(__xludf.DUMMYFUNCTION("REGEXEXTRACT(B152,""\d+"")"),"157")</f>
        <v>157</v>
      </c>
      <c r="B152" s="19" t="s">
        <v>378</v>
      </c>
      <c r="C152" s="20" t="s">
        <v>2949</v>
      </c>
      <c r="D152" s="19" t="s">
        <v>2809</v>
      </c>
      <c r="E152" s="19" t="s">
        <v>2950</v>
      </c>
      <c r="F152" s="19" t="s">
        <v>1458</v>
      </c>
      <c r="G152" s="19" t="s">
        <v>1459</v>
      </c>
      <c r="H152" s="19" t="s">
        <v>250</v>
      </c>
      <c r="I152" s="19" t="s">
        <v>1460</v>
      </c>
      <c r="J152" s="19" t="s">
        <v>1461</v>
      </c>
      <c r="K152" s="20" t="s">
        <v>2877</v>
      </c>
      <c r="L152" s="20" t="s">
        <v>2812</v>
      </c>
      <c r="M152" s="19" t="s">
        <v>1464</v>
      </c>
      <c r="N152" s="19" t="s">
        <v>2809</v>
      </c>
      <c r="O152" s="19" t="s">
        <v>2950</v>
      </c>
      <c r="P152" s="20" t="s">
        <v>2877</v>
      </c>
      <c r="Q152" s="20" t="s">
        <v>2812</v>
      </c>
      <c r="R152" s="19" t="s">
        <v>1465</v>
      </c>
      <c r="S152" s="19" t="s">
        <v>2952</v>
      </c>
      <c r="T152" s="19" t="s">
        <v>2953</v>
      </c>
      <c r="U152" s="21" t="s">
        <v>2954</v>
      </c>
      <c r="V152" s="19" t="s">
        <v>1464</v>
      </c>
    </row>
    <row r="153">
      <c r="A153" s="19" t="str">
        <f>IFERROR(__xludf.DUMMYFUNCTION("REGEXEXTRACT(B153,""\d+"")"),"163")</f>
        <v>163</v>
      </c>
      <c r="B153" s="19" t="s">
        <v>550</v>
      </c>
      <c r="C153" s="20" t="s">
        <v>2957</v>
      </c>
      <c r="D153" s="19" t="s">
        <v>2809</v>
      </c>
      <c r="E153" s="19" t="s">
        <v>2958</v>
      </c>
      <c r="F153" s="19" t="s">
        <v>1458</v>
      </c>
      <c r="G153" s="19" t="s">
        <v>1478</v>
      </c>
      <c r="H153" s="19" t="s">
        <v>250</v>
      </c>
      <c r="I153" s="19" t="s">
        <v>1460</v>
      </c>
      <c r="J153" s="19" t="s">
        <v>1461</v>
      </c>
      <c r="K153" s="20" t="s">
        <v>2877</v>
      </c>
      <c r="L153" s="20" t="s">
        <v>2812</v>
      </c>
      <c r="M153" s="19" t="s">
        <v>1464</v>
      </c>
      <c r="N153" s="19" t="s">
        <v>2809</v>
      </c>
      <c r="O153" s="19" t="s">
        <v>2958</v>
      </c>
      <c r="P153" s="20" t="s">
        <v>2877</v>
      </c>
      <c r="Q153" s="20" t="s">
        <v>2812</v>
      </c>
      <c r="R153" s="19" t="s">
        <v>1465</v>
      </c>
      <c r="S153" s="19" t="s">
        <v>2960</v>
      </c>
      <c r="T153" s="19" t="s">
        <v>2961</v>
      </c>
      <c r="U153" s="21" t="s">
        <v>2962</v>
      </c>
      <c r="V153" s="19" t="s">
        <v>1464</v>
      </c>
    </row>
    <row r="154">
      <c r="A154" s="19" t="str">
        <f>IFERROR(__xludf.DUMMYFUNCTION("REGEXEXTRACT(B154,""\d+"")"),"168")</f>
        <v>168</v>
      </c>
      <c r="B154" s="19" t="s">
        <v>391</v>
      </c>
      <c r="C154" s="20" t="s">
        <v>2965</v>
      </c>
      <c r="D154" s="19" t="s">
        <v>2809</v>
      </c>
      <c r="E154" s="19" t="s">
        <v>2966</v>
      </c>
      <c r="F154" s="19" t="s">
        <v>1458</v>
      </c>
      <c r="G154" s="19" t="s">
        <v>1459</v>
      </c>
      <c r="H154" s="19" t="s">
        <v>250</v>
      </c>
      <c r="I154" s="19" t="s">
        <v>1460</v>
      </c>
      <c r="J154" s="19" t="s">
        <v>1461</v>
      </c>
      <c r="K154" s="20" t="s">
        <v>2967</v>
      </c>
      <c r="L154" s="20" t="s">
        <v>2812</v>
      </c>
      <c r="M154" s="19" t="s">
        <v>1464</v>
      </c>
      <c r="N154" s="19" t="s">
        <v>2809</v>
      </c>
      <c r="O154" s="19" t="s">
        <v>2966</v>
      </c>
      <c r="P154" s="20" t="s">
        <v>2967</v>
      </c>
      <c r="Q154" s="20" t="s">
        <v>2812</v>
      </c>
      <c r="R154" s="19" t="s">
        <v>1465</v>
      </c>
      <c r="S154" s="19" t="s">
        <v>2969</v>
      </c>
      <c r="T154" s="19" t="s">
        <v>2970</v>
      </c>
      <c r="U154" s="21" t="s">
        <v>2971</v>
      </c>
      <c r="V154" s="19" t="s">
        <v>1464</v>
      </c>
    </row>
    <row r="155">
      <c r="A155" s="19" t="str">
        <f>IFERROR(__xludf.DUMMYFUNCTION("REGEXEXTRACT(B155,""\d+"")"),"2")</f>
        <v>2</v>
      </c>
      <c r="B155" s="19" t="s">
        <v>2974</v>
      </c>
      <c r="C155" s="20" t="s">
        <v>2976</v>
      </c>
      <c r="D155" s="19" t="s">
        <v>1456</v>
      </c>
      <c r="E155" s="19" t="s">
        <v>2977</v>
      </c>
      <c r="F155" s="19" t="s">
        <v>1458</v>
      </c>
      <c r="G155" s="19" t="s">
        <v>1459</v>
      </c>
      <c r="H155" s="19" t="s">
        <v>250</v>
      </c>
      <c r="I155" s="19" t="s">
        <v>1460</v>
      </c>
      <c r="J155" s="19" t="s">
        <v>1461</v>
      </c>
      <c r="K155" s="20" t="s">
        <v>2979</v>
      </c>
      <c r="L155" s="20" t="s">
        <v>1463</v>
      </c>
      <c r="M155" s="19" t="s">
        <v>1464</v>
      </c>
      <c r="N155" s="19" t="s">
        <v>1456</v>
      </c>
      <c r="O155" s="19" t="s">
        <v>2977</v>
      </c>
      <c r="P155" s="20" t="s">
        <v>2979</v>
      </c>
      <c r="Q155" s="20" t="s">
        <v>1463</v>
      </c>
      <c r="R155" s="19" t="s">
        <v>1465</v>
      </c>
      <c r="S155" s="19" t="s">
        <v>2980</v>
      </c>
      <c r="T155" s="19" t="s">
        <v>2981</v>
      </c>
      <c r="U155" s="21" t="s">
        <v>2983</v>
      </c>
      <c r="V155" s="19" t="s">
        <v>1464</v>
      </c>
    </row>
    <row r="156">
      <c r="A156" s="19" t="str">
        <f>IFERROR(__xludf.DUMMYFUNCTION("REGEXEXTRACT(B156,""\d+"")"),"11")</f>
        <v>11</v>
      </c>
      <c r="B156" s="19" t="s">
        <v>2986</v>
      </c>
      <c r="C156" s="20" t="s">
        <v>2987</v>
      </c>
      <c r="D156" s="19" t="s">
        <v>1456</v>
      </c>
      <c r="E156" s="19" t="s">
        <v>2988</v>
      </c>
      <c r="F156" s="19" t="s">
        <v>1458</v>
      </c>
      <c r="G156" s="19" t="s">
        <v>1501</v>
      </c>
      <c r="H156" s="19" t="s">
        <v>250</v>
      </c>
      <c r="I156" s="19" t="s">
        <v>1460</v>
      </c>
      <c r="J156" s="19" t="s">
        <v>1461</v>
      </c>
      <c r="K156" s="20" t="s">
        <v>2979</v>
      </c>
      <c r="L156" s="20" t="s">
        <v>1463</v>
      </c>
      <c r="M156" s="19" t="s">
        <v>1464</v>
      </c>
      <c r="N156" s="19" t="s">
        <v>1456</v>
      </c>
      <c r="O156" s="19" t="s">
        <v>2988</v>
      </c>
      <c r="P156" s="20" t="s">
        <v>2979</v>
      </c>
      <c r="Q156" s="20" t="s">
        <v>1463</v>
      </c>
      <c r="R156" s="19" t="s">
        <v>1465</v>
      </c>
      <c r="S156" s="19" t="s">
        <v>2990</v>
      </c>
      <c r="T156" s="19" t="s">
        <v>2991</v>
      </c>
      <c r="U156" s="21" t="s">
        <v>2992</v>
      </c>
      <c r="V156" s="19" t="s">
        <v>1464</v>
      </c>
    </row>
    <row r="157">
      <c r="A157" s="19" t="str">
        <f>IFERROR(__xludf.DUMMYFUNCTION("REGEXEXTRACT(B157,""\d+"")"),"14")</f>
        <v>14</v>
      </c>
      <c r="B157" s="19" t="s">
        <v>2994</v>
      </c>
      <c r="C157" s="20" t="s">
        <v>2995</v>
      </c>
      <c r="D157" s="19" t="s">
        <v>1456</v>
      </c>
      <c r="E157" s="19" t="s">
        <v>2996</v>
      </c>
      <c r="F157" s="19" t="s">
        <v>1458</v>
      </c>
      <c r="G157" s="19" t="s">
        <v>1478</v>
      </c>
      <c r="H157" s="19" t="s">
        <v>250</v>
      </c>
      <c r="I157" s="19" t="s">
        <v>1460</v>
      </c>
      <c r="J157" s="19" t="s">
        <v>1461</v>
      </c>
      <c r="K157" s="20" t="s">
        <v>2998</v>
      </c>
      <c r="L157" s="20" t="s">
        <v>1463</v>
      </c>
      <c r="M157" s="19" t="s">
        <v>1464</v>
      </c>
      <c r="N157" s="19" t="s">
        <v>1456</v>
      </c>
      <c r="O157" s="19" t="s">
        <v>2996</v>
      </c>
      <c r="P157" s="20" t="s">
        <v>2998</v>
      </c>
      <c r="Q157" s="20" t="s">
        <v>1463</v>
      </c>
      <c r="R157" s="19" t="s">
        <v>1465</v>
      </c>
      <c r="S157" s="19" t="s">
        <v>2999</v>
      </c>
      <c r="T157" s="19" t="s">
        <v>3001</v>
      </c>
      <c r="U157" s="21" t="s">
        <v>3002</v>
      </c>
      <c r="V157" s="19" t="s">
        <v>1464</v>
      </c>
    </row>
    <row r="158">
      <c r="A158" s="19" t="str">
        <f>IFERROR(__xludf.DUMMYFUNCTION("REGEXEXTRACT(B158,""\d+"")"),"21")</f>
        <v>21</v>
      </c>
      <c r="B158" s="19" t="s">
        <v>3004</v>
      </c>
      <c r="C158" s="20" t="s">
        <v>3005</v>
      </c>
      <c r="D158" s="19" t="s">
        <v>1944</v>
      </c>
      <c r="E158" s="19" t="s">
        <v>3007</v>
      </c>
      <c r="F158" s="19" t="s">
        <v>1458</v>
      </c>
      <c r="G158" s="19" t="s">
        <v>1525</v>
      </c>
      <c r="H158" s="19" t="s">
        <v>250</v>
      </c>
      <c r="I158" s="19" t="s">
        <v>1460</v>
      </c>
      <c r="J158" s="19" t="s">
        <v>1461</v>
      </c>
      <c r="K158" s="20" t="s">
        <v>3008</v>
      </c>
      <c r="L158" s="20" t="s">
        <v>1948</v>
      </c>
      <c r="M158" s="19" t="s">
        <v>1464</v>
      </c>
      <c r="N158" s="19" t="s">
        <v>1944</v>
      </c>
      <c r="O158" s="19" t="s">
        <v>3007</v>
      </c>
      <c r="P158" s="20" t="s">
        <v>3008</v>
      </c>
      <c r="Q158" s="20" t="s">
        <v>1948</v>
      </c>
      <c r="R158" s="19" t="s">
        <v>1465</v>
      </c>
      <c r="S158" s="19" t="s">
        <v>3010</v>
      </c>
      <c r="T158" s="19" t="s">
        <v>3011</v>
      </c>
      <c r="U158" s="21" t="s">
        <v>3012</v>
      </c>
      <c r="V158" s="19" t="s">
        <v>1464</v>
      </c>
    </row>
    <row r="159">
      <c r="A159" s="19" t="str">
        <f>IFERROR(__xludf.DUMMYFUNCTION("REGEXEXTRACT(B159,""\d+"")"),"24")</f>
        <v>24</v>
      </c>
      <c r="B159" s="19" t="s">
        <v>3014</v>
      </c>
      <c r="C159" s="20" t="s">
        <v>3015</v>
      </c>
      <c r="D159" s="19" t="s">
        <v>1456</v>
      </c>
      <c r="E159" s="19" t="s">
        <v>3017</v>
      </c>
      <c r="F159" s="19" t="s">
        <v>1458</v>
      </c>
      <c r="G159" s="19" t="s">
        <v>1525</v>
      </c>
      <c r="H159" s="19" t="s">
        <v>250</v>
      </c>
      <c r="I159" s="19" t="s">
        <v>1460</v>
      </c>
      <c r="J159" s="19" t="s">
        <v>1461</v>
      </c>
      <c r="K159" s="20" t="s">
        <v>2979</v>
      </c>
      <c r="L159" s="20" t="s">
        <v>1463</v>
      </c>
      <c r="M159" s="19" t="s">
        <v>1464</v>
      </c>
      <c r="N159" s="19" t="s">
        <v>1456</v>
      </c>
      <c r="O159" s="19" t="s">
        <v>3017</v>
      </c>
      <c r="P159" s="20" t="s">
        <v>2979</v>
      </c>
      <c r="Q159" s="20" t="s">
        <v>1463</v>
      </c>
      <c r="R159" s="19" t="s">
        <v>1465</v>
      </c>
      <c r="S159" s="19" t="s">
        <v>3019</v>
      </c>
      <c r="T159" s="19" t="s">
        <v>3020</v>
      </c>
      <c r="U159" s="21" t="s">
        <v>3021</v>
      </c>
      <c r="V159" s="19" t="s">
        <v>1464</v>
      </c>
    </row>
    <row r="160">
      <c r="A160" s="19" t="str">
        <f>IFERROR(__xludf.DUMMYFUNCTION("REGEXEXTRACT(B160,""\d+"")"),"32")</f>
        <v>32</v>
      </c>
      <c r="B160" s="19" t="s">
        <v>3024</v>
      </c>
      <c r="C160" s="20" t="s">
        <v>3025</v>
      </c>
      <c r="D160" s="19" t="s">
        <v>1456</v>
      </c>
      <c r="E160" s="19" t="s">
        <v>3026</v>
      </c>
      <c r="F160" s="19" t="s">
        <v>1458</v>
      </c>
      <c r="G160" s="19" t="s">
        <v>1459</v>
      </c>
      <c r="H160" s="19" t="s">
        <v>250</v>
      </c>
      <c r="I160" s="19" t="s">
        <v>1460</v>
      </c>
      <c r="J160" s="19" t="s">
        <v>1461</v>
      </c>
      <c r="K160" s="20" t="s">
        <v>3027</v>
      </c>
      <c r="L160" s="20" t="s">
        <v>1463</v>
      </c>
      <c r="M160" s="19" t="s">
        <v>1464</v>
      </c>
      <c r="N160" s="19" t="s">
        <v>1456</v>
      </c>
      <c r="O160" s="19" t="s">
        <v>3026</v>
      </c>
      <c r="P160" s="20" t="s">
        <v>3027</v>
      </c>
      <c r="Q160" s="20" t="s">
        <v>1463</v>
      </c>
      <c r="R160" s="19" t="s">
        <v>1465</v>
      </c>
      <c r="S160" s="19" t="s">
        <v>3029</v>
      </c>
      <c r="T160" s="19" t="s">
        <v>3030</v>
      </c>
      <c r="U160" s="21" t="s">
        <v>3031</v>
      </c>
      <c r="V160" s="19" t="s">
        <v>1464</v>
      </c>
    </row>
    <row r="161">
      <c r="A161" s="19" t="str">
        <f>IFERROR(__xludf.DUMMYFUNCTION("REGEXEXTRACT(B161,""\d+"")"),"38")</f>
        <v>38</v>
      </c>
      <c r="B161" s="19" t="s">
        <v>3033</v>
      </c>
      <c r="C161" s="20" t="s">
        <v>3034</v>
      </c>
      <c r="D161" s="19" t="s">
        <v>1456</v>
      </c>
      <c r="E161" s="19" t="s">
        <v>3035</v>
      </c>
      <c r="F161" s="19" t="s">
        <v>1458</v>
      </c>
      <c r="G161" s="19" t="s">
        <v>1459</v>
      </c>
      <c r="H161" s="19" t="s">
        <v>250</v>
      </c>
      <c r="I161" s="19" t="s">
        <v>1460</v>
      </c>
      <c r="J161" s="19" t="s">
        <v>1461</v>
      </c>
      <c r="K161" s="20" t="s">
        <v>3036</v>
      </c>
      <c r="L161" s="20" t="s">
        <v>1463</v>
      </c>
      <c r="M161" s="19" t="s">
        <v>1464</v>
      </c>
      <c r="N161" s="19" t="s">
        <v>1456</v>
      </c>
      <c r="O161" s="19" t="s">
        <v>3035</v>
      </c>
      <c r="P161" s="20" t="s">
        <v>3036</v>
      </c>
      <c r="Q161" s="20" t="s">
        <v>1463</v>
      </c>
      <c r="R161" s="19" t="s">
        <v>1465</v>
      </c>
      <c r="S161" s="19" t="s">
        <v>3038</v>
      </c>
      <c r="T161" s="19" t="s">
        <v>3039</v>
      </c>
      <c r="U161" s="21" t="s">
        <v>3040</v>
      </c>
      <c r="V161" s="19" t="s">
        <v>1464</v>
      </c>
    </row>
    <row r="162">
      <c r="A162" s="19" t="str">
        <f>IFERROR(__xludf.DUMMYFUNCTION("REGEXEXTRACT(B162,""\d+"")"),"49")</f>
        <v>49</v>
      </c>
      <c r="B162" s="19" t="s">
        <v>3042</v>
      </c>
      <c r="C162" s="20" t="s">
        <v>3043</v>
      </c>
      <c r="D162" s="19" t="s">
        <v>1456</v>
      </c>
      <c r="E162" s="19" t="s">
        <v>3044</v>
      </c>
      <c r="F162" s="19" t="s">
        <v>1458</v>
      </c>
      <c r="G162" s="19" t="s">
        <v>1459</v>
      </c>
      <c r="H162" s="19" t="s">
        <v>250</v>
      </c>
      <c r="I162" s="19" t="s">
        <v>1460</v>
      </c>
      <c r="J162" s="19" t="s">
        <v>1461</v>
      </c>
      <c r="K162" s="20" t="s">
        <v>2979</v>
      </c>
      <c r="L162" s="20" t="s">
        <v>1463</v>
      </c>
      <c r="M162" s="19" t="s">
        <v>1464</v>
      </c>
      <c r="N162" s="19" t="s">
        <v>1456</v>
      </c>
      <c r="O162" s="19" t="s">
        <v>3044</v>
      </c>
      <c r="P162" s="20" t="s">
        <v>2979</v>
      </c>
      <c r="Q162" s="20" t="s">
        <v>1463</v>
      </c>
      <c r="R162" s="19" t="s">
        <v>1465</v>
      </c>
      <c r="S162" s="19" t="s">
        <v>3046</v>
      </c>
      <c r="T162" s="19" t="s">
        <v>3047</v>
      </c>
      <c r="U162" s="21" t="s">
        <v>3048</v>
      </c>
      <c r="V162" s="19" t="s">
        <v>1464</v>
      </c>
    </row>
    <row r="163">
      <c r="A163" s="19" t="str">
        <f>IFERROR(__xludf.DUMMYFUNCTION("REGEXEXTRACT(B163,""\d+"")"),"61")</f>
        <v>61</v>
      </c>
      <c r="B163" s="19" t="s">
        <v>3051</v>
      </c>
      <c r="C163" s="20" t="s">
        <v>3052</v>
      </c>
      <c r="D163" s="19" t="s">
        <v>1456</v>
      </c>
      <c r="E163" s="19" t="s">
        <v>3053</v>
      </c>
      <c r="F163" s="19" t="s">
        <v>1458</v>
      </c>
      <c r="G163" s="19" t="s">
        <v>1459</v>
      </c>
      <c r="H163" s="19" t="s">
        <v>250</v>
      </c>
      <c r="I163" s="19" t="s">
        <v>1460</v>
      </c>
      <c r="J163" s="19" t="s">
        <v>1461</v>
      </c>
      <c r="K163" s="20" t="s">
        <v>3036</v>
      </c>
      <c r="L163" s="20" t="s">
        <v>1463</v>
      </c>
      <c r="M163" s="19" t="s">
        <v>1464</v>
      </c>
      <c r="N163" s="19" t="s">
        <v>1456</v>
      </c>
      <c r="O163" s="19" t="s">
        <v>3053</v>
      </c>
      <c r="P163" s="20" t="s">
        <v>3036</v>
      </c>
      <c r="Q163" s="20" t="s">
        <v>1463</v>
      </c>
      <c r="R163" s="19" t="s">
        <v>1465</v>
      </c>
      <c r="S163" s="20" t="s">
        <v>3055</v>
      </c>
      <c r="T163" s="19" t="s">
        <v>3056</v>
      </c>
      <c r="U163" s="21" t="s">
        <v>3057</v>
      </c>
      <c r="V163" s="19" t="s">
        <v>1464</v>
      </c>
    </row>
    <row r="164">
      <c r="A164" s="19" t="str">
        <f>IFERROR(__xludf.DUMMYFUNCTION("REGEXEXTRACT(B164,""\d+"")"),"63")</f>
        <v>63</v>
      </c>
      <c r="B164" s="19" t="s">
        <v>3060</v>
      </c>
      <c r="C164" s="20" t="s">
        <v>3061</v>
      </c>
      <c r="D164" s="19" t="s">
        <v>1456</v>
      </c>
      <c r="E164" s="19" t="s">
        <v>3062</v>
      </c>
      <c r="F164" s="19" t="s">
        <v>1458</v>
      </c>
      <c r="G164" s="19" t="s">
        <v>1459</v>
      </c>
      <c r="H164" s="19" t="s">
        <v>250</v>
      </c>
      <c r="I164" s="19" t="s">
        <v>1460</v>
      </c>
      <c r="J164" s="19" t="s">
        <v>1461</v>
      </c>
      <c r="K164" s="20" t="s">
        <v>3063</v>
      </c>
      <c r="L164" s="20" t="s">
        <v>1463</v>
      </c>
      <c r="M164" s="19" t="s">
        <v>1464</v>
      </c>
      <c r="N164" s="19" t="s">
        <v>1456</v>
      </c>
      <c r="O164" s="19" t="s">
        <v>3062</v>
      </c>
      <c r="P164" s="20" t="s">
        <v>3063</v>
      </c>
      <c r="Q164" s="20" t="s">
        <v>1463</v>
      </c>
      <c r="R164" s="19" t="s">
        <v>1465</v>
      </c>
      <c r="S164" s="19" t="s">
        <v>3065</v>
      </c>
      <c r="T164" s="19" t="s">
        <v>3066</v>
      </c>
      <c r="U164" s="21" t="s">
        <v>3067</v>
      </c>
      <c r="V164" s="19" t="s">
        <v>1464</v>
      </c>
    </row>
    <row r="165">
      <c r="A165" s="19" t="str">
        <f>IFERROR(__xludf.DUMMYFUNCTION("REGEXEXTRACT(B165,""\d+"")"),"72")</f>
        <v>72</v>
      </c>
      <c r="B165" s="19" t="s">
        <v>3069</v>
      </c>
      <c r="C165" s="20" t="s">
        <v>3070</v>
      </c>
      <c r="D165" s="19" t="s">
        <v>1456</v>
      </c>
      <c r="E165" s="19" t="s">
        <v>3072</v>
      </c>
      <c r="F165" s="19" t="s">
        <v>1458</v>
      </c>
      <c r="G165" s="19" t="s">
        <v>1459</v>
      </c>
      <c r="H165" s="19" t="s">
        <v>250</v>
      </c>
      <c r="I165" s="19" t="s">
        <v>1460</v>
      </c>
      <c r="J165" s="19" t="s">
        <v>1461</v>
      </c>
      <c r="K165" s="20" t="s">
        <v>3027</v>
      </c>
      <c r="L165" s="20" t="s">
        <v>1463</v>
      </c>
      <c r="M165" s="19" t="s">
        <v>1464</v>
      </c>
      <c r="N165" s="19" t="s">
        <v>1456</v>
      </c>
      <c r="O165" s="19" t="s">
        <v>3072</v>
      </c>
      <c r="P165" s="20" t="s">
        <v>3027</v>
      </c>
      <c r="Q165" s="20" t="s">
        <v>1463</v>
      </c>
      <c r="R165" s="19" t="s">
        <v>1465</v>
      </c>
      <c r="S165" s="19" t="s">
        <v>3073</v>
      </c>
      <c r="T165" s="19" t="s">
        <v>3074</v>
      </c>
      <c r="U165" s="21" t="s">
        <v>3075</v>
      </c>
      <c r="V165" s="19" t="s">
        <v>1464</v>
      </c>
    </row>
    <row r="166">
      <c r="A166" s="19" t="str">
        <f>IFERROR(__xludf.DUMMYFUNCTION("REGEXEXTRACT(B166,""\d+"")"),"73")</f>
        <v>73</v>
      </c>
      <c r="B166" s="19" t="s">
        <v>3078</v>
      </c>
      <c r="C166" s="20" t="s">
        <v>3079</v>
      </c>
      <c r="D166" s="19" t="s">
        <v>1456</v>
      </c>
      <c r="E166" s="19" t="s">
        <v>3080</v>
      </c>
      <c r="F166" s="19" t="s">
        <v>1458</v>
      </c>
      <c r="G166" s="19" t="s">
        <v>1501</v>
      </c>
      <c r="H166" s="19" t="s">
        <v>250</v>
      </c>
      <c r="I166" s="19" t="s">
        <v>1460</v>
      </c>
      <c r="J166" s="19" t="s">
        <v>1461</v>
      </c>
      <c r="K166" s="20" t="s">
        <v>3082</v>
      </c>
      <c r="L166" s="20" t="s">
        <v>1463</v>
      </c>
      <c r="M166" s="19" t="s">
        <v>1464</v>
      </c>
      <c r="N166" s="19" t="s">
        <v>1456</v>
      </c>
      <c r="O166" s="19" t="s">
        <v>3080</v>
      </c>
      <c r="P166" s="20" t="s">
        <v>3082</v>
      </c>
      <c r="Q166" s="20" t="s">
        <v>1463</v>
      </c>
      <c r="R166" s="19" t="s">
        <v>1465</v>
      </c>
      <c r="S166" s="19" t="s">
        <v>3083</v>
      </c>
      <c r="T166" s="19" t="s">
        <v>3084</v>
      </c>
      <c r="U166" s="21" t="s">
        <v>3085</v>
      </c>
      <c r="V166" s="19" t="s">
        <v>1464</v>
      </c>
    </row>
    <row r="167">
      <c r="A167" s="19" t="str">
        <f>IFERROR(__xludf.DUMMYFUNCTION("REGEXEXTRACT(B167,""\d+"")"),"74")</f>
        <v>74</v>
      </c>
      <c r="B167" s="19" t="s">
        <v>1311</v>
      </c>
      <c r="C167" s="20" t="s">
        <v>3089</v>
      </c>
      <c r="D167" s="19" t="s">
        <v>1456</v>
      </c>
      <c r="E167" s="19" t="s">
        <v>3090</v>
      </c>
      <c r="F167" s="19" t="s">
        <v>1458</v>
      </c>
      <c r="G167" s="19" t="s">
        <v>1459</v>
      </c>
      <c r="H167" s="19" t="s">
        <v>250</v>
      </c>
      <c r="I167" s="19" t="s">
        <v>1460</v>
      </c>
      <c r="J167" s="19" t="s">
        <v>1461</v>
      </c>
      <c r="K167" s="20" t="s">
        <v>2578</v>
      </c>
      <c r="L167" s="20" t="s">
        <v>1463</v>
      </c>
      <c r="M167" s="19" t="s">
        <v>1464</v>
      </c>
      <c r="N167" s="19" t="s">
        <v>1456</v>
      </c>
      <c r="O167" s="19" t="s">
        <v>3090</v>
      </c>
      <c r="P167" s="20" t="s">
        <v>2578</v>
      </c>
      <c r="Q167" s="20" t="s">
        <v>1463</v>
      </c>
      <c r="R167" s="19" t="s">
        <v>1465</v>
      </c>
      <c r="S167" s="19" t="s">
        <v>3092</v>
      </c>
      <c r="T167" s="19" t="s">
        <v>3093</v>
      </c>
      <c r="U167" s="21" t="s">
        <v>3094</v>
      </c>
      <c r="V167" s="19" t="s">
        <v>1464</v>
      </c>
    </row>
    <row r="168">
      <c r="A168" s="19" t="str">
        <f>IFERROR(__xludf.DUMMYFUNCTION("REGEXEXTRACT(B168,""\d+"")"),"101")</f>
        <v>101</v>
      </c>
      <c r="B168" s="19" t="s">
        <v>3098</v>
      </c>
      <c r="C168" s="20" t="s">
        <v>3099</v>
      </c>
      <c r="D168" s="19" t="s">
        <v>1456</v>
      </c>
      <c r="E168" s="19" t="s">
        <v>3100</v>
      </c>
      <c r="F168" s="19" t="s">
        <v>1458</v>
      </c>
      <c r="G168" s="19" t="s">
        <v>1459</v>
      </c>
      <c r="H168" s="19" t="s">
        <v>250</v>
      </c>
      <c r="I168" s="19" t="s">
        <v>1460</v>
      </c>
      <c r="J168" s="19" t="s">
        <v>1461</v>
      </c>
      <c r="K168" s="20" t="s">
        <v>3101</v>
      </c>
      <c r="L168" s="20" t="s">
        <v>1463</v>
      </c>
      <c r="M168" s="19" t="s">
        <v>1464</v>
      </c>
      <c r="N168" s="19" t="s">
        <v>1456</v>
      </c>
      <c r="O168" s="19" t="s">
        <v>3100</v>
      </c>
      <c r="P168" s="20" t="s">
        <v>3101</v>
      </c>
      <c r="Q168" s="20" t="s">
        <v>1463</v>
      </c>
      <c r="R168" s="19" t="s">
        <v>1465</v>
      </c>
      <c r="S168" s="19" t="s">
        <v>3103</v>
      </c>
      <c r="T168" s="19" t="s">
        <v>3104</v>
      </c>
      <c r="U168" s="21" t="s">
        <v>3105</v>
      </c>
      <c r="V168" s="19" t="s">
        <v>1464</v>
      </c>
    </row>
    <row r="169">
      <c r="A169" s="19" t="str">
        <f>IFERROR(__xludf.DUMMYFUNCTION("REGEXEXTRACT(B169,""\d+"")"),"145")</f>
        <v>145</v>
      </c>
      <c r="B169" s="19" t="s">
        <v>3108</v>
      </c>
      <c r="C169" s="20" t="s">
        <v>3109</v>
      </c>
      <c r="D169" s="19" t="s">
        <v>1456</v>
      </c>
      <c r="E169" s="19" t="s">
        <v>3110</v>
      </c>
      <c r="F169" s="19" t="s">
        <v>1458</v>
      </c>
      <c r="G169" s="19" t="s">
        <v>1459</v>
      </c>
      <c r="H169" s="19" t="s">
        <v>250</v>
      </c>
      <c r="I169" s="19" t="s">
        <v>1460</v>
      </c>
      <c r="J169" s="19" t="s">
        <v>1461</v>
      </c>
      <c r="K169" s="20" t="s">
        <v>2998</v>
      </c>
      <c r="L169" s="20" t="s">
        <v>1463</v>
      </c>
      <c r="M169" s="19" t="s">
        <v>1464</v>
      </c>
      <c r="N169" s="19" t="s">
        <v>1456</v>
      </c>
      <c r="O169" s="19" t="s">
        <v>3110</v>
      </c>
      <c r="P169" s="20" t="s">
        <v>2998</v>
      </c>
      <c r="Q169" s="20" t="s">
        <v>1463</v>
      </c>
      <c r="R169" s="19" t="s">
        <v>1465</v>
      </c>
      <c r="S169" s="19" t="s">
        <v>3112</v>
      </c>
      <c r="T169" s="19" t="s">
        <v>3113</v>
      </c>
      <c r="U169" s="21" t="s">
        <v>3114</v>
      </c>
      <c r="V169" s="19" t="s">
        <v>1464</v>
      </c>
    </row>
    <row r="170">
      <c r="A170" s="19" t="str">
        <f>IFERROR(__xludf.DUMMYFUNCTION("REGEXEXTRACT(B170,""\d+"")"),"160")</f>
        <v>160</v>
      </c>
      <c r="B170" s="19" t="s">
        <v>3117</v>
      </c>
      <c r="C170" s="20" t="s">
        <v>3119</v>
      </c>
      <c r="D170" s="19" t="s">
        <v>1456</v>
      </c>
      <c r="E170" s="19" t="s">
        <v>3120</v>
      </c>
      <c r="F170" s="19" t="s">
        <v>1458</v>
      </c>
      <c r="G170" s="19" t="s">
        <v>1459</v>
      </c>
      <c r="H170" s="19" t="s">
        <v>250</v>
      </c>
      <c r="I170" s="19" t="s">
        <v>1460</v>
      </c>
      <c r="J170" s="19" t="s">
        <v>1461</v>
      </c>
      <c r="K170" s="20" t="s">
        <v>3121</v>
      </c>
      <c r="L170" s="20" t="s">
        <v>1463</v>
      </c>
      <c r="M170" s="19" t="s">
        <v>1464</v>
      </c>
      <c r="N170" s="19" t="s">
        <v>1456</v>
      </c>
      <c r="O170" s="19" t="s">
        <v>3120</v>
      </c>
      <c r="P170" s="20" t="s">
        <v>3121</v>
      </c>
      <c r="Q170" s="20" t="s">
        <v>1463</v>
      </c>
      <c r="R170" s="19" t="s">
        <v>1465</v>
      </c>
      <c r="S170" s="19" t="s">
        <v>3123</v>
      </c>
      <c r="T170" s="19" t="s">
        <v>3124</v>
      </c>
      <c r="U170" s="21" t="s">
        <v>3125</v>
      </c>
      <c r="V170" s="19" t="s">
        <v>1464</v>
      </c>
    </row>
    <row r="171">
      <c r="A171" s="19" t="str">
        <f>IFERROR(__xludf.DUMMYFUNCTION("REGEXEXTRACT(B171,""\d+"")"),"161")</f>
        <v>161</v>
      </c>
      <c r="B171" s="19" t="s">
        <v>398</v>
      </c>
      <c r="C171" s="20" t="s">
        <v>3128</v>
      </c>
      <c r="D171" s="19" t="s">
        <v>1456</v>
      </c>
      <c r="E171" s="19" t="s">
        <v>3129</v>
      </c>
      <c r="F171" s="19" t="s">
        <v>1458</v>
      </c>
      <c r="G171" s="19" t="s">
        <v>747</v>
      </c>
      <c r="H171" s="19" t="s">
        <v>250</v>
      </c>
      <c r="I171" s="19" t="s">
        <v>1460</v>
      </c>
      <c r="J171" s="19" t="s">
        <v>1461</v>
      </c>
      <c r="K171" s="20" t="s">
        <v>3082</v>
      </c>
      <c r="L171" s="20" t="s">
        <v>1463</v>
      </c>
      <c r="M171" s="19" t="s">
        <v>1464</v>
      </c>
      <c r="N171" s="19" t="s">
        <v>1456</v>
      </c>
      <c r="O171" s="19" t="s">
        <v>3129</v>
      </c>
      <c r="P171" s="20" t="s">
        <v>3082</v>
      </c>
      <c r="Q171" s="20" t="s">
        <v>1463</v>
      </c>
      <c r="R171" s="19" t="s">
        <v>1465</v>
      </c>
      <c r="S171" s="19" t="s">
        <v>3131</v>
      </c>
      <c r="T171" s="19" t="s">
        <v>3132</v>
      </c>
      <c r="U171" s="21" t="s">
        <v>3133</v>
      </c>
      <c r="V171" s="19" t="s">
        <v>1464</v>
      </c>
    </row>
    <row r="172">
      <c r="A172" s="19" t="str">
        <f>IFERROR(__xludf.DUMMYFUNCTION("REGEXEXTRACT(B172,""\d+"")"),"180")</f>
        <v>180</v>
      </c>
      <c r="B172" s="19" t="s">
        <v>3136</v>
      </c>
      <c r="C172" s="20" t="s">
        <v>3137</v>
      </c>
      <c r="D172" s="19" t="s">
        <v>1456</v>
      </c>
      <c r="E172" s="19" t="s">
        <v>3138</v>
      </c>
      <c r="F172" s="19" t="s">
        <v>1458</v>
      </c>
      <c r="G172" s="19" t="s">
        <v>1525</v>
      </c>
      <c r="H172" s="19" t="s">
        <v>1752</v>
      </c>
      <c r="I172" s="19" t="s">
        <v>1460</v>
      </c>
      <c r="J172" s="19" t="s">
        <v>1461</v>
      </c>
      <c r="K172" s="20" t="s">
        <v>3121</v>
      </c>
      <c r="L172" s="20" t="s">
        <v>1463</v>
      </c>
      <c r="M172" s="19" t="s">
        <v>1464</v>
      </c>
      <c r="N172" s="19" t="s">
        <v>1456</v>
      </c>
      <c r="O172" s="19" t="s">
        <v>3138</v>
      </c>
      <c r="P172" s="20" t="s">
        <v>3121</v>
      </c>
      <c r="Q172" s="20" t="s">
        <v>1463</v>
      </c>
      <c r="R172" s="19" t="s">
        <v>1465</v>
      </c>
      <c r="S172" s="19" t="s">
        <v>3140</v>
      </c>
      <c r="T172" s="19" t="s">
        <v>3141</v>
      </c>
      <c r="U172" s="21" t="s">
        <v>3142</v>
      </c>
      <c r="V172" s="19" t="s">
        <v>1464</v>
      </c>
    </row>
    <row r="173">
      <c r="A173" s="19" t="str">
        <f>IFERROR(__xludf.DUMMYFUNCTION("REGEXEXTRACT(B173,""\d+"")"),"181")</f>
        <v>181</v>
      </c>
      <c r="B173" s="19" t="s">
        <v>3145</v>
      </c>
      <c r="C173" s="20" t="s">
        <v>3146</v>
      </c>
      <c r="D173" s="19" t="s">
        <v>1456</v>
      </c>
      <c r="E173" s="19" t="s">
        <v>3147</v>
      </c>
      <c r="F173" s="19" t="s">
        <v>1458</v>
      </c>
      <c r="G173" s="19" t="s">
        <v>1501</v>
      </c>
      <c r="H173" s="19" t="s">
        <v>250</v>
      </c>
      <c r="I173" s="19" t="s">
        <v>1460</v>
      </c>
      <c r="J173" s="19" t="s">
        <v>1461</v>
      </c>
      <c r="K173" s="20" t="s">
        <v>3027</v>
      </c>
      <c r="L173" s="20" t="s">
        <v>1463</v>
      </c>
      <c r="M173" s="19" t="s">
        <v>1464</v>
      </c>
      <c r="N173" s="19" t="s">
        <v>1456</v>
      </c>
      <c r="O173" s="19" t="s">
        <v>3147</v>
      </c>
      <c r="P173" s="20" t="s">
        <v>3027</v>
      </c>
      <c r="Q173" s="20" t="s">
        <v>1463</v>
      </c>
      <c r="R173" s="19" t="s">
        <v>1465</v>
      </c>
      <c r="S173" s="19" t="s">
        <v>3149</v>
      </c>
      <c r="T173" s="19" t="s">
        <v>3150</v>
      </c>
      <c r="U173" s="21" t="s">
        <v>3151</v>
      </c>
      <c r="V173" s="19" t="s">
        <v>1464</v>
      </c>
    </row>
    <row r="174">
      <c r="A174" s="19" t="str">
        <f>IFERROR(__xludf.DUMMYFUNCTION("REGEXEXTRACT(B174,""\d+"")"),"7")</f>
        <v>7</v>
      </c>
      <c r="B174" s="19" t="s">
        <v>3154</v>
      </c>
      <c r="C174" s="20" t="s">
        <v>3155</v>
      </c>
      <c r="D174" s="19" t="s">
        <v>3156</v>
      </c>
      <c r="E174" s="19" t="s">
        <v>3157</v>
      </c>
      <c r="F174" s="19" t="s">
        <v>1458</v>
      </c>
      <c r="G174" s="19" t="s">
        <v>1459</v>
      </c>
      <c r="H174" s="19" t="s">
        <v>250</v>
      </c>
      <c r="I174" s="19" t="s">
        <v>1460</v>
      </c>
      <c r="J174" s="19" t="s">
        <v>1461</v>
      </c>
      <c r="K174" s="20" t="s">
        <v>3159</v>
      </c>
      <c r="L174" s="20" t="s">
        <v>3160</v>
      </c>
      <c r="M174" s="19" t="s">
        <v>1464</v>
      </c>
      <c r="N174" s="19" t="s">
        <v>3156</v>
      </c>
      <c r="O174" s="19" t="s">
        <v>3157</v>
      </c>
      <c r="P174" s="20" t="s">
        <v>3159</v>
      </c>
      <c r="Q174" s="20" t="s">
        <v>3160</v>
      </c>
      <c r="R174" s="19" t="s">
        <v>1465</v>
      </c>
      <c r="S174" s="19" t="s">
        <v>3162</v>
      </c>
      <c r="T174" s="19" t="s">
        <v>3163</v>
      </c>
      <c r="U174" s="21" t="s">
        <v>3164</v>
      </c>
      <c r="V174" s="19" t="s">
        <v>1464</v>
      </c>
    </row>
    <row r="175">
      <c r="A175" s="19" t="str">
        <f>IFERROR(__xludf.DUMMYFUNCTION("REGEXEXTRACT(B175,""\d+"")"),"10")</f>
        <v>10</v>
      </c>
      <c r="B175" s="19" t="s">
        <v>3166</v>
      </c>
      <c r="C175" s="20" t="s">
        <v>3167</v>
      </c>
      <c r="D175" s="19" t="s">
        <v>3156</v>
      </c>
      <c r="E175" s="19" t="s">
        <v>3168</v>
      </c>
      <c r="F175" s="19" t="s">
        <v>1458</v>
      </c>
      <c r="G175" s="19" t="s">
        <v>1459</v>
      </c>
      <c r="H175" s="19" t="s">
        <v>250</v>
      </c>
      <c r="I175" s="19" t="s">
        <v>1460</v>
      </c>
      <c r="J175" s="19" t="s">
        <v>1461</v>
      </c>
      <c r="K175" s="20" t="s">
        <v>3169</v>
      </c>
      <c r="L175" s="20" t="s">
        <v>3160</v>
      </c>
      <c r="M175" s="19" t="s">
        <v>1464</v>
      </c>
      <c r="N175" s="19" t="s">
        <v>3156</v>
      </c>
      <c r="O175" s="19" t="s">
        <v>3168</v>
      </c>
      <c r="P175" s="20" t="s">
        <v>3169</v>
      </c>
      <c r="Q175" s="20" t="s">
        <v>3160</v>
      </c>
      <c r="R175" s="19" t="s">
        <v>1465</v>
      </c>
      <c r="S175" s="19" t="s">
        <v>3171</v>
      </c>
      <c r="T175" s="19" t="s">
        <v>3172</v>
      </c>
      <c r="U175" s="21" t="s">
        <v>3173</v>
      </c>
      <c r="V175" s="19" t="s">
        <v>1464</v>
      </c>
    </row>
    <row r="176">
      <c r="A176" s="19" t="str">
        <f>IFERROR(__xludf.DUMMYFUNCTION("REGEXEXTRACT(B176,""\d+"")"),"12")</f>
        <v>12</v>
      </c>
      <c r="B176" s="19" t="s">
        <v>3175</v>
      </c>
      <c r="C176" s="20" t="s">
        <v>3176</v>
      </c>
      <c r="D176" s="19" t="s">
        <v>3156</v>
      </c>
      <c r="E176" s="19" t="s">
        <v>3178</v>
      </c>
      <c r="F176" s="19" t="s">
        <v>1458</v>
      </c>
      <c r="G176" s="19" t="s">
        <v>1478</v>
      </c>
      <c r="H176" s="19" t="s">
        <v>250</v>
      </c>
      <c r="I176" s="19" t="s">
        <v>1460</v>
      </c>
      <c r="J176" s="19" t="s">
        <v>1461</v>
      </c>
      <c r="K176" s="20" t="s">
        <v>3179</v>
      </c>
      <c r="L176" s="20" t="s">
        <v>3160</v>
      </c>
      <c r="M176" s="19" t="s">
        <v>1464</v>
      </c>
      <c r="N176" s="19" t="s">
        <v>3156</v>
      </c>
      <c r="O176" s="19" t="s">
        <v>3178</v>
      </c>
      <c r="P176" s="20" t="s">
        <v>3179</v>
      </c>
      <c r="Q176" s="20" t="s">
        <v>3160</v>
      </c>
      <c r="R176" s="19" t="s">
        <v>1465</v>
      </c>
      <c r="S176" s="19" t="s">
        <v>3181</v>
      </c>
      <c r="T176" s="19" t="s">
        <v>3182</v>
      </c>
      <c r="U176" s="21" t="s">
        <v>3183</v>
      </c>
      <c r="V176" s="19" t="s">
        <v>1464</v>
      </c>
    </row>
    <row r="177">
      <c r="A177" s="19" t="str">
        <f>IFERROR(__xludf.DUMMYFUNCTION("REGEXEXTRACT(B177,""\d+"")"),"34")</f>
        <v>34</v>
      </c>
      <c r="B177" s="19" t="s">
        <v>3186</v>
      </c>
      <c r="C177" s="20" t="s">
        <v>3187</v>
      </c>
      <c r="D177" s="19" t="s">
        <v>3156</v>
      </c>
      <c r="E177" s="19" t="s">
        <v>3189</v>
      </c>
      <c r="F177" s="19" t="s">
        <v>1458</v>
      </c>
      <c r="G177" s="19" t="s">
        <v>1478</v>
      </c>
      <c r="H177" s="19" t="s">
        <v>250</v>
      </c>
      <c r="I177" s="19" t="s">
        <v>1460</v>
      </c>
      <c r="J177" s="19" t="s">
        <v>1461</v>
      </c>
      <c r="K177" s="20" t="s">
        <v>3190</v>
      </c>
      <c r="L177" s="20" t="s">
        <v>3160</v>
      </c>
      <c r="M177" s="19" t="s">
        <v>1464</v>
      </c>
      <c r="N177" s="19" t="s">
        <v>3156</v>
      </c>
      <c r="O177" s="19" t="s">
        <v>3189</v>
      </c>
      <c r="P177" s="20" t="s">
        <v>3190</v>
      </c>
      <c r="Q177" s="20" t="s">
        <v>3160</v>
      </c>
      <c r="R177" s="19" t="s">
        <v>1465</v>
      </c>
      <c r="S177" s="19" t="s">
        <v>3192</v>
      </c>
      <c r="T177" s="19" t="s">
        <v>3193</v>
      </c>
      <c r="U177" s="21" t="s">
        <v>3194</v>
      </c>
      <c r="V177" s="19" t="s">
        <v>1464</v>
      </c>
    </row>
    <row r="178">
      <c r="A178" s="19" t="str">
        <f>IFERROR(__xludf.DUMMYFUNCTION("REGEXEXTRACT(B178,""\d+"")"),"35")</f>
        <v>35</v>
      </c>
      <c r="B178" s="19" t="s">
        <v>3198</v>
      </c>
      <c r="C178" s="20" t="s">
        <v>3199</v>
      </c>
      <c r="D178" s="19" t="s">
        <v>3156</v>
      </c>
      <c r="E178" s="19" t="s">
        <v>3200</v>
      </c>
      <c r="F178" s="19" t="s">
        <v>1458</v>
      </c>
      <c r="G178" s="19" t="s">
        <v>1459</v>
      </c>
      <c r="H178" s="19" t="s">
        <v>250</v>
      </c>
      <c r="I178" s="19" t="s">
        <v>1460</v>
      </c>
      <c r="J178" s="19" t="s">
        <v>1461</v>
      </c>
      <c r="K178" s="20" t="s">
        <v>3201</v>
      </c>
      <c r="L178" s="20" t="s">
        <v>3160</v>
      </c>
      <c r="M178" s="19" t="s">
        <v>1464</v>
      </c>
      <c r="N178" s="19" t="s">
        <v>3156</v>
      </c>
      <c r="O178" s="19" t="s">
        <v>3200</v>
      </c>
      <c r="P178" s="20" t="s">
        <v>3201</v>
      </c>
      <c r="Q178" s="20" t="s">
        <v>3160</v>
      </c>
      <c r="R178" s="19" t="s">
        <v>1465</v>
      </c>
      <c r="S178" s="19" t="s">
        <v>3203</v>
      </c>
      <c r="T178" s="19" t="s">
        <v>3204</v>
      </c>
      <c r="U178" s="21" t="s">
        <v>3205</v>
      </c>
      <c r="V178" s="19" t="s">
        <v>1464</v>
      </c>
    </row>
    <row r="179">
      <c r="A179" s="19" t="str">
        <f>IFERROR(__xludf.DUMMYFUNCTION("REGEXEXTRACT(B179,""\d+"")"),"41")</f>
        <v>41</v>
      </c>
      <c r="B179" s="19" t="s">
        <v>3208</v>
      </c>
      <c r="C179" s="20" t="s">
        <v>3209</v>
      </c>
      <c r="D179" s="19" t="s">
        <v>3156</v>
      </c>
      <c r="E179" s="19" t="s">
        <v>3210</v>
      </c>
      <c r="F179" s="19" t="s">
        <v>1458</v>
      </c>
      <c r="G179" s="19" t="s">
        <v>1459</v>
      </c>
      <c r="H179" s="19" t="s">
        <v>250</v>
      </c>
      <c r="I179" s="19" t="s">
        <v>1460</v>
      </c>
      <c r="J179" s="19" t="s">
        <v>1461</v>
      </c>
      <c r="K179" s="20" t="s">
        <v>3201</v>
      </c>
      <c r="L179" s="20" t="s">
        <v>3160</v>
      </c>
      <c r="M179" s="19" t="s">
        <v>1464</v>
      </c>
      <c r="N179" s="19" t="s">
        <v>3156</v>
      </c>
      <c r="O179" s="19" t="s">
        <v>3210</v>
      </c>
      <c r="P179" s="20" t="s">
        <v>3201</v>
      </c>
      <c r="Q179" s="20" t="s">
        <v>3160</v>
      </c>
      <c r="R179" s="19" t="s">
        <v>1465</v>
      </c>
      <c r="S179" s="19" t="s">
        <v>3212</v>
      </c>
      <c r="T179" s="19" t="s">
        <v>3213</v>
      </c>
      <c r="U179" s="21" t="s">
        <v>3214</v>
      </c>
      <c r="V179" s="19" t="s">
        <v>1464</v>
      </c>
    </row>
    <row r="180">
      <c r="A180" s="19" t="str">
        <f>IFERROR(__xludf.DUMMYFUNCTION("REGEXEXTRACT(B180,""\d+"")"),"48")</f>
        <v>48</v>
      </c>
      <c r="B180" s="19" t="s">
        <v>3217</v>
      </c>
      <c r="C180" s="20" t="s">
        <v>3218</v>
      </c>
      <c r="D180" s="19" t="s">
        <v>3156</v>
      </c>
      <c r="E180" s="19" t="s">
        <v>3219</v>
      </c>
      <c r="F180" s="19" t="s">
        <v>1458</v>
      </c>
      <c r="G180" s="19" t="s">
        <v>1459</v>
      </c>
      <c r="H180" s="19" t="s">
        <v>250</v>
      </c>
      <c r="I180" s="19" t="s">
        <v>1460</v>
      </c>
      <c r="J180" s="19" t="s">
        <v>1461</v>
      </c>
      <c r="K180" s="20" t="s">
        <v>3220</v>
      </c>
      <c r="L180" s="20" t="s">
        <v>3160</v>
      </c>
      <c r="M180" s="19" t="s">
        <v>1464</v>
      </c>
      <c r="N180" s="19" t="s">
        <v>3156</v>
      </c>
      <c r="O180" s="19" t="s">
        <v>3219</v>
      </c>
      <c r="P180" s="20" t="s">
        <v>3220</v>
      </c>
      <c r="Q180" s="20" t="s">
        <v>3160</v>
      </c>
      <c r="R180" s="19" t="s">
        <v>1465</v>
      </c>
      <c r="S180" s="19" t="s">
        <v>3222</v>
      </c>
      <c r="T180" s="19" t="s">
        <v>3223</v>
      </c>
      <c r="U180" s="21" t="s">
        <v>3224</v>
      </c>
      <c r="V180" s="19" t="s">
        <v>1464</v>
      </c>
    </row>
    <row r="181">
      <c r="A181" s="19" t="str">
        <f>IFERROR(__xludf.DUMMYFUNCTION("REGEXEXTRACT(B181,""\d+"")"),"53")</f>
        <v>53</v>
      </c>
      <c r="B181" s="19" t="s">
        <v>3227</v>
      </c>
      <c r="C181" s="20" t="s">
        <v>3228</v>
      </c>
      <c r="D181" s="19" t="s">
        <v>3156</v>
      </c>
      <c r="E181" s="19" t="s">
        <v>3229</v>
      </c>
      <c r="F181" s="19" t="s">
        <v>1458</v>
      </c>
      <c r="G181" s="19" t="s">
        <v>1459</v>
      </c>
      <c r="H181" s="19" t="s">
        <v>250</v>
      </c>
      <c r="I181" s="19" t="s">
        <v>1460</v>
      </c>
      <c r="J181" s="19" t="s">
        <v>1461</v>
      </c>
      <c r="K181" s="20" t="s">
        <v>2205</v>
      </c>
      <c r="L181" s="20" t="s">
        <v>3160</v>
      </c>
      <c r="M181" s="19" t="s">
        <v>1464</v>
      </c>
      <c r="N181" s="19" t="s">
        <v>3156</v>
      </c>
      <c r="O181" s="19" t="s">
        <v>3229</v>
      </c>
      <c r="P181" s="20" t="s">
        <v>2205</v>
      </c>
      <c r="Q181" s="20" t="s">
        <v>3160</v>
      </c>
      <c r="R181" s="19" t="s">
        <v>1465</v>
      </c>
      <c r="S181" s="19" t="s">
        <v>3231</v>
      </c>
      <c r="T181" s="19" t="s">
        <v>3232</v>
      </c>
      <c r="U181" s="21" t="s">
        <v>3233</v>
      </c>
      <c r="V181" s="19" t="s">
        <v>1464</v>
      </c>
    </row>
    <row r="182">
      <c r="A182" s="19" t="str">
        <f>IFERROR(__xludf.DUMMYFUNCTION("REGEXEXTRACT(B182,""\d+"")"),"66")</f>
        <v>66</v>
      </c>
      <c r="B182" s="19" t="s">
        <v>3237</v>
      </c>
      <c r="C182" s="20" t="s">
        <v>3238</v>
      </c>
      <c r="D182" s="19" t="s">
        <v>3156</v>
      </c>
      <c r="E182" s="19" t="s">
        <v>3239</v>
      </c>
      <c r="F182" s="19" t="s">
        <v>1458</v>
      </c>
      <c r="G182" s="19" t="s">
        <v>1501</v>
      </c>
      <c r="H182" s="19" t="s">
        <v>250</v>
      </c>
      <c r="I182" s="19" t="s">
        <v>1460</v>
      </c>
      <c r="J182" s="19" t="s">
        <v>1461</v>
      </c>
      <c r="K182" s="20" t="s">
        <v>3201</v>
      </c>
      <c r="L182" s="20" t="s">
        <v>3160</v>
      </c>
      <c r="M182" s="19" t="s">
        <v>1464</v>
      </c>
      <c r="N182" s="19" t="s">
        <v>3156</v>
      </c>
      <c r="O182" s="19" t="s">
        <v>3239</v>
      </c>
      <c r="P182" s="20" t="s">
        <v>3201</v>
      </c>
      <c r="Q182" s="20" t="s">
        <v>3160</v>
      </c>
      <c r="R182" s="19" t="s">
        <v>1465</v>
      </c>
      <c r="S182" s="19" t="s">
        <v>3241</v>
      </c>
      <c r="T182" s="19" t="s">
        <v>3242</v>
      </c>
      <c r="U182" s="21" t="s">
        <v>3243</v>
      </c>
      <c r="V182" s="19" t="s">
        <v>1464</v>
      </c>
    </row>
    <row r="183">
      <c r="A183" s="19" t="str">
        <f>IFERROR(__xludf.DUMMYFUNCTION("REGEXEXTRACT(B183,""\d+"")"),"120")</f>
        <v>120</v>
      </c>
      <c r="B183" s="19" t="s">
        <v>3246</v>
      </c>
      <c r="C183" s="20" t="s">
        <v>3247</v>
      </c>
      <c r="D183" s="19" t="s">
        <v>3156</v>
      </c>
      <c r="E183" s="19" t="s">
        <v>3248</v>
      </c>
      <c r="F183" s="19" t="s">
        <v>1458</v>
      </c>
      <c r="G183" s="19" t="s">
        <v>1459</v>
      </c>
      <c r="H183" s="19" t="s">
        <v>250</v>
      </c>
      <c r="I183" s="19" t="s">
        <v>1460</v>
      </c>
      <c r="J183" s="19" t="s">
        <v>1461</v>
      </c>
      <c r="K183" s="20" t="s">
        <v>3159</v>
      </c>
      <c r="L183" s="20" t="s">
        <v>3160</v>
      </c>
      <c r="M183" s="19" t="s">
        <v>1464</v>
      </c>
      <c r="N183" s="19" t="s">
        <v>3156</v>
      </c>
      <c r="O183" s="19" t="s">
        <v>3248</v>
      </c>
      <c r="P183" s="20" t="s">
        <v>3159</v>
      </c>
      <c r="Q183" s="20" t="s">
        <v>3160</v>
      </c>
      <c r="R183" s="19" t="s">
        <v>1465</v>
      </c>
      <c r="S183" s="19" t="s">
        <v>3250</v>
      </c>
      <c r="T183" s="19" t="s">
        <v>3251</v>
      </c>
      <c r="U183" s="21" t="s">
        <v>3252</v>
      </c>
      <c r="V183" s="19" t="s">
        <v>1464</v>
      </c>
    </row>
    <row r="184">
      <c r="A184" s="19" t="str">
        <f>IFERROR(__xludf.DUMMYFUNCTION("REGEXEXTRACT(B184,""\d+"")"),"3")</f>
        <v>3</v>
      </c>
      <c r="B184" s="19" t="s">
        <v>3254</v>
      </c>
      <c r="C184" s="20" t="s">
        <v>3255</v>
      </c>
      <c r="D184" s="19" t="s">
        <v>3156</v>
      </c>
      <c r="E184" s="19" t="s">
        <v>3257</v>
      </c>
      <c r="F184" s="19" t="s">
        <v>1458</v>
      </c>
      <c r="G184" s="19" t="s">
        <v>1513</v>
      </c>
      <c r="H184" s="19" t="s">
        <v>234</v>
      </c>
      <c r="I184" s="19" t="s">
        <v>1460</v>
      </c>
      <c r="J184" s="19" t="s">
        <v>1461</v>
      </c>
      <c r="K184" s="20" t="s">
        <v>3169</v>
      </c>
      <c r="L184" s="20" t="s">
        <v>3160</v>
      </c>
      <c r="M184" s="19" t="s">
        <v>1464</v>
      </c>
      <c r="N184" s="19" t="s">
        <v>3156</v>
      </c>
      <c r="O184" s="19" t="s">
        <v>3257</v>
      </c>
      <c r="P184" s="20" t="s">
        <v>3169</v>
      </c>
      <c r="Q184" s="20" t="s">
        <v>3160</v>
      </c>
      <c r="R184" s="19" t="s">
        <v>1465</v>
      </c>
      <c r="S184" s="19" t="s">
        <v>3258</v>
      </c>
      <c r="T184" s="19" t="s">
        <v>3259</v>
      </c>
      <c r="U184" s="21" t="s">
        <v>3260</v>
      </c>
      <c r="V184" s="19" t="s">
        <v>1464</v>
      </c>
    </row>
    <row r="185">
      <c r="A185" s="19" t="str">
        <f>IFERROR(__xludf.DUMMYFUNCTION("REGEXEXTRACT(B185,""\d+"")"),"#N/A")</f>
        <v>#N/A</v>
      </c>
      <c r="B185" s="19" t="s">
        <v>440</v>
      </c>
      <c r="C185" s="20" t="s">
        <v>3263</v>
      </c>
      <c r="D185" s="19" t="s">
        <v>1476</v>
      </c>
      <c r="E185" s="19" t="s">
        <v>3264</v>
      </c>
      <c r="F185" s="19" t="s">
        <v>1458</v>
      </c>
      <c r="G185" s="19" t="s">
        <v>1525</v>
      </c>
      <c r="H185" s="19" t="s">
        <v>250</v>
      </c>
      <c r="I185" s="19" t="s">
        <v>1460</v>
      </c>
      <c r="J185" s="19" t="s">
        <v>3266</v>
      </c>
      <c r="K185" s="20" t="s">
        <v>2018</v>
      </c>
      <c r="L185" s="20" t="s">
        <v>1481</v>
      </c>
      <c r="M185" s="19" t="s">
        <v>1464</v>
      </c>
      <c r="N185" s="19" t="s">
        <v>1476</v>
      </c>
      <c r="O185" s="19" t="s">
        <v>3264</v>
      </c>
      <c r="P185" s="20" t="s">
        <v>2018</v>
      </c>
      <c r="Q185" s="20" t="s">
        <v>1481</v>
      </c>
      <c r="R185" s="19" t="s">
        <v>1465</v>
      </c>
      <c r="S185" s="19" t="s">
        <v>3267</v>
      </c>
      <c r="T185" s="19" t="s">
        <v>3269</v>
      </c>
      <c r="U185" s="21" t="s">
        <v>3270</v>
      </c>
      <c r="V185" s="19" t="s">
        <v>1464</v>
      </c>
    </row>
    <row r="186">
      <c r="A186" s="19" t="str">
        <f>IFERROR(__xludf.DUMMYFUNCTION("REGEXEXTRACT(B186,""\d+"")"),"#N/A")</f>
        <v>#N/A</v>
      </c>
      <c r="B186" s="19" t="s">
        <v>3273</v>
      </c>
      <c r="C186" s="20" t="s">
        <v>3274</v>
      </c>
      <c r="D186" s="19" t="s">
        <v>1770</v>
      </c>
      <c r="E186" s="19" t="s">
        <v>3275</v>
      </c>
      <c r="F186" s="19" t="s">
        <v>1458</v>
      </c>
      <c r="G186" s="19" t="s">
        <v>1459</v>
      </c>
      <c r="H186" s="19" t="s">
        <v>250</v>
      </c>
      <c r="I186" s="19" t="s">
        <v>1460</v>
      </c>
      <c r="J186" s="19" t="s">
        <v>3266</v>
      </c>
      <c r="K186" s="20" t="s">
        <v>1773</v>
      </c>
      <c r="L186" s="20" t="s">
        <v>1774</v>
      </c>
      <c r="M186" s="19" t="s">
        <v>1464</v>
      </c>
      <c r="N186" s="19" t="s">
        <v>1770</v>
      </c>
      <c r="O186" s="19" t="s">
        <v>3275</v>
      </c>
      <c r="P186" s="20" t="s">
        <v>1773</v>
      </c>
      <c r="Q186" s="20" t="s">
        <v>1774</v>
      </c>
      <c r="R186" s="19" t="s">
        <v>1465</v>
      </c>
      <c r="S186" s="19" t="s">
        <v>3277</v>
      </c>
      <c r="T186" s="19" t="s">
        <v>3278</v>
      </c>
      <c r="U186" s="21" t="s">
        <v>3279</v>
      </c>
      <c r="V186" s="19" t="s">
        <v>1464</v>
      </c>
    </row>
    <row r="187">
      <c r="A187" s="19" t="str">
        <f>IFERROR(__xludf.DUMMYFUNCTION("REGEXEXTRACT(B187,""\d+"")"),"#N/A")</f>
        <v>#N/A</v>
      </c>
      <c r="B187" s="19" t="s">
        <v>3282</v>
      </c>
      <c r="C187" s="20" t="s">
        <v>3283</v>
      </c>
      <c r="D187" s="19" t="s">
        <v>1933</v>
      </c>
      <c r="E187" s="19" t="s">
        <v>3284</v>
      </c>
      <c r="F187" s="19" t="s">
        <v>1458</v>
      </c>
      <c r="G187" s="19" t="s">
        <v>1525</v>
      </c>
      <c r="H187" s="19" t="s">
        <v>250</v>
      </c>
      <c r="I187" s="19" t="s">
        <v>1460</v>
      </c>
      <c r="J187" s="19" t="s">
        <v>3266</v>
      </c>
      <c r="K187" s="20" t="s">
        <v>1947</v>
      </c>
      <c r="L187" s="20" t="s">
        <v>1936</v>
      </c>
      <c r="M187" s="19" t="s">
        <v>1464</v>
      </c>
      <c r="N187" s="19" t="s">
        <v>1933</v>
      </c>
      <c r="O187" s="19" t="s">
        <v>3284</v>
      </c>
      <c r="P187" s="20" t="s">
        <v>1947</v>
      </c>
      <c r="Q187" s="20" t="s">
        <v>1936</v>
      </c>
      <c r="R187" s="19" t="s">
        <v>1465</v>
      </c>
      <c r="S187" s="19" t="s">
        <v>3286</v>
      </c>
      <c r="T187" s="19" t="s">
        <v>3287</v>
      </c>
      <c r="U187" s="21" t="s">
        <v>3289</v>
      </c>
      <c r="V187" s="19" t="s">
        <v>1464</v>
      </c>
    </row>
    <row r="188">
      <c r="A188" s="19" t="str">
        <f>IFERROR(__xludf.DUMMYFUNCTION("REGEXEXTRACT(B188,""\d+"")"),"#N/A")</f>
        <v>#N/A</v>
      </c>
      <c r="B188" s="19" t="s">
        <v>446</v>
      </c>
      <c r="C188" s="20" t="s">
        <v>3291</v>
      </c>
      <c r="D188" s="19" t="s">
        <v>1944</v>
      </c>
      <c r="E188" s="19" t="s">
        <v>3292</v>
      </c>
      <c r="F188" s="19" t="s">
        <v>1458</v>
      </c>
      <c r="G188" s="19" t="s">
        <v>1525</v>
      </c>
      <c r="H188" s="19" t="s">
        <v>250</v>
      </c>
      <c r="I188" s="19" t="s">
        <v>1460</v>
      </c>
      <c r="J188" s="19" t="s">
        <v>3266</v>
      </c>
      <c r="K188" s="20" t="s">
        <v>1977</v>
      </c>
      <c r="L188" s="20" t="s">
        <v>1948</v>
      </c>
      <c r="M188" s="19" t="s">
        <v>1464</v>
      </c>
      <c r="N188" s="19" t="s">
        <v>1944</v>
      </c>
      <c r="O188" s="19" t="s">
        <v>3292</v>
      </c>
      <c r="P188" s="20" t="s">
        <v>1977</v>
      </c>
      <c r="Q188" s="20" t="s">
        <v>1948</v>
      </c>
      <c r="R188" s="19" t="s">
        <v>1465</v>
      </c>
      <c r="S188" s="19" t="s">
        <v>3294</v>
      </c>
      <c r="T188" s="19" t="s">
        <v>3295</v>
      </c>
      <c r="U188" s="21" t="s">
        <v>3296</v>
      </c>
      <c r="V188" s="19" t="s">
        <v>1464</v>
      </c>
    </row>
    <row r="189">
      <c r="A189" s="19" t="str">
        <f>IFERROR(__xludf.DUMMYFUNCTION("REGEXEXTRACT(B189,""\d+"")"),"#N/A")</f>
        <v>#N/A</v>
      </c>
      <c r="B189" s="19" t="s">
        <v>3299</v>
      </c>
      <c r="C189" s="20" t="s">
        <v>3300</v>
      </c>
      <c r="D189" s="19" t="s">
        <v>1933</v>
      </c>
      <c r="E189" s="19" t="s">
        <v>3301</v>
      </c>
      <c r="F189" s="19" t="s">
        <v>1458</v>
      </c>
      <c r="G189" s="19" t="s">
        <v>1525</v>
      </c>
      <c r="H189" s="19" t="s">
        <v>250</v>
      </c>
      <c r="I189" s="19" t="s">
        <v>1460</v>
      </c>
      <c r="J189" s="19" t="s">
        <v>3266</v>
      </c>
      <c r="K189" s="20" t="s">
        <v>3302</v>
      </c>
      <c r="L189" s="20" t="s">
        <v>1936</v>
      </c>
      <c r="M189" s="19" t="s">
        <v>1464</v>
      </c>
      <c r="N189" s="19" t="s">
        <v>1933</v>
      </c>
      <c r="O189" s="19" t="s">
        <v>3301</v>
      </c>
      <c r="P189" s="20" t="s">
        <v>3302</v>
      </c>
      <c r="Q189" s="20" t="s">
        <v>1936</v>
      </c>
      <c r="R189" s="19" t="s">
        <v>1465</v>
      </c>
      <c r="S189" s="19" t="s">
        <v>3304</v>
      </c>
      <c r="T189" s="19" t="s">
        <v>3305</v>
      </c>
      <c r="U189" s="21" t="s">
        <v>3306</v>
      </c>
      <c r="V189" s="19" t="s">
        <v>1464</v>
      </c>
    </row>
    <row r="190">
      <c r="A190" s="19" t="str">
        <f>IFERROR(__xludf.DUMMYFUNCTION("REGEXEXTRACT(B190,""\d+"")"),"#N/A")</f>
        <v>#N/A</v>
      </c>
      <c r="B190" s="19" t="s">
        <v>158</v>
      </c>
      <c r="C190" s="20" t="s">
        <v>3309</v>
      </c>
      <c r="D190" s="19" t="s">
        <v>1944</v>
      </c>
      <c r="E190" s="19" t="s">
        <v>3310</v>
      </c>
      <c r="F190" s="19" t="s">
        <v>1458</v>
      </c>
      <c r="G190" s="19" t="s">
        <v>1459</v>
      </c>
      <c r="H190" s="19" t="s">
        <v>250</v>
      </c>
      <c r="I190" s="19" t="s">
        <v>1460</v>
      </c>
      <c r="J190" s="19" t="s">
        <v>3266</v>
      </c>
      <c r="K190" s="20" t="s">
        <v>3101</v>
      </c>
      <c r="L190" s="20" t="s">
        <v>1948</v>
      </c>
      <c r="M190" s="19" t="s">
        <v>1464</v>
      </c>
      <c r="N190" s="19" t="s">
        <v>1944</v>
      </c>
      <c r="O190" s="19" t="s">
        <v>3310</v>
      </c>
      <c r="P190" s="20" t="s">
        <v>3101</v>
      </c>
      <c r="Q190" s="20" t="s">
        <v>1948</v>
      </c>
      <c r="R190" s="19" t="s">
        <v>1465</v>
      </c>
      <c r="S190" s="19" t="s">
        <v>3312</v>
      </c>
      <c r="T190" s="19" t="s">
        <v>3313</v>
      </c>
      <c r="U190" s="21" t="s">
        <v>3314</v>
      </c>
      <c r="V190" s="19" t="s">
        <v>1464</v>
      </c>
    </row>
    <row r="191">
      <c r="A191" s="19" t="str">
        <f>IFERROR(__xludf.DUMMYFUNCTION("REGEXEXTRACT(B191,""\d+"")"),"#N/A")</f>
        <v>#N/A</v>
      </c>
      <c r="B191" s="19" t="s">
        <v>1658</v>
      </c>
      <c r="C191" s="20" t="s">
        <v>3316</v>
      </c>
      <c r="D191" s="19" t="s">
        <v>1944</v>
      </c>
      <c r="E191" s="19" t="s">
        <v>3317</v>
      </c>
      <c r="F191" s="19" t="s">
        <v>1458</v>
      </c>
      <c r="G191" s="19" t="s">
        <v>1525</v>
      </c>
      <c r="H191" s="19" t="s">
        <v>250</v>
      </c>
      <c r="I191" s="19" t="s">
        <v>1460</v>
      </c>
      <c r="J191" s="19" t="s">
        <v>3266</v>
      </c>
      <c r="K191" s="20" t="s">
        <v>2119</v>
      </c>
      <c r="L191" s="20" t="s">
        <v>1948</v>
      </c>
      <c r="M191" s="19" t="s">
        <v>1464</v>
      </c>
      <c r="N191" s="19" t="s">
        <v>1944</v>
      </c>
      <c r="O191" s="19" t="s">
        <v>3317</v>
      </c>
      <c r="P191" s="20" t="s">
        <v>2119</v>
      </c>
      <c r="Q191" s="20" t="s">
        <v>1948</v>
      </c>
      <c r="R191" s="19" t="s">
        <v>1465</v>
      </c>
      <c r="S191" s="19" t="s">
        <v>3320</v>
      </c>
      <c r="T191" s="19" t="s">
        <v>3321</v>
      </c>
      <c r="U191" s="21" t="s">
        <v>3322</v>
      </c>
      <c r="V191" s="19" t="s">
        <v>1464</v>
      </c>
    </row>
    <row r="192">
      <c r="A192" s="19" t="str">
        <f>IFERROR(__xludf.DUMMYFUNCTION("REGEXEXTRACT(B192,""\d+"")"),"#N/A")</f>
        <v>#N/A</v>
      </c>
      <c r="B192" s="19" t="s">
        <v>99</v>
      </c>
      <c r="C192" s="20" t="s">
        <v>3325</v>
      </c>
      <c r="D192" s="19" t="s">
        <v>1944</v>
      </c>
      <c r="E192" s="19" t="s">
        <v>3326</v>
      </c>
      <c r="F192" s="19" t="s">
        <v>1458</v>
      </c>
      <c r="G192" s="19" t="s">
        <v>747</v>
      </c>
      <c r="H192" s="19" t="s">
        <v>3328</v>
      </c>
      <c r="I192" s="19" t="s">
        <v>1460</v>
      </c>
      <c r="J192" s="19" t="s">
        <v>3266</v>
      </c>
      <c r="K192" s="20" t="s">
        <v>2076</v>
      </c>
      <c r="L192" s="20" t="s">
        <v>1948</v>
      </c>
      <c r="M192" s="19" t="s">
        <v>1464</v>
      </c>
      <c r="N192" s="19" t="s">
        <v>1944</v>
      </c>
      <c r="O192" s="19" t="s">
        <v>3326</v>
      </c>
      <c r="P192" s="20" t="s">
        <v>2076</v>
      </c>
      <c r="Q192" s="20" t="s">
        <v>1948</v>
      </c>
      <c r="R192" s="19" t="s">
        <v>1465</v>
      </c>
      <c r="S192" s="19" t="s">
        <v>3330</v>
      </c>
      <c r="T192" s="19" t="s">
        <v>3331</v>
      </c>
      <c r="U192" s="21" t="s">
        <v>3332</v>
      </c>
      <c r="V192" s="19" t="s">
        <v>1464</v>
      </c>
    </row>
    <row r="193">
      <c r="A193" s="19" t="str">
        <f>IFERROR(__xludf.DUMMYFUNCTION("REGEXEXTRACT(B193,""\d+"")"),"#N/A")</f>
        <v>#N/A</v>
      </c>
      <c r="B193" s="19" t="s">
        <v>3334</v>
      </c>
      <c r="C193" s="20" t="s">
        <v>3335</v>
      </c>
      <c r="D193" s="19" t="s">
        <v>1933</v>
      </c>
      <c r="E193" s="19" t="s">
        <v>3336</v>
      </c>
      <c r="F193" s="19" t="s">
        <v>1458</v>
      </c>
      <c r="G193" s="19" t="s">
        <v>1501</v>
      </c>
      <c r="H193" s="19" t="s">
        <v>250</v>
      </c>
      <c r="I193" s="19" t="s">
        <v>1460</v>
      </c>
      <c r="J193" s="19" t="s">
        <v>3266</v>
      </c>
      <c r="K193" s="20" t="s">
        <v>3302</v>
      </c>
      <c r="L193" s="20" t="s">
        <v>1936</v>
      </c>
      <c r="M193" s="19" t="s">
        <v>1464</v>
      </c>
      <c r="N193" s="19" t="s">
        <v>1933</v>
      </c>
      <c r="O193" s="19" t="s">
        <v>3336</v>
      </c>
      <c r="P193" s="20" t="s">
        <v>3302</v>
      </c>
      <c r="Q193" s="20" t="s">
        <v>1936</v>
      </c>
      <c r="R193" s="19" t="s">
        <v>1465</v>
      </c>
      <c r="S193" s="19" t="s">
        <v>3338</v>
      </c>
      <c r="T193" s="19" t="s">
        <v>3339</v>
      </c>
      <c r="U193" s="21" t="s">
        <v>3340</v>
      </c>
      <c r="V193" s="19" t="s">
        <v>1464</v>
      </c>
    </row>
    <row r="194">
      <c r="A194" s="19" t="str">
        <f>IFERROR(__xludf.DUMMYFUNCTION("REGEXEXTRACT(B194,""\d+"")"),"#N/A")</f>
        <v>#N/A</v>
      </c>
      <c r="B194" s="19" t="s">
        <v>3343</v>
      </c>
      <c r="C194" s="20" t="s">
        <v>3344</v>
      </c>
      <c r="D194" s="19" t="s">
        <v>2161</v>
      </c>
      <c r="E194" s="19" t="s">
        <v>3345</v>
      </c>
      <c r="F194" s="19" t="s">
        <v>1458</v>
      </c>
      <c r="G194" s="19" t="s">
        <v>1459</v>
      </c>
      <c r="H194" s="19" t="s">
        <v>250</v>
      </c>
      <c r="I194" s="19" t="s">
        <v>1460</v>
      </c>
      <c r="J194" s="19" t="s">
        <v>3266</v>
      </c>
      <c r="K194" s="20" t="s">
        <v>2245</v>
      </c>
      <c r="L194" s="20" t="s">
        <v>2165</v>
      </c>
      <c r="M194" s="19" t="s">
        <v>1464</v>
      </c>
      <c r="N194" s="19" t="s">
        <v>2161</v>
      </c>
      <c r="O194" s="19" t="s">
        <v>3345</v>
      </c>
      <c r="P194" s="20" t="s">
        <v>2245</v>
      </c>
      <c r="Q194" s="20" t="s">
        <v>2165</v>
      </c>
      <c r="R194" s="19" t="s">
        <v>1465</v>
      </c>
      <c r="S194" s="19" t="s">
        <v>3347</v>
      </c>
      <c r="T194" s="19" t="s">
        <v>3349</v>
      </c>
      <c r="U194" s="21" t="s">
        <v>3350</v>
      </c>
      <c r="V194" s="19" t="s">
        <v>1464</v>
      </c>
    </row>
    <row r="195">
      <c r="A195" s="19" t="str">
        <f>IFERROR(__xludf.DUMMYFUNCTION("REGEXEXTRACT(B195,""\d+"")"),"#N/A")</f>
        <v>#N/A</v>
      </c>
      <c r="B195" s="19" t="s">
        <v>3352</v>
      </c>
      <c r="C195" s="20" t="s">
        <v>3354</v>
      </c>
      <c r="D195" s="19" t="s">
        <v>2161</v>
      </c>
      <c r="E195" s="19" t="s">
        <v>3355</v>
      </c>
      <c r="F195" s="19" t="s">
        <v>1458</v>
      </c>
      <c r="G195" s="19" t="s">
        <v>1459</v>
      </c>
      <c r="H195" s="19" t="s">
        <v>250</v>
      </c>
      <c r="I195" s="19" t="s">
        <v>1460</v>
      </c>
      <c r="J195" s="19" t="s">
        <v>3266</v>
      </c>
      <c r="K195" s="20" t="s">
        <v>2215</v>
      </c>
      <c r="L195" s="20" t="s">
        <v>2165</v>
      </c>
      <c r="M195" s="19" t="s">
        <v>1464</v>
      </c>
      <c r="N195" s="19" t="s">
        <v>2161</v>
      </c>
      <c r="O195" s="19" t="s">
        <v>3355</v>
      </c>
      <c r="P195" s="20" t="s">
        <v>2215</v>
      </c>
      <c r="Q195" s="20" t="s">
        <v>2165</v>
      </c>
      <c r="R195" s="19" t="s">
        <v>1465</v>
      </c>
      <c r="S195" s="19" t="s">
        <v>3357</v>
      </c>
      <c r="T195" s="19" t="s">
        <v>3358</v>
      </c>
      <c r="U195" s="21" t="s">
        <v>3359</v>
      </c>
      <c r="V195" s="19" t="s">
        <v>1464</v>
      </c>
    </row>
    <row r="196">
      <c r="A196" s="19" t="str">
        <f>IFERROR(__xludf.DUMMYFUNCTION("REGEXEXTRACT(B196,""\d+"")"),"#N/A")</f>
        <v>#N/A</v>
      </c>
      <c r="B196" s="19" t="s">
        <v>3361</v>
      </c>
      <c r="C196" s="20" t="s">
        <v>3363</v>
      </c>
      <c r="D196" s="19" t="s">
        <v>2365</v>
      </c>
      <c r="E196" s="19" t="s">
        <v>3364</v>
      </c>
      <c r="F196" s="19" t="s">
        <v>1458</v>
      </c>
      <c r="G196" s="19" t="s">
        <v>3365</v>
      </c>
      <c r="H196" s="19" t="s">
        <v>1831</v>
      </c>
      <c r="I196" s="19" t="s">
        <v>1460</v>
      </c>
      <c r="J196" s="19" t="s">
        <v>3266</v>
      </c>
      <c r="K196" s="20" t="s">
        <v>2390</v>
      </c>
      <c r="L196" s="20" t="s">
        <v>2369</v>
      </c>
      <c r="M196" s="19" t="s">
        <v>1464</v>
      </c>
      <c r="N196" s="19" t="s">
        <v>2365</v>
      </c>
      <c r="O196" s="19" t="s">
        <v>3364</v>
      </c>
      <c r="P196" s="20" t="s">
        <v>2390</v>
      </c>
      <c r="Q196" s="20" t="s">
        <v>2369</v>
      </c>
      <c r="R196" s="19" t="s">
        <v>1465</v>
      </c>
      <c r="S196" s="19" t="s">
        <v>3366</v>
      </c>
      <c r="T196" s="19" t="s">
        <v>3367</v>
      </c>
      <c r="U196" s="21" t="s">
        <v>3368</v>
      </c>
      <c r="V196" s="19" t="s">
        <v>1464</v>
      </c>
    </row>
    <row r="197">
      <c r="A197" s="19" t="str">
        <f>IFERROR(__xludf.DUMMYFUNCTION("REGEXEXTRACT(B197,""\d+"")"),"#N/A")</f>
        <v>#N/A</v>
      </c>
      <c r="B197" s="19" t="s">
        <v>3371</v>
      </c>
      <c r="C197" s="20" t="s">
        <v>3373</v>
      </c>
      <c r="D197" s="19" t="s">
        <v>2365</v>
      </c>
      <c r="E197" s="19" t="s">
        <v>2366</v>
      </c>
      <c r="F197" s="19" t="s">
        <v>1458</v>
      </c>
      <c r="G197" s="19" t="s">
        <v>1525</v>
      </c>
      <c r="H197" s="19" t="s">
        <v>1831</v>
      </c>
      <c r="I197" s="19" t="s">
        <v>1460</v>
      </c>
      <c r="J197" s="19" t="s">
        <v>3266</v>
      </c>
      <c r="K197" s="20" t="s">
        <v>2368</v>
      </c>
      <c r="L197" s="20" t="s">
        <v>2369</v>
      </c>
      <c r="M197" s="19" t="s">
        <v>1464</v>
      </c>
      <c r="N197" s="19" t="s">
        <v>2365</v>
      </c>
      <c r="O197" s="19" t="s">
        <v>2366</v>
      </c>
      <c r="P197" s="20" t="s">
        <v>2368</v>
      </c>
      <c r="Q197" s="20" t="s">
        <v>2369</v>
      </c>
      <c r="R197" s="19" t="s">
        <v>1465</v>
      </c>
      <c r="S197" s="19" t="s">
        <v>3375</v>
      </c>
      <c r="T197" s="19" t="s">
        <v>3376</v>
      </c>
      <c r="V197" s="19" t="s">
        <v>1464</v>
      </c>
    </row>
    <row r="198">
      <c r="A198" s="19" t="str">
        <f>IFERROR(__xludf.DUMMYFUNCTION("REGEXEXTRACT(B198,""\d+"")"),"#N/A")</f>
        <v>#N/A</v>
      </c>
      <c r="B198" s="19" t="s">
        <v>341</v>
      </c>
      <c r="C198" s="20" t="s">
        <v>3378</v>
      </c>
      <c r="D198" s="19" t="s">
        <v>2488</v>
      </c>
      <c r="E198" s="19" t="s">
        <v>3379</v>
      </c>
      <c r="F198" s="19" t="s">
        <v>1458</v>
      </c>
      <c r="G198" s="19" t="s">
        <v>1525</v>
      </c>
      <c r="H198" s="19" t="s">
        <v>250</v>
      </c>
      <c r="I198" s="19" t="s">
        <v>1460</v>
      </c>
      <c r="J198" s="19" t="s">
        <v>3266</v>
      </c>
      <c r="K198" s="20" t="s">
        <v>2674</v>
      </c>
      <c r="L198" s="20" t="s">
        <v>2491</v>
      </c>
      <c r="M198" s="19" t="s">
        <v>1464</v>
      </c>
      <c r="N198" s="19" t="s">
        <v>2488</v>
      </c>
      <c r="O198" s="19" t="s">
        <v>3379</v>
      </c>
      <c r="P198" s="20" t="s">
        <v>2674</v>
      </c>
      <c r="Q198" s="20" t="s">
        <v>2491</v>
      </c>
      <c r="R198" s="19" t="s">
        <v>1465</v>
      </c>
      <c r="S198" s="19" t="s">
        <v>3381</v>
      </c>
      <c r="T198" s="19" t="s">
        <v>3383</v>
      </c>
      <c r="U198" s="21" t="s">
        <v>3384</v>
      </c>
      <c r="V198" s="19" t="s">
        <v>1464</v>
      </c>
    </row>
    <row r="199">
      <c r="A199" s="19" t="str">
        <f>IFERROR(__xludf.DUMMYFUNCTION("REGEXEXTRACT(B199,""\d+"")"),"#N/A")</f>
        <v>#N/A</v>
      </c>
      <c r="B199" s="19" t="s">
        <v>639</v>
      </c>
      <c r="C199" s="20" t="s">
        <v>3388</v>
      </c>
      <c r="D199" s="19" t="s">
        <v>1456</v>
      </c>
      <c r="E199" s="19" t="s">
        <v>3389</v>
      </c>
      <c r="F199" s="19" t="s">
        <v>1458</v>
      </c>
      <c r="G199" s="19" t="s">
        <v>1525</v>
      </c>
      <c r="H199" s="19" t="s">
        <v>250</v>
      </c>
      <c r="I199" s="19" t="s">
        <v>1460</v>
      </c>
      <c r="J199" s="19" t="s">
        <v>3266</v>
      </c>
      <c r="K199" s="20" t="s">
        <v>2979</v>
      </c>
      <c r="L199" s="20" t="s">
        <v>1463</v>
      </c>
      <c r="M199" s="19" t="s">
        <v>1464</v>
      </c>
      <c r="N199" s="19" t="s">
        <v>1456</v>
      </c>
      <c r="O199" s="19" t="s">
        <v>3389</v>
      </c>
      <c r="P199" s="20" t="s">
        <v>2979</v>
      </c>
      <c r="Q199" s="20" t="s">
        <v>1463</v>
      </c>
      <c r="R199" s="19" t="s">
        <v>1465</v>
      </c>
      <c r="S199" s="19" t="s">
        <v>3391</v>
      </c>
      <c r="T199" s="19" t="s">
        <v>3392</v>
      </c>
      <c r="U199" s="21" t="s">
        <v>3393</v>
      </c>
      <c r="V199" s="19" t="s">
        <v>1464</v>
      </c>
    </row>
    <row r="200">
      <c r="A200" s="19" t="str">
        <f>IFERROR(__xludf.DUMMYFUNCTION("REGEXEXTRACT(B200,""\d+"")"),"#N/A")</f>
        <v>#N/A</v>
      </c>
      <c r="B200" s="19" t="s">
        <v>760</v>
      </c>
      <c r="C200" s="20" t="s">
        <v>3396</v>
      </c>
      <c r="D200" s="19" t="s">
        <v>1456</v>
      </c>
      <c r="E200" s="19" t="s">
        <v>3397</v>
      </c>
      <c r="F200" s="19" t="s">
        <v>1458</v>
      </c>
      <c r="G200" s="19" t="s">
        <v>1525</v>
      </c>
      <c r="H200" s="19" t="s">
        <v>250</v>
      </c>
      <c r="I200" s="19" t="s">
        <v>1460</v>
      </c>
      <c r="J200" s="19" t="s">
        <v>3266</v>
      </c>
      <c r="K200" s="20" t="s">
        <v>3027</v>
      </c>
      <c r="L200" s="20" t="s">
        <v>1463</v>
      </c>
      <c r="M200" s="19" t="s">
        <v>1464</v>
      </c>
      <c r="N200" s="19" t="s">
        <v>1456</v>
      </c>
      <c r="O200" s="19" t="s">
        <v>3397</v>
      </c>
      <c r="P200" s="20" t="s">
        <v>3027</v>
      </c>
      <c r="Q200" s="20" t="s">
        <v>1463</v>
      </c>
      <c r="R200" s="19" t="s">
        <v>1465</v>
      </c>
      <c r="S200" s="19" t="s">
        <v>3399</v>
      </c>
      <c r="T200" s="19" t="s">
        <v>3400</v>
      </c>
      <c r="U200" s="21" t="s">
        <v>3401</v>
      </c>
      <c r="V200" s="19" t="s">
        <v>1464</v>
      </c>
    </row>
    <row r="201">
      <c r="A201" s="19" t="str">
        <f>IFERROR(__xludf.DUMMYFUNCTION("REGEXEXTRACT(B201,""\d+"")"),"27")</f>
        <v>27</v>
      </c>
      <c r="B201" s="19" t="s">
        <v>3404</v>
      </c>
      <c r="C201" s="20" t="s">
        <v>3405</v>
      </c>
      <c r="D201" s="19" t="s">
        <v>1944</v>
      </c>
      <c r="E201" s="19" t="s">
        <v>3406</v>
      </c>
      <c r="F201" s="19" t="s">
        <v>1458</v>
      </c>
      <c r="G201" s="19" t="s">
        <v>747</v>
      </c>
      <c r="H201" s="19" t="s">
        <v>234</v>
      </c>
      <c r="I201" s="19" t="s">
        <v>1460</v>
      </c>
      <c r="J201" s="19" t="s">
        <v>1461</v>
      </c>
      <c r="K201" s="20" t="s">
        <v>1802</v>
      </c>
      <c r="L201" s="20" t="s">
        <v>1948</v>
      </c>
      <c r="M201" s="19" t="s">
        <v>1464</v>
      </c>
      <c r="N201" s="19" t="s">
        <v>1944</v>
      </c>
      <c r="O201" s="19" t="s">
        <v>3406</v>
      </c>
      <c r="P201" s="20" t="s">
        <v>1802</v>
      </c>
      <c r="Q201" s="20" t="s">
        <v>1948</v>
      </c>
      <c r="R201" s="19" t="s">
        <v>1465</v>
      </c>
      <c r="S201" s="19" t="s">
        <v>3408</v>
      </c>
      <c r="T201" s="19" t="s">
        <v>3409</v>
      </c>
      <c r="U201" s="21" t="s">
        <v>3410</v>
      </c>
      <c r="V201" s="19" t="s">
        <v>1464</v>
      </c>
    </row>
    <row r="202">
      <c r="A202" s="19" t="str">
        <f>IFERROR(__xludf.DUMMYFUNCTION("REGEXEXTRACT(B202,""\d+"")"),"#N/A")</f>
        <v>#N/A</v>
      </c>
      <c r="B202" s="19" t="s">
        <v>3412</v>
      </c>
      <c r="C202" s="20" t="s">
        <v>3413</v>
      </c>
      <c r="D202" s="19" t="s">
        <v>1476</v>
      </c>
      <c r="E202" s="19" t="s">
        <v>3414</v>
      </c>
      <c r="F202" s="19" t="s">
        <v>1458</v>
      </c>
      <c r="G202" s="19" t="s">
        <v>747</v>
      </c>
      <c r="H202" s="19" t="s">
        <v>250</v>
      </c>
      <c r="I202" s="19" t="s">
        <v>1460</v>
      </c>
      <c r="J202" s="19" t="s">
        <v>1461</v>
      </c>
      <c r="K202" s="20" t="s">
        <v>3416</v>
      </c>
      <c r="L202" s="20" t="s">
        <v>1481</v>
      </c>
      <c r="M202" s="19" t="s">
        <v>1464</v>
      </c>
      <c r="N202" s="19" t="s">
        <v>1476</v>
      </c>
      <c r="O202" s="19" t="s">
        <v>3414</v>
      </c>
      <c r="P202" s="20" t="s">
        <v>3416</v>
      </c>
      <c r="Q202" s="20" t="s">
        <v>1481</v>
      </c>
      <c r="R202" s="19" t="s">
        <v>1465</v>
      </c>
      <c r="S202" s="19" t="s">
        <v>3417</v>
      </c>
      <c r="T202" s="19" t="s">
        <v>3418</v>
      </c>
      <c r="U202" s="21" t="s">
        <v>3419</v>
      </c>
      <c r="V202" s="19" t="s">
        <v>1464</v>
      </c>
    </row>
    <row r="203">
      <c r="A203" s="19" t="str">
        <f>IFERROR(__xludf.DUMMYFUNCTION("REGEXEXTRACT(B203,""\d+"")"),"14")</f>
        <v>14</v>
      </c>
      <c r="B203" s="19" t="s">
        <v>3422</v>
      </c>
      <c r="C203" s="20" t="s">
        <v>3423</v>
      </c>
      <c r="D203" s="19" t="s">
        <v>1944</v>
      </c>
      <c r="E203" s="19" t="s">
        <v>3424</v>
      </c>
      <c r="F203" s="19" t="s">
        <v>1458</v>
      </c>
      <c r="G203" s="19" t="s">
        <v>3425</v>
      </c>
      <c r="H203" s="19" t="s">
        <v>1831</v>
      </c>
      <c r="I203" s="19" t="s">
        <v>1460</v>
      </c>
      <c r="J203" s="19" t="s">
        <v>1461</v>
      </c>
      <c r="K203" s="20" t="s">
        <v>2578</v>
      </c>
      <c r="L203" s="20" t="s">
        <v>1948</v>
      </c>
      <c r="M203" s="19" t="s">
        <v>1464</v>
      </c>
      <c r="N203" s="19" t="s">
        <v>1944</v>
      </c>
      <c r="O203" s="19" t="s">
        <v>3424</v>
      </c>
      <c r="P203" s="20" t="s">
        <v>2578</v>
      </c>
      <c r="Q203" s="20" t="s">
        <v>1948</v>
      </c>
      <c r="R203" s="19" t="s">
        <v>1465</v>
      </c>
      <c r="S203" s="19" t="s">
        <v>3427</v>
      </c>
      <c r="T203" s="19" t="s">
        <v>3428</v>
      </c>
      <c r="U203" s="21" t="s">
        <v>3429</v>
      </c>
      <c r="V203" s="19" t="s">
        <v>1464</v>
      </c>
    </row>
    <row r="204">
      <c r="A204" s="19" t="str">
        <f>IFERROR(__xludf.DUMMYFUNCTION("REGEXEXTRACT(B204,""\d+"")"),"#N/A")</f>
        <v>#N/A</v>
      </c>
      <c r="B204" s="19" t="s">
        <v>3431</v>
      </c>
      <c r="C204" s="20" t="s">
        <v>3432</v>
      </c>
      <c r="D204" s="19" t="s">
        <v>2488</v>
      </c>
      <c r="E204" s="19" t="s">
        <v>3433</v>
      </c>
      <c r="F204" s="19" t="s">
        <v>1458</v>
      </c>
      <c r="G204" s="19" t="s">
        <v>3434</v>
      </c>
      <c r="H204" s="19" t="s">
        <v>234</v>
      </c>
      <c r="I204" s="19" t="s">
        <v>1460</v>
      </c>
      <c r="J204" s="19" t="s">
        <v>1461</v>
      </c>
      <c r="K204" s="20" t="s">
        <v>2589</v>
      </c>
      <c r="L204" s="20" t="s">
        <v>2491</v>
      </c>
      <c r="M204" s="19" t="s">
        <v>1464</v>
      </c>
      <c r="N204" s="19" t="s">
        <v>2488</v>
      </c>
      <c r="O204" s="19" t="s">
        <v>3433</v>
      </c>
      <c r="P204" s="20" t="s">
        <v>2589</v>
      </c>
      <c r="Q204" s="20" t="s">
        <v>2491</v>
      </c>
      <c r="R204" s="19" t="s">
        <v>1465</v>
      </c>
      <c r="S204" s="19" t="s">
        <v>3436</v>
      </c>
      <c r="T204" s="19" t="s">
        <v>3437</v>
      </c>
      <c r="U204" s="21" t="s">
        <v>3438</v>
      </c>
      <c r="V204" s="19" t="s">
        <v>1464</v>
      </c>
    </row>
    <row r="205">
      <c r="A205" s="19" t="str">
        <f>IFERROR(__xludf.DUMMYFUNCTION("REGEXEXTRACT(B205,""\d+"")"),"#N/A")</f>
        <v>#N/A</v>
      </c>
      <c r="B205" s="19" t="s">
        <v>41</v>
      </c>
      <c r="C205" s="20" t="s">
        <v>3441</v>
      </c>
      <c r="D205" s="19" t="s">
        <v>2365</v>
      </c>
      <c r="E205" s="19" t="s">
        <v>3443</v>
      </c>
      <c r="F205" s="19" t="s">
        <v>1458</v>
      </c>
      <c r="G205" s="19" t="s">
        <v>3444</v>
      </c>
      <c r="H205" s="19" t="s">
        <v>234</v>
      </c>
      <c r="I205" s="19" t="s">
        <v>1460</v>
      </c>
      <c r="J205" s="19" t="s">
        <v>3445</v>
      </c>
      <c r="K205" s="20" t="s">
        <v>2431</v>
      </c>
      <c r="L205" s="20" t="s">
        <v>2369</v>
      </c>
      <c r="M205" s="19" t="s">
        <v>1464</v>
      </c>
      <c r="N205" s="19" t="s">
        <v>2365</v>
      </c>
      <c r="O205" s="19" t="s">
        <v>3443</v>
      </c>
      <c r="P205" s="20" t="s">
        <v>2431</v>
      </c>
      <c r="Q205" s="20" t="s">
        <v>2369</v>
      </c>
      <c r="R205" s="19" t="s">
        <v>1465</v>
      </c>
      <c r="S205" s="19" t="s">
        <v>3446</v>
      </c>
      <c r="T205" s="19" t="s">
        <v>3448</v>
      </c>
      <c r="U205" s="21" t="s">
        <v>3449</v>
      </c>
      <c r="V205" s="19" t="s">
        <v>1464</v>
      </c>
    </row>
    <row r="206">
      <c r="A206" s="19" t="str">
        <f>IFERROR(__xludf.DUMMYFUNCTION("REGEXEXTRACT(B206,""\d+"")"),"1")</f>
        <v>1</v>
      </c>
      <c r="B206" s="19" t="s">
        <v>3451</v>
      </c>
      <c r="C206" s="20" t="s">
        <v>3452</v>
      </c>
      <c r="D206" s="19" t="s">
        <v>1933</v>
      </c>
      <c r="E206" s="19" t="s">
        <v>3453</v>
      </c>
      <c r="F206" s="19" t="s">
        <v>1458</v>
      </c>
      <c r="G206" s="19" t="s">
        <v>3454</v>
      </c>
      <c r="H206" s="19" t="s">
        <v>250</v>
      </c>
      <c r="I206" s="19" t="s">
        <v>1460</v>
      </c>
      <c r="J206" s="19" t="s">
        <v>1461</v>
      </c>
      <c r="K206" s="20" t="s">
        <v>2018</v>
      </c>
      <c r="L206" s="20" t="s">
        <v>1936</v>
      </c>
      <c r="M206" s="19" t="s">
        <v>1464</v>
      </c>
      <c r="N206" s="19" t="s">
        <v>1933</v>
      </c>
      <c r="O206" s="19" t="s">
        <v>3453</v>
      </c>
      <c r="P206" s="20" t="s">
        <v>2018</v>
      </c>
      <c r="Q206" s="20" t="s">
        <v>1936</v>
      </c>
      <c r="R206" s="19" t="s">
        <v>1465</v>
      </c>
      <c r="S206" s="19" t="s">
        <v>3455</v>
      </c>
      <c r="T206" s="19" t="s">
        <v>3457</v>
      </c>
      <c r="V206" s="19" t="s">
        <v>1464</v>
      </c>
    </row>
    <row r="207">
      <c r="A207" s="19" t="str">
        <f>IFERROR(__xludf.DUMMYFUNCTION("REGEXEXTRACT(B207,""\d+"")"),"#N/A")</f>
        <v>#N/A</v>
      </c>
      <c r="B207" s="19" t="s">
        <v>3458</v>
      </c>
      <c r="C207" s="20" t="s">
        <v>3459</v>
      </c>
      <c r="D207" s="19" t="s">
        <v>1944</v>
      </c>
      <c r="E207" s="19" t="s">
        <v>3460</v>
      </c>
      <c r="F207" s="19" t="s">
        <v>1458</v>
      </c>
      <c r="G207" s="19" t="s">
        <v>3461</v>
      </c>
      <c r="H207" s="19" t="s">
        <v>234</v>
      </c>
      <c r="I207" s="19" t="s">
        <v>1460</v>
      </c>
      <c r="J207" s="19" t="s">
        <v>1461</v>
      </c>
      <c r="K207" s="20" t="s">
        <v>2858</v>
      </c>
      <c r="L207" s="20" t="s">
        <v>1948</v>
      </c>
      <c r="M207" s="19" t="s">
        <v>1464</v>
      </c>
      <c r="N207" s="19" t="s">
        <v>1944</v>
      </c>
      <c r="O207" s="19" t="s">
        <v>3460</v>
      </c>
      <c r="P207" s="20" t="s">
        <v>2858</v>
      </c>
      <c r="Q207" s="20" t="s">
        <v>1948</v>
      </c>
      <c r="R207" s="19" t="s">
        <v>1465</v>
      </c>
      <c r="S207" s="19" t="s">
        <v>3463</v>
      </c>
      <c r="T207" s="19" t="s">
        <v>3464</v>
      </c>
      <c r="U207" s="21" t="s">
        <v>3465</v>
      </c>
      <c r="V207" s="19" t="s">
        <v>1464</v>
      </c>
    </row>
    <row r="208">
      <c r="A208" s="19" t="str">
        <f>IFERROR(__xludf.DUMMYFUNCTION("REGEXEXTRACT(B208,""\d+"")"),"8")</f>
        <v>8</v>
      </c>
      <c r="B208" s="19" t="s">
        <v>3467</v>
      </c>
      <c r="C208" s="20" t="s">
        <v>3468</v>
      </c>
      <c r="D208" s="19" t="s">
        <v>1456</v>
      </c>
      <c r="E208" s="19" t="s">
        <v>3469</v>
      </c>
      <c r="F208" s="19" t="s">
        <v>1458</v>
      </c>
      <c r="G208" s="19" t="s">
        <v>3470</v>
      </c>
      <c r="H208" s="19" t="s">
        <v>250</v>
      </c>
      <c r="I208" s="19" t="s">
        <v>1460</v>
      </c>
      <c r="J208" s="19" t="s">
        <v>1461</v>
      </c>
      <c r="K208" s="20" t="s">
        <v>2979</v>
      </c>
      <c r="L208" s="20" t="s">
        <v>1463</v>
      </c>
      <c r="M208" s="19" t="s">
        <v>1464</v>
      </c>
      <c r="N208" s="19" t="s">
        <v>1456</v>
      </c>
      <c r="O208" s="19" t="s">
        <v>3469</v>
      </c>
      <c r="P208" s="20" t="s">
        <v>2979</v>
      </c>
      <c r="Q208" s="20" t="s">
        <v>1463</v>
      </c>
      <c r="R208" s="19" t="s">
        <v>1465</v>
      </c>
      <c r="S208" s="19" t="s">
        <v>3472</v>
      </c>
      <c r="T208" s="19" t="s">
        <v>3473</v>
      </c>
      <c r="U208" s="21" t="s">
        <v>3474</v>
      </c>
      <c r="V208" s="19" t="s">
        <v>1464</v>
      </c>
    </row>
    <row r="209">
      <c r="A209" s="19" t="str">
        <f>IFERROR(__xludf.DUMMYFUNCTION("REGEXEXTRACT(B209,""\d+"")"),"9")</f>
        <v>9</v>
      </c>
      <c r="B209" s="19" t="s">
        <v>3477</v>
      </c>
      <c r="C209" s="20" t="s">
        <v>3478</v>
      </c>
      <c r="D209" s="19" t="s">
        <v>1944</v>
      </c>
      <c r="E209" s="19" t="s">
        <v>3479</v>
      </c>
      <c r="F209" s="19" t="s">
        <v>1458</v>
      </c>
      <c r="G209" s="19" t="s">
        <v>3454</v>
      </c>
      <c r="H209" s="19" t="s">
        <v>250</v>
      </c>
      <c r="I209" s="19" t="s">
        <v>1460</v>
      </c>
      <c r="J209" s="19" t="s">
        <v>1461</v>
      </c>
      <c r="K209" s="20" t="s">
        <v>1842</v>
      </c>
      <c r="L209" s="20" t="s">
        <v>1948</v>
      </c>
      <c r="M209" s="19" t="s">
        <v>1464</v>
      </c>
      <c r="N209" s="19" t="s">
        <v>1944</v>
      </c>
      <c r="O209" s="19" t="s">
        <v>3479</v>
      </c>
      <c r="P209" s="20" t="s">
        <v>1842</v>
      </c>
      <c r="Q209" s="20" t="s">
        <v>1948</v>
      </c>
      <c r="R209" s="19" t="s">
        <v>1465</v>
      </c>
      <c r="S209" s="19" t="s">
        <v>3481</v>
      </c>
      <c r="T209" s="19" t="s">
        <v>3482</v>
      </c>
      <c r="U209" s="21" t="s">
        <v>3484</v>
      </c>
      <c r="V209" s="19" t="s">
        <v>1464</v>
      </c>
    </row>
    <row r="210">
      <c r="A210" s="19" t="str">
        <f>IFERROR(__xludf.DUMMYFUNCTION("REGEXEXTRACT(B210,""\d+"")"),"5")</f>
        <v>5</v>
      </c>
      <c r="B210" s="19" t="s">
        <v>3487</v>
      </c>
      <c r="C210" s="20" t="s">
        <v>3488</v>
      </c>
      <c r="D210" s="19" t="s">
        <v>1944</v>
      </c>
      <c r="E210" s="19" t="s">
        <v>3489</v>
      </c>
      <c r="F210" s="19" t="s">
        <v>1458</v>
      </c>
      <c r="G210" s="19" t="s">
        <v>3470</v>
      </c>
      <c r="H210" s="19" t="s">
        <v>250</v>
      </c>
      <c r="I210" s="19" t="s">
        <v>1460</v>
      </c>
      <c r="J210" s="19" t="s">
        <v>1461</v>
      </c>
      <c r="K210" s="20" t="s">
        <v>1706</v>
      </c>
      <c r="L210" s="20" t="s">
        <v>1948</v>
      </c>
      <c r="M210" s="19" t="s">
        <v>1464</v>
      </c>
      <c r="N210" s="19" t="s">
        <v>1944</v>
      </c>
      <c r="O210" s="19" t="s">
        <v>3489</v>
      </c>
      <c r="P210" s="20" t="s">
        <v>1706</v>
      </c>
      <c r="Q210" s="20" t="s">
        <v>1948</v>
      </c>
      <c r="R210" s="19" t="s">
        <v>1465</v>
      </c>
      <c r="T210" s="19" t="s">
        <v>3491</v>
      </c>
      <c r="U210" s="21" t="s">
        <v>3492</v>
      </c>
      <c r="V210" s="19" t="s">
        <v>1464</v>
      </c>
    </row>
    <row r="211">
      <c r="A211" s="19" t="str">
        <f>IFERROR(__xludf.DUMMYFUNCTION("REGEXEXTRACT(B211,""\d+"")"),"13")</f>
        <v>13</v>
      </c>
      <c r="B211" s="19" t="s">
        <v>3495</v>
      </c>
      <c r="C211" s="20" t="s">
        <v>3496</v>
      </c>
      <c r="D211" s="19" t="s">
        <v>1933</v>
      </c>
      <c r="E211" s="19" t="s">
        <v>3497</v>
      </c>
      <c r="F211" s="19" t="s">
        <v>1458</v>
      </c>
      <c r="G211" s="19" t="s">
        <v>3454</v>
      </c>
      <c r="H211" s="19" t="s">
        <v>250</v>
      </c>
      <c r="I211" s="19" t="s">
        <v>1460</v>
      </c>
      <c r="J211" s="19" t="s">
        <v>1461</v>
      </c>
      <c r="K211" s="20" t="s">
        <v>1977</v>
      </c>
      <c r="L211" s="20" t="s">
        <v>1936</v>
      </c>
      <c r="M211" s="19" t="s">
        <v>1464</v>
      </c>
      <c r="N211" s="19" t="s">
        <v>1933</v>
      </c>
      <c r="O211" s="19" t="s">
        <v>3497</v>
      </c>
      <c r="P211" s="20" t="s">
        <v>1977</v>
      </c>
      <c r="Q211" s="20" t="s">
        <v>1936</v>
      </c>
      <c r="R211" s="19" t="s">
        <v>1465</v>
      </c>
      <c r="S211" s="19" t="s">
        <v>3499</v>
      </c>
      <c r="T211" s="19" t="s">
        <v>3500</v>
      </c>
      <c r="U211" s="21" t="s">
        <v>3501</v>
      </c>
      <c r="V211" s="19" t="s">
        <v>1464</v>
      </c>
    </row>
    <row r="212">
      <c r="A212" s="19" t="str">
        <f>IFERROR(__xludf.DUMMYFUNCTION("REGEXEXTRACT(B212,""\d+"")"),"6")</f>
        <v>6</v>
      </c>
      <c r="B212" s="19" t="s">
        <v>3504</v>
      </c>
      <c r="C212" s="20" t="s">
        <v>3505</v>
      </c>
      <c r="D212" s="19" t="s">
        <v>1944</v>
      </c>
      <c r="E212" s="19" t="s">
        <v>3507</v>
      </c>
      <c r="F212" s="19" t="s">
        <v>1458</v>
      </c>
      <c r="G212" s="19" t="s">
        <v>3470</v>
      </c>
      <c r="H212" s="19" t="s">
        <v>250</v>
      </c>
      <c r="I212" s="19" t="s">
        <v>1460</v>
      </c>
      <c r="J212" s="19" t="s">
        <v>1461</v>
      </c>
      <c r="K212" s="20" t="s">
        <v>2811</v>
      </c>
      <c r="L212" s="20" t="s">
        <v>1948</v>
      </c>
      <c r="M212" s="19" t="s">
        <v>1464</v>
      </c>
      <c r="N212" s="19" t="s">
        <v>1944</v>
      </c>
      <c r="O212" s="19" t="s">
        <v>3507</v>
      </c>
      <c r="P212" s="20" t="s">
        <v>2811</v>
      </c>
      <c r="Q212" s="20" t="s">
        <v>1948</v>
      </c>
      <c r="R212" s="19" t="s">
        <v>1465</v>
      </c>
      <c r="S212" s="19" t="s">
        <v>3508</v>
      </c>
      <c r="T212" s="19" t="s">
        <v>3509</v>
      </c>
      <c r="U212" s="21" t="s">
        <v>3510</v>
      </c>
      <c r="V212" s="19" t="s">
        <v>1464</v>
      </c>
    </row>
    <row r="213">
      <c r="A213" s="19" t="str">
        <f>IFERROR(__xludf.DUMMYFUNCTION("REGEXEXTRACT(B213,""\d+"")"),"#N/A")</f>
        <v>#N/A</v>
      </c>
      <c r="B213" s="19" t="s">
        <v>3513</v>
      </c>
      <c r="C213" s="20" t="s">
        <v>3514</v>
      </c>
      <c r="D213" s="19" t="s">
        <v>1944</v>
      </c>
      <c r="E213" s="19" t="s">
        <v>3515</v>
      </c>
      <c r="F213" s="19" t="s">
        <v>1458</v>
      </c>
      <c r="G213" s="19" t="s">
        <v>3470</v>
      </c>
      <c r="H213" s="19" t="s">
        <v>250</v>
      </c>
      <c r="I213" s="19" t="s">
        <v>1460</v>
      </c>
      <c r="J213" s="19" t="s">
        <v>1461</v>
      </c>
      <c r="K213" s="20" t="s">
        <v>3516</v>
      </c>
      <c r="L213" s="20" t="s">
        <v>1948</v>
      </c>
      <c r="M213" s="19" t="s">
        <v>1464</v>
      </c>
      <c r="N213" s="19" t="s">
        <v>1944</v>
      </c>
      <c r="O213" s="19" t="s">
        <v>3515</v>
      </c>
      <c r="P213" s="20" t="s">
        <v>3516</v>
      </c>
      <c r="Q213" s="20" t="s">
        <v>1948</v>
      </c>
      <c r="R213" s="19" t="s">
        <v>1465</v>
      </c>
      <c r="S213" s="19" t="s">
        <v>3518</v>
      </c>
      <c r="T213" s="19" t="s">
        <v>3519</v>
      </c>
      <c r="U213" s="21" t="s">
        <v>3520</v>
      </c>
      <c r="V213" s="19" t="s">
        <v>1464</v>
      </c>
    </row>
    <row r="214">
      <c r="A214" s="19" t="str">
        <f>IFERROR(__xludf.DUMMYFUNCTION("REGEXEXTRACT(B214,""\d+"")"),"11")</f>
        <v>11</v>
      </c>
      <c r="B214" s="19" t="s">
        <v>3522</v>
      </c>
      <c r="C214" s="20" t="s">
        <v>3523</v>
      </c>
      <c r="D214" s="19" t="s">
        <v>1944</v>
      </c>
      <c r="E214" s="19" t="s">
        <v>3524</v>
      </c>
      <c r="F214" s="19" t="s">
        <v>1458</v>
      </c>
      <c r="G214" s="19" t="s">
        <v>3454</v>
      </c>
      <c r="H214" s="19" t="s">
        <v>1831</v>
      </c>
      <c r="I214" s="19" t="s">
        <v>1460</v>
      </c>
      <c r="J214" s="19" t="s">
        <v>1461</v>
      </c>
      <c r="K214" s="20" t="s">
        <v>2858</v>
      </c>
      <c r="L214" s="20" t="s">
        <v>1948</v>
      </c>
      <c r="M214" s="19" t="s">
        <v>1464</v>
      </c>
      <c r="N214" s="19" t="s">
        <v>1944</v>
      </c>
      <c r="O214" s="19" t="s">
        <v>3524</v>
      </c>
      <c r="P214" s="20" t="s">
        <v>2858</v>
      </c>
      <c r="Q214" s="20" t="s">
        <v>1948</v>
      </c>
      <c r="R214" s="19" t="s">
        <v>1465</v>
      </c>
      <c r="S214" s="19" t="s">
        <v>3526</v>
      </c>
      <c r="T214" s="19" t="s">
        <v>3527</v>
      </c>
      <c r="U214" s="21" t="s">
        <v>3528</v>
      </c>
      <c r="V214" s="19" t="s">
        <v>1464</v>
      </c>
    </row>
    <row r="215">
      <c r="A215" s="19" t="str">
        <f>IFERROR(__xludf.DUMMYFUNCTION("REGEXEXTRACT(B215,""\d+"")"),"7")</f>
        <v>7</v>
      </c>
      <c r="B215" s="19" t="s">
        <v>3531</v>
      </c>
      <c r="C215" s="20" t="s">
        <v>3532</v>
      </c>
      <c r="D215" s="19" t="s">
        <v>1944</v>
      </c>
      <c r="E215" s="19" t="s">
        <v>3533</v>
      </c>
      <c r="F215" s="19" t="s">
        <v>1458</v>
      </c>
      <c r="G215" s="19" t="s">
        <v>3470</v>
      </c>
      <c r="H215" s="19" t="s">
        <v>1831</v>
      </c>
      <c r="I215" s="19" t="s">
        <v>1460</v>
      </c>
      <c r="J215" s="19" t="s">
        <v>1461</v>
      </c>
      <c r="K215" s="20" t="s">
        <v>2096</v>
      </c>
      <c r="L215" s="20" t="s">
        <v>1948</v>
      </c>
      <c r="M215" s="19" t="s">
        <v>1464</v>
      </c>
      <c r="N215" s="19" t="s">
        <v>1944</v>
      </c>
      <c r="O215" s="19" t="s">
        <v>3533</v>
      </c>
      <c r="P215" s="20" t="s">
        <v>2096</v>
      </c>
      <c r="Q215" s="20" t="s">
        <v>1948</v>
      </c>
      <c r="R215" s="19" t="s">
        <v>1465</v>
      </c>
      <c r="S215" s="19" t="s">
        <v>3535</v>
      </c>
      <c r="T215" s="19" t="s">
        <v>3536</v>
      </c>
      <c r="U215" s="21" t="s">
        <v>3537</v>
      </c>
      <c r="V215" s="19" t="s">
        <v>1464</v>
      </c>
    </row>
    <row r="216">
      <c r="A216" s="19" t="str">
        <f>IFERROR(__xludf.DUMMYFUNCTION("REGEXEXTRACT(B216,""\d+"")"),"#N/A")</f>
        <v>#N/A</v>
      </c>
      <c r="B216" s="19" t="s">
        <v>3540</v>
      </c>
      <c r="C216" s="20" t="s">
        <v>3541</v>
      </c>
      <c r="D216" s="19" t="s">
        <v>1944</v>
      </c>
      <c r="E216" s="19" t="s">
        <v>3543</v>
      </c>
      <c r="F216" s="19" t="s">
        <v>1458</v>
      </c>
      <c r="G216" s="19" t="s">
        <v>3461</v>
      </c>
      <c r="H216" s="19" t="s">
        <v>234</v>
      </c>
      <c r="I216" s="19" t="s">
        <v>1460</v>
      </c>
      <c r="J216" s="19" t="s">
        <v>1461</v>
      </c>
      <c r="K216" s="20" t="s">
        <v>2018</v>
      </c>
      <c r="L216" s="20" t="s">
        <v>1948</v>
      </c>
      <c r="M216" s="19" t="s">
        <v>1464</v>
      </c>
      <c r="N216" s="19" t="s">
        <v>1944</v>
      </c>
      <c r="O216" s="19" t="s">
        <v>3543</v>
      </c>
      <c r="P216" s="20" t="s">
        <v>2018</v>
      </c>
      <c r="Q216" s="20" t="s">
        <v>1948</v>
      </c>
      <c r="R216" s="19" t="s">
        <v>1465</v>
      </c>
      <c r="S216" s="19" t="s">
        <v>3545</v>
      </c>
      <c r="T216" s="19" t="s">
        <v>3546</v>
      </c>
      <c r="U216" s="21" t="s">
        <v>3547</v>
      </c>
      <c r="V216" s="19" t="s">
        <v>1464</v>
      </c>
    </row>
    <row r="217">
      <c r="A217" s="19" t="str">
        <f>IFERROR(__xludf.DUMMYFUNCTION("REGEXEXTRACT(B217,""\d+"")"),"3")</f>
        <v>3</v>
      </c>
      <c r="B217" s="19" t="s">
        <v>3549</v>
      </c>
      <c r="C217" s="20" t="s">
        <v>3550</v>
      </c>
      <c r="D217" s="19" t="s">
        <v>2488</v>
      </c>
      <c r="E217" s="19" t="s">
        <v>3551</v>
      </c>
      <c r="F217" s="19" t="s">
        <v>1458</v>
      </c>
      <c r="G217" s="19" t="s">
        <v>3470</v>
      </c>
      <c r="H217" s="19" t="s">
        <v>1831</v>
      </c>
      <c r="I217" s="19" t="s">
        <v>1460</v>
      </c>
      <c r="J217" s="19" t="s">
        <v>1461</v>
      </c>
      <c r="K217" s="20" t="s">
        <v>2530</v>
      </c>
      <c r="L217" s="20" t="s">
        <v>2491</v>
      </c>
      <c r="M217" s="19" t="s">
        <v>1464</v>
      </c>
      <c r="N217" s="19" t="s">
        <v>2488</v>
      </c>
      <c r="O217" s="19" t="s">
        <v>3551</v>
      </c>
      <c r="P217" s="20" t="s">
        <v>2530</v>
      </c>
      <c r="Q217" s="20" t="s">
        <v>2491</v>
      </c>
      <c r="R217" s="19" t="s">
        <v>1465</v>
      </c>
      <c r="S217" s="19" t="s">
        <v>3553</v>
      </c>
      <c r="T217" s="19" t="s">
        <v>3554</v>
      </c>
      <c r="U217" s="21" t="s">
        <v>3555</v>
      </c>
      <c r="V217" s="19" t="s">
        <v>1464</v>
      </c>
    </row>
    <row r="218">
      <c r="A218" s="19" t="str">
        <f>IFERROR(__xludf.DUMMYFUNCTION("REGEXEXTRACT(B218,""\d+"")"),"2")</f>
        <v>2</v>
      </c>
      <c r="B218" s="19" t="s">
        <v>3558</v>
      </c>
      <c r="C218" s="20" t="s">
        <v>3559</v>
      </c>
      <c r="D218" s="19" t="s">
        <v>1770</v>
      </c>
      <c r="E218" s="19" t="s">
        <v>3560</v>
      </c>
      <c r="F218" s="19" t="s">
        <v>1458</v>
      </c>
      <c r="G218" s="19" t="s">
        <v>3470</v>
      </c>
      <c r="H218" s="19" t="s">
        <v>1831</v>
      </c>
      <c r="I218" s="19" t="s">
        <v>1460</v>
      </c>
      <c r="J218" s="19" t="s">
        <v>1461</v>
      </c>
      <c r="K218" s="20" t="s">
        <v>2368</v>
      </c>
      <c r="L218" s="20" t="s">
        <v>1774</v>
      </c>
      <c r="M218" s="19" t="s">
        <v>1464</v>
      </c>
      <c r="N218" s="19" t="s">
        <v>1770</v>
      </c>
      <c r="O218" s="19" t="s">
        <v>3560</v>
      </c>
      <c r="P218" s="20" t="s">
        <v>2368</v>
      </c>
      <c r="Q218" s="20" t="s">
        <v>1774</v>
      </c>
      <c r="R218" s="19" t="s">
        <v>1465</v>
      </c>
      <c r="S218" s="19" t="s">
        <v>3562</v>
      </c>
      <c r="T218" s="19" t="s">
        <v>3563</v>
      </c>
      <c r="U218" s="21" t="s">
        <v>3564</v>
      </c>
      <c r="V218" s="19" t="s">
        <v>1464</v>
      </c>
    </row>
    <row r="219">
      <c r="A219" s="19" t="str">
        <f>IFERROR(__xludf.DUMMYFUNCTION("REGEXEXTRACT(B219,""\d+"")"),"#N/A")</f>
        <v>#N/A</v>
      </c>
      <c r="B219" s="19" t="s">
        <v>3567</v>
      </c>
      <c r="C219" s="20" t="s">
        <v>3568</v>
      </c>
      <c r="D219" s="19" t="s">
        <v>2809</v>
      </c>
      <c r="E219" s="19" t="s">
        <v>2848</v>
      </c>
      <c r="F219" s="19" t="s">
        <v>1458</v>
      </c>
      <c r="G219" s="19" t="s">
        <v>3434</v>
      </c>
      <c r="H219" s="19" t="s">
        <v>234</v>
      </c>
      <c r="I219" s="19" t="s">
        <v>1460</v>
      </c>
      <c r="J219" s="19" t="s">
        <v>1461</v>
      </c>
      <c r="K219" s="20" t="s">
        <v>3569</v>
      </c>
      <c r="L219" s="20" t="s">
        <v>2812</v>
      </c>
      <c r="M219" s="19" t="s">
        <v>1464</v>
      </c>
      <c r="N219" s="19" t="s">
        <v>2809</v>
      </c>
      <c r="O219" s="19" t="s">
        <v>2848</v>
      </c>
      <c r="P219" s="20" t="s">
        <v>3569</v>
      </c>
      <c r="Q219" s="20" t="s">
        <v>2812</v>
      </c>
      <c r="R219" s="19" t="s">
        <v>1465</v>
      </c>
      <c r="S219" s="19" t="s">
        <v>3570</v>
      </c>
      <c r="T219" s="19" t="s">
        <v>3571</v>
      </c>
      <c r="U219" s="21" t="s">
        <v>3573</v>
      </c>
      <c r="V219" s="19" t="s">
        <v>1464</v>
      </c>
    </row>
    <row r="220">
      <c r="A220" s="19" t="str">
        <f>IFERROR(__xludf.DUMMYFUNCTION("REGEXEXTRACT(B220,""\d+"")"),"#N/A")</f>
        <v>#N/A</v>
      </c>
      <c r="B220" s="19" t="s">
        <v>496</v>
      </c>
      <c r="C220" s="20" t="s">
        <v>3575</v>
      </c>
      <c r="D220" s="19" t="s">
        <v>1944</v>
      </c>
      <c r="E220" s="19" t="s">
        <v>3576</v>
      </c>
      <c r="F220" s="19" t="s">
        <v>1458</v>
      </c>
      <c r="G220" s="19" t="s">
        <v>3434</v>
      </c>
      <c r="H220" s="19" t="s">
        <v>234</v>
      </c>
      <c r="I220" s="19" t="s">
        <v>1460</v>
      </c>
      <c r="J220" s="19" t="s">
        <v>3445</v>
      </c>
      <c r="K220" s="20" t="s">
        <v>3027</v>
      </c>
      <c r="L220" s="20" t="s">
        <v>1948</v>
      </c>
      <c r="M220" s="19" t="s">
        <v>1464</v>
      </c>
      <c r="N220" s="19" t="s">
        <v>1944</v>
      </c>
      <c r="O220" s="19" t="s">
        <v>3576</v>
      </c>
      <c r="P220" s="20" t="s">
        <v>3027</v>
      </c>
      <c r="Q220" s="20" t="s">
        <v>1948</v>
      </c>
      <c r="R220" s="19" t="s">
        <v>1465</v>
      </c>
      <c r="S220" s="19" t="s">
        <v>3578</v>
      </c>
      <c r="T220" s="19" t="s">
        <v>3579</v>
      </c>
      <c r="U220" s="21" t="s">
        <v>3580</v>
      </c>
      <c r="V220" s="19" t="s">
        <v>1464</v>
      </c>
    </row>
    <row r="221">
      <c r="A221" s="19" t="str">
        <f>IFERROR(__xludf.DUMMYFUNCTION("REGEXEXTRACT(B221,""\d+"")"),"12")</f>
        <v>12</v>
      </c>
      <c r="B221" s="19" t="s">
        <v>3583</v>
      </c>
      <c r="C221" s="20" t="s">
        <v>3584</v>
      </c>
      <c r="D221" s="19" t="s">
        <v>1944</v>
      </c>
      <c r="E221" s="19" t="s">
        <v>3585</v>
      </c>
      <c r="F221" s="19" t="s">
        <v>1458</v>
      </c>
      <c r="G221" s="19" t="s">
        <v>3470</v>
      </c>
      <c r="H221" s="19" t="s">
        <v>250</v>
      </c>
      <c r="I221" s="19" t="s">
        <v>1460</v>
      </c>
      <c r="J221" s="19" t="s">
        <v>1461</v>
      </c>
      <c r="K221" s="20" t="s">
        <v>3008</v>
      </c>
      <c r="L221" s="20" t="s">
        <v>1948</v>
      </c>
      <c r="M221" s="19" t="s">
        <v>1464</v>
      </c>
      <c r="N221" s="19" t="s">
        <v>1944</v>
      </c>
      <c r="O221" s="19" t="s">
        <v>3585</v>
      </c>
      <c r="P221" s="20" t="s">
        <v>3008</v>
      </c>
      <c r="Q221" s="20" t="s">
        <v>1948</v>
      </c>
      <c r="R221" s="19" t="s">
        <v>1465</v>
      </c>
      <c r="S221" s="19" t="s">
        <v>3587</v>
      </c>
      <c r="T221" s="19" t="s">
        <v>3588</v>
      </c>
      <c r="U221" s="21" t="s">
        <v>3589</v>
      </c>
      <c r="V221" s="19" t="s">
        <v>1464</v>
      </c>
    </row>
    <row r="222">
      <c r="A222" s="19" t="str">
        <f>IFERROR(__xludf.DUMMYFUNCTION("REGEXEXTRACT(B222,""\d+"")"),"#N/A")</f>
        <v>#N/A</v>
      </c>
      <c r="B222" s="19" t="s">
        <v>3592</v>
      </c>
      <c r="C222" s="20" t="s">
        <v>3593</v>
      </c>
      <c r="D222" s="19" t="s">
        <v>3594</v>
      </c>
      <c r="E222" s="19" t="s">
        <v>3595</v>
      </c>
      <c r="F222" s="19" t="s">
        <v>1458</v>
      </c>
      <c r="G222" s="19" t="s">
        <v>1459</v>
      </c>
      <c r="H222" s="19" t="s">
        <v>1831</v>
      </c>
      <c r="I222" s="19" t="s">
        <v>3596</v>
      </c>
      <c r="J222" s="19" t="s">
        <v>1461</v>
      </c>
      <c r="K222" s="20" t="s">
        <v>3598</v>
      </c>
      <c r="L222" s="20" t="s">
        <v>3599</v>
      </c>
      <c r="M222" s="19" t="s">
        <v>1464</v>
      </c>
      <c r="N222" s="19" t="s">
        <v>3594</v>
      </c>
      <c r="O222" s="19" t="s">
        <v>3595</v>
      </c>
      <c r="P222" s="20" t="s">
        <v>3598</v>
      </c>
      <c r="Q222" s="20" t="s">
        <v>3599</v>
      </c>
      <c r="R222" s="19" t="s">
        <v>3600</v>
      </c>
      <c r="V222" s="19" t="s">
        <v>1464</v>
      </c>
    </row>
    <row r="223">
      <c r="A223" s="19" t="str">
        <f>IFERROR(__xludf.DUMMYFUNCTION("REGEXEXTRACT(B223,""\d+"")"),"#N/A")</f>
        <v>#N/A</v>
      </c>
      <c r="B223" s="19" t="s">
        <v>3602</v>
      </c>
      <c r="C223" s="20" t="s">
        <v>3603</v>
      </c>
      <c r="D223" s="19" t="s">
        <v>1944</v>
      </c>
      <c r="E223" s="19" t="s">
        <v>1945</v>
      </c>
      <c r="F223" s="19" t="s">
        <v>1458</v>
      </c>
      <c r="G223" s="19" t="s">
        <v>3604</v>
      </c>
      <c r="H223" s="19" t="s">
        <v>3328</v>
      </c>
      <c r="I223" s="19" t="s">
        <v>1460</v>
      </c>
      <c r="J223" s="19" t="s">
        <v>1461</v>
      </c>
      <c r="K223" s="20" t="s">
        <v>1947</v>
      </c>
      <c r="L223" s="20" t="s">
        <v>1948</v>
      </c>
      <c r="M223" s="19" t="s">
        <v>1464</v>
      </c>
      <c r="N223" s="19" t="s">
        <v>1944</v>
      </c>
      <c r="O223" s="19" t="s">
        <v>1945</v>
      </c>
      <c r="P223" s="20" t="s">
        <v>1947</v>
      </c>
      <c r="Q223" s="20" t="s">
        <v>1948</v>
      </c>
      <c r="R223" s="19" t="s">
        <v>1465</v>
      </c>
      <c r="S223" s="19" t="s">
        <v>3606</v>
      </c>
      <c r="T223" s="19" t="s">
        <v>3607</v>
      </c>
      <c r="U223" s="21" t="s">
        <v>3608</v>
      </c>
      <c r="V223" s="19" t="s">
        <v>1464</v>
      </c>
    </row>
    <row r="224">
      <c r="A224" s="19" t="str">
        <f>IFERROR(__xludf.DUMMYFUNCTION("REGEXEXTRACT(B224,""\d+"")"),"1")</f>
        <v>1</v>
      </c>
      <c r="B224" s="19" t="s">
        <v>3611</v>
      </c>
      <c r="C224" s="20" t="s">
        <v>3612</v>
      </c>
      <c r="D224" s="19" t="s">
        <v>1476</v>
      </c>
      <c r="E224" s="19" t="s">
        <v>3613</v>
      </c>
      <c r="F224" s="19" t="s">
        <v>1458</v>
      </c>
      <c r="G224" s="19" t="s">
        <v>3461</v>
      </c>
      <c r="H224" s="19" t="s">
        <v>234</v>
      </c>
      <c r="I224" s="19" t="s">
        <v>1460</v>
      </c>
      <c r="J224" s="19" t="s">
        <v>3445</v>
      </c>
      <c r="K224" s="20" t="s">
        <v>2018</v>
      </c>
      <c r="L224" s="20" t="s">
        <v>1481</v>
      </c>
      <c r="M224" s="19" t="s">
        <v>1464</v>
      </c>
      <c r="N224" s="19" t="s">
        <v>1476</v>
      </c>
      <c r="O224" s="19" t="s">
        <v>3613</v>
      </c>
      <c r="P224" s="20" t="s">
        <v>2018</v>
      </c>
      <c r="Q224" s="20" t="s">
        <v>1481</v>
      </c>
      <c r="R224" s="19" t="s">
        <v>1465</v>
      </c>
      <c r="S224" s="19" t="s">
        <v>3615</v>
      </c>
      <c r="T224" s="19" t="s">
        <v>3616</v>
      </c>
      <c r="V224" s="19" t="s">
        <v>1464</v>
      </c>
    </row>
    <row r="225">
      <c r="A225" s="19" t="str">
        <f>IFERROR(__xludf.DUMMYFUNCTION("REGEXEXTRACT(B225,""\d+"")"),"#N/A")</f>
        <v>#N/A</v>
      </c>
      <c r="B225" s="19" t="s">
        <v>3617</v>
      </c>
      <c r="C225" s="20" t="s">
        <v>3618</v>
      </c>
      <c r="D225" s="19" t="s">
        <v>1944</v>
      </c>
      <c r="E225" s="19" t="s">
        <v>3619</v>
      </c>
      <c r="F225" s="19" t="s">
        <v>1458</v>
      </c>
      <c r="G225" s="19" t="s">
        <v>3461</v>
      </c>
      <c r="H225" s="19" t="s">
        <v>250</v>
      </c>
      <c r="I225" s="19" t="s">
        <v>1460</v>
      </c>
      <c r="J225" s="19" t="s">
        <v>3445</v>
      </c>
      <c r="K225" s="20" t="s">
        <v>2354</v>
      </c>
      <c r="L225" s="20" t="s">
        <v>1948</v>
      </c>
      <c r="M225" s="19" t="s">
        <v>1464</v>
      </c>
      <c r="N225" s="19" t="s">
        <v>1944</v>
      </c>
      <c r="O225" s="19" t="s">
        <v>3619</v>
      </c>
      <c r="P225" s="20" t="s">
        <v>2354</v>
      </c>
      <c r="Q225" s="20" t="s">
        <v>1948</v>
      </c>
      <c r="R225" s="19" t="s">
        <v>1465</v>
      </c>
      <c r="S225" s="19" t="s">
        <v>3621</v>
      </c>
      <c r="T225" s="19" t="s">
        <v>3622</v>
      </c>
      <c r="V225" s="19" t="s">
        <v>1464</v>
      </c>
    </row>
    <row r="226">
      <c r="A226" s="19" t="str">
        <f>IFERROR(__xludf.DUMMYFUNCTION("REGEXEXTRACT(B226,""\d+"")"),"#N/A")</f>
        <v>#N/A</v>
      </c>
      <c r="B226" s="19" t="s">
        <v>164</v>
      </c>
      <c r="C226" s="20" t="s">
        <v>3624</v>
      </c>
      <c r="D226" s="19" t="s">
        <v>1933</v>
      </c>
      <c r="E226" s="19" t="s">
        <v>3625</v>
      </c>
      <c r="F226" s="19" t="s">
        <v>1458</v>
      </c>
      <c r="G226" s="19" t="s">
        <v>747</v>
      </c>
      <c r="H226" s="19" t="s">
        <v>250</v>
      </c>
      <c r="I226" s="19" t="s">
        <v>1460</v>
      </c>
      <c r="J226" s="19" t="s">
        <v>3445</v>
      </c>
      <c r="K226" s="20" t="s">
        <v>2018</v>
      </c>
      <c r="L226" s="20" t="s">
        <v>1936</v>
      </c>
      <c r="M226" s="19" t="s">
        <v>1464</v>
      </c>
      <c r="N226" s="19" t="s">
        <v>1933</v>
      </c>
      <c r="O226" s="19" t="s">
        <v>3625</v>
      </c>
      <c r="P226" s="20" t="s">
        <v>2018</v>
      </c>
      <c r="Q226" s="20" t="s">
        <v>1936</v>
      </c>
      <c r="R226" s="19" t="s">
        <v>1465</v>
      </c>
      <c r="S226" s="19" t="s">
        <v>3627</v>
      </c>
      <c r="T226" s="19" t="s">
        <v>3628</v>
      </c>
      <c r="V226" s="19" t="s">
        <v>1464</v>
      </c>
    </row>
    <row r="227">
      <c r="A227" s="19" t="str">
        <f>IFERROR(__xludf.DUMMYFUNCTION("REGEXEXTRACT(B227,""\d+"")"),"#N/A")</f>
        <v>#N/A</v>
      </c>
      <c r="B227" s="19" t="s">
        <v>3629</v>
      </c>
      <c r="C227" s="20" t="s">
        <v>3630</v>
      </c>
      <c r="D227" s="19" t="s">
        <v>1476</v>
      </c>
      <c r="E227" s="19" t="s">
        <v>3631</v>
      </c>
      <c r="F227" s="19" t="s">
        <v>1458</v>
      </c>
      <c r="G227" s="19" t="s">
        <v>1459</v>
      </c>
      <c r="H227" s="19" t="s">
        <v>250</v>
      </c>
      <c r="I227" s="19" t="s">
        <v>1460</v>
      </c>
      <c r="J227" s="19" t="s">
        <v>3266</v>
      </c>
      <c r="K227" s="20" t="s">
        <v>3516</v>
      </c>
      <c r="L227" s="20" t="s">
        <v>1481</v>
      </c>
      <c r="M227" s="19" t="s">
        <v>1464</v>
      </c>
      <c r="N227" s="19" t="s">
        <v>1476</v>
      </c>
      <c r="O227" s="19" t="s">
        <v>3631</v>
      </c>
      <c r="P227" s="20" t="s">
        <v>3516</v>
      </c>
      <c r="Q227" s="20" t="s">
        <v>1481</v>
      </c>
      <c r="R227" s="19" t="s">
        <v>1465</v>
      </c>
      <c r="S227" s="19" t="s">
        <v>3633</v>
      </c>
      <c r="T227" s="19" t="s">
        <v>3634</v>
      </c>
      <c r="U227" s="21" t="s">
        <v>3635</v>
      </c>
      <c r="V227" s="19" t="s">
        <v>1464</v>
      </c>
    </row>
    <row r="228">
      <c r="A228" s="19" t="str">
        <f>IFERROR(__xludf.DUMMYFUNCTION("REGEXEXTRACT(B228,""\d+"")"),"#N/A")</f>
        <v>#N/A</v>
      </c>
      <c r="B228" s="19" t="s">
        <v>66</v>
      </c>
      <c r="C228" s="20" t="s">
        <v>3638</v>
      </c>
      <c r="D228" s="19" t="s">
        <v>3156</v>
      </c>
      <c r="E228" s="19" t="s">
        <v>3639</v>
      </c>
      <c r="F228" s="19" t="s">
        <v>1458</v>
      </c>
      <c r="G228" s="19" t="s">
        <v>1459</v>
      </c>
      <c r="H228" s="19" t="s">
        <v>250</v>
      </c>
      <c r="I228" s="19" t="s">
        <v>1460</v>
      </c>
      <c r="J228" s="19" t="s">
        <v>3266</v>
      </c>
      <c r="K228" s="20" t="s">
        <v>2164</v>
      </c>
      <c r="L228" s="20" t="s">
        <v>3160</v>
      </c>
      <c r="M228" s="19" t="s">
        <v>1464</v>
      </c>
      <c r="N228" s="19" t="s">
        <v>3156</v>
      </c>
      <c r="O228" s="19" t="s">
        <v>3639</v>
      </c>
      <c r="P228" s="20" t="s">
        <v>2164</v>
      </c>
      <c r="Q228" s="20" t="s">
        <v>3160</v>
      </c>
      <c r="R228" s="19" t="s">
        <v>1465</v>
      </c>
      <c r="S228" s="19" t="s">
        <v>3641</v>
      </c>
      <c r="T228" s="19" t="s">
        <v>3642</v>
      </c>
      <c r="U228" s="21" t="s">
        <v>3643</v>
      </c>
      <c r="V228" s="19" t="s">
        <v>1464</v>
      </c>
    </row>
    <row r="229">
      <c r="A229" s="19" t="str">
        <f>IFERROR(__xludf.DUMMYFUNCTION("REGEXEXTRACT(B229,""\d+"")"),"#N/A")</f>
        <v>#N/A</v>
      </c>
      <c r="B229" s="19" t="s">
        <v>3646</v>
      </c>
      <c r="C229" s="20" t="s">
        <v>3647</v>
      </c>
      <c r="D229" s="19" t="s">
        <v>2488</v>
      </c>
      <c r="E229" s="19" t="s">
        <v>3648</v>
      </c>
      <c r="F229" s="19" t="s">
        <v>1458</v>
      </c>
      <c r="G229" s="19" t="s">
        <v>1525</v>
      </c>
      <c r="H229" s="19" t="s">
        <v>1752</v>
      </c>
      <c r="I229" s="19" t="s">
        <v>1460</v>
      </c>
      <c r="J229" s="19" t="s">
        <v>3266</v>
      </c>
      <c r="K229" s="20" t="s">
        <v>2500</v>
      </c>
      <c r="L229" s="20" t="s">
        <v>2491</v>
      </c>
      <c r="M229" s="19" t="s">
        <v>1464</v>
      </c>
      <c r="N229" s="19" t="s">
        <v>2488</v>
      </c>
      <c r="O229" s="19" t="s">
        <v>3648</v>
      </c>
      <c r="P229" s="20" t="s">
        <v>2500</v>
      </c>
      <c r="Q229" s="20" t="s">
        <v>2491</v>
      </c>
      <c r="R229" s="19" t="s">
        <v>1465</v>
      </c>
      <c r="S229" s="20" t="s">
        <v>3650</v>
      </c>
      <c r="T229" s="19" t="s">
        <v>3651</v>
      </c>
      <c r="V229" s="19" t="s">
        <v>1464</v>
      </c>
    </row>
    <row r="230">
      <c r="A230" s="19" t="str">
        <f>IFERROR(__xludf.DUMMYFUNCTION("REGEXEXTRACT(B230,""\d+"")"),"#N/A")</f>
        <v>#N/A</v>
      </c>
      <c r="B230" s="19" t="s">
        <v>3653</v>
      </c>
      <c r="C230" s="20" t="s">
        <v>3654</v>
      </c>
      <c r="D230" s="19" t="s">
        <v>1476</v>
      </c>
      <c r="E230" s="19" t="s">
        <v>3655</v>
      </c>
      <c r="F230" s="19" t="s">
        <v>1458</v>
      </c>
      <c r="G230" s="19" t="s">
        <v>747</v>
      </c>
      <c r="H230" s="19" t="s">
        <v>250</v>
      </c>
      <c r="I230" s="19" t="s">
        <v>1460</v>
      </c>
      <c r="J230" s="19" t="s">
        <v>3266</v>
      </c>
      <c r="K230" s="20" t="s">
        <v>3416</v>
      </c>
      <c r="L230" s="20" t="s">
        <v>1481</v>
      </c>
      <c r="M230" s="19" t="s">
        <v>1464</v>
      </c>
      <c r="N230" s="19" t="s">
        <v>1476</v>
      </c>
      <c r="O230" s="19" t="s">
        <v>3655</v>
      </c>
      <c r="P230" s="20" t="s">
        <v>3416</v>
      </c>
      <c r="Q230" s="20" t="s">
        <v>1481</v>
      </c>
      <c r="R230" s="19" t="s">
        <v>1465</v>
      </c>
      <c r="S230" s="19" t="s">
        <v>3657</v>
      </c>
      <c r="T230" s="19" t="s">
        <v>3658</v>
      </c>
      <c r="U230" s="21" t="s">
        <v>3659</v>
      </c>
      <c r="V230" s="19" t="s">
        <v>1464</v>
      </c>
    </row>
    <row r="231">
      <c r="A231" s="19" t="str">
        <f>IFERROR(__xludf.DUMMYFUNCTION("REGEXEXTRACT(B231,""\d+"")"),"#N/A")</f>
        <v>#N/A</v>
      </c>
      <c r="B231" s="19" t="s">
        <v>3662</v>
      </c>
      <c r="C231" s="20" t="s">
        <v>3663</v>
      </c>
      <c r="D231" s="19" t="s">
        <v>1944</v>
      </c>
      <c r="E231" s="19" t="s">
        <v>3664</v>
      </c>
      <c r="F231" s="19" t="s">
        <v>1458</v>
      </c>
      <c r="G231" s="19" t="s">
        <v>1459</v>
      </c>
      <c r="H231" s="19" t="s">
        <v>1752</v>
      </c>
      <c r="I231" s="19" t="s">
        <v>1460</v>
      </c>
      <c r="J231" s="19" t="s">
        <v>3266</v>
      </c>
      <c r="K231" s="20" t="s">
        <v>1773</v>
      </c>
      <c r="L231" s="20" t="s">
        <v>1948</v>
      </c>
      <c r="M231" s="19" t="s">
        <v>1464</v>
      </c>
      <c r="N231" s="19" t="s">
        <v>1944</v>
      </c>
      <c r="O231" s="19" t="s">
        <v>3664</v>
      </c>
      <c r="P231" s="20" t="s">
        <v>1773</v>
      </c>
      <c r="Q231" s="20" t="s">
        <v>1948</v>
      </c>
      <c r="R231" s="19" t="s">
        <v>1465</v>
      </c>
      <c r="T231" s="19" t="s">
        <v>3666</v>
      </c>
      <c r="U231" s="21" t="s">
        <v>3667</v>
      </c>
      <c r="V231" s="19" t="s">
        <v>1464</v>
      </c>
    </row>
    <row r="232">
      <c r="A232" s="19" t="str">
        <f>IFERROR(__xludf.DUMMYFUNCTION("REGEXEXTRACT(B232,""\d+"")"),"#N/A")</f>
        <v>#N/A</v>
      </c>
      <c r="B232" s="19" t="s">
        <v>3670</v>
      </c>
      <c r="C232" s="20" t="s">
        <v>3671</v>
      </c>
      <c r="D232" s="19" t="s">
        <v>1933</v>
      </c>
      <c r="E232" s="19" t="s">
        <v>3672</v>
      </c>
      <c r="F232" s="19" t="s">
        <v>1458</v>
      </c>
      <c r="G232" s="19" t="s">
        <v>1459</v>
      </c>
      <c r="H232" s="19" t="s">
        <v>1752</v>
      </c>
      <c r="I232" s="19" t="s">
        <v>1460</v>
      </c>
      <c r="J232" s="19" t="s">
        <v>3266</v>
      </c>
      <c r="K232" s="20" t="s">
        <v>1935</v>
      </c>
      <c r="L232" s="20" t="s">
        <v>1936</v>
      </c>
      <c r="M232" s="19" t="s">
        <v>1464</v>
      </c>
      <c r="N232" s="19" t="s">
        <v>1933</v>
      </c>
      <c r="O232" s="19" t="s">
        <v>3672</v>
      </c>
      <c r="P232" s="20" t="s">
        <v>1935</v>
      </c>
      <c r="Q232" s="20" t="s">
        <v>1936</v>
      </c>
      <c r="R232" s="19" t="s">
        <v>1465</v>
      </c>
      <c r="S232" s="19" t="s">
        <v>3674</v>
      </c>
      <c r="T232" s="19" t="s">
        <v>3675</v>
      </c>
      <c r="V232" s="19" t="s">
        <v>1464</v>
      </c>
    </row>
    <row r="233">
      <c r="A233" s="19" t="str">
        <f>IFERROR(__xludf.DUMMYFUNCTION("REGEXEXTRACT(B233,""\d+"")"),"#N/A")</f>
        <v>#N/A</v>
      </c>
      <c r="B233" s="19" t="s">
        <v>3677</v>
      </c>
      <c r="C233" s="20" t="s">
        <v>3678</v>
      </c>
      <c r="D233" s="19" t="s">
        <v>2161</v>
      </c>
      <c r="E233" s="19" t="s">
        <v>3679</v>
      </c>
      <c r="F233" s="19" t="s">
        <v>1458</v>
      </c>
      <c r="G233" s="19" t="s">
        <v>1459</v>
      </c>
      <c r="H233" s="19" t="s">
        <v>1752</v>
      </c>
      <c r="I233" s="19" t="s">
        <v>1460</v>
      </c>
      <c r="J233" s="19" t="s">
        <v>3266</v>
      </c>
      <c r="K233" s="20" t="s">
        <v>2245</v>
      </c>
      <c r="L233" s="20" t="s">
        <v>2165</v>
      </c>
      <c r="M233" s="19" t="s">
        <v>1464</v>
      </c>
      <c r="N233" s="19" t="s">
        <v>2161</v>
      </c>
      <c r="O233" s="19" t="s">
        <v>3679</v>
      </c>
      <c r="P233" s="20" t="s">
        <v>2245</v>
      </c>
      <c r="Q233" s="20" t="s">
        <v>2165</v>
      </c>
      <c r="R233" s="19" t="s">
        <v>1465</v>
      </c>
      <c r="S233" s="19" t="s">
        <v>3681</v>
      </c>
      <c r="T233" s="19" t="s">
        <v>3682</v>
      </c>
      <c r="V233" s="19" t="s">
        <v>1464</v>
      </c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  <hyperlink r:id="rId151" ref="U152"/>
    <hyperlink r:id="rId152" ref="U153"/>
    <hyperlink r:id="rId153" ref="U154"/>
    <hyperlink r:id="rId154" ref="U155"/>
    <hyperlink r:id="rId155" ref="U156"/>
    <hyperlink r:id="rId156" ref="U157"/>
    <hyperlink r:id="rId157" ref="U158"/>
    <hyperlink r:id="rId158" ref="U159"/>
    <hyperlink r:id="rId159" ref="U160"/>
    <hyperlink r:id="rId160" ref="U161"/>
    <hyperlink r:id="rId161" ref="U162"/>
    <hyperlink r:id="rId162" ref="U163"/>
    <hyperlink r:id="rId163" ref="U164"/>
    <hyperlink r:id="rId164" ref="U165"/>
    <hyperlink r:id="rId165" ref="U166"/>
    <hyperlink r:id="rId166" ref="U167"/>
    <hyperlink r:id="rId167" ref="U168"/>
    <hyperlink r:id="rId168" ref="U169"/>
    <hyperlink r:id="rId169" ref="U170"/>
    <hyperlink r:id="rId170" ref="U171"/>
    <hyperlink r:id="rId171" ref="U172"/>
    <hyperlink r:id="rId172" ref="U173"/>
    <hyperlink r:id="rId173" ref="U174"/>
    <hyperlink r:id="rId174" ref="U175"/>
    <hyperlink r:id="rId175" ref="U176"/>
    <hyperlink r:id="rId176" ref="U177"/>
    <hyperlink r:id="rId177" ref="U178"/>
    <hyperlink r:id="rId178" ref="U179"/>
    <hyperlink r:id="rId179" ref="U180"/>
    <hyperlink r:id="rId180" ref="U181"/>
    <hyperlink r:id="rId181" ref="U182"/>
    <hyperlink r:id="rId182" ref="U183"/>
    <hyperlink r:id="rId183" ref="U184"/>
    <hyperlink r:id="rId184" ref="U185"/>
    <hyperlink r:id="rId185" ref="U186"/>
    <hyperlink r:id="rId186" ref="U187"/>
    <hyperlink r:id="rId187" ref="U188"/>
    <hyperlink r:id="rId188" ref="U189"/>
    <hyperlink r:id="rId189" ref="U190"/>
    <hyperlink r:id="rId190" ref="U191"/>
    <hyperlink r:id="rId191" ref="U192"/>
    <hyperlink r:id="rId192" ref="U193"/>
    <hyperlink r:id="rId193" ref="U194"/>
    <hyperlink r:id="rId194" ref="U195"/>
    <hyperlink r:id="rId195" ref="U196"/>
    <hyperlink r:id="rId196" ref="U198"/>
    <hyperlink r:id="rId197" ref="U199"/>
    <hyperlink r:id="rId198" ref="U200"/>
    <hyperlink r:id="rId199" ref="U201"/>
    <hyperlink r:id="rId200" ref="U202"/>
    <hyperlink r:id="rId201" ref="U203"/>
    <hyperlink r:id="rId202" ref="U204"/>
    <hyperlink r:id="rId203" ref="U205"/>
    <hyperlink r:id="rId204" ref="U207"/>
    <hyperlink r:id="rId205" ref="U208"/>
    <hyperlink r:id="rId206" ref="U209"/>
    <hyperlink r:id="rId207" ref="U210"/>
    <hyperlink r:id="rId208" ref="U211"/>
    <hyperlink r:id="rId209" ref="U212"/>
    <hyperlink r:id="rId210" ref="U213"/>
    <hyperlink r:id="rId211" ref="U214"/>
    <hyperlink r:id="rId212" ref="U215"/>
    <hyperlink r:id="rId213" ref="U216"/>
    <hyperlink r:id="rId214" ref="U217"/>
    <hyperlink r:id="rId215" ref="U218"/>
    <hyperlink r:id="rId216" ref="U219"/>
    <hyperlink r:id="rId217" ref="U220"/>
    <hyperlink r:id="rId218" ref="U221"/>
    <hyperlink r:id="rId219" ref="U223"/>
    <hyperlink r:id="rId220" ref="U227"/>
    <hyperlink r:id="rId221" ref="U228"/>
    <hyperlink r:id="rId222" ref="U230"/>
    <hyperlink r:id="rId223" ref="U231"/>
  </hyperlinks>
  <drawing r:id="rId224"/>
</worksheet>
</file>