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Энергоэффективность и экология\для проектов\"/>
    </mc:Choice>
  </mc:AlternateContent>
  <bookViews>
    <workbookView xWindow="-30" yWindow="7185" windowWidth="10920" windowHeight="1920"/>
  </bookViews>
  <sheets>
    <sheet name="Образ-авг" sheetId="6" r:id="rId1"/>
    <sheet name="Здрав-авг" sheetId="4" r:id="rId2"/>
    <sheet name="Культ-авг" sheetId="3" r:id="rId3"/>
    <sheet name="Спорт-авг" sheetId="5" r:id="rId4"/>
    <sheet name="Экономия" sheetId="7" r:id="rId5"/>
  </sheets>
  <definedNames>
    <definedName name="_xlnm.Print_Area" localSheetId="0">'Образ-авг'!$A$1:$U$163</definedName>
  </definedNames>
  <calcPr calcId="152511" iterateDelta="1E-4"/>
</workbook>
</file>

<file path=xl/calcChain.xml><?xml version="1.0" encoding="utf-8"?>
<calcChain xmlns="http://schemas.openxmlformats.org/spreadsheetml/2006/main">
  <c r="L6" i="3" l="1"/>
  <c r="H6" i="3"/>
  <c r="H162" i="6" l="1"/>
  <c r="L162" i="6"/>
  <c r="J16" i="5" l="1"/>
  <c r="J26" i="5" s="1"/>
  <c r="F26" i="5"/>
  <c r="F16" i="5"/>
  <c r="F12" i="5"/>
  <c r="U12" i="4" l="1"/>
  <c r="U11" i="4"/>
  <c r="U10" i="4"/>
  <c r="E14" i="4"/>
  <c r="I13" i="3"/>
  <c r="J16" i="3"/>
  <c r="F16" i="3"/>
  <c r="M156" i="6" l="1"/>
  <c r="C22" i="4" l="1"/>
  <c r="K16" i="3" l="1"/>
  <c r="G16" i="3"/>
  <c r="K16" i="5" l="1"/>
  <c r="G12" i="5"/>
  <c r="G16" i="5"/>
  <c r="K162" i="6" l="1"/>
  <c r="G162" i="6"/>
  <c r="U4" i="5"/>
  <c r="T4" i="5"/>
  <c r="S4" i="5"/>
  <c r="Q4" i="5"/>
  <c r="P4" i="5"/>
  <c r="O4" i="5"/>
  <c r="M4" i="5"/>
  <c r="L4" i="5"/>
  <c r="K4" i="5"/>
  <c r="I4" i="5"/>
  <c r="H4" i="5"/>
  <c r="G4" i="5"/>
  <c r="E4" i="5"/>
  <c r="D4" i="5"/>
  <c r="C4" i="5"/>
  <c r="Q4" i="3"/>
  <c r="P4" i="3"/>
  <c r="O4" i="3"/>
  <c r="M4" i="3"/>
  <c r="L4" i="3"/>
  <c r="K4" i="3"/>
  <c r="I4" i="3"/>
  <c r="H4" i="3"/>
  <c r="G4" i="3"/>
  <c r="E4" i="3"/>
  <c r="D4" i="3"/>
  <c r="C4" i="3"/>
  <c r="U4" i="4"/>
  <c r="T4" i="4"/>
  <c r="S4" i="4"/>
  <c r="Q4" i="4"/>
  <c r="P4" i="4"/>
  <c r="O4" i="4"/>
  <c r="M4" i="4"/>
  <c r="L4" i="4"/>
  <c r="K4" i="4"/>
  <c r="I4" i="4"/>
  <c r="H4" i="4"/>
  <c r="G4" i="4"/>
  <c r="E4" i="4"/>
  <c r="D4" i="4"/>
  <c r="C4" i="4"/>
  <c r="U4" i="6"/>
  <c r="T4" i="6"/>
  <c r="S4" i="6"/>
  <c r="Q4" i="6"/>
  <c r="P4" i="6"/>
  <c r="O4" i="6"/>
  <c r="M4" i="6"/>
  <c r="L4" i="6"/>
  <c r="K4" i="6"/>
  <c r="I4" i="6"/>
  <c r="H4" i="6"/>
  <c r="G4" i="6"/>
  <c r="E4" i="6"/>
  <c r="D4" i="6"/>
  <c r="C4" i="6"/>
  <c r="M162" i="6"/>
  <c r="M161" i="6"/>
  <c r="M160" i="6"/>
  <c r="M159" i="6"/>
  <c r="M158" i="6"/>
  <c r="M157" i="6"/>
  <c r="M155" i="6"/>
  <c r="M154" i="6"/>
  <c r="M153" i="6"/>
  <c r="M152" i="6"/>
  <c r="M151" i="6"/>
  <c r="M150" i="6"/>
  <c r="M149" i="6"/>
  <c r="M148" i="6"/>
  <c r="M147" i="6"/>
  <c r="M146" i="6"/>
  <c r="M145" i="6"/>
  <c r="M144" i="6"/>
  <c r="M143" i="6"/>
  <c r="M142" i="6"/>
  <c r="M141" i="6"/>
  <c r="M140" i="6"/>
  <c r="M139" i="6"/>
  <c r="M138" i="6"/>
  <c r="M137" i="6"/>
  <c r="M136" i="6"/>
  <c r="M135" i="6"/>
  <c r="M134" i="6"/>
  <c r="M133" i="6"/>
  <c r="M132" i="6"/>
  <c r="M131" i="6"/>
  <c r="M130" i="6"/>
  <c r="M129" i="6"/>
  <c r="M128" i="6"/>
  <c r="M127" i="6"/>
  <c r="M126" i="6"/>
  <c r="M125" i="6"/>
  <c r="M124" i="6"/>
  <c r="M123" i="6"/>
  <c r="M122" i="6"/>
  <c r="M121" i="6"/>
  <c r="M120" i="6"/>
  <c r="M119" i="6"/>
  <c r="M118" i="6"/>
  <c r="M117" i="6"/>
  <c r="M116" i="6"/>
  <c r="M115" i="6"/>
  <c r="M114" i="6"/>
  <c r="M113" i="6"/>
  <c r="M112" i="6"/>
  <c r="M111" i="6"/>
  <c r="M110" i="6"/>
  <c r="M109" i="6"/>
  <c r="M108" i="6"/>
  <c r="M107" i="6"/>
  <c r="M106" i="6"/>
  <c r="M105" i="6"/>
  <c r="M104" i="6"/>
  <c r="M103" i="6"/>
  <c r="M102" i="6"/>
  <c r="M101" i="6"/>
  <c r="M100" i="6"/>
  <c r="M99" i="6"/>
  <c r="M98" i="6"/>
  <c r="M97" i="6"/>
  <c r="M96" i="6"/>
  <c r="M95" i="6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4" i="6"/>
  <c r="M73" i="6"/>
  <c r="M72" i="6"/>
  <c r="M71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50" i="6"/>
  <c r="M49" i="6"/>
  <c r="M48" i="6"/>
  <c r="M47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D57" i="7"/>
  <c r="C57" i="7"/>
  <c r="B57" i="7"/>
  <c r="E39" i="7"/>
  <c r="D39" i="7"/>
  <c r="C39" i="7"/>
  <c r="B39" i="7"/>
  <c r="E31" i="7"/>
  <c r="D31" i="7"/>
  <c r="C31" i="7"/>
  <c r="B31" i="7"/>
  <c r="E22" i="7"/>
  <c r="D22" i="7"/>
  <c r="C22" i="7"/>
  <c r="B22" i="7"/>
  <c r="E13" i="7"/>
  <c r="D13" i="7"/>
  <c r="C13" i="7"/>
  <c r="B13" i="7"/>
  <c r="E4" i="7"/>
  <c r="D4" i="7"/>
  <c r="C4" i="7"/>
  <c r="B4" i="7"/>
  <c r="I163" i="6" l="1"/>
  <c r="M163" i="6"/>
  <c r="G163" i="6"/>
  <c r="M7" i="3" l="1"/>
  <c r="J28" i="3" l="1"/>
  <c r="T26" i="5" l="1"/>
  <c r="S26" i="5"/>
  <c r="R26" i="5"/>
  <c r="U11" i="5"/>
  <c r="M25" i="5"/>
  <c r="M24" i="5"/>
  <c r="M23" i="5"/>
  <c r="M22" i="5"/>
  <c r="M21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I25" i="5"/>
  <c r="I24" i="5"/>
  <c r="I23" i="5"/>
  <c r="I22" i="5"/>
  <c r="I21" i="5"/>
  <c r="I20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U26" i="5" l="1"/>
  <c r="M26" i="3"/>
  <c r="M25" i="3"/>
  <c r="M24" i="3"/>
  <c r="M23" i="3"/>
  <c r="M22" i="3"/>
  <c r="M21" i="3"/>
  <c r="M20" i="3"/>
  <c r="M18" i="3"/>
  <c r="M17" i="3"/>
  <c r="M16" i="3"/>
  <c r="M15" i="3"/>
  <c r="M14" i="3"/>
  <c r="M13" i="3"/>
  <c r="M12" i="3"/>
  <c r="M11" i="3"/>
  <c r="M10" i="3"/>
  <c r="M9" i="3"/>
  <c r="M8" i="3"/>
  <c r="M6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2" i="3"/>
  <c r="I11" i="3"/>
  <c r="I10" i="3"/>
  <c r="I9" i="3"/>
  <c r="I8" i="3"/>
  <c r="I7" i="3"/>
  <c r="I6" i="3"/>
  <c r="M7" i="4" l="1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6" i="4"/>
  <c r="I21" i="4"/>
  <c r="I20" i="4"/>
  <c r="I19" i="4"/>
  <c r="I18" i="4"/>
  <c r="I17" i="4"/>
  <c r="I16" i="4"/>
  <c r="I15" i="4"/>
  <c r="I14" i="4"/>
  <c r="I13" i="4"/>
  <c r="I12" i="4"/>
  <c r="I11" i="4"/>
  <c r="I9" i="4"/>
  <c r="I8" i="4"/>
  <c r="I7" i="4"/>
  <c r="I6" i="4"/>
  <c r="I10" i="4"/>
  <c r="C28" i="3" l="1"/>
  <c r="C9" i="7" s="1"/>
  <c r="G28" i="3"/>
  <c r="K28" i="3"/>
  <c r="O28" i="3"/>
  <c r="O26" i="5"/>
  <c r="K26" i="5"/>
  <c r="G26" i="5"/>
  <c r="C26" i="5"/>
  <c r="C8" i="7" s="1"/>
  <c r="O22" i="4" l="1"/>
  <c r="K22" i="4"/>
  <c r="G22" i="4"/>
  <c r="C7" i="7"/>
  <c r="O163" i="6" l="1"/>
  <c r="R163" i="6" l="1"/>
  <c r="N163" i="6"/>
  <c r="D28" i="3" l="1"/>
  <c r="D9" i="7" s="1"/>
  <c r="H163" i="6" l="1"/>
  <c r="C163" i="6" l="1"/>
  <c r="C6" i="7" s="1"/>
  <c r="E44" i="7" l="1"/>
  <c r="D44" i="7"/>
  <c r="C44" i="7"/>
  <c r="B44" i="7"/>
  <c r="G44" i="7" l="1"/>
  <c r="F44" i="7"/>
  <c r="P28" i="3" l="1"/>
  <c r="P26" i="5" l="1"/>
  <c r="L26" i="5"/>
  <c r="M26" i="5" s="1"/>
  <c r="D163" i="6" l="1"/>
  <c r="D6" i="7" s="1"/>
  <c r="G6" i="7" l="1"/>
  <c r="F6" i="7"/>
  <c r="H28" i="3"/>
  <c r="I28" i="3" s="1"/>
  <c r="L28" i="3"/>
  <c r="M28" i="3" s="1"/>
  <c r="B28" i="3"/>
  <c r="B9" i="7" s="1"/>
  <c r="S22" i="4" l="1"/>
  <c r="T22" i="4"/>
  <c r="R22" i="4"/>
  <c r="P22" i="4"/>
  <c r="N22" i="4"/>
  <c r="L22" i="4"/>
  <c r="J22" i="4"/>
  <c r="H22" i="4"/>
  <c r="I22" i="4" s="1"/>
  <c r="F22" i="4"/>
  <c r="D22" i="4"/>
  <c r="E22" i="4" s="1"/>
  <c r="B22" i="4"/>
  <c r="B7" i="7" s="1"/>
  <c r="E7" i="7" l="1"/>
  <c r="D7" i="7"/>
  <c r="F7" i="7" s="1"/>
  <c r="M22" i="4"/>
  <c r="D25" i="7"/>
  <c r="U22" i="4"/>
  <c r="T163" i="6"/>
  <c r="S163" i="6"/>
  <c r="P163" i="6"/>
  <c r="L163" i="6"/>
  <c r="K163" i="6"/>
  <c r="J163" i="6"/>
  <c r="F163" i="6"/>
  <c r="B163" i="6"/>
  <c r="B6" i="7" s="1"/>
  <c r="E6" i="7" l="1"/>
  <c r="E9" i="7" l="1"/>
  <c r="D43" i="7"/>
  <c r="N28" i="3"/>
  <c r="C43" i="7" l="1"/>
  <c r="G43" i="7" s="1"/>
  <c r="B43" i="7"/>
  <c r="E43" i="7"/>
  <c r="F28" i="3" l="1"/>
  <c r="N26" i="5" l="1"/>
  <c r="H26" i="5"/>
  <c r="I26" i="5" s="1"/>
  <c r="E8" i="7"/>
  <c r="D26" i="5"/>
  <c r="D8" i="7" s="1"/>
  <c r="B26" i="5"/>
  <c r="B8" i="7" s="1"/>
  <c r="D42" i="7" l="1"/>
  <c r="D41" i="7"/>
  <c r="D45" i="7" l="1"/>
  <c r="B18" i="7" l="1"/>
  <c r="G9" i="7" l="1"/>
  <c r="F9" i="7"/>
  <c r="G7" i="7"/>
  <c r="C41" i="7" l="1"/>
  <c r="G41" i="7" s="1"/>
  <c r="F41" i="7" l="1"/>
  <c r="E17" i="7"/>
  <c r="C17" i="7"/>
  <c r="B17" i="7"/>
  <c r="F43" i="7" l="1"/>
  <c r="D17" i="7"/>
  <c r="F17" i="7" s="1"/>
  <c r="C27" i="7"/>
  <c r="D63" i="7" l="1"/>
  <c r="E18" i="7"/>
  <c r="G17" i="7"/>
  <c r="D18" i="7"/>
  <c r="B35" i="7"/>
  <c r="C35" i="7"/>
  <c r="E35" i="7"/>
  <c r="D35" i="7" l="1"/>
  <c r="F35" i="7" l="1"/>
  <c r="G35" i="7"/>
  <c r="D15" i="7"/>
  <c r="E16" i="7" l="1"/>
  <c r="B41" i="7"/>
  <c r="B33" i="7" l="1"/>
  <c r="E33" i="7"/>
  <c r="C33" i="7"/>
  <c r="C24" i="7"/>
  <c r="B24" i="7"/>
  <c r="B15" i="7"/>
  <c r="E24" i="7"/>
  <c r="E15" i="7"/>
  <c r="E19" i="7" s="1"/>
  <c r="E41" i="7"/>
  <c r="D33" i="7"/>
  <c r="C15" i="7"/>
  <c r="D24" i="7"/>
  <c r="G33" i="7" l="1"/>
  <c r="G15" i="7"/>
  <c r="F15" i="7"/>
  <c r="F33" i="7"/>
  <c r="F24" i="7"/>
  <c r="G24" i="7"/>
  <c r="D16" i="7"/>
  <c r="C18" i="7" l="1"/>
  <c r="D19" i="7"/>
  <c r="D60" i="7" s="1"/>
  <c r="E26" i="7"/>
  <c r="C26" i="7"/>
  <c r="B26" i="7"/>
  <c r="E10" i="7"/>
  <c r="B10" i="7" l="1"/>
  <c r="B59" i="7" s="1"/>
  <c r="C10" i="7"/>
  <c r="F18" i="7"/>
  <c r="G18" i="7"/>
  <c r="D26" i="7"/>
  <c r="F26" i="7" s="1"/>
  <c r="C59" i="7" l="1"/>
  <c r="C25" i="7"/>
  <c r="C28" i="7" s="1"/>
  <c r="G8" i="7"/>
  <c r="F8" i="7"/>
  <c r="G26" i="7"/>
  <c r="D10" i="7"/>
  <c r="C61" i="7" l="1"/>
  <c r="G10" i="7"/>
  <c r="D59" i="7"/>
  <c r="F59" i="7" s="1"/>
  <c r="C34" i="7"/>
  <c r="C36" i="7" s="1"/>
  <c r="F10" i="7"/>
  <c r="C16" i="7"/>
  <c r="C42" i="7"/>
  <c r="G42" i="7" s="1"/>
  <c r="F42" i="7" l="1"/>
  <c r="C45" i="7"/>
  <c r="G45" i="7" s="1"/>
  <c r="E59" i="7"/>
  <c r="C62" i="7"/>
  <c r="B16" i="7"/>
  <c r="B19" i="7" s="1"/>
  <c r="B60" i="7" s="1"/>
  <c r="C19" i="7"/>
  <c r="G16" i="7"/>
  <c r="F16" i="7"/>
  <c r="D34" i="7"/>
  <c r="G34" i="7" s="1"/>
  <c r="F25" i="7"/>
  <c r="F45" i="7" l="1"/>
  <c r="C63" i="7"/>
  <c r="B27" i="7"/>
  <c r="E27" i="7"/>
  <c r="D27" i="7"/>
  <c r="D28" i="7" s="1"/>
  <c r="D61" i="7" s="1"/>
  <c r="C60" i="7"/>
  <c r="F19" i="7"/>
  <c r="G19" i="7"/>
  <c r="F34" i="7"/>
  <c r="D36" i="7"/>
  <c r="G25" i="7"/>
  <c r="B42" i="7"/>
  <c r="D62" i="7" l="1"/>
  <c r="G36" i="7"/>
  <c r="B45" i="7"/>
  <c r="B63" i="7" s="1"/>
  <c r="E63" i="7"/>
  <c r="F63" i="7"/>
  <c r="B25" i="7"/>
  <c r="B28" i="7" s="1"/>
  <c r="B61" i="7" s="1"/>
  <c r="B34" i="7"/>
  <c r="B36" i="7" s="1"/>
  <c r="B62" i="7" s="1"/>
  <c r="G27" i="7"/>
  <c r="F27" i="7"/>
  <c r="F60" i="7"/>
  <c r="E60" i="7"/>
  <c r="E42" i="7"/>
  <c r="E45" i="7" s="1"/>
  <c r="F61" i="7"/>
  <c r="E61" i="7"/>
  <c r="F62" i="7"/>
  <c r="E62" i="7"/>
  <c r="E25" i="7"/>
  <c r="E28" i="7" s="1"/>
  <c r="E34" i="7"/>
  <c r="E36" i="7" s="1"/>
  <c r="F36" i="7"/>
  <c r="G28" i="7"/>
  <c r="F28" i="7"/>
</calcChain>
</file>

<file path=xl/sharedStrings.xml><?xml version="1.0" encoding="utf-8"?>
<sst xmlns="http://schemas.openxmlformats.org/spreadsheetml/2006/main" count="430" uniqueCount="261">
  <si>
    <t>КЗ МНВК Колегіум-школа №1</t>
  </si>
  <si>
    <t>МЗОШ № 45</t>
  </si>
  <si>
    <t>МСШ І-ІІІ ст.№4</t>
  </si>
  <si>
    <t>МСШ І-ІІІ ст.№5</t>
  </si>
  <si>
    <t>МСШ І-ІІІ ст.№7</t>
  </si>
  <si>
    <t>МСШ І-ІІІ ст.№8</t>
  </si>
  <si>
    <t>МСШ І-ІІІ ст.№9</t>
  </si>
  <si>
    <t>МЗОШ І-ІІІ ст.№10</t>
  </si>
  <si>
    <t>НВК Ліцей-школа №14</t>
  </si>
  <si>
    <t>МЗОШ І-ІІІ ст.№15</t>
  </si>
  <si>
    <t>МЗОШ І-ІІІ ст.№17</t>
  </si>
  <si>
    <t>МЗОШ І-ІІІ ст.№18</t>
  </si>
  <si>
    <t>МЗОШ І-ІІІ ст.№20</t>
  </si>
  <si>
    <t>МЗОШ І-ІІІ ст.№21</t>
  </si>
  <si>
    <t>МЗОШ І-ІІІ ст.№24</t>
  </si>
  <si>
    <t>МЗОШ І-ІІІ ст.№25</t>
  </si>
  <si>
    <t>МЗОШ І-ІІІ ст.№26</t>
  </si>
  <si>
    <t>НВК Гімназія-школа №27</t>
  </si>
  <si>
    <t>НВК Колегіум-школа №28</t>
  </si>
  <si>
    <t>МЗОШ І-ІІІ ст.№29</t>
  </si>
  <si>
    <t>МЗОШ І-ІІІ ст.№30</t>
  </si>
  <si>
    <t>МЗОШ І-ІІІ ст.№31</t>
  </si>
  <si>
    <t>МЗОШ І-ІІІ ст.№32</t>
  </si>
  <si>
    <t>МЗОШ І-ІІІ ст.№33</t>
  </si>
  <si>
    <t>МЗОШ І-ІІІ ст.№34</t>
  </si>
  <si>
    <t>МЗОШ І-ІІІ ст.№36</t>
  </si>
  <si>
    <t>МЗОШ І-ІІІ ст.№37</t>
  </si>
  <si>
    <t>МЗОШ І-ІІІ ст.№38</t>
  </si>
  <si>
    <t>МСШ І-ІІІ ст.№39</t>
  </si>
  <si>
    <t xml:space="preserve">МСШ І-ІІІ ст.№40 </t>
  </si>
  <si>
    <t>МЗОШ І-ІІІ ст.№41</t>
  </si>
  <si>
    <t>МСШ І-ІІІ ст.№42</t>
  </si>
  <si>
    <t>МЗОШ І-ІІІ ст.№43</t>
  </si>
  <si>
    <t>МЗОШ І-ІІІ ст.№44</t>
  </si>
  <si>
    <t>МСШ І-ІІІ ст.№46</t>
  </si>
  <si>
    <t>МЗОШ І-ІІІ ст.№47</t>
  </si>
  <si>
    <t>МЗОШ І-ІІІ ст.№50</t>
  </si>
  <si>
    <t>МЗОШ І-ІІІ ст.№51</t>
  </si>
  <si>
    <t>МЗОШ І-ІІІ ст.№52</t>
  </si>
  <si>
    <t>МЗОШ І-ІІІ ст.№53</t>
  </si>
  <si>
    <t>МЗОШ І-ІІІ ст.№54</t>
  </si>
  <si>
    <t>МЗОШ І-ІІІ ст.№55</t>
  </si>
  <si>
    <t>МЗОШ І-ІІІ ст.№56</t>
  </si>
  <si>
    <t>МЗОШ І-ІІІ ст.№57</t>
  </si>
  <si>
    <t>МЗОШ І-ІІІ ст.№58</t>
  </si>
  <si>
    <t>МСШ І-ІІІ ст.№63</t>
  </si>
  <si>
    <t>МЗОШ І-ІІІ ст.№64</t>
  </si>
  <si>
    <t>МЗОШ І-ІІІ ст.№65</t>
  </si>
  <si>
    <t>МСШ І-ІІІ ст.№66</t>
  </si>
  <si>
    <t>МЗОШ І-ІІІ ст.№67</t>
  </si>
  <si>
    <t>МЗОШ І-ІІІ ст.№68</t>
  </si>
  <si>
    <t>НВК Школа-ліцей ІТ №69</t>
  </si>
  <si>
    <t>Маріупольський міський ліцей</t>
  </si>
  <si>
    <t>Маріупольський технічний ліцей</t>
  </si>
  <si>
    <t>Маріупольський технологічний ліцей</t>
  </si>
  <si>
    <t>НВК Гімназія-школа №1</t>
  </si>
  <si>
    <t>Маріупольська гімназія №2</t>
  </si>
  <si>
    <t>Маріуполський морський ліцей</t>
  </si>
  <si>
    <t>Виноградненська ЗОШ</t>
  </si>
  <si>
    <t>ДНЗ-школа №71</t>
  </si>
  <si>
    <t>Дошкільний навчальний заклад "Ясла-садок №7 "Колобок "</t>
  </si>
  <si>
    <t>Дошкільний навчальний заклад "Ясла-садок №8 "Зернятко"</t>
  </si>
  <si>
    <t>Дошкільний навчальний заклад "Ясла-садок №11 "Журавлик"</t>
  </si>
  <si>
    <t>Дошкільний навчальний заклад "Ясла-садок №20 "Калинка"</t>
  </si>
  <si>
    <t>Дошкільний навчальний заклад "Ясла-садок №21 "Веселка"</t>
  </si>
  <si>
    <t>Дошкільний навчальний заклад "Український ясла-садок №32 "Дивосвіт"</t>
  </si>
  <si>
    <t>Дошкільний навчальний заклад "Ясла-садок №35 "Гніздечко"</t>
  </si>
  <si>
    <t>Дошкільний навчальний заклад "Ясла-садок №42 "Схід"</t>
  </si>
  <si>
    <t>Дошкільний навчальний заклад "Ясла-садок №45 "Ясочка"</t>
  </si>
  <si>
    <t>Дошкільний навчальний заклад "Український ясла-садок №47 "Подоляночка"</t>
  </si>
  <si>
    <t>Дошкільний навчальний заклад "Український ясла-садок №52 "Барвінок"</t>
  </si>
  <si>
    <t>Дошкільний навчальний заклад "Ясла-садок №49 "Ромашка"</t>
  </si>
  <si>
    <t xml:space="preserve">Дошкільний навчальний заклад "Ясла-садок №54 "Колобок"			</t>
  </si>
  <si>
    <t xml:space="preserve">Дошкільний навчальній заклад "Ясла-садок №55 "Барвінок"			</t>
  </si>
  <si>
    <t>Дошкільний навчальний заклад "Ясла-садок №56 "Капітошка"</t>
  </si>
  <si>
    <t>Дошкільний навчальний заклад "Український ясла-садок №57 "Веселий вулик"</t>
  </si>
  <si>
    <t>Дошкільний навчальний заклад "Ясла-садок №59 "Ластівка"</t>
  </si>
  <si>
    <t>Дошкільний навчальний заклад "Ясла-садок №61 "Гніздечко"</t>
  </si>
  <si>
    <t>Дошкільний навчальний заклад "Ясла-садок №63 "Джерельце"</t>
  </si>
  <si>
    <t>Дошкільний навчальний заклад "Ясла-садок №64 "Кораблик"</t>
  </si>
  <si>
    <t xml:space="preserve">Дошкільний навчальний заклад "Ясла-садок №66 "Вербинка"			</t>
  </si>
  <si>
    <t xml:space="preserve">Дошкільний навчальний заклад "Ясла-садок №67"			</t>
  </si>
  <si>
    <t xml:space="preserve">Дошкільний навчальний заклад "Ясла-садок №68 "Зірочка"			</t>
  </si>
  <si>
    <t>Дошкільний навчальний заклад "Ясла-садок №70 "Зоряничка"</t>
  </si>
  <si>
    <t>Дошкільний навчальний заклад "Дитячий садок №72 "Весела планета"</t>
  </si>
  <si>
    <t>Дошкільний навчальний заклад "Ясла-садок №73 "Горішок"</t>
  </si>
  <si>
    <t>Дошкільний навчальний заклад "Ясла-садок №76 "Весняночка"</t>
  </si>
  <si>
    <t xml:space="preserve">Дошкільний навчальний заклад "Ясла-садок №80 "Берізка"			</t>
  </si>
  <si>
    <t>Дошкільний навчальний заклад "Ясла-садок №81 "Червоні вітрила"</t>
  </si>
  <si>
    <t>Дошкільний навчальний заклад "Ясла-садок №83 "Червоний капелюшок"</t>
  </si>
  <si>
    <t>Дошкільний навчальний заклад "Український ясла-садок №84 "Тополек"</t>
  </si>
  <si>
    <t>Дошкільний навчальний заклад комбінованого типу "Ясла-садок №85 "Якірець"</t>
  </si>
  <si>
    <t>Дошкільний навчальний заклад "Український ясла-садок №86 "Струмок "</t>
  </si>
  <si>
    <t>Дошкільний навчальний заклад "Український ясла-садок №90  "Калинка"</t>
  </si>
  <si>
    <t>Дошкільний навчальний заклад "Ясла-садок №91 "Пролісок"</t>
  </si>
  <si>
    <t xml:space="preserve">Дошкільний навчальний заклад "Ясла-садок №93 "Зернятко"			</t>
  </si>
  <si>
    <t>Дошкільний навчальний заклад "Ясла-садок №98 "Веселка"</t>
  </si>
  <si>
    <t>Дошкільний навчальний заклад "Ясла-садок №100 "Барвінок"</t>
  </si>
  <si>
    <t>Дошкільний навчальний заклад "Ясла-садок №101"</t>
  </si>
  <si>
    <t xml:space="preserve">Дошкільний навчальний заклад "Ясла-садок №102 "Промінець"			</t>
  </si>
  <si>
    <t xml:space="preserve">Дошкільний навчальний заклад "Ясла-садок №103 "Червоненька квіточка"			</t>
  </si>
  <si>
    <t xml:space="preserve">Дошкільний навчальний заклад "Український ясла-садок №104 "Вербинка""			</t>
  </si>
  <si>
    <t xml:space="preserve">Дошкільний заклад "Ясла-садок №106 "Горобинка"			</t>
  </si>
  <si>
    <t xml:space="preserve">Дошкільний навчальній заклад "Ясла-садок №108 "Матрьошка"			</t>
  </si>
  <si>
    <t xml:space="preserve">Дошкільний навчальний заклад "Ясла-садок №110 "Світлячок"			</t>
  </si>
  <si>
    <t xml:space="preserve">Дошкільний навчальний заклад "Український ясла-садок №113 "Росинка"			</t>
  </si>
  <si>
    <t>Дошкільний навчальний заклад "Український ясла-садок №114 "Калинонька"</t>
  </si>
  <si>
    <t>Дошкільний навчальний заклад "Ясла-садок №117 "Юний моряк"</t>
  </si>
  <si>
    <t xml:space="preserve">Дошкільний навчальний заклад "Ясла-садок №118 "Ягідка"			</t>
  </si>
  <si>
    <t>Дошкільний навчальний заклад "Ясла-садок №119 "Світлячок"</t>
  </si>
  <si>
    <t xml:space="preserve">Дошкільний навчальний заклад "Український ясла-садок №124 "Струмочок"			</t>
  </si>
  <si>
    <t>Дошкільний навчальний заклад "Український ясла-садок №125 "Червона гвоздика"</t>
  </si>
  <si>
    <t>Дошкільний навчальний заклад "Український ясла-садок №126 "Дзвіночок"</t>
  </si>
  <si>
    <t xml:space="preserve">Дошкільний навчальний заклад "Ясла-садок №128 "Золотий ключик"			</t>
  </si>
  <si>
    <t xml:space="preserve">Дошкільний заклад "Український ясла-садок №129 "Іскорка"			</t>
  </si>
  <si>
    <t xml:space="preserve">Дошкільний заклад "Український ясла-садок №130 "Перлинка"			</t>
  </si>
  <si>
    <t xml:space="preserve">Дошкільний заклад "Український ясла-садок №131 "Малятко"			</t>
  </si>
  <si>
    <t>Дошкільний навчальний заклад "Ясла-садок №134 "Журавлик"</t>
  </si>
  <si>
    <t xml:space="preserve">Дошкільний навчальний заклад "Український ясла-садок №135 "Краплинка"			</t>
  </si>
  <si>
    <t>Дошкільний навчальний заклад "Український ясла-садок №136 "Ялинка"</t>
  </si>
  <si>
    <t>Дошкільний навчальний заклад "Український ясла-садок №139 "Струмочок"</t>
  </si>
  <si>
    <t>Дошкільний навчальний заклад "Український ясла-садок №140 "Пролісок"</t>
  </si>
  <si>
    <t xml:space="preserve">Дошкільний навчальний заклад "Ясла-садок №142 "Умка"			</t>
  </si>
  <si>
    <t>Дошкільний навчальний заклад "Український ясла-садок №146 "Чайка"</t>
  </si>
  <si>
    <t xml:space="preserve">Дошкільний навчальний заклад "Український ясла-садок №148 "Джерельце"			</t>
  </si>
  <si>
    <t>Дошкільний навчальний заклад "Ясла-садок №149 "Сонечко"</t>
  </si>
  <si>
    <t>Дошкільний навчальний заклад "Ясла-садок №150  "Родзинка"</t>
  </si>
  <si>
    <t>Комунальний дошкільний навчальний заклад комбінованого типу "Ясла-садок №151"Сонечко" УО ММР</t>
  </si>
  <si>
    <t>Дошкільний навчальний заклад "Ясла-садок №153"Черемушка"</t>
  </si>
  <si>
    <t>Дошкільний навчальний заклад "Український ясла-садок №152"Криничка"</t>
  </si>
  <si>
    <t>Дошкільний навчальний заклад "Український ясла-садок №155"</t>
  </si>
  <si>
    <t>Дошкільний навчальний заклад "Ясла-садок №156"Дельфінятко"</t>
  </si>
  <si>
    <t>Дошкільний навчальний заклад "Ясла-садок №157"Зоряний"</t>
  </si>
  <si>
    <t>Дошкільний навчальний заклад "Ясла-садок №159"Веселка"</t>
  </si>
  <si>
    <t>Дошкільний навчальний заклад загального розвитку ясла-садок №160 "Джерельце"</t>
  </si>
  <si>
    <t>Дошкільний навчальний заклад "Український ясла-садок №161"Сонечко"</t>
  </si>
  <si>
    <t>Дошкільний навчальний заклад "Український ясла-садок №163"Квіточка"</t>
  </si>
  <si>
    <t>Дошкільний навчальний заклад "Ясла-садок №165"Катруся"</t>
  </si>
  <si>
    <t>Дошкільний навчальний заклад "Ясла-садок №167 "Золотий вулик"</t>
  </si>
  <si>
    <t>Дошкільний навчальний заклад "Ясла-садок №166 "Діоскурія"</t>
  </si>
  <si>
    <t>Дошкільний навчальний заклад "Ясла-садок №46 "Казка"</t>
  </si>
  <si>
    <t>Комунальний дошкільний навчальний заклад загального розвитку "Ясла-садок №164"Капітошка"</t>
  </si>
  <si>
    <t>Холодна вода</t>
  </si>
  <si>
    <t>КПСМНЗ Художня школа ім.А.І.Куінджи</t>
  </si>
  <si>
    <t>КПСМНЗ Музична школа №2</t>
  </si>
  <si>
    <t>КПСМНЗ Музична школа №4</t>
  </si>
  <si>
    <t>КПСМНЗ Музична школа №5</t>
  </si>
  <si>
    <t>КЗ Палац культури "Молодіжний"</t>
  </si>
  <si>
    <t>КЗ Централізована бухгалтерія закладів культури</t>
  </si>
  <si>
    <t>КЗ Міський Палац культури</t>
  </si>
  <si>
    <t>КУ Музей історії та етнографії греків Приазов'я</t>
  </si>
  <si>
    <t>КПСМНЗ Школа мистецтв</t>
  </si>
  <si>
    <t>КЗ Маріупольська спеціалізована музична школа</t>
  </si>
  <si>
    <t>КУ "Міський Будинок культури ім.Т.Каци сел.Сартана"</t>
  </si>
  <si>
    <t>КУ "Міський Будинок культури с.Каменськ"</t>
  </si>
  <si>
    <t>КЗ Центр культури та дозвілля сел. Старий Крим</t>
  </si>
  <si>
    <t>КЗ Центр культури та дозвілля сел. Талаківка</t>
  </si>
  <si>
    <t>КЗ Палац культури "Чайка"</t>
  </si>
  <si>
    <t>КУ Маріупольська міська лікарня швидкої медичної допомоги</t>
  </si>
  <si>
    <t>КЗ Міська лікарня №4 (КДП)</t>
  </si>
  <si>
    <t>КЗ Центр первинної медико-санітарної допомоги №4</t>
  </si>
  <si>
    <t>КЗ Центр первинної медико-санітарної допомоги №2</t>
  </si>
  <si>
    <t xml:space="preserve">КЗ Міська лікарня №10 </t>
  </si>
  <si>
    <t>КЗ МТМО здоров’я дитини та жінки</t>
  </si>
  <si>
    <t>КЗ Міська лікарня №9</t>
  </si>
  <si>
    <t>КЗ Пологовий будинок №2 міста Маріуполя</t>
  </si>
  <si>
    <t>КЗ Міська лікарня №8</t>
  </si>
  <si>
    <t>КЗ МСК "Азовець"</t>
  </si>
  <si>
    <t>Стадіон "Західний"</t>
  </si>
  <si>
    <t>Cтадіон "Олімп"</t>
  </si>
  <si>
    <t>Стадіон "Приморський"</t>
  </si>
  <si>
    <t>Управління з фізичної культури та спорту ММР</t>
  </si>
  <si>
    <t>Комплексна дитячо-юнацька спортивна школа "Атлетик" велосипедна база</t>
  </si>
  <si>
    <t>Комплексна дитячо-юнацька спортивна школа "Атлетик" веслувальна база</t>
  </si>
  <si>
    <t>Комплексна дитячо-юнацька спортивна школа "Атлетик" зал важкої атлетики</t>
  </si>
  <si>
    <t>КЗ Маріупольський міський водноспортивний комплекс</t>
  </si>
  <si>
    <t>Заклади освіти</t>
  </si>
  <si>
    <t>Охорона здоров'я</t>
  </si>
  <si>
    <t>Спорт</t>
  </si>
  <si>
    <t>Заклади культури</t>
  </si>
  <si>
    <t>Електроенергія</t>
  </si>
  <si>
    <t>Виноградненський дитячий садок" Лелека"</t>
  </si>
  <si>
    <t>КЗ Міський шаховий клуб</t>
  </si>
  <si>
    <t>Дитячий будинок "Центр опіки"</t>
  </si>
  <si>
    <t>Міський центр позашкільної роботи за місцем проживання</t>
  </si>
  <si>
    <t>Міський палац естетичного виховання</t>
  </si>
  <si>
    <t>Будинок творчості дітей та юнацтва Приморського району</t>
  </si>
  <si>
    <t>Будинок дитячої та юнацької творчості Лівобережного району</t>
  </si>
  <si>
    <t>Міський центр науково-технічної творчості учнівської молоді</t>
  </si>
  <si>
    <t>Спортзал Арх.Нильсена,2</t>
  </si>
  <si>
    <t>Зал бокса ул.Ломизова,1</t>
  </si>
  <si>
    <t>Зал борьбы, ул.Ломизова,1</t>
  </si>
  <si>
    <t>НВК "Ліцей - школа №48"</t>
  </si>
  <si>
    <t>Міська лікарня № 1</t>
  </si>
  <si>
    <t xml:space="preserve">КЗ Центр первинної медико-санітарної допомоги №3 </t>
  </si>
  <si>
    <t>КЗ Центр первинної медико-санітарної допомоги №1</t>
  </si>
  <si>
    <t xml:space="preserve">МЗОШ І-ІІІ ст.№19  </t>
  </si>
  <si>
    <t>Теплова енергія</t>
  </si>
  <si>
    <t>Споживання, ліміт (кВт*г)</t>
  </si>
  <si>
    <t>Порівняння з лімітом</t>
  </si>
  <si>
    <t>Факт (фін), %</t>
  </si>
  <si>
    <t>Освіта</t>
  </si>
  <si>
    <t>Культура</t>
  </si>
  <si>
    <t>Итого:</t>
  </si>
  <si>
    <t>Гаряча Вода</t>
  </si>
  <si>
    <t>Природный газ</t>
  </si>
  <si>
    <t>_Расчетный период по электроэнергии с 10 по 10 число каждого месяца</t>
  </si>
  <si>
    <t>_Расчетный период по холодной воде с 06 по 06 число каждого месяца</t>
  </si>
  <si>
    <t>_Положительный "%" - превышение лимита</t>
  </si>
  <si>
    <t>Энергоносители</t>
  </si>
  <si>
    <t>Потребление, лимит</t>
  </si>
  <si>
    <t>Сравнение с лимитом</t>
  </si>
  <si>
    <t>Факт (фин), %</t>
  </si>
  <si>
    <t>Тепловая энергия</t>
  </si>
  <si>
    <t>Электроэнергия</t>
  </si>
  <si>
    <t>Холодная вода</t>
  </si>
  <si>
    <t>Горячая вода</t>
  </si>
  <si>
    <t>Факт (натурал. показатели)</t>
  </si>
  <si>
    <t>Факт (фін), Гкал</t>
  </si>
  <si>
    <t>_Расчетный период по теплу и горячей воде с 15 по 15 число каждого месяца</t>
  </si>
  <si>
    <t>_Расчетный период по газу с 01 по 01 число каждого месяца</t>
  </si>
  <si>
    <t>КУ Центр сучасного мистецтва і культури ім. Куїнджі</t>
  </si>
  <si>
    <t>Департамент КГР ММР (+ Вежа)</t>
  </si>
  <si>
    <t>КДЮСШ «Меотида» плавальний басейн «Нептун» (+ МССК ТСОУ - электрич.)</t>
  </si>
  <si>
    <t>Тепловая энерия</t>
  </si>
  <si>
    <t>Заведение</t>
  </si>
  <si>
    <t>Дошкільний навчальний заклад "Ясла-садок №16 "Чайка"</t>
  </si>
  <si>
    <t>МСШ І-ІІІ ст. №3 з поглибленим вивченням окремих предметів</t>
  </si>
  <si>
    <t>КЗ "М.Спорт - Спорт для всіх"</t>
  </si>
  <si>
    <t>КУ Палац культури "Український Дім" (ПК "Металургів")</t>
  </si>
  <si>
    <t>КЗ Міська лікарня №5</t>
  </si>
  <si>
    <t>Департамент освіти Маріупольської міської ради</t>
  </si>
  <si>
    <t>Департамент охорони здоров'я</t>
  </si>
  <si>
    <t>КУ "Міський центр здоров'я"</t>
  </si>
  <si>
    <t>КЗ Центр первинної медико-санітарної допомоги №5</t>
  </si>
  <si>
    <t>НМЦ</t>
  </si>
  <si>
    <t>Пральня, Лог., ІРЦ</t>
  </si>
  <si>
    <t>МЗОШ І-ІІІ ст.№16</t>
  </si>
  <si>
    <t>КДЮСШ "Олімпія"</t>
  </si>
  <si>
    <t>КДЮСШ "Прометей" №1</t>
  </si>
  <si>
    <t>КДЮСШ "Прометей" №2</t>
  </si>
  <si>
    <t>КДЮСШ "Прометей" №5</t>
  </si>
  <si>
    <t>Электроенергия</t>
  </si>
  <si>
    <t>Cтадіон "ім. Бойко В.С."</t>
  </si>
  <si>
    <t>КУ "Міська центральна бібліотечна система"</t>
  </si>
  <si>
    <t>КПСМНЗ Музична школа №1 (+філія)</t>
  </si>
  <si>
    <t>КЗ Маріупольський краєзнавчий музей (+побуту, галер.)</t>
  </si>
  <si>
    <t>КПСМНЗ Музична школа №3 (+філія)</t>
  </si>
  <si>
    <t>Споживання, ліміт (Гкал)</t>
  </si>
  <si>
    <t>Август 2019</t>
  </si>
  <si>
    <t xml:space="preserve"> Факт</t>
  </si>
  <si>
    <t>Лимит</t>
  </si>
  <si>
    <t>Факт (фин)</t>
  </si>
  <si>
    <t>Факт</t>
  </si>
  <si>
    <t xml:space="preserve"> Лимит</t>
  </si>
  <si>
    <t>Факт (прог)</t>
  </si>
  <si>
    <t>Август 2019г.</t>
  </si>
  <si>
    <t>Сравнительный анализ потребления энергоресурсов за</t>
  </si>
  <si>
    <t>Споживання, ліміт (куб. м)</t>
  </si>
  <si>
    <t>%</t>
  </si>
  <si>
    <t>Август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</si>
</sst>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0.0%"/>
    <numFmt numFmtId="166" formatCode="0.0"/>
  </numFmts>
  <fonts count="21" x14ac:knownFonts="1">
    <font>
      <sz val="11"/>
      <name val="Arial"/>
      <family val="1"/>
    </font>
    <font>
      <sz val="11"/>
      <color theme="1"/>
      <name val="Calibri"/>
      <family val="2"/>
      <charset val="204"/>
      <scheme val="minor"/>
    </font>
    <font>
      <b/>
      <sz val="11"/>
      <color rgb="FFFFFFFF"/>
      <name val="Arial"/>
      <family val="1"/>
    </font>
    <font>
      <b/>
      <sz val="16"/>
      <color rgb="FFFFFFFF"/>
      <name val="Arial"/>
      <family val="1"/>
    </font>
    <font>
      <sz val="11"/>
      <name val="Arial"/>
      <family val="1"/>
    </font>
    <font>
      <b/>
      <sz val="16"/>
      <color theme="0"/>
      <name val="Arial"/>
      <family val="2"/>
      <charset val="204"/>
    </font>
    <font>
      <sz val="11"/>
      <name val="Arial"/>
      <family val="2"/>
      <charset val="204"/>
    </font>
    <font>
      <sz val="11"/>
      <name val="Arial Cyr"/>
      <charset val="204"/>
    </font>
    <font>
      <sz val="11"/>
      <color theme="0"/>
      <name val="Arial"/>
      <family val="1"/>
    </font>
    <font>
      <b/>
      <sz val="11"/>
      <color theme="0"/>
      <name val="Arial"/>
      <family val="1"/>
    </font>
    <font>
      <sz val="26"/>
      <name val="Arial"/>
      <family val="1"/>
    </font>
    <font>
      <sz val="11"/>
      <color rgb="FFFF0000"/>
      <name val="Arial"/>
      <family val="1"/>
    </font>
    <font>
      <sz val="10"/>
      <name val="Arial Cyr"/>
      <charset val="204"/>
    </font>
    <font>
      <sz val="20"/>
      <name val="Arial"/>
      <family val="1"/>
    </font>
    <font>
      <sz val="14"/>
      <name val="Arial"/>
      <family val="2"/>
      <charset val="204"/>
    </font>
    <font>
      <sz val="14"/>
      <color theme="0"/>
      <name val="Arial"/>
      <family val="1"/>
    </font>
    <font>
      <b/>
      <sz val="12"/>
      <color rgb="FFFFFFFF"/>
      <name val="Arial"/>
      <family val="1"/>
    </font>
    <font>
      <b/>
      <sz val="12"/>
      <color theme="0"/>
      <name val="Arial"/>
      <family val="1"/>
    </font>
    <font>
      <sz val="11"/>
      <color rgb="FFC00000"/>
      <name val="Arial"/>
      <family val="1"/>
    </font>
    <font>
      <sz val="19"/>
      <name val="Arial"/>
      <family val="1"/>
    </font>
    <font>
      <sz val="16"/>
      <name val="Arial"/>
      <family val="1"/>
    </font>
  </fonts>
  <fills count="15">
    <fill>
      <patternFill patternType="none"/>
    </fill>
    <fill>
      <patternFill patternType="gray125"/>
    </fill>
    <fill>
      <patternFill patternType="solid">
        <fgColor rgb="FF71C5E1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EECF5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9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2" fillId="0" borderId="0"/>
  </cellStyleXfs>
  <cellXfs count="599">
    <xf numFmtId="0" fontId="0" fillId="0" borderId="0" xfId="0"/>
    <xf numFmtId="2" fontId="0" fillId="0" borderId="0" xfId="0" applyNumberFormat="1" applyAlignment="1">
      <alignment horizontal="center"/>
    </xf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2" fontId="0" fillId="0" borderId="0" xfId="0" applyNumberFormat="1"/>
    <xf numFmtId="0" fontId="0" fillId="4" borderId="3" xfId="1" applyFont="1" applyFill="1" applyBorder="1" applyAlignment="1">
      <alignment horizontal="left" vertical="center" wrapText="1"/>
    </xf>
    <xf numFmtId="0" fontId="0" fillId="4" borderId="4" xfId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center" wrapText="1"/>
    </xf>
    <xf numFmtId="2" fontId="10" fillId="0" borderId="0" xfId="0" applyNumberFormat="1" applyFont="1" applyAlignment="1">
      <alignment horizontal="left"/>
    </xf>
    <xf numFmtId="0" fontId="0" fillId="3" borderId="0" xfId="0" applyFill="1" applyAlignment="1">
      <alignment horizontal="center"/>
    </xf>
    <xf numFmtId="0" fontId="8" fillId="5" borderId="18" xfId="0" applyFont="1" applyFill="1" applyBorder="1" applyAlignment="1">
      <alignment wrapText="1"/>
    </xf>
    <xf numFmtId="2" fontId="9" fillId="5" borderId="19" xfId="0" applyNumberFormat="1" applyFont="1" applyFill="1" applyBorder="1" applyAlignment="1">
      <alignment horizontal="center" vertical="center"/>
    </xf>
    <xf numFmtId="2" fontId="9" fillId="5" borderId="8" xfId="0" applyNumberFormat="1" applyFont="1" applyFill="1" applyBorder="1" applyAlignment="1">
      <alignment horizontal="center" vertical="center"/>
    </xf>
    <xf numFmtId="2" fontId="9" fillId="5" borderId="9" xfId="0" applyNumberFormat="1" applyFont="1" applyFill="1" applyBorder="1" applyAlignment="1">
      <alignment horizontal="center" vertical="center"/>
    </xf>
    <xf numFmtId="0" fontId="8" fillId="5" borderId="18" xfId="0" applyFont="1" applyFill="1" applyBorder="1" applyAlignment="1">
      <alignment horizontal="left" wrapText="1"/>
    </xf>
    <xf numFmtId="0" fontId="0" fillId="0" borderId="4" xfId="1" applyFont="1" applyFill="1" applyBorder="1" applyAlignment="1">
      <alignment horizontal="left" vertical="center" wrapText="1"/>
    </xf>
    <xf numFmtId="0" fontId="0" fillId="0" borderId="0" xfId="0" applyFill="1"/>
    <xf numFmtId="0" fontId="4" fillId="0" borderId="4" xfId="1" applyFont="1" applyFill="1" applyBorder="1" applyAlignment="1">
      <alignment horizontal="left" vertical="center" wrapText="1"/>
    </xf>
    <xf numFmtId="0" fontId="0" fillId="0" borderId="3" xfId="1" applyFont="1" applyFill="1" applyBorder="1" applyAlignment="1">
      <alignment horizontal="left" vertical="center" wrapText="1"/>
    </xf>
    <xf numFmtId="49" fontId="6" fillId="0" borderId="0" xfId="0" applyNumberFormat="1" applyFont="1" applyAlignment="1">
      <alignment wrapText="1"/>
    </xf>
    <xf numFmtId="0" fontId="0" fillId="0" borderId="0" xfId="0" applyFill="1" applyAlignment="1">
      <alignment horizontal="center"/>
    </xf>
    <xf numFmtId="0" fontId="0" fillId="0" borderId="45" xfId="1" applyFont="1" applyFill="1" applyBorder="1" applyAlignment="1">
      <alignment horizontal="left" vertical="center" wrapText="1"/>
    </xf>
    <xf numFmtId="0" fontId="0" fillId="0" borderId="18" xfId="1" applyFont="1" applyFill="1" applyBorder="1" applyAlignment="1">
      <alignment horizontal="left" vertical="center" wrapText="1"/>
    </xf>
    <xf numFmtId="0" fontId="0" fillId="3" borderId="45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wrapText="1"/>
    </xf>
    <xf numFmtId="0" fontId="0" fillId="0" borderId="55" xfId="0" applyFill="1" applyBorder="1"/>
    <xf numFmtId="0" fontId="6" fillId="0" borderId="7" xfId="0" applyFont="1" applyFill="1" applyBorder="1" applyAlignment="1">
      <alignment horizontal="left" vertical="center" wrapText="1"/>
    </xf>
    <xf numFmtId="0" fontId="0" fillId="0" borderId="56" xfId="0" applyFill="1" applyBorder="1"/>
    <xf numFmtId="0" fontId="6" fillId="0" borderId="39" xfId="0" applyNumberFormat="1" applyFont="1" applyFill="1" applyBorder="1" applyAlignment="1">
      <alignment horizontal="left" vertical="center" wrapText="1"/>
    </xf>
    <xf numFmtId="0" fontId="0" fillId="0" borderId="0" xfId="0" applyFill="1" applyBorder="1"/>
    <xf numFmtId="0" fontId="2" fillId="2" borderId="11" xfId="1" applyFont="1" applyFill="1" applyBorder="1" applyAlignment="1">
      <alignment horizontal="left" vertical="center" wrapText="1"/>
    </xf>
    <xf numFmtId="2" fontId="0" fillId="0" borderId="0" xfId="0" applyNumberFormat="1" applyFont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left" vertical="center" wrapText="1"/>
    </xf>
    <xf numFmtId="0" fontId="6" fillId="4" borderId="8" xfId="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/>
    </xf>
    <xf numFmtId="2" fontId="6" fillId="4" borderId="8" xfId="0" applyNumberFormat="1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left" wrapText="1"/>
    </xf>
    <xf numFmtId="0" fontId="6" fillId="4" borderId="22" xfId="0" applyFont="1" applyFill="1" applyBorder="1" applyAlignment="1">
      <alignment horizontal="left" vertical="center" wrapText="1"/>
    </xf>
    <xf numFmtId="4" fontId="6" fillId="0" borderId="14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wrapText="1"/>
    </xf>
    <xf numFmtId="49" fontId="6" fillId="0" borderId="0" xfId="0" applyNumberFormat="1" applyFont="1" applyFill="1" applyAlignment="1">
      <alignment wrapText="1"/>
    </xf>
    <xf numFmtId="2" fontId="6" fillId="8" borderId="9" xfId="0" applyNumberFormat="1" applyFont="1" applyFill="1" applyBorder="1" applyAlignment="1">
      <alignment horizontal="center" vertical="center"/>
    </xf>
    <xf numFmtId="49" fontId="6" fillId="10" borderId="26" xfId="1" applyNumberFormat="1" applyFont="1" applyFill="1" applyBorder="1" applyAlignment="1">
      <alignment horizontal="left" vertical="center" wrapText="1"/>
    </xf>
    <xf numFmtId="2" fontId="13" fillId="0" borderId="0" xfId="0" applyNumberFormat="1" applyFont="1" applyAlignment="1">
      <alignment horizontal="left"/>
    </xf>
    <xf numFmtId="0" fontId="14" fillId="4" borderId="18" xfId="0" applyFont="1" applyFill="1" applyBorder="1" applyAlignment="1">
      <alignment horizontal="left" vertical="center" wrapText="1"/>
    </xf>
    <xf numFmtId="2" fontId="6" fillId="4" borderId="9" xfId="0" applyNumberFormat="1" applyFont="1" applyFill="1" applyBorder="1" applyAlignment="1">
      <alignment horizontal="center" vertical="center"/>
    </xf>
    <xf numFmtId="2" fontId="6" fillId="4" borderId="19" xfId="0" applyNumberFormat="1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left" vertical="center" wrapText="1"/>
    </xf>
    <xf numFmtId="2" fontId="6" fillId="8" borderId="8" xfId="0" applyNumberFormat="1" applyFont="1" applyFill="1" applyBorder="1" applyAlignment="1">
      <alignment horizontal="center" vertical="center"/>
    </xf>
    <xf numFmtId="2" fontId="6" fillId="8" borderId="19" xfId="0" applyNumberFormat="1" applyFont="1" applyFill="1" applyBorder="1" applyAlignment="1">
      <alignment horizontal="center" vertical="center"/>
    </xf>
    <xf numFmtId="0" fontId="15" fillId="5" borderId="18" xfId="0" applyFont="1" applyFill="1" applyBorder="1" applyAlignment="1">
      <alignment horizontal="left" vertical="center" wrapText="1"/>
    </xf>
    <xf numFmtId="2" fontId="0" fillId="0" borderId="68" xfId="0" applyNumberFormat="1" applyBorder="1"/>
    <xf numFmtId="2" fontId="0" fillId="0" borderId="68" xfId="0" applyNumberFormat="1" applyBorder="1" applyAlignment="1">
      <alignment horizontal="center"/>
    </xf>
    <xf numFmtId="2" fontId="16" fillId="7" borderId="49" xfId="1" applyNumberFormat="1" applyFont="1" applyFill="1" applyBorder="1" applyAlignment="1">
      <alignment horizontal="center" vertical="center" wrapText="1"/>
    </xf>
    <xf numFmtId="2" fontId="16" fillId="7" borderId="66" xfId="1" applyNumberFormat="1" applyFont="1" applyFill="1" applyBorder="1" applyAlignment="1">
      <alignment horizontal="center" vertical="center" wrapText="1"/>
    </xf>
    <xf numFmtId="2" fontId="16" fillId="7" borderId="67" xfId="1" applyNumberFormat="1" applyFont="1" applyFill="1" applyBorder="1" applyAlignment="1">
      <alignment horizontal="center" vertical="center" wrapText="1"/>
    </xf>
    <xf numFmtId="0" fontId="15" fillId="13" borderId="18" xfId="0" applyFont="1" applyFill="1" applyBorder="1" applyAlignment="1">
      <alignment horizontal="left" vertical="center" wrapText="1"/>
    </xf>
    <xf numFmtId="2" fontId="17" fillId="13" borderId="8" xfId="0" applyNumberFormat="1" applyFont="1" applyFill="1" applyBorder="1" applyAlignment="1">
      <alignment horizontal="center" vertical="center"/>
    </xf>
    <xf numFmtId="2" fontId="17" fillId="13" borderId="9" xfId="0" applyNumberFormat="1" applyFont="1" applyFill="1" applyBorder="1" applyAlignment="1">
      <alignment horizontal="center" vertical="center"/>
    </xf>
    <xf numFmtId="2" fontId="17" fillId="13" borderId="60" xfId="0" applyNumberFormat="1" applyFont="1" applyFill="1" applyBorder="1" applyAlignment="1">
      <alignment horizontal="center" vertical="center"/>
    </xf>
    <xf numFmtId="2" fontId="17" fillId="13" borderId="34" xfId="0" applyNumberFormat="1" applyFont="1" applyFill="1" applyBorder="1" applyAlignment="1">
      <alignment horizontal="center" vertical="center"/>
    </xf>
    <xf numFmtId="2" fontId="17" fillId="13" borderId="19" xfId="0" applyNumberFormat="1" applyFont="1" applyFill="1" applyBorder="1" applyAlignment="1">
      <alignment horizontal="center" vertical="center"/>
    </xf>
    <xf numFmtId="2" fontId="17" fillId="5" borderId="8" xfId="0" applyNumberFormat="1" applyFont="1" applyFill="1" applyBorder="1" applyAlignment="1">
      <alignment horizontal="center" vertical="center"/>
    </xf>
    <xf numFmtId="2" fontId="17" fillId="5" borderId="9" xfId="0" applyNumberFormat="1" applyFont="1" applyFill="1" applyBorder="1" applyAlignment="1">
      <alignment horizontal="center" vertical="center"/>
    </xf>
    <xf numFmtId="2" fontId="17" fillId="5" borderId="60" xfId="0" applyNumberFormat="1" applyFont="1" applyFill="1" applyBorder="1" applyAlignment="1">
      <alignment horizontal="center" vertical="center"/>
    </xf>
    <xf numFmtId="2" fontId="17" fillId="5" borderId="34" xfId="0" applyNumberFormat="1" applyFont="1" applyFill="1" applyBorder="1" applyAlignment="1">
      <alignment horizontal="center" vertical="center"/>
    </xf>
    <xf numFmtId="2" fontId="17" fillId="5" borderId="19" xfId="0" applyNumberFormat="1" applyFont="1" applyFill="1" applyBorder="1" applyAlignment="1">
      <alignment horizontal="center" vertical="center"/>
    </xf>
    <xf numFmtId="0" fontId="0" fillId="0" borderId="68" xfId="0" applyBorder="1" applyAlignment="1">
      <alignment horizontal="left" wrapText="1"/>
    </xf>
    <xf numFmtId="2" fontId="11" fillId="0" borderId="0" xfId="0" applyNumberFormat="1" applyFont="1"/>
    <xf numFmtId="0" fontId="18" fillId="0" borderId="0" xfId="0" applyFont="1"/>
    <xf numFmtId="49" fontId="0" fillId="0" borderId="0" xfId="0" applyNumberFormat="1" applyFill="1" applyBorder="1" applyAlignment="1">
      <alignment wrapText="1"/>
    </xf>
    <xf numFmtId="0" fontId="0" fillId="0" borderId="0" xfId="0" applyFill="1" applyAlignment="1">
      <alignment vertical="center"/>
    </xf>
    <xf numFmtId="0" fontId="4" fillId="4" borderId="3" xfId="1" applyFont="1" applyFill="1" applyBorder="1" applyAlignment="1">
      <alignment horizontal="left" vertical="center" wrapText="1"/>
    </xf>
    <xf numFmtId="0" fontId="4" fillId="4" borderId="45" xfId="1" applyFont="1" applyFill="1" applyBorder="1" applyAlignment="1">
      <alignment horizontal="left" vertical="center" wrapText="1"/>
    </xf>
    <xf numFmtId="0" fontId="4" fillId="4" borderId="4" xfId="1" applyFont="1" applyFill="1" applyBorder="1" applyAlignment="1">
      <alignment horizontal="left" vertical="center" wrapText="1"/>
    </xf>
    <xf numFmtId="0" fontId="4" fillId="0" borderId="3" xfId="1" applyFont="1" applyFill="1" applyBorder="1" applyAlignment="1">
      <alignment horizontal="left" vertical="center" wrapText="1"/>
    </xf>
    <xf numFmtId="0" fontId="4" fillId="0" borderId="45" xfId="1" applyFont="1" applyFill="1" applyBorder="1" applyAlignment="1">
      <alignment horizontal="left" vertical="center" wrapText="1"/>
    </xf>
    <xf numFmtId="0" fontId="4" fillId="0" borderId="77" xfId="1" applyFont="1" applyFill="1" applyBorder="1" applyAlignment="1">
      <alignment horizontal="left" vertical="center" wrapText="1"/>
    </xf>
    <xf numFmtId="0" fontId="4" fillId="4" borderId="61" xfId="1" applyFont="1" applyFill="1" applyBorder="1" applyAlignment="1">
      <alignment horizontal="left" vertical="center" wrapText="1"/>
    </xf>
    <xf numFmtId="0" fontId="4" fillId="0" borderId="18" xfId="1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center" vertical="center" wrapText="1"/>
    </xf>
    <xf numFmtId="49" fontId="6" fillId="0" borderId="0" xfId="0" applyNumberFormat="1" applyFont="1" applyFill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16" xfId="1" applyFont="1" applyFill="1" applyBorder="1" applyAlignment="1">
      <alignment horizontal="left" vertical="center" wrapText="1"/>
    </xf>
    <xf numFmtId="0" fontId="0" fillId="3" borderId="43" xfId="0" applyFont="1" applyFill="1" applyBorder="1" applyAlignment="1">
      <alignment horizontal="left" vertical="center" wrapText="1"/>
    </xf>
    <xf numFmtId="0" fontId="0" fillId="4" borderId="81" xfId="1" applyFont="1" applyFill="1" applyBorder="1" applyAlignment="1">
      <alignment horizontal="left" vertical="center" wrapText="1"/>
    </xf>
    <xf numFmtId="0" fontId="0" fillId="0" borderId="55" xfId="0" applyBorder="1"/>
    <xf numFmtId="0" fontId="0" fillId="11" borderId="38" xfId="1" applyFont="1" applyFill="1" applyBorder="1" applyAlignment="1">
      <alignment horizontal="left" vertical="center" wrapText="1"/>
    </xf>
    <xf numFmtId="0" fontId="0" fillId="8" borderId="81" xfId="1" applyFont="1" applyFill="1" applyBorder="1" applyAlignment="1">
      <alignment horizontal="left" vertical="center" wrapText="1"/>
    </xf>
    <xf numFmtId="0" fontId="0" fillId="10" borderId="81" xfId="1" applyFont="1" applyFill="1" applyBorder="1" applyAlignment="1">
      <alignment horizontal="left" vertical="center" wrapText="1"/>
    </xf>
    <xf numFmtId="0" fontId="0" fillId="14" borderId="38" xfId="1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4" fontId="6" fillId="4" borderId="49" xfId="0" applyNumberFormat="1" applyFont="1" applyFill="1" applyBorder="1" applyAlignment="1">
      <alignment horizontal="left" vertical="center" wrapText="1"/>
    </xf>
    <xf numFmtId="0" fontId="6" fillId="0" borderId="5" xfId="0" applyNumberFormat="1" applyFont="1" applyFill="1" applyBorder="1" applyAlignment="1">
      <alignment horizontal="left" vertical="center" wrapText="1"/>
    </xf>
    <xf numFmtId="0" fontId="4" fillId="0" borderId="43" xfId="1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12" borderId="61" xfId="1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2" fontId="0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2" fontId="2" fillId="7" borderId="49" xfId="1" applyNumberFormat="1" applyFont="1" applyFill="1" applyBorder="1" applyAlignment="1">
      <alignment horizontal="center" vertical="top" wrapText="1"/>
    </xf>
    <xf numFmtId="2" fontId="2" fillId="7" borderId="66" xfId="1" applyNumberFormat="1" applyFont="1" applyFill="1" applyBorder="1" applyAlignment="1">
      <alignment horizontal="center" vertical="top" wrapText="1"/>
    </xf>
    <xf numFmtId="4" fontId="0" fillId="0" borderId="15" xfId="0" applyNumberFormat="1" applyFont="1" applyFill="1" applyBorder="1" applyAlignment="1">
      <alignment horizontal="right" vertical="center"/>
    </xf>
    <xf numFmtId="164" fontId="0" fillId="0" borderId="15" xfId="0" applyNumberFormat="1" applyFont="1" applyFill="1" applyBorder="1" applyAlignment="1">
      <alignment horizontal="right" vertical="center"/>
    </xf>
    <xf numFmtId="164" fontId="0" fillId="0" borderId="80" xfId="1" applyNumberFormat="1" applyFont="1" applyFill="1" applyBorder="1" applyAlignment="1">
      <alignment horizontal="right" vertical="center"/>
    </xf>
    <xf numFmtId="164" fontId="0" fillId="0" borderId="15" xfId="1" applyNumberFormat="1" applyFont="1" applyFill="1" applyBorder="1" applyAlignment="1">
      <alignment horizontal="right" vertical="center"/>
    </xf>
    <xf numFmtId="4" fontId="0" fillId="4" borderId="23" xfId="0" applyNumberFormat="1" applyFont="1" applyFill="1" applyBorder="1" applyAlignment="1">
      <alignment horizontal="right" vertical="center"/>
    </xf>
    <xf numFmtId="164" fontId="0" fillId="4" borderId="23" xfId="0" applyNumberFormat="1" applyFont="1" applyFill="1" applyBorder="1" applyAlignment="1">
      <alignment horizontal="right" vertical="center"/>
    </xf>
    <xf numFmtId="164" fontId="0" fillId="4" borderId="0" xfId="0" applyNumberFormat="1" applyFont="1" applyFill="1" applyBorder="1" applyAlignment="1">
      <alignment horizontal="right" vertical="center"/>
    </xf>
    <xf numFmtId="164" fontId="0" fillId="4" borderId="27" xfId="1" applyNumberFormat="1" applyFont="1" applyFill="1" applyBorder="1" applyAlignment="1">
      <alignment horizontal="right" vertical="center"/>
    </xf>
    <xf numFmtId="164" fontId="0" fillId="4" borderId="23" xfId="1" applyNumberFormat="1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right" vertical="center"/>
    </xf>
    <xf numFmtId="4" fontId="0" fillId="0" borderId="25" xfId="1" applyNumberFormat="1" applyFont="1" applyFill="1" applyBorder="1" applyAlignment="1">
      <alignment horizontal="right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25" xfId="1" applyNumberFormat="1" applyFont="1" applyFill="1" applyBorder="1" applyAlignment="1">
      <alignment horizontal="right" vertical="center"/>
    </xf>
    <xf numFmtId="164" fontId="0" fillId="0" borderId="1" xfId="1" applyNumberFormat="1" applyFont="1" applyFill="1" applyBorder="1" applyAlignment="1">
      <alignment horizontal="right" vertical="center"/>
    </xf>
    <xf numFmtId="4" fontId="0" fillId="4" borderId="1" xfId="0" applyNumberFormat="1" applyFont="1" applyFill="1" applyBorder="1" applyAlignment="1">
      <alignment horizontal="right" vertical="center"/>
    </xf>
    <xf numFmtId="164" fontId="0" fillId="4" borderId="1" xfId="0" applyNumberFormat="1" applyFont="1" applyFill="1" applyBorder="1" applyAlignment="1">
      <alignment horizontal="right" vertical="center"/>
    </xf>
    <xf numFmtId="164" fontId="0" fillId="4" borderId="25" xfId="1" applyNumberFormat="1" applyFont="1" applyFill="1" applyBorder="1" applyAlignment="1">
      <alignment horizontal="right" vertical="center"/>
    </xf>
    <xf numFmtId="164" fontId="0" fillId="4" borderId="1" xfId="1" applyNumberFormat="1" applyFont="1" applyFill="1" applyBorder="1" applyAlignment="1">
      <alignment horizontal="right" vertical="center"/>
    </xf>
    <xf numFmtId="164" fontId="0" fillId="0" borderId="79" xfId="1" applyNumberFormat="1" applyFont="1" applyFill="1" applyBorder="1" applyAlignment="1">
      <alignment horizontal="right" vertical="center"/>
    </xf>
    <xf numFmtId="4" fontId="0" fillId="0" borderId="9" xfId="0" applyNumberFormat="1" applyFont="1" applyFill="1" applyBorder="1" applyAlignment="1">
      <alignment horizontal="right" vertical="center"/>
    </xf>
    <xf numFmtId="164" fontId="0" fillId="0" borderId="9" xfId="0" applyNumberFormat="1" applyFont="1" applyFill="1" applyBorder="1" applyAlignment="1">
      <alignment horizontal="right" vertical="center"/>
    </xf>
    <xf numFmtId="164" fontId="0" fillId="0" borderId="46" xfId="1" applyNumberFormat="1" applyFont="1" applyFill="1" applyBorder="1" applyAlignment="1">
      <alignment horizontal="right" vertical="center"/>
    </xf>
    <xf numFmtId="4" fontId="0" fillId="0" borderId="23" xfId="0" applyNumberFormat="1" applyFont="1" applyFill="1" applyBorder="1" applyAlignment="1">
      <alignment horizontal="right" vertical="center"/>
    </xf>
    <xf numFmtId="164" fontId="0" fillId="0" borderId="23" xfId="0" applyNumberFormat="1" applyFont="1" applyFill="1" applyBorder="1" applyAlignment="1">
      <alignment horizontal="right" vertical="center"/>
    </xf>
    <xf numFmtId="164" fontId="0" fillId="4" borderId="32" xfId="1" applyNumberFormat="1" applyFont="1" applyFill="1" applyBorder="1" applyAlignment="1">
      <alignment horizontal="right" vertical="center"/>
    </xf>
    <xf numFmtId="164" fontId="0" fillId="0" borderId="32" xfId="1" applyNumberFormat="1" applyFont="1" applyFill="1" applyBorder="1" applyAlignment="1">
      <alignment horizontal="right" vertical="center"/>
    </xf>
    <xf numFmtId="4" fontId="0" fillId="0" borderId="1" xfId="1" applyNumberFormat="1" applyFont="1" applyFill="1" applyBorder="1" applyAlignment="1">
      <alignment horizontal="right" vertical="center"/>
    </xf>
    <xf numFmtId="164" fontId="0" fillId="6" borderId="25" xfId="1" applyNumberFormat="1" applyFont="1" applyFill="1" applyBorder="1" applyAlignment="1">
      <alignment horizontal="right" vertical="center"/>
    </xf>
    <xf numFmtId="4" fontId="0" fillId="4" borderId="1" xfId="1" applyNumberFormat="1" applyFont="1" applyFill="1" applyBorder="1" applyAlignment="1">
      <alignment horizontal="right" vertical="center"/>
    </xf>
    <xf numFmtId="4" fontId="0" fillId="0" borderId="30" xfId="1" applyNumberFormat="1" applyFont="1" applyFill="1" applyBorder="1" applyAlignment="1">
      <alignment horizontal="right" vertical="center"/>
    </xf>
    <xf numFmtId="164" fontId="0" fillId="0" borderId="30" xfId="1" applyNumberFormat="1" applyFont="1" applyFill="1" applyBorder="1" applyAlignment="1">
      <alignment horizontal="right" vertical="center"/>
    </xf>
    <xf numFmtId="164" fontId="0" fillId="0" borderId="57" xfId="0" applyNumberFormat="1" applyFont="1" applyFill="1" applyBorder="1" applyAlignment="1">
      <alignment horizontal="right" vertical="center"/>
    </xf>
    <xf numFmtId="4" fontId="0" fillId="0" borderId="23" xfId="1" applyNumberFormat="1" applyFont="1" applyFill="1" applyBorder="1" applyAlignment="1">
      <alignment horizontal="right" vertical="center"/>
    </xf>
    <xf numFmtId="164" fontId="0" fillId="0" borderId="23" xfId="1" applyNumberFormat="1" applyFont="1" applyFill="1" applyBorder="1" applyAlignment="1">
      <alignment horizontal="right" vertical="center"/>
    </xf>
    <xf numFmtId="164" fontId="0" fillId="0" borderId="55" xfId="1" applyNumberFormat="1" applyFont="1" applyFill="1" applyBorder="1" applyAlignment="1">
      <alignment horizontal="right" vertical="center"/>
    </xf>
    <xf numFmtId="164" fontId="0" fillId="4" borderId="32" xfId="0" applyNumberFormat="1" applyFont="1" applyFill="1" applyBorder="1" applyAlignment="1">
      <alignment horizontal="right" vertical="center"/>
    </xf>
    <xf numFmtId="164" fontId="0" fillId="0" borderId="32" xfId="0" applyNumberFormat="1" applyFont="1" applyFill="1" applyBorder="1" applyAlignment="1">
      <alignment horizontal="right" vertical="center"/>
    </xf>
    <xf numFmtId="164" fontId="0" fillId="0" borderId="40" xfId="1" applyNumberFormat="1" applyFont="1" applyFill="1" applyBorder="1" applyAlignment="1">
      <alignment horizontal="right" vertical="center"/>
    </xf>
    <xf numFmtId="4" fontId="0" fillId="4" borderId="9" xfId="1" applyNumberFormat="1" applyFont="1" applyFill="1" applyBorder="1" applyAlignment="1">
      <alignment horizontal="right" vertical="center"/>
    </xf>
    <xf numFmtId="164" fontId="0" fillId="4" borderId="9" xfId="1" applyNumberFormat="1" applyFont="1" applyFill="1" applyBorder="1" applyAlignment="1">
      <alignment horizontal="right" vertical="center"/>
    </xf>
    <xf numFmtId="164" fontId="0" fillId="4" borderId="46" xfId="1" applyNumberFormat="1" applyFont="1" applyFill="1" applyBorder="1" applyAlignment="1">
      <alignment horizontal="right" vertical="center"/>
    </xf>
    <xf numFmtId="4" fontId="0" fillId="0" borderId="15" xfId="1" applyNumberFormat="1" applyFont="1" applyFill="1" applyBorder="1" applyAlignment="1">
      <alignment horizontal="right" vertical="center"/>
    </xf>
    <xf numFmtId="164" fontId="0" fillId="0" borderId="12" xfId="1" applyNumberFormat="1" applyFont="1" applyFill="1" applyBorder="1" applyAlignment="1">
      <alignment horizontal="right" vertical="center"/>
    </xf>
    <xf numFmtId="4" fontId="0" fillId="4" borderId="23" xfId="1" applyNumberFormat="1" applyFont="1" applyFill="1" applyBorder="1" applyAlignment="1">
      <alignment horizontal="right" vertical="center"/>
    </xf>
    <xf numFmtId="4" fontId="0" fillId="0" borderId="40" xfId="1" applyNumberFormat="1" applyFont="1" applyFill="1" applyBorder="1" applyAlignment="1">
      <alignment horizontal="right" vertical="center"/>
    </xf>
    <xf numFmtId="4" fontId="0" fillId="0" borderId="6" xfId="1" applyNumberFormat="1" applyFont="1" applyFill="1" applyBorder="1" applyAlignment="1">
      <alignment horizontal="right" vertical="center"/>
    </xf>
    <xf numFmtId="164" fontId="0" fillId="0" borderId="6" xfId="1" applyNumberFormat="1" applyFont="1" applyFill="1" applyBorder="1" applyAlignment="1">
      <alignment horizontal="right" vertical="center"/>
    </xf>
    <xf numFmtId="4" fontId="0" fillId="4" borderId="30" xfId="1" applyNumberFormat="1" applyFont="1" applyFill="1" applyBorder="1" applyAlignment="1">
      <alignment horizontal="right" vertical="center"/>
    </xf>
    <xf numFmtId="164" fontId="0" fillId="4" borderId="30" xfId="1" applyNumberFormat="1" applyFont="1" applyFill="1" applyBorder="1" applyAlignment="1">
      <alignment horizontal="right" vertical="center"/>
    </xf>
    <xf numFmtId="4" fontId="2" fillId="2" borderId="14" xfId="1" applyNumberFormat="1" applyFont="1" applyFill="1" applyBorder="1" applyAlignment="1">
      <alignment horizontal="right" vertical="center"/>
    </xf>
    <xf numFmtId="4" fontId="2" fillId="2" borderId="15" xfId="1" applyNumberFormat="1" applyFont="1" applyFill="1" applyBorder="1" applyAlignment="1">
      <alignment horizontal="right" vertical="center"/>
    </xf>
    <xf numFmtId="164" fontId="2" fillId="2" borderId="14" xfId="1" applyNumberFormat="1" applyFont="1" applyFill="1" applyBorder="1" applyAlignment="1">
      <alignment horizontal="right" vertical="center"/>
    </xf>
    <xf numFmtId="164" fontId="2" fillId="2" borderId="15" xfId="1" applyNumberFormat="1" applyFont="1" applyFill="1" applyBorder="1" applyAlignment="1">
      <alignment horizontal="right" vertical="center"/>
    </xf>
    <xf numFmtId="164" fontId="2" fillId="2" borderId="30" xfId="1" applyNumberFormat="1" applyFont="1" applyFill="1" applyBorder="1" applyAlignment="1">
      <alignment horizontal="right" vertical="center"/>
    </xf>
    <xf numFmtId="164" fontId="2" fillId="2" borderId="17" xfId="1" applyNumberFormat="1" applyFont="1" applyFill="1" applyBorder="1" applyAlignment="1">
      <alignment horizontal="right" vertical="center"/>
    </xf>
    <xf numFmtId="4" fontId="0" fillId="4" borderId="5" xfId="0" applyNumberFormat="1" applyFont="1" applyFill="1" applyBorder="1" applyAlignment="1">
      <alignment horizontal="right" vertical="center"/>
    </xf>
    <xf numFmtId="4" fontId="0" fillId="4" borderId="82" xfId="0" applyNumberFormat="1" applyFont="1" applyFill="1" applyBorder="1" applyAlignment="1">
      <alignment horizontal="right" vertical="center"/>
    </xf>
    <xf numFmtId="164" fontId="0" fillId="4" borderId="5" xfId="0" applyNumberFormat="1" applyFont="1" applyFill="1" applyBorder="1" applyAlignment="1">
      <alignment horizontal="right" vertical="center" wrapText="1"/>
    </xf>
    <xf numFmtId="164" fontId="0" fillId="4" borderId="6" xfId="1" applyNumberFormat="1" applyFont="1" applyFill="1" applyBorder="1" applyAlignment="1">
      <alignment horizontal="right" vertical="center"/>
    </xf>
    <xf numFmtId="164" fontId="0" fillId="4" borderId="5" xfId="0" applyNumberFormat="1" applyFont="1" applyFill="1" applyBorder="1" applyAlignment="1">
      <alignment horizontal="right" vertical="center"/>
    </xf>
    <xf numFmtId="164" fontId="0" fillId="4" borderId="82" xfId="0" applyNumberFormat="1" applyFont="1" applyFill="1" applyBorder="1" applyAlignment="1">
      <alignment horizontal="right" vertical="center"/>
    </xf>
    <xf numFmtId="164" fontId="7" fillId="4" borderId="5" xfId="0" applyNumberFormat="1" applyFont="1" applyFill="1" applyBorder="1" applyAlignment="1">
      <alignment horizontal="right" vertical="center"/>
    </xf>
    <xf numFmtId="4" fontId="0" fillId="0" borderId="66" xfId="0" applyNumberFormat="1" applyFont="1" applyFill="1" applyBorder="1" applyAlignment="1">
      <alignment horizontal="right" vertical="center"/>
    </xf>
    <xf numFmtId="164" fontId="0" fillId="0" borderId="66" xfId="0" applyNumberFormat="1" applyFont="1" applyFill="1" applyBorder="1" applyAlignment="1">
      <alignment horizontal="right" vertical="center"/>
    </xf>
    <xf numFmtId="164" fontId="7" fillId="0" borderId="49" xfId="0" applyNumberFormat="1" applyFont="1" applyFill="1" applyBorder="1" applyAlignment="1">
      <alignment horizontal="right" vertical="center"/>
    </xf>
    <xf numFmtId="4" fontId="0" fillId="4" borderId="0" xfId="0" applyNumberFormat="1" applyFont="1" applyFill="1" applyBorder="1" applyAlignment="1">
      <alignment horizontal="right" vertical="center"/>
    </xf>
    <xf numFmtId="164" fontId="0" fillId="4" borderId="53" xfId="0" applyNumberFormat="1" applyFont="1" applyFill="1" applyBorder="1" applyAlignment="1">
      <alignment horizontal="right" vertical="center"/>
    </xf>
    <xf numFmtId="4" fontId="0" fillId="0" borderId="28" xfId="0" applyNumberFormat="1" applyFont="1" applyFill="1" applyBorder="1" applyAlignment="1">
      <alignment horizontal="right" vertical="center"/>
    </xf>
    <xf numFmtId="164" fontId="0" fillId="0" borderId="28" xfId="0" applyNumberFormat="1" applyFont="1" applyFill="1" applyBorder="1" applyAlignment="1">
      <alignment horizontal="right" vertical="center"/>
    </xf>
    <xf numFmtId="4" fontId="0" fillId="4" borderId="9" xfId="0" applyNumberFormat="1" applyFont="1" applyFill="1" applyBorder="1" applyAlignment="1">
      <alignment horizontal="right" vertical="center"/>
    </xf>
    <xf numFmtId="164" fontId="0" fillId="4" borderId="9" xfId="0" applyNumberFormat="1" applyFont="1" applyFill="1" applyBorder="1" applyAlignment="1">
      <alignment horizontal="right" vertical="center"/>
    </xf>
    <xf numFmtId="4" fontId="0" fillId="3" borderId="23" xfId="0" applyNumberFormat="1" applyFont="1" applyFill="1" applyBorder="1" applyAlignment="1">
      <alignment horizontal="right" vertical="center"/>
    </xf>
    <xf numFmtId="164" fontId="0" fillId="3" borderId="23" xfId="0" applyNumberFormat="1" applyFont="1" applyFill="1" applyBorder="1" applyAlignment="1">
      <alignment horizontal="right" vertical="center"/>
    </xf>
    <xf numFmtId="4" fontId="9" fillId="5" borderId="8" xfId="0" applyNumberFormat="1" applyFont="1" applyFill="1" applyBorder="1" applyAlignment="1">
      <alignment horizontal="right" vertical="center"/>
    </xf>
    <xf numFmtId="4" fontId="9" fillId="5" borderId="9" xfId="0" applyNumberFormat="1" applyFont="1" applyFill="1" applyBorder="1" applyAlignment="1">
      <alignment horizontal="right" vertical="center"/>
    </xf>
    <xf numFmtId="164" fontId="9" fillId="5" borderId="8" xfId="0" applyNumberFormat="1" applyFont="1" applyFill="1" applyBorder="1" applyAlignment="1">
      <alignment horizontal="right" vertical="center"/>
    </xf>
    <xf numFmtId="164" fontId="9" fillId="5" borderId="9" xfId="0" applyNumberFormat="1" applyFont="1" applyFill="1" applyBorder="1" applyAlignment="1">
      <alignment horizontal="right" vertical="center"/>
    </xf>
    <xf numFmtId="164" fontId="6" fillId="10" borderId="1" xfId="1" applyNumberFormat="1" applyFont="1" applyFill="1" applyBorder="1" applyAlignment="1">
      <alignment horizontal="right" vertical="center" wrapText="1"/>
    </xf>
    <xf numFmtId="164" fontId="6" fillId="0" borderId="9" xfId="0" applyNumberFormat="1" applyFont="1" applyFill="1" applyBorder="1" applyAlignment="1">
      <alignment horizontal="right" vertical="center"/>
    </xf>
    <xf numFmtId="164" fontId="6" fillId="4" borderId="23" xfId="0" applyNumberFormat="1" applyFont="1" applyFill="1" applyBorder="1" applyAlignment="1">
      <alignment horizontal="right" vertical="center"/>
    </xf>
    <xf numFmtId="164" fontId="6" fillId="0" borderId="1" xfId="0" applyNumberFormat="1" applyFont="1" applyFill="1" applyBorder="1" applyAlignment="1">
      <alignment horizontal="right" vertical="center"/>
    </xf>
    <xf numFmtId="164" fontId="0" fillId="4" borderId="10" xfId="0" applyNumberFormat="1" applyFont="1" applyFill="1" applyBorder="1" applyAlignment="1">
      <alignment horizontal="right" vertical="center"/>
    </xf>
    <xf numFmtId="164" fontId="6" fillId="4" borderId="10" xfId="0" applyNumberFormat="1" applyFont="1" applyFill="1" applyBorder="1" applyAlignment="1">
      <alignment horizontal="right" vertical="center"/>
    </xf>
    <xf numFmtId="164" fontId="6" fillId="4" borderId="1" xfId="0" applyNumberFormat="1" applyFont="1" applyFill="1" applyBorder="1" applyAlignment="1">
      <alignment horizontal="right" vertical="center"/>
    </xf>
    <xf numFmtId="164" fontId="0" fillId="9" borderId="70" xfId="0" applyNumberFormat="1" applyFont="1" applyFill="1" applyBorder="1" applyAlignment="1">
      <alignment horizontal="right" vertical="center"/>
    </xf>
    <xf numFmtId="164" fontId="6" fillId="9" borderId="70" xfId="0" applyNumberFormat="1" applyFont="1" applyFill="1" applyBorder="1" applyAlignment="1">
      <alignment horizontal="right" vertical="center"/>
    </xf>
    <xf numFmtId="164" fontId="0" fillId="11" borderId="70" xfId="0" applyNumberFormat="1" applyFont="1" applyFill="1" applyBorder="1" applyAlignment="1">
      <alignment horizontal="right" vertical="center"/>
    </xf>
    <xf numFmtId="164" fontId="6" fillId="11" borderId="70" xfId="0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/>
    </xf>
    <xf numFmtId="164" fontId="6" fillId="4" borderId="0" xfId="0" applyNumberFormat="1" applyFont="1" applyFill="1" applyBorder="1" applyAlignment="1">
      <alignment horizontal="right" vertical="center"/>
    </xf>
    <xf numFmtId="4" fontId="9" fillId="5" borderId="13" xfId="0" applyNumberFormat="1" applyFont="1" applyFill="1" applyBorder="1" applyAlignment="1">
      <alignment horizontal="right" vertical="center"/>
    </xf>
    <xf numFmtId="164" fontId="9" fillId="5" borderId="14" xfId="0" applyNumberFormat="1" applyFont="1" applyFill="1" applyBorder="1" applyAlignment="1">
      <alignment horizontal="right" vertical="center"/>
    </xf>
    <xf numFmtId="164" fontId="9" fillId="5" borderId="17" xfId="0" applyNumberFormat="1" applyFont="1" applyFill="1" applyBorder="1" applyAlignment="1">
      <alignment horizontal="right" vertical="center"/>
    </xf>
    <xf numFmtId="164" fontId="9" fillId="5" borderId="13" xfId="0" applyNumberFormat="1" applyFont="1" applyFill="1" applyBorder="1" applyAlignment="1">
      <alignment horizontal="right" vertical="center"/>
    </xf>
    <xf numFmtId="2" fontId="11" fillId="0" borderId="0" xfId="0" applyNumberFormat="1" applyFont="1" applyAlignment="1">
      <alignment horizontal="center"/>
    </xf>
    <xf numFmtId="0" fontId="11" fillId="0" borderId="0" xfId="0" applyFont="1"/>
    <xf numFmtId="0" fontId="11" fillId="0" borderId="0" xfId="0" applyFont="1" applyFill="1"/>
    <xf numFmtId="4" fontId="0" fillId="0" borderId="14" xfId="0" applyNumberFormat="1" applyFont="1" applyFill="1" applyBorder="1" applyAlignment="1">
      <alignment horizontal="right" vertical="center"/>
    </xf>
    <xf numFmtId="164" fontId="0" fillId="0" borderId="14" xfId="0" applyNumberFormat="1" applyFont="1" applyFill="1" applyBorder="1" applyAlignment="1">
      <alignment horizontal="right" vertical="center"/>
    </xf>
    <xf numFmtId="164" fontId="0" fillId="0" borderId="14" xfId="1" applyNumberFormat="1" applyFont="1" applyFill="1" applyBorder="1" applyAlignment="1">
      <alignment horizontal="right" vertical="center"/>
    </xf>
    <xf numFmtId="4" fontId="0" fillId="4" borderId="22" xfId="0" applyNumberFormat="1" applyFont="1" applyFill="1" applyBorder="1" applyAlignment="1">
      <alignment horizontal="right" vertical="center"/>
    </xf>
    <xf numFmtId="164" fontId="0" fillId="4" borderId="22" xfId="0" applyNumberFormat="1" applyFont="1" applyFill="1" applyBorder="1" applyAlignment="1">
      <alignment horizontal="right" vertical="center"/>
    </xf>
    <xf numFmtId="164" fontId="0" fillId="4" borderId="22" xfId="1" applyNumberFormat="1" applyFont="1" applyFill="1" applyBorder="1" applyAlignment="1">
      <alignment horizontal="right" vertical="center"/>
    </xf>
    <xf numFmtId="4" fontId="0" fillId="0" borderId="7" xfId="0" applyNumberFormat="1" applyFont="1" applyFill="1" applyBorder="1" applyAlignment="1">
      <alignment horizontal="right" vertical="center"/>
    </xf>
    <xf numFmtId="164" fontId="0" fillId="0" borderId="7" xfId="0" applyNumberFormat="1" applyFont="1" applyFill="1" applyBorder="1" applyAlignment="1">
      <alignment horizontal="right" vertical="center"/>
    </xf>
    <xf numFmtId="164" fontId="0" fillId="0" borderId="7" xfId="1" applyNumberFormat="1" applyFont="1" applyFill="1" applyBorder="1" applyAlignment="1">
      <alignment horizontal="right" vertical="center"/>
    </xf>
    <xf numFmtId="4" fontId="0" fillId="4" borderId="7" xfId="0" applyNumberFormat="1" applyFont="1" applyFill="1" applyBorder="1" applyAlignment="1">
      <alignment horizontal="right" vertical="center"/>
    </xf>
    <xf numFmtId="164" fontId="0" fillId="4" borderId="7" xfId="0" applyNumberFormat="1" applyFont="1" applyFill="1" applyBorder="1" applyAlignment="1">
      <alignment horizontal="right" vertical="center"/>
    </xf>
    <xf numFmtId="164" fontId="0" fillId="4" borderId="7" xfId="1" applyNumberFormat="1" applyFont="1" applyFill="1" applyBorder="1" applyAlignment="1">
      <alignment horizontal="right" vertical="center"/>
    </xf>
    <xf numFmtId="4" fontId="0" fillId="0" borderId="8" xfId="0" applyNumberFormat="1" applyFont="1" applyFill="1" applyBorder="1" applyAlignment="1">
      <alignment horizontal="right" vertical="center"/>
    </xf>
    <xf numFmtId="164" fontId="0" fillId="0" borderId="8" xfId="0" applyNumberFormat="1" applyFont="1" applyFill="1" applyBorder="1" applyAlignment="1">
      <alignment horizontal="right" vertical="center"/>
    </xf>
    <xf numFmtId="164" fontId="0" fillId="0" borderId="8" xfId="1" applyNumberFormat="1" applyFont="1" applyFill="1" applyBorder="1" applyAlignment="1">
      <alignment horizontal="right" vertical="center"/>
    </xf>
    <xf numFmtId="4" fontId="0" fillId="0" borderId="22" xfId="0" applyNumberFormat="1" applyFont="1" applyFill="1" applyBorder="1" applyAlignment="1">
      <alignment horizontal="right" vertical="center"/>
    </xf>
    <xf numFmtId="164" fontId="0" fillId="0" borderId="22" xfId="0" applyNumberFormat="1" applyFont="1" applyFill="1" applyBorder="1" applyAlignment="1">
      <alignment horizontal="right" vertical="center"/>
    </xf>
    <xf numFmtId="164" fontId="0" fillId="0" borderId="22" xfId="1" applyNumberFormat="1" applyFont="1" applyFill="1" applyBorder="1" applyAlignment="1">
      <alignment horizontal="right" vertical="center"/>
    </xf>
    <xf numFmtId="164" fontId="0" fillId="4" borderId="31" xfId="1" applyNumberFormat="1" applyFont="1" applyFill="1" applyBorder="1" applyAlignment="1">
      <alignment horizontal="right" vertical="center"/>
    </xf>
    <xf numFmtId="164" fontId="0" fillId="0" borderId="31" xfId="1" applyNumberFormat="1" applyFont="1" applyFill="1" applyBorder="1" applyAlignment="1">
      <alignment horizontal="right" vertical="center"/>
    </xf>
    <xf numFmtId="164" fontId="0" fillId="4" borderId="31" xfId="0" applyNumberFormat="1" applyFont="1" applyFill="1" applyBorder="1" applyAlignment="1">
      <alignment horizontal="right" vertical="center"/>
    </xf>
    <xf numFmtId="4" fontId="0" fillId="0" borderId="49" xfId="0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/>
    </xf>
    <xf numFmtId="164" fontId="0" fillId="0" borderId="49" xfId="1" applyNumberFormat="1" applyFont="1" applyFill="1" applyBorder="1" applyAlignment="1">
      <alignment horizontal="right" vertical="center"/>
    </xf>
    <xf numFmtId="4" fontId="7" fillId="0" borderId="22" xfId="0" applyNumberFormat="1" applyFont="1" applyFill="1" applyBorder="1" applyAlignment="1">
      <alignment horizontal="right" vertical="center"/>
    </xf>
    <xf numFmtId="164" fontId="7" fillId="0" borderId="22" xfId="0" applyNumberFormat="1" applyFont="1" applyFill="1" applyBorder="1" applyAlignment="1">
      <alignment horizontal="right" vertical="center"/>
    </xf>
    <xf numFmtId="4" fontId="7" fillId="4" borderId="7" xfId="0" applyNumberFormat="1" applyFont="1" applyFill="1" applyBorder="1" applyAlignment="1">
      <alignment horizontal="right" vertical="center"/>
    </xf>
    <xf numFmtId="164" fontId="7" fillId="4" borderId="7" xfId="0" applyNumberFormat="1" applyFont="1" applyFill="1" applyBorder="1" applyAlignment="1">
      <alignment horizontal="right" vertical="center"/>
    </xf>
    <xf numFmtId="4" fontId="7" fillId="0" borderId="7" xfId="0" applyNumberFormat="1" applyFont="1" applyFill="1" applyBorder="1" applyAlignment="1">
      <alignment horizontal="right" vertical="center"/>
    </xf>
    <xf numFmtId="164" fontId="7" fillId="0" borderId="7" xfId="0" applyNumberFormat="1" applyFont="1" applyFill="1" applyBorder="1" applyAlignment="1">
      <alignment horizontal="right" vertical="center"/>
    </xf>
    <xf numFmtId="4" fontId="7" fillId="4" borderId="8" xfId="0" applyNumberFormat="1" applyFont="1" applyFill="1" applyBorder="1" applyAlignment="1">
      <alignment horizontal="right" vertical="center"/>
    </xf>
    <xf numFmtId="164" fontId="0" fillId="4" borderId="8" xfId="0" applyNumberFormat="1" applyFont="1" applyFill="1" applyBorder="1" applyAlignment="1">
      <alignment horizontal="right" vertical="center"/>
    </xf>
    <xf numFmtId="164" fontId="7" fillId="4" borderId="8" xfId="0" applyNumberFormat="1" applyFont="1" applyFill="1" applyBorder="1" applyAlignment="1">
      <alignment horizontal="right" vertical="center"/>
    </xf>
    <xf numFmtId="164" fontId="0" fillId="4" borderId="8" xfId="1" applyNumberFormat="1" applyFont="1" applyFill="1" applyBorder="1" applyAlignment="1">
      <alignment horizontal="right" vertical="center"/>
    </xf>
    <xf numFmtId="4" fontId="7" fillId="0" borderId="14" xfId="0" applyNumberFormat="1" applyFont="1" applyFill="1" applyBorder="1" applyAlignment="1">
      <alignment horizontal="right" vertical="center"/>
    </xf>
    <xf numFmtId="164" fontId="7" fillId="0" borderId="14" xfId="0" applyNumberFormat="1" applyFont="1" applyFill="1" applyBorder="1" applyAlignment="1">
      <alignment horizontal="right" vertical="center"/>
    </xf>
    <xf numFmtId="4" fontId="7" fillId="4" borderId="22" xfId="0" applyNumberFormat="1" applyFont="1" applyFill="1" applyBorder="1" applyAlignment="1">
      <alignment horizontal="right" vertical="center"/>
    </xf>
    <xf numFmtId="164" fontId="7" fillId="4" borderId="22" xfId="0" applyNumberFormat="1" applyFont="1" applyFill="1" applyBorder="1" applyAlignment="1">
      <alignment horizontal="right" vertical="center"/>
    </xf>
    <xf numFmtId="4" fontId="7" fillId="0" borderId="39" xfId="0" applyNumberFormat="1" applyFont="1" applyFill="1" applyBorder="1" applyAlignment="1">
      <alignment horizontal="right" vertical="center"/>
    </xf>
    <xf numFmtId="164" fontId="0" fillId="0" borderId="39" xfId="0" applyNumberFormat="1" applyFont="1" applyFill="1" applyBorder="1" applyAlignment="1">
      <alignment horizontal="right" vertical="center"/>
    </xf>
    <xf numFmtId="164" fontId="7" fillId="0" borderId="39" xfId="0" applyNumberFormat="1" applyFont="1" applyFill="1" applyBorder="1" applyAlignment="1">
      <alignment horizontal="right" vertical="center"/>
    </xf>
    <xf numFmtId="164" fontId="0" fillId="0" borderId="39" xfId="1" applyNumberFormat="1" applyFont="1" applyFill="1" applyBorder="1" applyAlignment="1">
      <alignment horizontal="right" vertical="center"/>
    </xf>
    <xf numFmtId="4" fontId="7" fillId="0" borderId="5" xfId="0" applyNumberFormat="1" applyFont="1" applyFill="1" applyBorder="1" applyAlignment="1">
      <alignment horizontal="right" vertical="center"/>
    </xf>
    <xf numFmtId="164" fontId="0" fillId="0" borderId="5" xfId="0" applyNumberFormat="1" applyFont="1" applyFill="1" applyBorder="1" applyAlignment="1">
      <alignment horizontal="right" vertical="center"/>
    </xf>
    <xf numFmtId="164" fontId="7" fillId="0" borderId="5" xfId="0" applyNumberFormat="1" applyFont="1" applyFill="1" applyBorder="1" applyAlignment="1">
      <alignment horizontal="right" vertical="center"/>
    </xf>
    <xf numFmtId="164" fontId="0" fillId="0" borderId="5" xfId="1" applyNumberFormat="1" applyFont="1" applyFill="1" applyBorder="1" applyAlignment="1">
      <alignment horizontal="right" vertical="center"/>
    </xf>
    <xf numFmtId="4" fontId="7" fillId="4" borderId="49" xfId="0" applyNumberFormat="1" applyFont="1" applyFill="1" applyBorder="1" applyAlignment="1">
      <alignment horizontal="right" vertical="center"/>
    </xf>
    <xf numFmtId="164" fontId="0" fillId="4" borderId="49" xfId="0" applyNumberFormat="1" applyFont="1" applyFill="1" applyBorder="1" applyAlignment="1">
      <alignment horizontal="right" vertical="center"/>
    </xf>
    <xf numFmtId="164" fontId="7" fillId="4" borderId="49" xfId="0" applyNumberFormat="1" applyFont="1" applyFill="1" applyBorder="1" applyAlignment="1">
      <alignment horizontal="right" vertical="center"/>
    </xf>
    <xf numFmtId="164" fontId="0" fillId="4" borderId="49" xfId="1" applyNumberFormat="1" applyFont="1" applyFill="1" applyBorder="1" applyAlignment="1">
      <alignment horizontal="right" vertical="center"/>
    </xf>
    <xf numFmtId="164" fontId="0" fillId="0" borderId="49" xfId="0" applyNumberFormat="1" applyFont="1" applyFill="1" applyBorder="1" applyAlignment="1">
      <alignment horizontal="right" vertical="center" wrapText="1"/>
    </xf>
    <xf numFmtId="164" fontId="7" fillId="4" borderId="22" xfId="0" applyNumberFormat="1" applyFont="1" applyFill="1" applyBorder="1" applyAlignment="1">
      <alignment horizontal="right" vertical="center" wrapText="1"/>
    </xf>
    <xf numFmtId="164" fontId="0" fillId="0" borderId="7" xfId="0" applyNumberFormat="1" applyFont="1" applyFill="1" applyBorder="1" applyAlignment="1">
      <alignment horizontal="right" vertical="center" wrapText="1"/>
    </xf>
    <xf numFmtId="4" fontId="0" fillId="4" borderId="8" xfId="0" applyNumberFormat="1" applyFont="1" applyFill="1" applyBorder="1" applyAlignment="1">
      <alignment horizontal="right" vertical="center"/>
    </xf>
    <xf numFmtId="164" fontId="0" fillId="4" borderId="8" xfId="0" applyNumberFormat="1" applyFont="1" applyFill="1" applyBorder="1" applyAlignment="1">
      <alignment horizontal="right" vertical="center" wrapText="1"/>
    </xf>
    <xf numFmtId="4" fontId="0" fillId="3" borderId="22" xfId="0" applyNumberFormat="1" applyFont="1" applyFill="1" applyBorder="1" applyAlignment="1">
      <alignment horizontal="right" vertical="center"/>
    </xf>
    <xf numFmtId="164" fontId="0" fillId="3" borderId="22" xfId="0" applyNumberFormat="1" applyFont="1" applyFill="1" applyBorder="1" applyAlignment="1">
      <alignment horizontal="right" vertical="center" wrapText="1"/>
    </xf>
    <xf numFmtId="164" fontId="0" fillId="3" borderId="22" xfId="0" applyNumberFormat="1" applyFont="1" applyFill="1" applyBorder="1" applyAlignment="1">
      <alignment horizontal="right" vertical="center"/>
    </xf>
    <xf numFmtId="4" fontId="0" fillId="4" borderId="7" xfId="0" applyNumberFormat="1" applyFont="1" applyFill="1" applyBorder="1" applyAlignment="1">
      <alignment horizontal="right" vertical="center" wrapText="1"/>
    </xf>
    <xf numFmtId="164" fontId="0" fillId="4" borderId="7" xfId="0" applyNumberFormat="1" applyFont="1" applyFill="1" applyBorder="1" applyAlignment="1">
      <alignment horizontal="right" vertical="center" wrapText="1"/>
    </xf>
    <xf numFmtId="164" fontId="0" fillId="4" borderId="22" xfId="0" applyNumberFormat="1" applyFont="1" applyFill="1" applyBorder="1" applyAlignment="1">
      <alignment horizontal="right" vertical="center" wrapText="1"/>
    </xf>
    <xf numFmtId="164" fontId="0" fillId="4" borderId="33" xfId="0" applyNumberFormat="1" applyFont="1" applyFill="1" applyBorder="1" applyAlignment="1">
      <alignment horizontal="right" vertical="center"/>
    </xf>
    <xf numFmtId="164" fontId="0" fillId="10" borderId="1" xfId="1" applyNumberFormat="1" applyFont="1" applyFill="1" applyBorder="1" applyAlignment="1">
      <alignment horizontal="right" vertical="center" wrapText="1"/>
    </xf>
    <xf numFmtId="164" fontId="0" fillId="10" borderId="5" xfId="0" applyNumberFormat="1" applyFont="1" applyFill="1" applyBorder="1" applyAlignment="1">
      <alignment horizontal="right" vertical="center"/>
    </xf>
    <xf numFmtId="164" fontId="0" fillId="4" borderId="36" xfId="0" applyNumberFormat="1" applyFont="1" applyFill="1" applyBorder="1" applyAlignment="1">
      <alignment horizontal="right" vertical="center"/>
    </xf>
    <xf numFmtId="164" fontId="0" fillId="9" borderId="73" xfId="0" applyNumberFormat="1" applyFont="1" applyFill="1" applyBorder="1" applyAlignment="1">
      <alignment horizontal="right" vertical="center"/>
    </xf>
    <xf numFmtId="164" fontId="0" fillId="11" borderId="73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/>
    </xf>
    <xf numFmtId="4" fontId="11" fillId="4" borderId="1" xfId="1" applyNumberFormat="1" applyFont="1" applyFill="1" applyBorder="1" applyAlignment="1">
      <alignment horizontal="right" vertical="center"/>
    </xf>
    <xf numFmtId="4" fontId="11" fillId="0" borderId="1" xfId="0" applyNumberFormat="1" applyFont="1" applyFill="1" applyBorder="1" applyAlignment="1">
      <alignment horizontal="right" vertical="center"/>
    </xf>
    <xf numFmtId="0" fontId="0" fillId="0" borderId="8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165" fontId="0" fillId="4" borderId="64" xfId="1" applyNumberFormat="1" applyFont="1" applyFill="1" applyBorder="1" applyAlignment="1">
      <alignment horizontal="right" vertical="center"/>
    </xf>
    <xf numFmtId="165" fontId="0" fillId="0" borderId="19" xfId="1" applyNumberFormat="1" applyFont="1" applyFill="1" applyBorder="1" applyAlignment="1">
      <alignment horizontal="right" vertical="center"/>
    </xf>
    <xf numFmtId="165" fontId="0" fillId="4" borderId="51" xfId="1" applyNumberFormat="1" applyFont="1" applyFill="1" applyBorder="1" applyAlignment="1">
      <alignment horizontal="right" vertical="center"/>
    </xf>
    <xf numFmtId="165" fontId="0" fillId="0" borderId="29" xfId="1" applyNumberFormat="1" applyFont="1" applyFill="1" applyBorder="1" applyAlignment="1">
      <alignment horizontal="right" vertical="center"/>
    </xf>
    <xf numFmtId="165" fontId="0" fillId="4" borderId="46" xfId="1" applyNumberFormat="1" applyFont="1" applyFill="1" applyBorder="1" applyAlignment="1">
      <alignment horizontal="right" vertical="center"/>
    </xf>
    <xf numFmtId="165" fontId="0" fillId="0" borderId="51" xfId="1" applyNumberFormat="1" applyFont="1" applyFill="1" applyBorder="1" applyAlignment="1">
      <alignment horizontal="right" vertical="center"/>
    </xf>
    <xf numFmtId="165" fontId="0" fillId="4" borderId="25" xfId="1" applyNumberFormat="1" applyFont="1" applyFill="1" applyBorder="1" applyAlignment="1">
      <alignment horizontal="right" vertical="center"/>
    </xf>
    <xf numFmtId="165" fontId="0" fillId="0" borderId="25" xfId="1" applyNumberFormat="1" applyFont="1" applyFill="1" applyBorder="1" applyAlignment="1">
      <alignment horizontal="right" vertical="center"/>
    </xf>
    <xf numFmtId="165" fontId="0" fillId="4" borderId="27" xfId="1" applyNumberFormat="1" applyFont="1" applyFill="1" applyBorder="1" applyAlignment="1">
      <alignment horizontal="right" vertical="center"/>
    </xf>
    <xf numFmtId="165" fontId="9" fillId="5" borderId="19" xfId="0" applyNumberFormat="1" applyFont="1" applyFill="1" applyBorder="1" applyAlignment="1">
      <alignment horizontal="right" vertical="center"/>
    </xf>
    <xf numFmtId="165" fontId="0" fillId="4" borderId="83" xfId="1" applyNumberFormat="1" applyFont="1" applyFill="1" applyBorder="1" applyAlignment="1">
      <alignment horizontal="right" vertical="center"/>
    </xf>
    <xf numFmtId="165" fontId="0" fillId="0" borderId="67" xfId="1" applyNumberFormat="1" applyFont="1" applyFill="1" applyBorder="1" applyAlignment="1">
      <alignment horizontal="right" vertical="center"/>
    </xf>
    <xf numFmtId="165" fontId="0" fillId="4" borderId="52" xfId="1" applyNumberFormat="1" applyFont="1" applyFill="1" applyBorder="1" applyAlignment="1">
      <alignment horizontal="right" vertical="center"/>
    </xf>
    <xf numFmtId="165" fontId="0" fillId="0" borderId="2" xfId="1" applyNumberFormat="1" applyFont="1" applyFill="1" applyBorder="1" applyAlignment="1">
      <alignment horizontal="right" vertical="center"/>
    </xf>
    <xf numFmtId="165" fontId="0" fillId="4" borderId="47" xfId="1" applyNumberFormat="1" applyFont="1" applyFill="1" applyBorder="1" applyAlignment="1">
      <alignment horizontal="right" vertical="center"/>
    </xf>
    <xf numFmtId="165" fontId="0" fillId="3" borderId="44" xfId="1" applyNumberFormat="1" applyFont="1" applyFill="1" applyBorder="1" applyAlignment="1">
      <alignment horizontal="right" vertical="center"/>
    </xf>
    <xf numFmtId="165" fontId="0" fillId="4" borderId="35" xfId="1" applyNumberFormat="1" applyFont="1" applyFill="1" applyBorder="1" applyAlignment="1">
      <alignment horizontal="right" vertical="center"/>
    </xf>
    <xf numFmtId="165" fontId="0" fillId="0" borderId="35" xfId="1" applyNumberFormat="1" applyFont="1" applyFill="1" applyBorder="1" applyAlignment="1">
      <alignment horizontal="right" vertical="center"/>
    </xf>
    <xf numFmtId="165" fontId="0" fillId="4" borderId="44" xfId="1" applyNumberFormat="1" applyFont="1" applyFill="1" applyBorder="1" applyAlignment="1">
      <alignment horizontal="right" vertical="center"/>
    </xf>
    <xf numFmtId="0" fontId="0" fillId="9" borderId="26" xfId="1" applyFont="1" applyFill="1" applyBorder="1" applyAlignment="1">
      <alignment horizontal="left" vertical="center" wrapText="1"/>
    </xf>
    <xf numFmtId="0" fontId="0" fillId="9" borderId="61" xfId="1" applyFont="1" applyFill="1" applyBorder="1" applyAlignment="1">
      <alignment horizontal="left" vertical="center" wrapText="1"/>
    </xf>
    <xf numFmtId="0" fontId="0" fillId="9" borderId="16" xfId="1" applyFont="1" applyFill="1" applyBorder="1" applyAlignment="1">
      <alignment horizontal="left" vertical="center" wrapText="1"/>
    </xf>
    <xf numFmtId="0" fontId="0" fillId="11" borderId="81" xfId="1" applyFont="1" applyFill="1" applyBorder="1" applyAlignment="1">
      <alignment horizontal="left" vertical="center" wrapText="1"/>
    </xf>
    <xf numFmtId="0" fontId="0" fillId="0" borderId="61" xfId="1" applyFont="1" applyFill="1" applyBorder="1" applyAlignment="1">
      <alignment horizontal="left" vertical="center" wrapText="1"/>
    </xf>
    <xf numFmtId="0" fontId="4" fillId="12" borderId="38" xfId="1" applyFont="1" applyFill="1" applyBorder="1" applyAlignment="1">
      <alignment horizontal="left" vertical="center" wrapText="1"/>
    </xf>
    <xf numFmtId="0" fontId="0" fillId="12" borderId="77" xfId="1" applyFont="1" applyFill="1" applyBorder="1" applyAlignment="1">
      <alignment horizontal="left" vertical="center" wrapText="1"/>
    </xf>
    <xf numFmtId="165" fontId="0" fillId="10" borderId="83" xfId="1" applyNumberFormat="1" applyFont="1" applyFill="1" applyBorder="1" applyAlignment="1">
      <alignment horizontal="right" vertical="center"/>
    </xf>
    <xf numFmtId="165" fontId="0" fillId="0" borderId="60" xfId="1" applyNumberFormat="1" applyFont="1" applyFill="1" applyBorder="1" applyAlignment="1">
      <alignment horizontal="right" vertical="center"/>
    </xf>
    <xf numFmtId="165" fontId="0" fillId="0" borderId="46" xfId="1" applyNumberFormat="1" applyFont="1" applyFill="1" applyBorder="1" applyAlignment="1">
      <alignment horizontal="right" vertical="center"/>
    </xf>
    <xf numFmtId="165" fontId="0" fillId="9" borderId="80" xfId="1" applyNumberFormat="1" applyFont="1" applyFill="1" applyBorder="1" applyAlignment="1">
      <alignment horizontal="right" vertical="center"/>
    </xf>
    <xf numFmtId="165" fontId="0" fillId="11" borderId="63" xfId="1" applyNumberFormat="1" applyFont="1" applyFill="1" applyBorder="1" applyAlignment="1">
      <alignment horizontal="right" vertical="center"/>
    </xf>
    <xf numFmtId="165" fontId="0" fillId="0" borderId="62" xfId="1" applyNumberFormat="1" applyFont="1" applyFill="1" applyBorder="1" applyAlignment="1">
      <alignment horizontal="right" vertical="center"/>
    </xf>
    <xf numFmtId="165" fontId="0" fillId="11" borderId="21" xfId="1" applyNumberFormat="1" applyFont="1" applyFill="1" applyBorder="1" applyAlignment="1">
      <alignment horizontal="right" vertical="center"/>
    </xf>
    <xf numFmtId="165" fontId="0" fillId="0" borderId="27" xfId="1" applyNumberFormat="1" applyFont="1" applyFill="1" applyBorder="1" applyAlignment="1">
      <alignment horizontal="right" vertical="center"/>
    </xf>
    <xf numFmtId="165" fontId="0" fillId="12" borderId="79" xfId="1" applyNumberFormat="1" applyFont="1" applyFill="1" applyBorder="1" applyAlignment="1">
      <alignment horizontal="right" vertical="center"/>
    </xf>
    <xf numFmtId="165" fontId="0" fillId="12" borderId="21" xfId="1" applyNumberFormat="1" applyFont="1" applyFill="1" applyBorder="1" applyAlignment="1">
      <alignment horizontal="right" vertical="center"/>
    </xf>
    <xf numFmtId="165" fontId="0" fillId="4" borderId="24" xfId="1" applyNumberFormat="1" applyFont="1" applyFill="1" applyBorder="1" applyAlignment="1">
      <alignment horizontal="right" vertical="center"/>
    </xf>
    <xf numFmtId="165" fontId="9" fillId="5" borderId="17" xfId="0" applyNumberFormat="1" applyFont="1" applyFill="1" applyBorder="1" applyAlignment="1">
      <alignment horizontal="right" vertical="center"/>
    </xf>
    <xf numFmtId="10" fontId="0" fillId="10" borderId="83" xfId="1" applyNumberFormat="1" applyFont="1" applyFill="1" applyBorder="1" applyAlignment="1">
      <alignment horizontal="right" vertical="center"/>
    </xf>
    <xf numFmtId="10" fontId="0" fillId="0" borderId="60" xfId="1" applyNumberFormat="1" applyFont="1" applyFill="1" applyBorder="1" applyAlignment="1">
      <alignment horizontal="right" vertical="center"/>
    </xf>
    <xf numFmtId="10" fontId="0" fillId="4" borderId="44" xfId="1" applyNumberFormat="1" applyFont="1" applyFill="1" applyBorder="1" applyAlignment="1">
      <alignment horizontal="right" vertical="center"/>
    </xf>
    <xf numFmtId="10" fontId="0" fillId="0" borderId="35" xfId="1" applyNumberFormat="1" applyFont="1" applyFill="1" applyBorder="1" applyAlignment="1">
      <alignment horizontal="right" vertical="center"/>
    </xf>
    <xf numFmtId="10" fontId="0" fillId="4" borderId="35" xfId="1" applyNumberFormat="1" applyFont="1" applyFill="1" applyBorder="1" applyAlignment="1">
      <alignment horizontal="right" vertical="center"/>
    </xf>
    <xf numFmtId="10" fontId="0" fillId="0" borderId="47" xfId="1" applyNumberFormat="1" applyFont="1" applyFill="1" applyBorder="1" applyAlignment="1">
      <alignment horizontal="right" vertical="center"/>
    </xf>
    <xf numFmtId="10" fontId="0" fillId="9" borderId="13" xfId="1" applyNumberFormat="1" applyFont="1" applyFill="1" applyBorder="1" applyAlignment="1">
      <alignment horizontal="right" vertical="center"/>
    </xf>
    <xf numFmtId="10" fontId="0" fillId="11" borderId="64" xfId="1" applyNumberFormat="1" applyFont="1" applyFill="1" applyBorder="1" applyAlignment="1">
      <alignment horizontal="right" vertical="center"/>
    </xf>
    <xf numFmtId="10" fontId="0" fillId="0" borderId="29" xfId="1" applyNumberFormat="1" applyFont="1" applyFill="1" applyBorder="1" applyAlignment="1">
      <alignment horizontal="right" vertical="center"/>
    </xf>
    <xf numFmtId="10" fontId="0" fillId="11" borderId="50" xfId="1" applyNumberFormat="1" applyFont="1" applyFill="1" applyBorder="1" applyAlignment="1">
      <alignment horizontal="right" vertical="center"/>
    </xf>
    <xf numFmtId="10" fontId="0" fillId="0" borderId="44" xfId="1" applyNumberFormat="1" applyFont="1" applyFill="1" applyBorder="1" applyAlignment="1">
      <alignment horizontal="right" vertical="center"/>
    </xf>
    <xf numFmtId="10" fontId="0" fillId="12" borderId="78" xfId="1" applyNumberFormat="1" applyFont="1" applyFill="1" applyBorder="1" applyAlignment="1">
      <alignment horizontal="right" vertical="center"/>
    </xf>
    <xf numFmtId="10" fontId="0" fillId="12" borderId="50" xfId="1" applyNumberFormat="1" applyFont="1" applyFill="1" applyBorder="1" applyAlignment="1">
      <alignment horizontal="right" vertical="center"/>
    </xf>
    <xf numFmtId="10" fontId="0" fillId="4" borderId="69" xfId="1" applyNumberFormat="1" applyFont="1" applyFill="1" applyBorder="1" applyAlignment="1">
      <alignment horizontal="right" vertical="center"/>
    </xf>
    <xf numFmtId="10" fontId="9" fillId="5" borderId="13" xfId="0" applyNumberFormat="1" applyFont="1" applyFill="1" applyBorder="1" applyAlignment="1">
      <alignment horizontal="right" vertical="center"/>
    </xf>
    <xf numFmtId="165" fontId="0" fillId="9" borderId="29" xfId="1" applyNumberFormat="1" applyFont="1" applyFill="1" applyBorder="1" applyAlignment="1">
      <alignment horizontal="right" vertical="center"/>
    </xf>
    <xf numFmtId="165" fontId="6" fillId="8" borderId="83" xfId="1" applyNumberFormat="1" applyFont="1" applyFill="1" applyBorder="1" applyAlignment="1">
      <alignment horizontal="right" vertical="center"/>
    </xf>
    <xf numFmtId="165" fontId="0" fillId="8" borderId="58" xfId="1" applyNumberFormat="1" applyFont="1" applyFill="1" applyBorder="1" applyAlignment="1">
      <alignment horizontal="right" vertical="center"/>
    </xf>
    <xf numFmtId="165" fontId="0" fillId="12" borderId="2" xfId="1" applyNumberFormat="1" applyFont="1" applyFill="1" applyBorder="1" applyAlignment="1">
      <alignment horizontal="right" vertical="center"/>
    </xf>
    <xf numFmtId="165" fontId="0" fillId="10" borderId="63" xfId="1" applyNumberFormat="1" applyFont="1" applyFill="1" applyBorder="1" applyAlignment="1">
      <alignment horizontal="right" vertical="center"/>
    </xf>
    <xf numFmtId="165" fontId="0" fillId="14" borderId="60" xfId="1" applyNumberFormat="1" applyFont="1" applyFill="1" applyBorder="1" applyAlignment="1">
      <alignment horizontal="right" vertical="center"/>
    </xf>
    <xf numFmtId="165" fontId="0" fillId="9" borderId="62" xfId="1" applyNumberFormat="1" applyFont="1" applyFill="1" applyBorder="1" applyAlignment="1">
      <alignment horizontal="right" vertical="center"/>
    </xf>
    <xf numFmtId="165" fontId="0" fillId="11" borderId="50" xfId="1" applyNumberFormat="1" applyFont="1" applyFill="1" applyBorder="1" applyAlignment="1">
      <alignment horizontal="right" vertical="center"/>
    </xf>
    <xf numFmtId="165" fontId="0" fillId="8" borderId="83" xfId="1" applyNumberFormat="1" applyFont="1" applyFill="1" applyBorder="1" applyAlignment="1">
      <alignment horizontal="right" vertical="center"/>
    </xf>
    <xf numFmtId="165" fontId="0" fillId="0" borderId="58" xfId="1" applyNumberFormat="1" applyFont="1" applyFill="1" applyBorder="1" applyAlignment="1">
      <alignment horizontal="right" vertical="center"/>
    </xf>
    <xf numFmtId="165" fontId="0" fillId="10" borderId="64" xfId="1" applyNumberFormat="1" applyFont="1" applyFill="1" applyBorder="1" applyAlignment="1">
      <alignment horizontal="right" vertical="center"/>
    </xf>
    <xf numFmtId="165" fontId="0" fillId="0" borderId="44" xfId="1" applyNumberFormat="1" applyFont="1" applyFill="1" applyBorder="1" applyAlignment="1">
      <alignment horizontal="right" vertical="center"/>
    </xf>
    <xf numFmtId="165" fontId="0" fillId="0" borderId="55" xfId="1" applyNumberFormat="1" applyFont="1" applyFill="1" applyBorder="1" applyAlignment="1">
      <alignment horizontal="right" vertical="center"/>
    </xf>
    <xf numFmtId="0" fontId="4" fillId="0" borderId="61" xfId="1" applyFont="1" applyFill="1" applyBorder="1" applyAlignment="1">
      <alignment horizontal="left" vertical="center" wrapText="1"/>
    </xf>
    <xf numFmtId="0" fontId="4" fillId="12" borderId="43" xfId="1" applyFont="1" applyFill="1" applyBorder="1" applyAlignment="1">
      <alignment horizontal="left" vertical="center" wrapText="1"/>
    </xf>
    <xf numFmtId="165" fontId="0" fillId="12" borderId="54" xfId="1" applyNumberFormat="1" applyFont="1" applyFill="1" applyBorder="1" applyAlignment="1">
      <alignment horizontal="right" vertical="center"/>
    </xf>
    <xf numFmtId="0" fontId="4" fillId="12" borderId="26" xfId="1" applyFont="1" applyFill="1" applyBorder="1" applyAlignment="1">
      <alignment horizontal="left" vertical="center" wrapText="1"/>
    </xf>
    <xf numFmtId="165" fontId="0" fillId="12" borderId="41" xfId="1" applyNumberFormat="1" applyFont="1" applyFill="1" applyBorder="1" applyAlignment="1">
      <alignment horizontal="right" vertical="center"/>
    </xf>
    <xf numFmtId="165" fontId="0" fillId="12" borderId="42" xfId="1" applyNumberFormat="1" applyFont="1" applyFill="1" applyBorder="1" applyAlignment="1">
      <alignment horizontal="right" vertical="center"/>
    </xf>
    <xf numFmtId="0" fontId="0" fillId="0" borderId="43" xfId="1" applyFont="1" applyFill="1" applyBorder="1" applyAlignment="1">
      <alignment horizontal="left" vertical="center" wrapText="1"/>
    </xf>
    <xf numFmtId="165" fontId="0" fillId="0" borderId="74" xfId="1" applyNumberFormat="1" applyFont="1" applyFill="1" applyBorder="1" applyAlignment="1">
      <alignment horizontal="right" vertical="center"/>
    </xf>
    <xf numFmtId="165" fontId="0" fillId="9" borderId="42" xfId="1" applyNumberFormat="1" applyFont="1" applyFill="1" applyBorder="1" applyAlignment="1">
      <alignment horizontal="right" vertical="center"/>
    </xf>
    <xf numFmtId="165" fontId="0" fillId="9" borderId="41" xfId="1" applyNumberFormat="1" applyFont="1" applyFill="1" applyBorder="1" applyAlignment="1">
      <alignment horizontal="right" vertical="center"/>
    </xf>
    <xf numFmtId="0" fontId="0" fillId="9" borderId="37" xfId="1" applyFont="1" applyFill="1" applyBorder="1" applyAlignment="1">
      <alignment horizontal="left" vertical="center" wrapText="1"/>
    </xf>
    <xf numFmtId="165" fontId="0" fillId="9" borderId="83" xfId="1" applyNumberFormat="1" applyFont="1" applyFill="1" applyBorder="1" applyAlignment="1">
      <alignment horizontal="right" vertical="center"/>
    </xf>
    <xf numFmtId="165" fontId="0" fillId="9" borderId="63" xfId="1" applyNumberFormat="1" applyFont="1" applyFill="1" applyBorder="1" applyAlignment="1">
      <alignment horizontal="right" vertical="center"/>
    </xf>
    <xf numFmtId="165" fontId="0" fillId="9" borderId="64" xfId="1" applyNumberFormat="1" applyFont="1" applyFill="1" applyBorder="1" applyAlignment="1">
      <alignment horizontal="right" vertical="center"/>
    </xf>
    <xf numFmtId="0" fontId="0" fillId="8" borderId="85" xfId="1" applyFont="1" applyFill="1" applyBorder="1" applyAlignment="1">
      <alignment horizontal="left" vertical="center" wrapText="1"/>
    </xf>
    <xf numFmtId="165" fontId="6" fillId="8" borderId="58" xfId="1" applyNumberFormat="1" applyFont="1" applyFill="1" applyBorder="1" applyAlignment="1">
      <alignment horizontal="right" vertical="center"/>
    </xf>
    <xf numFmtId="165" fontId="6" fillId="8" borderId="55" xfId="1" applyNumberFormat="1" applyFont="1" applyFill="1" applyBorder="1" applyAlignment="1">
      <alignment horizontal="right" vertical="center"/>
    </xf>
    <xf numFmtId="0" fontId="6" fillId="8" borderId="8" xfId="0" applyFont="1" applyFill="1" applyBorder="1" applyAlignment="1">
      <alignment horizontal="left" vertical="center" wrapText="1"/>
    </xf>
    <xf numFmtId="165" fontId="0" fillId="8" borderId="50" xfId="1" applyNumberFormat="1" applyFont="1" applyFill="1" applyBorder="1" applyAlignment="1">
      <alignment horizontal="right" vertical="center"/>
    </xf>
    <xf numFmtId="165" fontId="0" fillId="8" borderId="20" xfId="1" applyNumberFormat="1" applyFont="1" applyFill="1" applyBorder="1" applyAlignment="1">
      <alignment horizontal="right" vertical="center"/>
    </xf>
    <xf numFmtId="0" fontId="6" fillId="0" borderId="22" xfId="0" applyFont="1" applyFill="1" applyBorder="1" applyAlignment="1">
      <alignment horizontal="left" vertical="center" wrapText="1"/>
    </xf>
    <xf numFmtId="164" fontId="0" fillId="0" borderId="36" xfId="0" applyNumberFormat="1" applyFont="1" applyFill="1" applyBorder="1" applyAlignment="1">
      <alignment horizontal="right" vertical="center"/>
    </xf>
    <xf numFmtId="164" fontId="0" fillId="0" borderId="10" xfId="0" applyNumberFormat="1" applyFont="1" applyFill="1" applyBorder="1" applyAlignment="1">
      <alignment horizontal="right" vertical="center"/>
    </xf>
    <xf numFmtId="164" fontId="6" fillId="0" borderId="10" xfId="0" applyNumberFormat="1" applyFont="1" applyFill="1" applyBorder="1" applyAlignment="1">
      <alignment horizontal="right" vertical="center"/>
    </xf>
    <xf numFmtId="2" fontId="6" fillId="4" borderId="34" xfId="0" applyNumberFormat="1" applyFont="1" applyFill="1" applyBorder="1" applyAlignment="1">
      <alignment horizontal="center" vertical="center"/>
    </xf>
    <xf numFmtId="2" fontId="6" fillId="8" borderId="34" xfId="0" applyNumberFormat="1" applyFont="1" applyFill="1" applyBorder="1" applyAlignment="1">
      <alignment horizontal="center" vertical="center"/>
    </xf>
    <xf numFmtId="2" fontId="6" fillId="4" borderId="14" xfId="0" applyNumberFormat="1" applyFont="1" applyFill="1" applyBorder="1" applyAlignment="1">
      <alignment horizontal="center" vertical="center"/>
    </xf>
    <xf numFmtId="2" fontId="6" fillId="4" borderId="15" xfId="0" applyNumberFormat="1" applyFont="1" applyFill="1" applyBorder="1" applyAlignment="1">
      <alignment horizontal="center" vertical="center"/>
    </xf>
    <xf numFmtId="2" fontId="6" fillId="4" borderId="72" xfId="0" applyNumberFormat="1" applyFont="1" applyFill="1" applyBorder="1" applyAlignment="1">
      <alignment horizontal="center" vertical="center"/>
    </xf>
    <xf numFmtId="2" fontId="6" fillId="8" borderId="60" xfId="0" applyNumberFormat="1" applyFont="1" applyFill="1" applyBorder="1" applyAlignment="1">
      <alignment horizontal="center" vertical="center"/>
    </xf>
    <xf numFmtId="2" fontId="6" fillId="4" borderId="60" xfId="0" applyNumberFormat="1" applyFont="1" applyFill="1" applyBorder="1" applyAlignment="1">
      <alignment horizontal="center" vertical="center"/>
    </xf>
    <xf numFmtId="2" fontId="16" fillId="7" borderId="73" xfId="1" applyNumberFormat="1" applyFont="1" applyFill="1" applyBorder="1" applyAlignment="1">
      <alignment horizontal="center" vertical="center" wrapText="1"/>
    </xf>
    <xf numFmtId="2" fontId="16" fillId="7" borderId="89" xfId="1" applyNumberFormat="1" applyFont="1" applyFill="1" applyBorder="1" applyAlignment="1">
      <alignment horizontal="center" vertical="center" wrapText="1"/>
    </xf>
    <xf numFmtId="2" fontId="16" fillId="7" borderId="71" xfId="1" applyNumberFormat="1" applyFont="1" applyFill="1" applyBorder="1" applyAlignment="1">
      <alignment horizontal="center" vertical="center" wrapText="1"/>
    </xf>
    <xf numFmtId="2" fontId="2" fillId="7" borderId="73" xfId="1" applyNumberFormat="1" applyFont="1" applyFill="1" applyBorder="1" applyAlignment="1">
      <alignment horizontal="center" vertical="center" wrapText="1"/>
    </xf>
    <xf numFmtId="2" fontId="2" fillId="7" borderId="89" xfId="1" applyNumberFormat="1" applyFont="1" applyFill="1" applyBorder="1" applyAlignment="1">
      <alignment horizontal="center" vertical="center" wrapText="1"/>
    </xf>
    <xf numFmtId="2" fontId="2" fillId="7" borderId="71" xfId="1" applyNumberFormat="1" applyFont="1" applyFill="1" applyBorder="1" applyAlignment="1">
      <alignment horizontal="center" vertical="center" wrapText="1"/>
    </xf>
    <xf numFmtId="2" fontId="19" fillId="0" borderId="0" xfId="0" applyNumberFormat="1" applyFont="1" applyAlignment="1">
      <alignment horizontal="left"/>
    </xf>
    <xf numFmtId="9" fontId="0" fillId="0" borderId="80" xfId="1" applyNumberFormat="1" applyFont="1" applyFill="1" applyBorder="1" applyAlignment="1">
      <alignment horizontal="right" vertical="center"/>
    </xf>
    <xf numFmtId="9" fontId="0" fillId="4" borderId="51" xfId="1" applyNumberFormat="1" applyFont="1" applyFill="1" applyBorder="1" applyAlignment="1">
      <alignment horizontal="right" vertical="center"/>
    </xf>
    <xf numFmtId="9" fontId="0" fillId="0" borderId="25" xfId="1" applyNumberFormat="1" applyFont="1" applyFill="1" applyBorder="1" applyAlignment="1">
      <alignment horizontal="right" vertical="center"/>
    </xf>
    <xf numFmtId="9" fontId="0" fillId="4" borderId="25" xfId="1" applyNumberFormat="1" applyFont="1" applyFill="1" applyBorder="1" applyAlignment="1">
      <alignment horizontal="right" vertical="center"/>
    </xf>
    <xf numFmtId="9" fontId="0" fillId="0" borderId="79" xfId="1" applyNumberFormat="1" applyFont="1" applyFill="1" applyBorder="1" applyAlignment="1">
      <alignment horizontal="right" vertical="center"/>
    </xf>
    <xf numFmtId="9" fontId="0" fillId="4" borderId="27" xfId="1" applyNumberFormat="1" applyFont="1" applyFill="1" applyBorder="1" applyAlignment="1">
      <alignment horizontal="right" vertical="center"/>
    </xf>
    <xf numFmtId="9" fontId="0" fillId="0" borderId="46" xfId="1" applyNumberFormat="1" applyFont="1" applyFill="1" applyBorder="1" applyAlignment="1">
      <alignment horizontal="right" vertical="center"/>
    </xf>
    <xf numFmtId="9" fontId="0" fillId="0" borderId="27" xfId="1" applyNumberFormat="1" applyFont="1" applyFill="1" applyBorder="1" applyAlignment="1">
      <alignment horizontal="right" vertical="center"/>
    </xf>
    <xf numFmtId="9" fontId="0" fillId="6" borderId="25" xfId="1" applyNumberFormat="1" applyFont="1" applyFill="1" applyBorder="1" applyAlignment="1">
      <alignment horizontal="right" vertical="center"/>
    </xf>
    <xf numFmtId="9" fontId="0" fillId="4" borderId="62" xfId="1" applyNumberFormat="1" applyFont="1" applyFill="1" applyBorder="1" applyAlignment="1">
      <alignment horizontal="right" vertical="center"/>
    </xf>
    <xf numFmtId="9" fontId="0" fillId="0" borderId="48" xfId="1" applyNumberFormat="1" applyFont="1" applyFill="1" applyBorder="1" applyAlignment="1">
      <alignment horizontal="right" vertical="center"/>
    </xf>
    <xf numFmtId="9" fontId="0" fillId="0" borderId="74" xfId="1" applyNumberFormat="1" applyFont="1" applyFill="1" applyBorder="1" applyAlignment="1">
      <alignment horizontal="right" vertical="center"/>
    </xf>
    <xf numFmtId="9" fontId="0" fillId="6" borderId="24" xfId="1" applyNumberFormat="1" applyFont="1" applyFill="1" applyBorder="1" applyAlignment="1">
      <alignment horizontal="right" vertical="center"/>
    </xf>
    <xf numFmtId="9" fontId="0" fillId="4" borderId="46" xfId="1" applyNumberFormat="1" applyFont="1" applyFill="1" applyBorder="1" applyAlignment="1">
      <alignment horizontal="right" vertical="center"/>
    </xf>
    <xf numFmtId="9" fontId="0" fillId="0" borderId="12" xfId="1" applyNumberFormat="1" applyFont="1" applyFill="1" applyBorder="1" applyAlignment="1">
      <alignment horizontal="right" vertical="center"/>
    </xf>
    <xf numFmtId="9" fontId="0" fillId="4" borderId="55" xfId="1" applyNumberFormat="1" applyFont="1" applyFill="1" applyBorder="1" applyAlignment="1">
      <alignment horizontal="right" vertical="center"/>
    </xf>
    <xf numFmtId="9" fontId="0" fillId="0" borderId="56" xfId="1" applyNumberFormat="1" applyFont="1" applyFill="1" applyBorder="1" applyAlignment="1">
      <alignment horizontal="right" vertical="center"/>
    </xf>
    <xf numFmtId="9" fontId="0" fillId="4" borderId="56" xfId="1" applyNumberFormat="1" applyFont="1" applyFill="1" applyBorder="1" applyAlignment="1">
      <alignment horizontal="right" vertical="center"/>
    </xf>
    <xf numFmtId="9" fontId="0" fillId="0" borderId="0" xfId="1" applyNumberFormat="1" applyFont="1" applyFill="1" applyBorder="1" applyAlignment="1">
      <alignment horizontal="right" vertical="center"/>
    </xf>
    <xf numFmtId="9" fontId="0" fillId="4" borderId="20" xfId="1" applyNumberFormat="1" applyFont="1" applyFill="1" applyBorder="1" applyAlignment="1">
      <alignment horizontal="right" vertical="center"/>
    </xf>
    <xf numFmtId="9" fontId="0" fillId="0" borderId="68" xfId="1" applyNumberFormat="1" applyFont="1" applyFill="1" applyBorder="1" applyAlignment="1">
      <alignment horizontal="right" vertical="center"/>
    </xf>
    <xf numFmtId="9" fontId="0" fillId="4" borderId="76" xfId="1" applyNumberFormat="1" applyFont="1" applyFill="1" applyBorder="1" applyAlignment="1">
      <alignment horizontal="right" vertical="center"/>
    </xf>
    <xf numFmtId="9" fontId="2" fillId="2" borderId="13" xfId="1" applyNumberFormat="1" applyFont="1" applyFill="1" applyBorder="1" applyAlignment="1">
      <alignment horizontal="right" vertical="center"/>
    </xf>
    <xf numFmtId="2" fontId="2" fillId="7" borderId="67" xfId="1" applyNumberFormat="1" applyFont="1" applyFill="1" applyBorder="1" applyAlignment="1">
      <alignment horizontal="center" vertical="top" wrapText="1"/>
    </xf>
    <xf numFmtId="2" fontId="2" fillId="7" borderId="70" xfId="1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9" fontId="0" fillId="0" borderId="60" xfId="1" applyNumberFormat="1" applyFont="1" applyFill="1" applyBorder="1" applyAlignment="1">
      <alignment horizontal="right" vertical="center"/>
    </xf>
    <xf numFmtId="9" fontId="0" fillId="0" borderId="90" xfId="1" applyNumberFormat="1" applyFont="1" applyFill="1" applyBorder="1" applyAlignment="1">
      <alignment horizontal="right" vertical="center"/>
    </xf>
    <xf numFmtId="164" fontId="0" fillId="9" borderId="14" xfId="0" applyNumberFormat="1" applyFont="1" applyFill="1" applyBorder="1" applyAlignment="1">
      <alignment horizontal="right" vertical="center"/>
    </xf>
    <xf numFmtId="164" fontId="0" fillId="9" borderId="15" xfId="0" applyNumberFormat="1" applyFont="1" applyFill="1" applyBorder="1" applyAlignment="1">
      <alignment horizontal="right" vertical="center"/>
    </xf>
    <xf numFmtId="164" fontId="0" fillId="11" borderId="5" xfId="0" applyNumberFormat="1" applyFont="1" applyFill="1" applyBorder="1" applyAlignment="1">
      <alignment horizontal="right" vertical="center"/>
    </xf>
    <xf numFmtId="164" fontId="0" fillId="11" borderId="6" xfId="0" applyNumberFormat="1" applyFont="1" applyFill="1" applyBorder="1" applyAlignment="1">
      <alignment horizontal="right" vertical="center"/>
    </xf>
    <xf numFmtId="164" fontId="0" fillId="11" borderId="8" xfId="0" applyNumberFormat="1" applyFont="1" applyFill="1" applyBorder="1" applyAlignment="1">
      <alignment horizontal="right" vertical="center"/>
    </xf>
    <xf numFmtId="164" fontId="0" fillId="11" borderId="9" xfId="0" applyNumberFormat="1" applyFont="1" applyFill="1" applyBorder="1" applyAlignment="1">
      <alignment horizontal="right" vertical="center"/>
    </xf>
    <xf numFmtId="164" fontId="0" fillId="12" borderId="7" xfId="0" applyNumberFormat="1" applyFont="1" applyFill="1" applyBorder="1" applyAlignment="1">
      <alignment horizontal="right" vertical="center"/>
    </xf>
    <xf numFmtId="164" fontId="0" fillId="12" borderId="1" xfId="0" applyNumberFormat="1" applyFont="1" applyFill="1" applyBorder="1" applyAlignment="1">
      <alignment horizontal="right" vertical="center"/>
    </xf>
    <xf numFmtId="164" fontId="0" fillId="12" borderId="8" xfId="0" applyNumberFormat="1" applyFont="1" applyFill="1" applyBorder="1" applyAlignment="1">
      <alignment horizontal="right" vertical="center"/>
    </xf>
    <xf numFmtId="164" fontId="0" fillId="12" borderId="9" xfId="0" applyNumberFormat="1" applyFont="1" applyFill="1" applyBorder="1" applyAlignment="1">
      <alignment horizontal="right" vertical="center"/>
    </xf>
    <xf numFmtId="3" fontId="0" fillId="0" borderId="57" xfId="0" applyNumberFormat="1" applyFont="1" applyFill="1" applyBorder="1" applyAlignment="1">
      <alignment horizontal="right" vertical="center"/>
    </xf>
    <xf numFmtId="3" fontId="0" fillId="4" borderId="33" xfId="0" applyNumberFormat="1" applyFont="1" applyFill="1" applyBorder="1" applyAlignment="1">
      <alignment horizontal="right" vertical="center"/>
    </xf>
    <xf numFmtId="3" fontId="0" fillId="4" borderId="23" xfId="0" applyNumberFormat="1" applyFont="1" applyFill="1" applyBorder="1" applyAlignment="1">
      <alignment horizontal="right" vertical="center"/>
    </xf>
    <xf numFmtId="3" fontId="0" fillId="0" borderId="32" xfId="0" applyNumberFormat="1" applyFont="1" applyFill="1" applyBorder="1" applyAlignment="1">
      <alignment horizontal="right" vertical="center"/>
    </xf>
    <xf numFmtId="3" fontId="0" fillId="0" borderId="1" xfId="0" applyNumberFormat="1" applyFont="1" applyFill="1" applyBorder="1" applyAlignment="1">
      <alignment horizontal="right" vertical="center"/>
    </xf>
    <xf numFmtId="3" fontId="0" fillId="4" borderId="32" xfId="0" applyNumberFormat="1" applyFont="1" applyFill="1" applyBorder="1" applyAlignment="1">
      <alignment horizontal="right" vertical="center"/>
    </xf>
    <xf numFmtId="3" fontId="0" fillId="4" borderId="1" xfId="0" applyNumberFormat="1" applyFont="1" applyFill="1" applyBorder="1" applyAlignment="1">
      <alignment horizontal="right" vertical="center"/>
    </xf>
    <xf numFmtId="3" fontId="0" fillId="4" borderId="9" xfId="0" applyNumberFormat="1" applyFont="1" applyFill="1" applyBorder="1" applyAlignment="1">
      <alignment horizontal="right" vertical="center"/>
    </xf>
    <xf numFmtId="3" fontId="0" fillId="4" borderId="0" xfId="0" applyNumberFormat="1" applyFont="1" applyFill="1" applyBorder="1" applyAlignment="1">
      <alignment horizontal="right" vertical="center"/>
    </xf>
    <xf numFmtId="164" fontId="0" fillId="10" borderId="84" xfId="0" applyNumberFormat="1" applyFont="1" applyFill="1" applyBorder="1" applyAlignment="1">
      <alignment horizontal="right" vertical="center"/>
    </xf>
    <xf numFmtId="164" fontId="0" fillId="0" borderId="9" xfId="1" applyNumberFormat="1" applyFont="1" applyFill="1" applyBorder="1" applyAlignment="1">
      <alignment horizontal="right" vertical="center"/>
    </xf>
    <xf numFmtId="164" fontId="6" fillId="0" borderId="9" xfId="1" applyNumberFormat="1" applyFont="1" applyFill="1" applyBorder="1" applyAlignment="1">
      <alignment horizontal="right" vertical="center"/>
    </xf>
    <xf numFmtId="164" fontId="0" fillId="4" borderId="86" xfId="0" applyNumberFormat="1" applyFont="1" applyFill="1" applyBorder="1" applyAlignment="1">
      <alignment horizontal="right" vertical="center"/>
    </xf>
    <xf numFmtId="164" fontId="0" fillId="0" borderId="34" xfId="0" applyNumberFormat="1" applyFont="1" applyFill="1" applyBorder="1" applyAlignment="1">
      <alignment horizontal="right" vertical="center"/>
    </xf>
    <xf numFmtId="164" fontId="0" fillId="9" borderId="17" xfId="0" applyNumberFormat="1" applyFont="1" applyFill="1" applyBorder="1" applyAlignment="1">
      <alignment horizontal="right" vertical="center"/>
    </xf>
    <xf numFmtId="3" fontId="0" fillId="4" borderId="84" xfId="0" applyNumberFormat="1" applyFont="1" applyFill="1" applyBorder="1" applyAlignment="1">
      <alignment horizontal="right" vertical="center"/>
    </xf>
    <xf numFmtId="3" fontId="0" fillId="4" borderId="82" xfId="0" applyNumberFormat="1" applyFont="1" applyFill="1" applyBorder="1" applyAlignment="1">
      <alignment horizontal="right" vertical="center"/>
    </xf>
    <xf numFmtId="3" fontId="6" fillId="4" borderId="82" xfId="0" applyNumberFormat="1" applyFont="1" applyFill="1" applyBorder="1" applyAlignment="1">
      <alignment horizontal="right" vertical="center"/>
    </xf>
    <xf numFmtId="3" fontId="0" fillId="0" borderId="66" xfId="0" applyNumberFormat="1" applyFont="1" applyFill="1" applyBorder="1" applyAlignment="1">
      <alignment horizontal="right" vertical="center"/>
    </xf>
    <xf numFmtId="3" fontId="6" fillId="0" borderId="66" xfId="0" applyNumberFormat="1" applyFont="1" applyFill="1" applyBorder="1" applyAlignment="1">
      <alignment horizontal="right" vertical="center"/>
    </xf>
    <xf numFmtId="3" fontId="7" fillId="4" borderId="33" xfId="0" applyNumberFormat="1" applyFont="1" applyFill="1" applyBorder="1" applyAlignment="1">
      <alignment horizontal="right" vertical="center"/>
    </xf>
    <xf numFmtId="3" fontId="0" fillId="0" borderId="28" xfId="0" applyNumberFormat="1" applyFont="1" applyFill="1" applyBorder="1" applyAlignment="1">
      <alignment horizontal="right" vertical="center"/>
    </xf>
    <xf numFmtId="3" fontId="6" fillId="0" borderId="28" xfId="0" applyNumberFormat="1" applyFont="1" applyFill="1" applyBorder="1" applyAlignment="1">
      <alignment horizontal="right" vertical="center"/>
    </xf>
    <xf numFmtId="3" fontId="0" fillId="4" borderId="34" xfId="0" applyNumberFormat="1" applyFont="1" applyFill="1" applyBorder="1" applyAlignment="1">
      <alignment horizontal="right" vertical="center"/>
    </xf>
    <xf numFmtId="3" fontId="0" fillId="3" borderId="33" xfId="0" applyNumberFormat="1" applyFont="1" applyFill="1" applyBorder="1" applyAlignment="1">
      <alignment horizontal="right" vertical="center"/>
    </xf>
    <xf numFmtId="3" fontId="0" fillId="3" borderId="23" xfId="0" applyNumberFormat="1" applyFont="1" applyFill="1" applyBorder="1" applyAlignment="1">
      <alignment horizontal="right" vertical="center"/>
    </xf>
    <xf numFmtId="3" fontId="0" fillId="4" borderId="32" xfId="0" applyNumberFormat="1" applyFont="1" applyFill="1" applyBorder="1" applyAlignment="1">
      <alignment horizontal="right" vertical="center" wrapText="1"/>
    </xf>
    <xf numFmtId="3" fontId="9" fillId="5" borderId="34" xfId="0" applyNumberFormat="1" applyFont="1" applyFill="1" applyBorder="1" applyAlignment="1">
      <alignment horizontal="right" vertical="center"/>
    </xf>
    <xf numFmtId="3" fontId="9" fillId="5" borderId="9" xfId="0" applyNumberFormat="1" applyFont="1" applyFill="1" applyBorder="1" applyAlignment="1">
      <alignment horizontal="right" vertical="center"/>
    </xf>
    <xf numFmtId="164" fontId="6" fillId="11" borderId="8" xfId="0" applyNumberFormat="1" applyFont="1" applyFill="1" applyBorder="1" applyAlignment="1">
      <alignment horizontal="right" vertical="center" wrapText="1"/>
    </xf>
    <xf numFmtId="164" fontId="6" fillId="11" borderId="9" xfId="0" applyNumberFormat="1" applyFont="1" applyFill="1" applyBorder="1" applyAlignment="1">
      <alignment horizontal="right" vertical="center"/>
    </xf>
    <xf numFmtId="164" fontId="6" fillId="9" borderId="5" xfId="1" applyNumberFormat="1" applyFont="1" applyFill="1" applyBorder="1" applyAlignment="1">
      <alignment horizontal="right" vertical="center"/>
    </xf>
    <xf numFmtId="164" fontId="6" fillId="9" borderId="6" xfId="0" applyNumberFormat="1" applyFont="1" applyFill="1" applyBorder="1" applyAlignment="1">
      <alignment horizontal="right" vertical="center" wrapText="1"/>
    </xf>
    <xf numFmtId="164" fontId="6" fillId="0" borderId="22" xfId="1" applyNumberFormat="1" applyFont="1" applyFill="1" applyBorder="1" applyAlignment="1">
      <alignment horizontal="right" vertical="center"/>
    </xf>
    <xf numFmtId="164" fontId="6" fillId="0" borderId="23" xfId="0" applyNumberFormat="1" applyFont="1" applyFill="1" applyBorder="1" applyAlignment="1">
      <alignment horizontal="right" vertical="center" wrapText="1"/>
    </xf>
    <xf numFmtId="164" fontId="6" fillId="9" borderId="7" xfId="1" applyNumberFormat="1" applyFont="1" applyFill="1" applyBorder="1" applyAlignment="1">
      <alignment horizontal="right" vertical="center"/>
    </xf>
    <xf numFmtId="164" fontId="6" fillId="9" borderId="1" xfId="0" applyNumberFormat="1" applyFont="1" applyFill="1" applyBorder="1" applyAlignment="1">
      <alignment horizontal="right" vertical="center" wrapText="1"/>
    </xf>
    <xf numFmtId="164" fontId="6" fillId="0" borderId="22" xfId="0" applyNumberFormat="1" applyFont="1" applyFill="1" applyBorder="1" applyAlignment="1">
      <alignment horizontal="right" vertical="center" wrapText="1"/>
    </xf>
    <xf numFmtId="164" fontId="6" fillId="9" borderId="39" xfId="1" applyNumberFormat="1" applyFont="1" applyFill="1" applyBorder="1" applyAlignment="1">
      <alignment horizontal="right" vertical="center"/>
    </xf>
    <xf numFmtId="164" fontId="6" fillId="9" borderId="40" xfId="0" applyNumberFormat="1" applyFont="1" applyFill="1" applyBorder="1" applyAlignment="1">
      <alignment horizontal="right" vertical="center" wrapText="1"/>
    </xf>
    <xf numFmtId="164" fontId="6" fillId="8" borderId="5" xfId="0" applyNumberFormat="1" applyFont="1" applyFill="1" applyBorder="1" applyAlignment="1">
      <alignment horizontal="right" vertical="center" wrapText="1"/>
    </xf>
    <xf numFmtId="164" fontId="6" fillId="8" borderId="6" xfId="0" applyNumberFormat="1" applyFont="1" applyFill="1" applyBorder="1" applyAlignment="1">
      <alignment horizontal="right" vertical="center"/>
    </xf>
    <xf numFmtId="164" fontId="6" fillId="0" borderId="22" xfId="0" applyNumberFormat="1" applyFont="1" applyFill="1" applyBorder="1" applyAlignment="1">
      <alignment horizontal="right" vertical="center"/>
    </xf>
    <xf numFmtId="164" fontId="6" fillId="8" borderId="22" xfId="0" applyNumberFormat="1" applyFont="1" applyFill="1" applyBorder="1" applyAlignment="1">
      <alignment horizontal="right" vertical="center" wrapText="1"/>
    </xf>
    <xf numFmtId="164" fontId="6" fillId="8" borderId="23" xfId="0" applyNumberFormat="1" applyFont="1" applyFill="1" applyBorder="1" applyAlignment="1">
      <alignment horizontal="right" vertical="center"/>
    </xf>
    <xf numFmtId="164" fontId="6" fillId="8" borderId="8" xfId="0" applyNumberFormat="1" applyFont="1" applyFill="1" applyBorder="1" applyAlignment="1">
      <alignment horizontal="right" vertical="center"/>
    </xf>
    <xf numFmtId="164" fontId="0" fillId="8" borderId="9" xfId="1" applyNumberFormat="1" applyFont="1" applyFill="1" applyBorder="1" applyAlignment="1">
      <alignment horizontal="right" vertical="center"/>
    </xf>
    <xf numFmtId="164" fontId="6" fillId="12" borderId="39" xfId="0" applyNumberFormat="1" applyFont="1" applyFill="1" applyBorder="1" applyAlignment="1">
      <alignment horizontal="right" vertical="center" wrapText="1"/>
    </xf>
    <xf numFmtId="164" fontId="0" fillId="12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 wrapText="1"/>
    </xf>
    <xf numFmtId="164" fontId="6" fillId="12" borderId="7" xfId="0" applyNumberFormat="1" applyFont="1" applyFill="1" applyBorder="1" applyAlignment="1">
      <alignment horizontal="right" vertical="center" wrapText="1"/>
    </xf>
    <xf numFmtId="164" fontId="6" fillId="12" borderId="22" xfId="0" applyNumberFormat="1" applyFont="1" applyFill="1" applyBorder="1" applyAlignment="1">
      <alignment horizontal="right" vertical="center" wrapText="1"/>
    </xf>
    <xf numFmtId="164" fontId="0" fillId="12" borderId="23" xfId="0" applyNumberFormat="1" applyFont="1" applyFill="1" applyBorder="1" applyAlignment="1">
      <alignment horizontal="right" vertical="center"/>
    </xf>
    <xf numFmtId="164" fontId="6" fillId="10" borderId="5" xfId="0" applyNumberFormat="1" applyFont="1" applyFill="1" applyBorder="1" applyAlignment="1">
      <alignment horizontal="right" vertical="center" wrapText="1"/>
    </xf>
    <xf numFmtId="164" fontId="6" fillId="10" borderId="6" xfId="0" applyNumberFormat="1" applyFont="1" applyFill="1" applyBorder="1" applyAlignment="1">
      <alignment horizontal="right" vertical="center"/>
    </xf>
    <xf numFmtId="164" fontId="6" fillId="14" borderId="8" xfId="0" applyNumberFormat="1" applyFont="1" applyFill="1" applyBorder="1" applyAlignment="1">
      <alignment horizontal="right" vertical="center" wrapText="1"/>
    </xf>
    <xf numFmtId="164" fontId="6" fillId="14" borderId="9" xfId="0" applyNumberFormat="1" applyFont="1" applyFill="1" applyBorder="1" applyAlignment="1">
      <alignment horizontal="right" vertical="center"/>
    </xf>
    <xf numFmtId="164" fontId="0" fillId="9" borderId="6" xfId="0" applyNumberFormat="1" applyFont="1" applyFill="1" applyBorder="1" applyAlignment="1">
      <alignment horizontal="right" vertical="center" wrapText="1"/>
    </xf>
    <xf numFmtId="164" fontId="0" fillId="0" borderId="23" xfId="0" applyNumberFormat="1" applyFont="1" applyFill="1" applyBorder="1" applyAlignment="1">
      <alignment horizontal="right" vertical="center" wrapText="1"/>
    </xf>
    <xf numFmtId="164" fontId="0" fillId="9" borderId="1" xfId="0" applyNumberFormat="1" applyFont="1" applyFill="1" applyBorder="1" applyAlignment="1">
      <alignment horizontal="right" vertical="center" wrapText="1"/>
    </xf>
    <xf numFmtId="164" fontId="0" fillId="9" borderId="40" xfId="0" applyNumberFormat="1" applyFont="1" applyFill="1" applyBorder="1" applyAlignment="1">
      <alignment horizontal="right" vertical="center" wrapText="1"/>
    </xf>
    <xf numFmtId="164" fontId="0" fillId="8" borderId="6" xfId="0" applyNumberFormat="1" applyFont="1" applyFill="1" applyBorder="1" applyAlignment="1">
      <alignment horizontal="right" vertical="center"/>
    </xf>
    <xf numFmtId="164" fontId="0" fillId="8" borderId="23" xfId="0" applyNumberFormat="1" applyFont="1" applyFill="1" applyBorder="1" applyAlignment="1">
      <alignment horizontal="right" vertical="center"/>
    </xf>
    <xf numFmtId="164" fontId="0" fillId="10" borderId="6" xfId="0" applyNumberFormat="1" applyFont="1" applyFill="1" applyBorder="1" applyAlignment="1">
      <alignment horizontal="right" vertical="center"/>
    </xf>
    <xf numFmtId="164" fontId="0" fillId="14" borderId="9" xfId="0" applyNumberFormat="1" applyFont="1" applyFill="1" applyBorder="1" applyAlignment="1">
      <alignment horizontal="right" vertical="center"/>
    </xf>
    <xf numFmtId="164" fontId="6" fillId="11" borderId="8" xfId="0" applyNumberFormat="1" applyFont="1" applyFill="1" applyBorder="1" applyAlignment="1">
      <alignment horizontal="right" vertical="center"/>
    </xf>
    <xf numFmtId="164" fontId="6" fillId="9" borderId="84" xfId="0" applyNumberFormat="1" applyFont="1" applyFill="1" applyBorder="1" applyAlignment="1">
      <alignment horizontal="right" vertical="center"/>
    </xf>
    <xf numFmtId="164" fontId="0" fillId="9" borderId="6" xfId="0" applyNumberFormat="1" applyFont="1" applyFill="1" applyBorder="1" applyAlignment="1">
      <alignment horizontal="right" vertical="center"/>
    </xf>
    <xf numFmtId="164" fontId="6" fillId="9" borderId="6" xfId="0" applyNumberFormat="1" applyFont="1" applyFill="1" applyBorder="1" applyAlignment="1">
      <alignment horizontal="right" vertical="center"/>
    </xf>
    <xf numFmtId="164" fontId="6" fillId="0" borderId="33" xfId="0" applyNumberFormat="1" applyFont="1" applyFill="1" applyBorder="1" applyAlignment="1">
      <alignment horizontal="right" vertical="center"/>
    </xf>
    <xf numFmtId="164" fontId="6" fillId="9" borderId="32" xfId="0" applyNumberFormat="1" applyFont="1" applyFill="1" applyBorder="1" applyAlignment="1">
      <alignment horizontal="right" vertical="center"/>
    </xf>
    <xf numFmtId="164" fontId="0" fillId="9" borderId="1" xfId="0" applyNumberFormat="1" applyFont="1" applyFill="1" applyBorder="1" applyAlignment="1">
      <alignment horizontal="right" vertical="center"/>
    </xf>
    <xf numFmtId="164" fontId="6" fillId="9" borderId="1" xfId="0" applyNumberFormat="1" applyFont="1" applyFill="1" applyBorder="1" applyAlignment="1">
      <alignment horizontal="right" vertical="center"/>
    </xf>
    <xf numFmtId="164" fontId="6" fillId="9" borderId="33" xfId="0" applyNumberFormat="1" applyFont="1" applyFill="1" applyBorder="1" applyAlignment="1">
      <alignment horizontal="right" vertical="center"/>
    </xf>
    <xf numFmtId="164" fontId="0" fillId="9" borderId="23" xfId="0" applyNumberFormat="1" applyFont="1" applyFill="1" applyBorder="1" applyAlignment="1">
      <alignment horizontal="right" vertical="center"/>
    </xf>
    <xf numFmtId="164" fontId="6" fillId="9" borderId="40" xfId="0" applyNumberFormat="1" applyFont="1" applyFill="1" applyBorder="1" applyAlignment="1">
      <alignment horizontal="right" vertical="center"/>
    </xf>
    <xf numFmtId="164" fontId="6" fillId="8" borderId="84" xfId="0" applyNumberFormat="1" applyFont="1" applyFill="1" applyBorder="1" applyAlignment="1">
      <alignment horizontal="right" vertical="center"/>
    </xf>
    <xf numFmtId="164" fontId="7" fillId="0" borderId="33" xfId="0" applyNumberFormat="1" applyFont="1" applyFill="1" applyBorder="1" applyAlignment="1">
      <alignment horizontal="right" vertical="center"/>
    </xf>
    <xf numFmtId="164" fontId="6" fillId="8" borderId="33" xfId="0" applyNumberFormat="1" applyFont="1" applyFill="1" applyBorder="1" applyAlignment="1">
      <alignment horizontal="right" vertical="center"/>
    </xf>
    <xf numFmtId="164" fontId="7" fillId="8" borderId="34" xfId="0" applyNumberFormat="1" applyFont="1" applyFill="1" applyBorder="1" applyAlignment="1">
      <alignment horizontal="right" vertical="center"/>
    </xf>
    <xf numFmtId="164" fontId="6" fillId="12" borderId="39" xfId="0" applyNumberFormat="1" applyFont="1" applyFill="1" applyBorder="1" applyAlignment="1">
      <alignment horizontal="right" vertical="center"/>
    </xf>
    <xf numFmtId="164" fontId="6" fillId="12" borderId="40" xfId="0" applyNumberFormat="1" applyFont="1" applyFill="1" applyBorder="1" applyAlignment="1">
      <alignment horizontal="right" vertical="center"/>
    </xf>
    <xf numFmtId="164" fontId="6" fillId="0" borderId="7" xfId="0" applyNumberFormat="1" applyFont="1" applyFill="1" applyBorder="1" applyAlignment="1">
      <alignment horizontal="right" vertical="center"/>
    </xf>
    <xf numFmtId="164" fontId="6" fillId="12" borderId="32" xfId="0" applyNumberFormat="1" applyFont="1" applyFill="1" applyBorder="1" applyAlignment="1">
      <alignment horizontal="right" vertical="center"/>
    </xf>
    <xf numFmtId="164" fontId="6" fillId="0" borderId="32" xfId="0" applyNumberFormat="1" applyFont="1" applyFill="1" applyBorder="1" applyAlignment="1">
      <alignment horizontal="right" vertical="center"/>
    </xf>
    <xf numFmtId="164" fontId="6" fillId="12" borderId="33" xfId="0" applyNumberFormat="1" applyFont="1" applyFill="1" applyBorder="1" applyAlignment="1">
      <alignment horizontal="right" vertical="center"/>
    </xf>
    <xf numFmtId="164" fontId="6" fillId="10" borderId="5" xfId="0" applyNumberFormat="1" applyFont="1" applyFill="1" applyBorder="1" applyAlignment="1">
      <alignment horizontal="right" vertical="center"/>
    </xf>
    <xf numFmtId="164" fontId="6" fillId="14" borderId="34" xfId="0" applyNumberFormat="1" applyFont="1" applyFill="1" applyBorder="1" applyAlignment="1">
      <alignment horizontal="right" vertical="center"/>
    </xf>
    <xf numFmtId="164" fontId="6" fillId="9" borderId="22" xfId="0" applyNumberFormat="1" applyFont="1" applyFill="1" applyBorder="1" applyAlignment="1">
      <alignment horizontal="right" vertical="center" wrapText="1"/>
    </xf>
    <xf numFmtId="164" fontId="6" fillId="9" borderId="10" xfId="0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horizontal="right" vertical="center"/>
    </xf>
    <xf numFmtId="164" fontId="6" fillId="9" borderId="7" xfId="0" applyNumberFormat="1" applyFont="1" applyFill="1" applyBorder="1" applyAlignment="1">
      <alignment horizontal="right" vertical="center" wrapText="1"/>
    </xf>
    <xf numFmtId="164" fontId="6" fillId="8" borderId="6" xfId="0" applyNumberFormat="1" applyFont="1" applyFill="1" applyBorder="1" applyAlignment="1">
      <alignment horizontal="right" vertical="center" wrapText="1"/>
    </xf>
    <xf numFmtId="164" fontId="6" fillId="0" borderId="23" xfId="1" applyNumberFormat="1" applyFont="1" applyFill="1" applyBorder="1" applyAlignment="1">
      <alignment horizontal="right" vertical="center"/>
    </xf>
    <xf numFmtId="164" fontId="0" fillId="8" borderId="22" xfId="0" applyNumberFormat="1" applyFont="1" applyFill="1" applyBorder="1" applyAlignment="1">
      <alignment horizontal="right" vertical="center" wrapText="1"/>
    </xf>
    <xf numFmtId="164" fontId="6" fillId="8" borderId="23" xfId="0" applyNumberFormat="1" applyFont="1" applyFill="1" applyBorder="1" applyAlignment="1">
      <alignment horizontal="right" vertical="center" wrapText="1"/>
    </xf>
    <xf numFmtId="164" fontId="0" fillId="8" borderId="8" xfId="0" applyNumberFormat="1" applyFont="1" applyFill="1" applyBorder="1" applyAlignment="1">
      <alignment horizontal="right" vertical="center"/>
    </xf>
    <xf numFmtId="164" fontId="6" fillId="8" borderId="9" xfId="1" applyNumberFormat="1" applyFont="1" applyFill="1" applyBorder="1" applyAlignment="1">
      <alignment horizontal="right" vertical="center"/>
    </xf>
    <xf numFmtId="164" fontId="6" fillId="12" borderId="23" xfId="0" applyNumberFormat="1" applyFont="1" applyFill="1" applyBorder="1" applyAlignment="1">
      <alignment horizontal="right" vertical="center"/>
    </xf>
    <xf numFmtId="164" fontId="6" fillId="12" borderId="1" xfId="0" applyNumberFormat="1" applyFont="1" applyFill="1" applyBorder="1" applyAlignment="1">
      <alignment horizontal="right" vertical="center"/>
    </xf>
    <xf numFmtId="166" fontId="6" fillId="11" borderId="8" xfId="0" applyNumberFormat="1" applyFont="1" applyFill="1" applyBorder="1" applyAlignment="1">
      <alignment horizontal="right" vertical="center" wrapText="1"/>
    </xf>
    <xf numFmtId="166" fontId="0" fillId="11" borderId="9" xfId="0" applyNumberFormat="1" applyFont="1" applyFill="1" applyBorder="1" applyAlignment="1">
      <alignment horizontal="right" vertical="center"/>
    </xf>
    <xf numFmtId="166" fontId="6" fillId="11" borderId="9" xfId="0" applyNumberFormat="1" applyFont="1" applyFill="1" applyBorder="1" applyAlignment="1">
      <alignment horizontal="right" vertical="center"/>
    </xf>
    <xf numFmtId="166" fontId="6" fillId="9" borderId="5" xfId="0" applyNumberFormat="1" applyFont="1" applyFill="1" applyBorder="1" applyAlignment="1">
      <alignment horizontal="right" vertical="center" wrapText="1"/>
    </xf>
    <xf numFmtId="166" fontId="0" fillId="9" borderId="6" xfId="0" applyNumberFormat="1" applyFont="1" applyFill="1" applyBorder="1" applyAlignment="1">
      <alignment horizontal="right" vertical="center"/>
    </xf>
    <xf numFmtId="166" fontId="6" fillId="9" borderId="6" xfId="0" applyNumberFormat="1" applyFont="1" applyFill="1" applyBorder="1" applyAlignment="1">
      <alignment horizontal="right" vertical="center" wrapText="1"/>
    </xf>
    <xf numFmtId="166" fontId="6" fillId="0" borderId="7" xfId="0" applyNumberFormat="1" applyFont="1" applyFill="1" applyBorder="1" applyAlignment="1">
      <alignment horizontal="right" vertical="center" wrapText="1"/>
    </xf>
    <xf numFmtId="166" fontId="0" fillId="0" borderId="1" xfId="0" applyNumberFormat="1" applyFont="1" applyFill="1" applyBorder="1" applyAlignment="1">
      <alignment horizontal="right" vertical="center"/>
    </xf>
    <xf numFmtId="166" fontId="6" fillId="0" borderId="1" xfId="1" applyNumberFormat="1" applyFont="1" applyFill="1" applyBorder="1" applyAlignment="1">
      <alignment horizontal="right" vertical="center"/>
    </xf>
    <xf numFmtId="166" fontId="6" fillId="9" borderId="7" xfId="0" applyNumberFormat="1" applyFont="1" applyFill="1" applyBorder="1" applyAlignment="1">
      <alignment horizontal="right" vertical="center" wrapText="1"/>
    </xf>
    <xf numFmtId="166" fontId="0" fillId="9" borderId="1" xfId="0" applyNumberFormat="1" applyFont="1" applyFill="1" applyBorder="1" applyAlignment="1">
      <alignment horizontal="right" vertical="center"/>
    </xf>
    <xf numFmtId="166" fontId="6" fillId="9" borderId="1" xfId="0" applyNumberFormat="1" applyFont="1" applyFill="1" applyBorder="1" applyAlignment="1">
      <alignment horizontal="right" vertical="center" wrapText="1"/>
    </xf>
    <xf numFmtId="166" fontId="6" fillId="0" borderId="1" xfId="0" applyNumberFormat="1" applyFont="1" applyFill="1" applyBorder="1" applyAlignment="1">
      <alignment horizontal="right" vertical="center"/>
    </xf>
    <xf numFmtId="166" fontId="6" fillId="9" borderId="8" xfId="0" applyNumberFormat="1" applyFont="1" applyFill="1" applyBorder="1" applyAlignment="1">
      <alignment horizontal="right" vertical="center" wrapText="1"/>
    </xf>
    <xf numFmtId="166" fontId="0" fillId="9" borderId="9" xfId="0" applyNumberFormat="1" applyFont="1" applyFill="1" applyBorder="1" applyAlignment="1">
      <alignment horizontal="right" vertical="center"/>
    </xf>
    <xf numFmtId="166" fontId="6" fillId="9" borderId="9" xfId="0" applyNumberFormat="1" applyFont="1" applyFill="1" applyBorder="1" applyAlignment="1">
      <alignment horizontal="right" vertical="center" wrapText="1"/>
    </xf>
    <xf numFmtId="166" fontId="6" fillId="8" borderId="5" xfId="0" applyNumberFormat="1" applyFont="1" applyFill="1" applyBorder="1" applyAlignment="1">
      <alignment horizontal="right" vertical="center" wrapText="1"/>
    </xf>
    <xf numFmtId="166" fontId="0" fillId="8" borderId="6" xfId="0" applyNumberFormat="1" applyFont="1" applyFill="1" applyBorder="1" applyAlignment="1">
      <alignment horizontal="right" vertical="center"/>
    </xf>
    <xf numFmtId="166" fontId="6" fillId="8" borderId="6" xfId="0" applyNumberFormat="1" applyFont="1" applyFill="1" applyBorder="1" applyAlignment="1">
      <alignment horizontal="right" vertical="center"/>
    </xf>
    <xf numFmtId="166" fontId="7" fillId="0" borderId="22" xfId="0" applyNumberFormat="1" applyFont="1" applyFill="1" applyBorder="1" applyAlignment="1">
      <alignment horizontal="right" vertical="center"/>
    </xf>
    <xf numFmtId="166" fontId="0" fillId="0" borderId="23" xfId="0" applyNumberFormat="1" applyFont="1" applyFill="1" applyBorder="1" applyAlignment="1">
      <alignment horizontal="right" vertical="center"/>
    </xf>
    <xf numFmtId="166" fontId="0" fillId="0" borderId="23" xfId="1" applyNumberFormat="1" applyFont="1" applyFill="1" applyBorder="1" applyAlignment="1">
      <alignment horizontal="right" vertical="center"/>
    </xf>
    <xf numFmtId="166" fontId="6" fillId="8" borderId="22" xfId="0" applyNumberFormat="1" applyFont="1" applyFill="1" applyBorder="1" applyAlignment="1">
      <alignment horizontal="right" vertical="center" wrapText="1"/>
    </xf>
    <xf numFmtId="166" fontId="0" fillId="8" borderId="23" xfId="0" applyNumberFormat="1" applyFont="1" applyFill="1" applyBorder="1" applyAlignment="1">
      <alignment horizontal="right" vertical="center"/>
    </xf>
    <xf numFmtId="166" fontId="6" fillId="8" borderId="23" xfId="0" applyNumberFormat="1" applyFont="1" applyFill="1" applyBorder="1" applyAlignment="1">
      <alignment horizontal="right" vertical="center"/>
    </xf>
    <xf numFmtId="166" fontId="7" fillId="8" borderId="8" xfId="0" applyNumberFormat="1" applyFont="1" applyFill="1" applyBorder="1" applyAlignment="1">
      <alignment horizontal="right" vertical="center"/>
    </xf>
    <xf numFmtId="166" fontId="0" fillId="8" borderId="9" xfId="0" applyNumberFormat="1" applyFont="1" applyFill="1" applyBorder="1" applyAlignment="1">
      <alignment horizontal="right" vertical="center"/>
    </xf>
    <xf numFmtId="166" fontId="0" fillId="8" borderId="9" xfId="1" applyNumberFormat="1" applyFont="1" applyFill="1" applyBorder="1" applyAlignment="1">
      <alignment horizontal="right" vertical="center"/>
    </xf>
    <xf numFmtId="166" fontId="6" fillId="12" borderId="39" xfId="0" applyNumberFormat="1" applyFont="1" applyFill="1" applyBorder="1" applyAlignment="1">
      <alignment horizontal="right" vertical="center" wrapText="1"/>
    </xf>
    <xf numFmtId="166" fontId="0" fillId="12" borderId="1" xfId="0" applyNumberFormat="1" applyFont="1" applyFill="1" applyBorder="1" applyAlignment="1">
      <alignment horizontal="right" vertical="center"/>
    </xf>
    <xf numFmtId="166" fontId="0" fillId="12" borderId="23" xfId="0" applyNumberFormat="1" applyFont="1" applyFill="1" applyBorder="1" applyAlignment="1">
      <alignment horizontal="right" vertical="center"/>
    </xf>
    <xf numFmtId="166" fontId="6" fillId="12" borderId="7" xfId="0" applyNumberFormat="1" applyFont="1" applyFill="1" applyBorder="1" applyAlignment="1">
      <alignment horizontal="right" vertical="center" wrapText="1"/>
    </xf>
    <xf numFmtId="166" fontId="6" fillId="12" borderId="22" xfId="0" applyNumberFormat="1" applyFont="1" applyFill="1" applyBorder="1" applyAlignment="1">
      <alignment horizontal="right" vertical="center" wrapText="1"/>
    </xf>
    <xf numFmtId="166" fontId="6" fillId="0" borderId="22" xfId="0" applyNumberFormat="1" applyFont="1" applyFill="1" applyBorder="1" applyAlignment="1">
      <alignment horizontal="right" vertical="center" wrapText="1"/>
    </xf>
    <xf numFmtId="166" fontId="6" fillId="0" borderId="23" xfId="1" applyNumberFormat="1" applyFont="1" applyFill="1" applyBorder="1" applyAlignment="1">
      <alignment horizontal="right" vertical="center"/>
    </xf>
    <xf numFmtId="166" fontId="6" fillId="10" borderId="5" xfId="0" applyNumberFormat="1" applyFont="1" applyFill="1" applyBorder="1" applyAlignment="1">
      <alignment horizontal="right" vertical="center" wrapText="1"/>
    </xf>
    <xf numFmtId="166" fontId="0" fillId="10" borderId="6" xfId="0" applyNumberFormat="1" applyFont="1" applyFill="1" applyBorder="1" applyAlignment="1">
      <alignment horizontal="right" vertical="center"/>
    </xf>
    <xf numFmtId="166" fontId="6" fillId="10" borderId="6" xfId="0" applyNumberFormat="1" applyFont="1" applyFill="1" applyBorder="1" applyAlignment="1">
      <alignment horizontal="right" vertical="center"/>
    </xf>
    <xf numFmtId="166" fontId="6" fillId="0" borderId="23" xfId="0" applyNumberFormat="1" applyFont="1" applyFill="1" applyBorder="1" applyAlignment="1">
      <alignment horizontal="right" vertical="center"/>
    </xf>
    <xf numFmtId="166" fontId="6" fillId="14" borderId="8" xfId="0" applyNumberFormat="1" applyFont="1" applyFill="1" applyBorder="1" applyAlignment="1">
      <alignment horizontal="right" vertical="center" wrapText="1"/>
    </xf>
    <xf numFmtId="166" fontId="0" fillId="14" borderId="9" xfId="0" applyNumberFormat="1" applyFont="1" applyFill="1" applyBorder="1" applyAlignment="1">
      <alignment horizontal="right" vertical="center"/>
    </xf>
    <xf numFmtId="166" fontId="6" fillId="14" borderId="9" xfId="0" applyNumberFormat="1" applyFont="1" applyFill="1" applyBorder="1" applyAlignment="1">
      <alignment horizontal="right" vertical="center"/>
    </xf>
    <xf numFmtId="166" fontId="9" fillId="5" borderId="8" xfId="0" applyNumberFormat="1" applyFont="1" applyFill="1" applyBorder="1" applyAlignment="1">
      <alignment horizontal="right" vertical="center"/>
    </xf>
    <xf numFmtId="166" fontId="9" fillId="5" borderId="9" xfId="0" applyNumberFormat="1" applyFont="1" applyFill="1" applyBorder="1" applyAlignment="1">
      <alignment horizontal="right" vertical="center"/>
    </xf>
    <xf numFmtId="165" fontId="0" fillId="4" borderId="91" xfId="1" applyNumberFormat="1" applyFont="1" applyFill="1" applyBorder="1" applyAlignment="1">
      <alignment horizontal="right" vertical="center"/>
    </xf>
    <xf numFmtId="165" fontId="0" fillId="0" borderId="92" xfId="1" applyNumberFormat="1" applyFont="1" applyFill="1" applyBorder="1" applyAlignment="1">
      <alignment horizontal="right" vertical="center"/>
    </xf>
    <xf numFmtId="165" fontId="0" fillId="4" borderId="92" xfId="1" applyNumberFormat="1" applyFont="1" applyFill="1" applyBorder="1" applyAlignment="1">
      <alignment horizontal="right" vertical="center"/>
    </xf>
    <xf numFmtId="165" fontId="0" fillId="0" borderId="93" xfId="1" applyNumberFormat="1" applyFont="1" applyFill="1" applyBorder="1" applyAlignment="1">
      <alignment horizontal="right" vertical="center"/>
    </xf>
    <xf numFmtId="165" fontId="0" fillId="9" borderId="72" xfId="1" applyNumberFormat="1" applyFont="1" applyFill="1" applyBorder="1" applyAlignment="1">
      <alignment horizontal="right" vertical="center"/>
    </xf>
    <xf numFmtId="165" fontId="0" fillId="0" borderId="47" xfId="1" applyNumberFormat="1" applyFont="1" applyFill="1" applyBorder="1" applyAlignment="1">
      <alignment horizontal="right" vertical="center"/>
    </xf>
    <xf numFmtId="165" fontId="0" fillId="9" borderId="13" xfId="1" applyNumberFormat="1" applyFont="1" applyFill="1" applyBorder="1" applyAlignment="1">
      <alignment horizontal="right" vertical="center"/>
    </xf>
    <xf numFmtId="165" fontId="0" fillId="11" borderId="64" xfId="1" applyNumberFormat="1" applyFont="1" applyFill="1" applyBorder="1" applyAlignment="1">
      <alignment horizontal="right" vertical="center"/>
    </xf>
    <xf numFmtId="165" fontId="0" fillId="4" borderId="69" xfId="1" applyNumberFormat="1" applyFont="1" applyFill="1" applyBorder="1" applyAlignment="1">
      <alignment horizontal="right" vertical="center"/>
    </xf>
    <xf numFmtId="166" fontId="9" fillId="5" borderId="19" xfId="0" applyNumberFormat="1" applyFont="1" applyFill="1" applyBorder="1" applyAlignment="1">
      <alignment horizontal="right" vertical="center"/>
    </xf>
    <xf numFmtId="2" fontId="3" fillId="7" borderId="11" xfId="1" applyNumberFormat="1" applyFont="1" applyFill="1" applyBorder="1" applyAlignment="1">
      <alignment horizontal="center" vertical="center" wrapText="1"/>
    </xf>
    <xf numFmtId="2" fontId="3" fillId="7" borderId="12" xfId="1" applyNumberFormat="1" applyFont="1" applyFill="1" applyBorder="1" applyAlignment="1">
      <alignment horizontal="center" vertical="center" wrapText="1"/>
    </xf>
    <xf numFmtId="2" fontId="3" fillId="7" borderId="13" xfId="1" applyNumberFormat="1" applyFont="1" applyFill="1" applyBorder="1" applyAlignment="1">
      <alignment horizontal="center" vertical="center" wrapText="1"/>
    </xf>
    <xf numFmtId="0" fontId="3" fillId="7" borderId="88" xfId="1" applyFont="1" applyFill="1" applyBorder="1" applyAlignment="1">
      <alignment horizontal="center" vertical="center" wrapText="1"/>
    </xf>
    <xf numFmtId="0" fontId="3" fillId="7" borderId="87" xfId="1" applyFont="1" applyFill="1" applyBorder="1" applyAlignment="1">
      <alignment horizontal="center" vertical="center" wrapText="1"/>
    </xf>
    <xf numFmtId="0" fontId="3" fillId="7" borderId="75" xfId="1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3" xfId="0" applyFont="1" applyFill="1" applyBorder="1" applyAlignment="1">
      <alignment horizontal="center" vertical="center"/>
    </xf>
    <xf numFmtId="0" fontId="3" fillId="7" borderId="65" xfId="1" applyFont="1" applyFill="1" applyBorder="1" applyAlignment="1">
      <alignment horizontal="center" vertical="center" wrapText="1"/>
    </xf>
    <xf numFmtId="0" fontId="3" fillId="7" borderId="26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  <xf numFmtId="0" fontId="5" fillId="7" borderId="59" xfId="0" applyFont="1" applyFill="1" applyBorder="1" applyAlignment="1">
      <alignment horizontal="center" vertical="center"/>
    </xf>
    <xf numFmtId="0" fontId="5" fillId="7" borderId="68" xfId="0" applyFont="1" applyFill="1" applyBorder="1" applyAlignment="1">
      <alignment horizontal="center" vertical="center"/>
    </xf>
    <xf numFmtId="0" fontId="5" fillId="7" borderId="64" xfId="0" applyFont="1" applyFill="1" applyBorder="1" applyAlignment="1">
      <alignment horizontal="center" vertical="center"/>
    </xf>
    <xf numFmtId="2" fontId="3" fillId="7" borderId="68" xfId="1" applyNumberFormat="1" applyFont="1" applyFill="1" applyBorder="1" applyAlignment="1">
      <alignment horizontal="center" vertical="center" wrapText="1"/>
    </xf>
    <xf numFmtId="2" fontId="3" fillId="7" borderId="59" xfId="1" applyNumberFormat="1" applyFont="1" applyFill="1" applyBorder="1" applyAlignment="1">
      <alignment horizontal="center" vertical="center" wrapText="1"/>
    </xf>
    <xf numFmtId="2" fontId="16" fillId="7" borderId="71" xfId="1" applyNumberFormat="1" applyFont="1" applyFill="1" applyBorder="1" applyAlignment="1">
      <alignment horizontal="center" vertical="center" wrapText="1"/>
    </xf>
    <xf numFmtId="2" fontId="16" fillId="7" borderId="67" xfId="1" applyNumberFormat="1" applyFont="1" applyFill="1" applyBorder="1" applyAlignment="1">
      <alignment horizontal="center" vertical="center" wrapText="1"/>
    </xf>
    <xf numFmtId="2" fontId="16" fillId="7" borderId="73" xfId="1" applyNumberFormat="1" applyFont="1" applyFill="1" applyBorder="1" applyAlignment="1">
      <alignment horizontal="center" vertical="center" wrapText="1"/>
    </xf>
    <xf numFmtId="2" fontId="16" fillId="7" borderId="49" xfId="1" applyNumberFormat="1" applyFont="1" applyFill="1" applyBorder="1" applyAlignment="1">
      <alignment horizontal="center" vertical="center" wrapText="1"/>
    </xf>
    <xf numFmtId="2" fontId="16" fillId="7" borderId="65" xfId="1" applyNumberFormat="1" applyFont="1" applyFill="1" applyBorder="1" applyAlignment="1">
      <alignment horizontal="center" vertical="center" wrapText="1"/>
    </xf>
    <xf numFmtId="2" fontId="16" fillId="7" borderId="18" xfId="1" applyNumberFormat="1" applyFont="1" applyFill="1" applyBorder="1" applyAlignment="1">
      <alignment horizontal="center" vertical="center" wrapText="1"/>
    </xf>
  </cellXfs>
  <cellStyles count="4">
    <cellStyle name="Normal" xfId="1"/>
    <cellStyle name="Обычный" xfId="0" builtinId="0"/>
    <cellStyle name="Обычный 2" xfId="2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63"/>
  <sheetViews>
    <sheetView tabSelected="1" showOutlineSymbols="0" showWhiteSpace="0" view="pageBreakPreview" zoomScale="68" zoomScaleNormal="80" zoomScaleSheetLayoutView="68" workbookViewId="0">
      <pane ySplit="5" topLeftCell="A147" activePane="bottomLeft" state="frozen"/>
      <selection activeCell="A180" sqref="A180"/>
      <selection pane="bottomLeft" activeCell="A164" sqref="A164:XFD171"/>
    </sheetView>
  </sheetViews>
  <sheetFormatPr defaultRowHeight="14.25" x14ac:dyDescent="0.2"/>
  <cols>
    <col min="1" max="1" width="47" style="8" customWidth="1"/>
    <col min="2" max="2" width="10.125" style="33" hidden="1" customWidth="1"/>
    <col min="3" max="5" width="10.125" style="1" hidden="1" customWidth="1"/>
    <col min="6" max="8" width="10.5" style="1" customWidth="1"/>
    <col min="9" max="9" width="9.875" style="1" customWidth="1"/>
    <col min="10" max="10" width="9.75" style="33" customWidth="1"/>
    <col min="11" max="11" width="9.5" style="1" customWidth="1"/>
    <col min="12" max="12" width="9.625" style="1" customWidth="1"/>
    <col min="13" max="13" width="10" style="1" customWidth="1"/>
    <col min="14" max="14" width="9.5" style="1" customWidth="1"/>
    <col min="15" max="17" width="9.75" style="1" customWidth="1"/>
    <col min="18" max="19" width="9.375" style="1" customWidth="1"/>
    <col min="20" max="20" width="10" style="1" customWidth="1"/>
    <col min="21" max="21" width="9.5" style="1" customWidth="1"/>
    <col min="22" max="60" width="9" style="31"/>
    <col min="61" max="68" width="9" style="18"/>
  </cols>
  <sheetData>
    <row r="1" spans="1:68" ht="27.75" customHeight="1" x14ac:dyDescent="0.45">
      <c r="A1" s="409" t="s">
        <v>249</v>
      </c>
      <c r="F1" s="10" t="s">
        <v>176</v>
      </c>
    </row>
    <row r="2" spans="1:68" ht="7.5" customHeight="1" thickBot="1" x14ac:dyDescent="0.25"/>
    <row r="3" spans="1:68" ht="31.5" customHeight="1" thickBot="1" x14ac:dyDescent="0.25">
      <c r="A3" s="579" t="s">
        <v>225</v>
      </c>
      <c r="B3" s="576" t="s">
        <v>213</v>
      </c>
      <c r="C3" s="577"/>
      <c r="D3" s="577"/>
      <c r="E3" s="578"/>
      <c r="F3" s="576" t="s">
        <v>214</v>
      </c>
      <c r="G3" s="577"/>
      <c r="H3" s="577"/>
      <c r="I3" s="578"/>
      <c r="J3" s="576" t="s">
        <v>215</v>
      </c>
      <c r="K3" s="577"/>
      <c r="L3" s="577"/>
      <c r="M3" s="578"/>
      <c r="N3" s="576" t="s">
        <v>216</v>
      </c>
      <c r="O3" s="577"/>
      <c r="P3" s="577"/>
      <c r="Q3" s="578"/>
      <c r="R3" s="576" t="s">
        <v>205</v>
      </c>
      <c r="S3" s="577"/>
      <c r="T3" s="577"/>
      <c r="U3" s="578"/>
    </row>
    <row r="4" spans="1:68" ht="31.5" customHeight="1" x14ac:dyDescent="0.2">
      <c r="A4" s="580"/>
      <c r="B4" s="380" t="s">
        <v>260</v>
      </c>
      <c r="C4" s="408" t="str">
        <f>$A$1</f>
        <v>Август 2019</v>
      </c>
      <c r="D4" s="408" t="str">
        <f>$A$1</f>
        <v>Август 2019</v>
      </c>
      <c r="E4" s="382" t="str">
        <f>$A$1</f>
        <v>Август 2019</v>
      </c>
      <c r="F4" s="380" t="s">
        <v>260</v>
      </c>
      <c r="G4" s="408" t="str">
        <f>$A$1</f>
        <v>Август 2019</v>
      </c>
      <c r="H4" s="408" t="str">
        <f>$A$1</f>
        <v>Август 2019</v>
      </c>
      <c r="I4" s="382" t="str">
        <f>$A$1</f>
        <v>Август 2019</v>
      </c>
      <c r="J4" s="380" t="s">
        <v>260</v>
      </c>
      <c r="K4" s="408" t="str">
        <f>$A$1</f>
        <v>Август 2019</v>
      </c>
      <c r="L4" s="408" t="str">
        <f>$A$1</f>
        <v>Август 2019</v>
      </c>
      <c r="M4" s="382" t="str">
        <f>$A$1</f>
        <v>Август 2019</v>
      </c>
      <c r="N4" s="380" t="s">
        <v>260</v>
      </c>
      <c r="O4" s="408" t="str">
        <f>$A$1</f>
        <v>Август 2019</v>
      </c>
      <c r="P4" s="408" t="str">
        <f>$A$1</f>
        <v>Август 2019</v>
      </c>
      <c r="Q4" s="382" t="str">
        <f>$A$1</f>
        <v>Август 2019</v>
      </c>
      <c r="R4" s="380" t="s">
        <v>260</v>
      </c>
      <c r="S4" s="408" t="str">
        <f>$A$1</f>
        <v>Август 2019</v>
      </c>
      <c r="T4" s="408" t="str">
        <f>$A$1</f>
        <v>Август 2019</v>
      </c>
      <c r="U4" s="382" t="str">
        <f>$A$1</f>
        <v>Август 2019</v>
      </c>
    </row>
    <row r="5" spans="1:68" s="4" customFormat="1" ht="33.75" customHeight="1" thickBot="1" x14ac:dyDescent="0.25">
      <c r="A5" s="581"/>
      <c r="B5" s="109" t="s">
        <v>253</v>
      </c>
      <c r="C5" s="110" t="s">
        <v>251</v>
      </c>
      <c r="D5" s="110" t="s">
        <v>252</v>
      </c>
      <c r="E5" s="407" t="s">
        <v>259</v>
      </c>
      <c r="F5" s="109" t="s">
        <v>253</v>
      </c>
      <c r="G5" s="110" t="s">
        <v>251</v>
      </c>
      <c r="H5" s="110" t="s">
        <v>252</v>
      </c>
      <c r="I5" s="407" t="s">
        <v>259</v>
      </c>
      <c r="J5" s="109" t="s">
        <v>253</v>
      </c>
      <c r="K5" s="110" t="s">
        <v>251</v>
      </c>
      <c r="L5" s="110" t="s">
        <v>252</v>
      </c>
      <c r="M5" s="407" t="s">
        <v>259</v>
      </c>
      <c r="N5" s="109" t="s">
        <v>253</v>
      </c>
      <c r="O5" s="110" t="s">
        <v>251</v>
      </c>
      <c r="P5" s="110" t="s">
        <v>252</v>
      </c>
      <c r="Q5" s="407" t="s">
        <v>259</v>
      </c>
      <c r="R5" s="109" t="s">
        <v>253</v>
      </c>
      <c r="S5" s="110" t="s">
        <v>251</v>
      </c>
      <c r="T5" s="110" t="s">
        <v>252</v>
      </c>
      <c r="U5" s="407" t="s">
        <v>259</v>
      </c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75"/>
      <c r="BB5" s="75"/>
      <c r="BC5" s="75"/>
      <c r="BD5" s="75"/>
      <c r="BE5" s="75"/>
      <c r="BF5" s="75"/>
      <c r="BG5" s="75"/>
      <c r="BH5" s="75"/>
      <c r="BI5" s="44"/>
      <c r="BJ5" s="44"/>
      <c r="BK5" s="44"/>
      <c r="BL5" s="44"/>
      <c r="BM5" s="44"/>
      <c r="BN5" s="44"/>
      <c r="BO5" s="44"/>
      <c r="BP5" s="44"/>
    </row>
    <row r="6" spans="1:68" s="18" customFormat="1" ht="21" customHeight="1" thickBot="1" x14ac:dyDescent="0.25">
      <c r="A6" s="89" t="s">
        <v>231</v>
      </c>
      <c r="B6" s="208">
        <v>0</v>
      </c>
      <c r="C6" s="111">
        <v>0</v>
      </c>
      <c r="D6" s="111">
        <v>0</v>
      </c>
      <c r="E6" s="384"/>
      <c r="F6" s="209"/>
      <c r="G6" s="112">
        <v>654.61</v>
      </c>
      <c r="H6" s="112">
        <v>654.61</v>
      </c>
      <c r="I6" s="384">
        <f>H6/G6-1</f>
        <v>0</v>
      </c>
      <c r="J6" s="209"/>
      <c r="K6" s="112">
        <v>15.37</v>
      </c>
      <c r="L6" s="112">
        <v>15.37</v>
      </c>
      <c r="M6" s="384">
        <f>L6/K6-1</f>
        <v>0</v>
      </c>
      <c r="N6" s="210">
        <v>0</v>
      </c>
      <c r="O6" s="114">
        <v>0</v>
      </c>
      <c r="P6" s="114">
        <v>0</v>
      </c>
      <c r="Q6" s="384"/>
      <c r="R6" s="210">
        <v>0</v>
      </c>
      <c r="S6" s="114">
        <v>0</v>
      </c>
      <c r="T6" s="113">
        <v>0</v>
      </c>
      <c r="U6" s="384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</row>
    <row r="7" spans="1:68" s="2" customFormat="1" ht="19.5" customHeight="1" x14ac:dyDescent="0.2">
      <c r="A7" s="77" t="s">
        <v>52</v>
      </c>
      <c r="B7" s="211">
        <v>0</v>
      </c>
      <c r="C7" s="115">
        <v>0</v>
      </c>
      <c r="D7" s="115">
        <v>0</v>
      </c>
      <c r="E7" s="385"/>
      <c r="F7" s="212">
        <v>263</v>
      </c>
      <c r="G7" s="116">
        <v>263</v>
      </c>
      <c r="H7" s="117">
        <v>321</v>
      </c>
      <c r="I7" s="385">
        <f t="shared" ref="I7:I70" si="0">H7/G7-1</f>
        <v>0.22053231939163509</v>
      </c>
      <c r="J7" s="212">
        <v>55.27</v>
      </c>
      <c r="K7" s="116">
        <v>55.27</v>
      </c>
      <c r="L7" s="116">
        <v>9</v>
      </c>
      <c r="M7" s="385">
        <f t="shared" ref="M7:M70" si="1">L7/K7-1</f>
        <v>-0.83716301791206804</v>
      </c>
      <c r="N7" s="213">
        <v>0</v>
      </c>
      <c r="O7" s="119">
        <v>0</v>
      </c>
      <c r="P7" s="119">
        <v>0</v>
      </c>
      <c r="Q7" s="385"/>
      <c r="R7" s="213">
        <v>0</v>
      </c>
      <c r="S7" s="119">
        <v>0</v>
      </c>
      <c r="T7" s="118">
        <v>0</v>
      </c>
      <c r="U7" s="385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18"/>
      <c r="BJ7" s="18"/>
      <c r="BK7" s="18"/>
      <c r="BL7" s="18"/>
      <c r="BM7" s="18"/>
      <c r="BN7" s="18"/>
      <c r="BO7" s="18"/>
      <c r="BP7" s="18"/>
    </row>
    <row r="8" spans="1:68" s="18" customFormat="1" ht="19.5" customHeight="1" x14ac:dyDescent="0.2">
      <c r="A8" s="19" t="s">
        <v>57</v>
      </c>
      <c r="B8" s="214">
        <v>0</v>
      </c>
      <c r="C8" s="120">
        <v>0</v>
      </c>
      <c r="D8" s="120">
        <v>0</v>
      </c>
      <c r="E8" s="386"/>
      <c r="F8" s="215">
        <v>993</v>
      </c>
      <c r="G8" s="122">
        <v>1498</v>
      </c>
      <c r="H8" s="122">
        <v>1035</v>
      </c>
      <c r="I8" s="386">
        <f t="shared" si="0"/>
        <v>-0.30907877169559417</v>
      </c>
      <c r="J8" s="215">
        <v>21</v>
      </c>
      <c r="K8" s="122">
        <v>16.8</v>
      </c>
      <c r="L8" s="122">
        <v>14</v>
      </c>
      <c r="M8" s="386">
        <f t="shared" si="1"/>
        <v>-0.16666666666666674</v>
      </c>
      <c r="N8" s="216">
        <v>0</v>
      </c>
      <c r="O8" s="124">
        <v>0</v>
      </c>
      <c r="P8" s="124">
        <v>0</v>
      </c>
      <c r="Q8" s="386"/>
      <c r="R8" s="216">
        <v>0</v>
      </c>
      <c r="S8" s="124">
        <v>0</v>
      </c>
      <c r="T8" s="123">
        <v>0</v>
      </c>
      <c r="U8" s="386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</row>
    <row r="9" spans="1:68" s="2" customFormat="1" ht="19.5" customHeight="1" x14ac:dyDescent="0.2">
      <c r="A9" s="79" t="s">
        <v>53</v>
      </c>
      <c r="B9" s="217">
        <v>0</v>
      </c>
      <c r="C9" s="125">
        <v>0</v>
      </c>
      <c r="D9" s="125">
        <v>0</v>
      </c>
      <c r="E9" s="387"/>
      <c r="F9" s="218">
        <v>1499.4</v>
      </c>
      <c r="G9" s="126">
        <v>868</v>
      </c>
      <c r="H9" s="126">
        <v>768</v>
      </c>
      <c r="I9" s="387">
        <f t="shared" si="0"/>
        <v>-0.11520737327188935</v>
      </c>
      <c r="J9" s="218">
        <v>51.333333000000003</v>
      </c>
      <c r="K9" s="126">
        <v>9</v>
      </c>
      <c r="L9" s="126">
        <v>17</v>
      </c>
      <c r="M9" s="387">
        <f t="shared" si="1"/>
        <v>0.88888888888888884</v>
      </c>
      <c r="N9" s="219">
        <v>0</v>
      </c>
      <c r="O9" s="128">
        <v>0</v>
      </c>
      <c r="P9" s="128">
        <v>0</v>
      </c>
      <c r="Q9" s="387"/>
      <c r="R9" s="219">
        <v>0</v>
      </c>
      <c r="S9" s="128">
        <v>0</v>
      </c>
      <c r="T9" s="127">
        <v>0</v>
      </c>
      <c r="U9" s="387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18"/>
      <c r="BJ9" s="18"/>
      <c r="BK9" s="18"/>
      <c r="BL9" s="18"/>
      <c r="BM9" s="18"/>
      <c r="BN9" s="18"/>
      <c r="BO9" s="18"/>
      <c r="BP9" s="18"/>
    </row>
    <row r="10" spans="1:68" s="18" customFormat="1" ht="19.5" customHeight="1" x14ac:dyDescent="0.2">
      <c r="A10" s="82" t="s">
        <v>54</v>
      </c>
      <c r="B10" s="214">
        <v>0</v>
      </c>
      <c r="C10" s="120">
        <v>0</v>
      </c>
      <c r="D10" s="120">
        <v>0</v>
      </c>
      <c r="E10" s="388"/>
      <c r="F10" s="215">
        <v>522</v>
      </c>
      <c r="G10" s="122">
        <v>522</v>
      </c>
      <c r="H10" s="122">
        <v>624</v>
      </c>
      <c r="I10" s="388">
        <f t="shared" si="0"/>
        <v>0.19540229885057481</v>
      </c>
      <c r="J10" s="215">
        <v>12</v>
      </c>
      <c r="K10" s="122">
        <v>9.6</v>
      </c>
      <c r="L10" s="122">
        <v>17</v>
      </c>
      <c r="M10" s="388">
        <f t="shared" si="1"/>
        <v>0.77083333333333348</v>
      </c>
      <c r="N10" s="216">
        <v>0</v>
      </c>
      <c r="O10" s="124">
        <v>0</v>
      </c>
      <c r="P10" s="124">
        <v>0</v>
      </c>
      <c r="Q10" s="388"/>
      <c r="R10" s="216">
        <v>0</v>
      </c>
      <c r="S10" s="124">
        <v>0</v>
      </c>
      <c r="T10" s="129">
        <v>0</v>
      </c>
      <c r="U10" s="388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</row>
    <row r="11" spans="1:68" s="18" customFormat="1" ht="19.5" customHeight="1" x14ac:dyDescent="0.2">
      <c r="A11" s="77" t="s">
        <v>55</v>
      </c>
      <c r="B11" s="211">
        <v>0</v>
      </c>
      <c r="C11" s="115">
        <v>0</v>
      </c>
      <c r="D11" s="115">
        <v>0</v>
      </c>
      <c r="E11" s="389"/>
      <c r="F11" s="212">
        <v>583</v>
      </c>
      <c r="G11" s="116">
        <v>583</v>
      </c>
      <c r="H11" s="116">
        <v>353</v>
      </c>
      <c r="I11" s="389">
        <f t="shared" si="0"/>
        <v>-0.39451114922813035</v>
      </c>
      <c r="J11" s="212">
        <v>26</v>
      </c>
      <c r="K11" s="116">
        <v>26</v>
      </c>
      <c r="L11" s="116">
        <v>25</v>
      </c>
      <c r="M11" s="389">
        <f t="shared" si="1"/>
        <v>-3.8461538461538436E-2</v>
      </c>
      <c r="N11" s="212">
        <v>0</v>
      </c>
      <c r="O11" s="116">
        <v>0</v>
      </c>
      <c r="P11" s="116">
        <v>0</v>
      </c>
      <c r="Q11" s="389"/>
      <c r="R11" s="213">
        <v>0</v>
      </c>
      <c r="S11" s="116">
        <v>0</v>
      </c>
      <c r="T11" s="118">
        <v>0</v>
      </c>
      <c r="U11" s="389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</row>
    <row r="12" spans="1:68" s="18" customFormat="1" ht="19.5" customHeight="1" thickBot="1" x14ac:dyDescent="0.25">
      <c r="A12" s="81" t="s">
        <v>56</v>
      </c>
      <c r="B12" s="220">
        <v>0</v>
      </c>
      <c r="C12" s="130">
        <v>0</v>
      </c>
      <c r="D12" s="130">
        <v>0</v>
      </c>
      <c r="E12" s="390"/>
      <c r="F12" s="221">
        <v>101</v>
      </c>
      <c r="G12" s="131">
        <v>101</v>
      </c>
      <c r="H12" s="131">
        <v>389</v>
      </c>
      <c r="I12" s="390">
        <f t="shared" si="0"/>
        <v>2.8514851485148514</v>
      </c>
      <c r="J12" s="221">
        <v>34</v>
      </c>
      <c r="K12" s="131">
        <v>34</v>
      </c>
      <c r="L12" s="131">
        <v>16</v>
      </c>
      <c r="M12" s="390">
        <f t="shared" si="1"/>
        <v>-0.52941176470588236</v>
      </c>
      <c r="N12" s="222">
        <v>0</v>
      </c>
      <c r="O12" s="131">
        <v>0</v>
      </c>
      <c r="P12" s="131">
        <v>0</v>
      </c>
      <c r="Q12" s="390"/>
      <c r="R12" s="222">
        <v>0</v>
      </c>
      <c r="S12" s="131">
        <v>0</v>
      </c>
      <c r="T12" s="132">
        <v>0</v>
      </c>
      <c r="U12" s="390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</row>
    <row r="13" spans="1:68" s="2" customFormat="1" ht="19.5" customHeight="1" x14ac:dyDescent="0.2">
      <c r="A13" s="77" t="s">
        <v>0</v>
      </c>
      <c r="B13" s="211">
        <v>0</v>
      </c>
      <c r="C13" s="115">
        <v>0</v>
      </c>
      <c r="D13" s="115">
        <v>0</v>
      </c>
      <c r="E13" s="389"/>
      <c r="F13" s="212">
        <v>447</v>
      </c>
      <c r="G13" s="116">
        <v>447</v>
      </c>
      <c r="H13" s="116">
        <v>472</v>
      </c>
      <c r="I13" s="389">
        <f t="shared" si="0"/>
        <v>5.5928411633109576E-2</v>
      </c>
      <c r="J13" s="212">
        <v>8</v>
      </c>
      <c r="K13" s="116">
        <v>8</v>
      </c>
      <c r="L13" s="116">
        <v>12</v>
      </c>
      <c r="M13" s="389">
        <f t="shared" si="1"/>
        <v>0.5</v>
      </c>
      <c r="N13" s="213">
        <v>0</v>
      </c>
      <c r="O13" s="119">
        <v>0</v>
      </c>
      <c r="P13" s="119">
        <v>0</v>
      </c>
      <c r="Q13" s="389"/>
      <c r="R13" s="213">
        <v>0</v>
      </c>
      <c r="S13" s="119">
        <v>0</v>
      </c>
      <c r="T13" s="118">
        <v>0</v>
      </c>
      <c r="U13" s="389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18"/>
      <c r="BJ13" s="18"/>
      <c r="BK13" s="18"/>
      <c r="BL13" s="18"/>
      <c r="BM13" s="18"/>
      <c r="BN13" s="18"/>
      <c r="BO13" s="18"/>
      <c r="BP13" s="18"/>
    </row>
    <row r="14" spans="1:68" s="2" customFormat="1" ht="26.25" customHeight="1" x14ac:dyDescent="0.2">
      <c r="A14" s="80" t="s">
        <v>227</v>
      </c>
      <c r="B14" s="223">
        <v>0</v>
      </c>
      <c r="C14" s="133">
        <v>0</v>
      </c>
      <c r="D14" s="133">
        <v>0</v>
      </c>
      <c r="E14" s="391"/>
      <c r="F14" s="224">
        <v>425</v>
      </c>
      <c r="G14" s="134">
        <v>425</v>
      </c>
      <c r="H14" s="134">
        <v>416</v>
      </c>
      <c r="I14" s="391">
        <f t="shared" si="0"/>
        <v>-2.1176470588235241E-2</v>
      </c>
      <c r="J14" s="224">
        <v>43.086528000000001</v>
      </c>
      <c r="K14" s="134">
        <v>56</v>
      </c>
      <c r="L14" s="134">
        <v>9</v>
      </c>
      <c r="M14" s="391">
        <f t="shared" si="1"/>
        <v>-0.8392857142857143</v>
      </c>
      <c r="N14" s="225">
        <v>0</v>
      </c>
      <c r="O14" s="134">
        <v>0</v>
      </c>
      <c r="P14" s="134">
        <v>0</v>
      </c>
      <c r="Q14" s="391"/>
      <c r="R14" s="225">
        <v>0</v>
      </c>
      <c r="S14" s="134">
        <v>0</v>
      </c>
      <c r="T14" s="134">
        <v>0</v>
      </c>
      <c r="U14" s="39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18"/>
      <c r="BJ14" s="18"/>
      <c r="BK14" s="18"/>
      <c r="BL14" s="18"/>
      <c r="BM14" s="18"/>
      <c r="BN14" s="18"/>
      <c r="BO14" s="18"/>
      <c r="BP14" s="18"/>
    </row>
    <row r="15" spans="1:68" s="18" customFormat="1" ht="19.5" customHeight="1" x14ac:dyDescent="0.2">
      <c r="A15" s="79" t="s">
        <v>2</v>
      </c>
      <c r="B15" s="217">
        <v>0</v>
      </c>
      <c r="C15" s="125">
        <v>0</v>
      </c>
      <c r="D15" s="125">
        <v>0</v>
      </c>
      <c r="E15" s="387"/>
      <c r="F15" s="218">
        <v>342</v>
      </c>
      <c r="G15" s="126">
        <v>342</v>
      </c>
      <c r="H15" s="126">
        <v>462</v>
      </c>
      <c r="I15" s="387">
        <f t="shared" si="0"/>
        <v>0.35087719298245612</v>
      </c>
      <c r="J15" s="218">
        <v>38</v>
      </c>
      <c r="K15" s="126">
        <v>38</v>
      </c>
      <c r="L15" s="126">
        <v>51</v>
      </c>
      <c r="M15" s="387">
        <f t="shared" si="1"/>
        <v>0.34210526315789469</v>
      </c>
      <c r="N15" s="219">
        <v>0</v>
      </c>
      <c r="O15" s="128">
        <v>0</v>
      </c>
      <c r="P15" s="128">
        <v>0</v>
      </c>
      <c r="Q15" s="387"/>
      <c r="R15" s="219">
        <v>0</v>
      </c>
      <c r="S15" s="128">
        <v>0</v>
      </c>
      <c r="T15" s="127">
        <v>0</v>
      </c>
      <c r="U15" s="387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</row>
    <row r="16" spans="1:68" s="2" customFormat="1" ht="19.5" customHeight="1" x14ac:dyDescent="0.2">
      <c r="A16" s="19" t="s">
        <v>3</v>
      </c>
      <c r="B16" s="214">
        <v>0</v>
      </c>
      <c r="C16" s="120">
        <v>0</v>
      </c>
      <c r="D16" s="120">
        <v>0</v>
      </c>
      <c r="E16" s="386"/>
      <c r="F16" s="215">
        <v>296</v>
      </c>
      <c r="G16" s="122">
        <v>296</v>
      </c>
      <c r="H16" s="122">
        <v>737</v>
      </c>
      <c r="I16" s="386">
        <f t="shared" si="0"/>
        <v>1.4898648648648649</v>
      </c>
      <c r="J16" s="215">
        <v>16</v>
      </c>
      <c r="K16" s="122">
        <v>16</v>
      </c>
      <c r="L16" s="122">
        <v>33</v>
      </c>
      <c r="M16" s="386">
        <f t="shared" si="1"/>
        <v>1.0625</v>
      </c>
      <c r="N16" s="215">
        <v>0</v>
      </c>
      <c r="O16" s="122">
        <v>0</v>
      </c>
      <c r="P16" s="122">
        <v>0</v>
      </c>
      <c r="Q16" s="386"/>
      <c r="R16" s="216">
        <v>0</v>
      </c>
      <c r="S16" s="122">
        <v>0</v>
      </c>
      <c r="T16" s="123">
        <v>0</v>
      </c>
      <c r="U16" s="386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18"/>
      <c r="BJ16" s="18"/>
      <c r="BK16" s="18"/>
      <c r="BL16" s="18"/>
      <c r="BM16" s="18"/>
      <c r="BN16" s="18"/>
      <c r="BO16" s="18"/>
      <c r="BP16" s="18"/>
    </row>
    <row r="17" spans="1:68" s="18" customFormat="1" ht="19.5" customHeight="1" x14ac:dyDescent="0.2">
      <c r="A17" s="79" t="s">
        <v>4</v>
      </c>
      <c r="B17" s="217">
        <v>0</v>
      </c>
      <c r="C17" s="125">
        <v>0</v>
      </c>
      <c r="D17" s="125">
        <v>0</v>
      </c>
      <c r="E17" s="387"/>
      <c r="F17" s="218">
        <v>551</v>
      </c>
      <c r="G17" s="126">
        <v>551</v>
      </c>
      <c r="H17" s="126">
        <v>351</v>
      </c>
      <c r="I17" s="387">
        <f t="shared" si="0"/>
        <v>-0.36297640653357532</v>
      </c>
      <c r="J17" s="218">
        <v>16</v>
      </c>
      <c r="K17" s="126">
        <v>16</v>
      </c>
      <c r="L17" s="126">
        <v>18</v>
      </c>
      <c r="M17" s="387">
        <f t="shared" si="1"/>
        <v>0.125</v>
      </c>
      <c r="N17" s="219">
        <v>0</v>
      </c>
      <c r="O17" s="128">
        <v>0</v>
      </c>
      <c r="P17" s="128">
        <v>0</v>
      </c>
      <c r="Q17" s="387"/>
      <c r="R17" s="219">
        <v>0</v>
      </c>
      <c r="S17" s="128">
        <v>0</v>
      </c>
      <c r="T17" s="127">
        <v>0</v>
      </c>
      <c r="U17" s="387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</row>
    <row r="18" spans="1:68" s="2" customFormat="1" ht="19.5" customHeight="1" x14ac:dyDescent="0.2">
      <c r="A18" s="19" t="s">
        <v>5</v>
      </c>
      <c r="B18" s="214">
        <v>0</v>
      </c>
      <c r="C18" s="120">
        <v>0</v>
      </c>
      <c r="D18" s="120">
        <v>0</v>
      </c>
      <c r="E18" s="386"/>
      <c r="F18" s="215">
        <v>612</v>
      </c>
      <c r="G18" s="122">
        <v>612</v>
      </c>
      <c r="H18" s="122">
        <v>593</v>
      </c>
      <c r="I18" s="386">
        <f t="shared" si="0"/>
        <v>-3.1045751633986929E-2</v>
      </c>
      <c r="J18" s="215">
        <v>29</v>
      </c>
      <c r="K18" s="122">
        <v>34</v>
      </c>
      <c r="L18" s="122">
        <v>46</v>
      </c>
      <c r="M18" s="386">
        <f t="shared" si="1"/>
        <v>0.35294117647058831</v>
      </c>
      <c r="N18" s="215">
        <v>0</v>
      </c>
      <c r="O18" s="122">
        <v>0</v>
      </c>
      <c r="P18" s="122">
        <v>0</v>
      </c>
      <c r="Q18" s="386"/>
      <c r="R18" s="216">
        <v>0</v>
      </c>
      <c r="S18" s="122">
        <v>0</v>
      </c>
      <c r="T18" s="123">
        <v>0</v>
      </c>
      <c r="U18" s="386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18"/>
      <c r="BJ18" s="18"/>
      <c r="BK18" s="18"/>
      <c r="BL18" s="18"/>
      <c r="BM18" s="18"/>
      <c r="BN18" s="18"/>
      <c r="BO18" s="18"/>
      <c r="BP18" s="18"/>
    </row>
    <row r="19" spans="1:68" s="18" customFormat="1" ht="19.5" customHeight="1" x14ac:dyDescent="0.2">
      <c r="A19" s="79" t="s">
        <v>6</v>
      </c>
      <c r="B19" s="217">
        <v>0</v>
      </c>
      <c r="C19" s="125">
        <v>0</v>
      </c>
      <c r="D19" s="125">
        <v>0</v>
      </c>
      <c r="E19" s="387"/>
      <c r="F19" s="218">
        <v>232</v>
      </c>
      <c r="G19" s="126">
        <v>232</v>
      </c>
      <c r="H19" s="126">
        <v>232</v>
      </c>
      <c r="I19" s="387">
        <f t="shared" si="0"/>
        <v>0</v>
      </c>
      <c r="J19" s="218">
        <v>24</v>
      </c>
      <c r="K19" s="126">
        <v>24</v>
      </c>
      <c r="L19" s="126">
        <v>24</v>
      </c>
      <c r="M19" s="387">
        <f t="shared" si="1"/>
        <v>0</v>
      </c>
      <c r="N19" s="218">
        <v>0</v>
      </c>
      <c r="O19" s="126">
        <v>0</v>
      </c>
      <c r="P19" s="126">
        <v>0</v>
      </c>
      <c r="Q19" s="387"/>
      <c r="R19" s="219">
        <v>0</v>
      </c>
      <c r="S19" s="126">
        <v>0</v>
      </c>
      <c r="T19" s="127">
        <v>0</v>
      </c>
      <c r="U19" s="387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</row>
    <row r="20" spans="1:68" s="2" customFormat="1" ht="19.5" customHeight="1" x14ac:dyDescent="0.2">
      <c r="A20" s="19" t="s">
        <v>7</v>
      </c>
      <c r="B20" s="214">
        <v>0</v>
      </c>
      <c r="C20" s="120">
        <v>0</v>
      </c>
      <c r="D20" s="120">
        <v>0</v>
      </c>
      <c r="E20" s="386"/>
      <c r="F20" s="215">
        <v>432</v>
      </c>
      <c r="G20" s="122">
        <v>432</v>
      </c>
      <c r="H20" s="122">
        <v>641</v>
      </c>
      <c r="I20" s="386">
        <f t="shared" si="0"/>
        <v>0.48379629629629628</v>
      </c>
      <c r="J20" s="215">
        <v>26</v>
      </c>
      <c r="K20" s="122">
        <v>26</v>
      </c>
      <c r="L20" s="122">
        <v>26</v>
      </c>
      <c r="M20" s="386">
        <f t="shared" si="1"/>
        <v>0</v>
      </c>
      <c r="N20" s="215">
        <v>0</v>
      </c>
      <c r="O20" s="122">
        <v>0</v>
      </c>
      <c r="P20" s="122">
        <v>0</v>
      </c>
      <c r="Q20" s="386"/>
      <c r="R20" s="216">
        <v>0</v>
      </c>
      <c r="S20" s="122">
        <v>0</v>
      </c>
      <c r="T20" s="123">
        <v>0</v>
      </c>
      <c r="U20" s="386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18"/>
      <c r="BJ20" s="18"/>
      <c r="BK20" s="18"/>
      <c r="BL20" s="18"/>
      <c r="BM20" s="18"/>
      <c r="BN20" s="18"/>
      <c r="BO20" s="18"/>
      <c r="BP20" s="18"/>
    </row>
    <row r="21" spans="1:68" s="2" customFormat="1" ht="19.5" customHeight="1" x14ac:dyDescent="0.2">
      <c r="A21" s="79" t="s">
        <v>8</v>
      </c>
      <c r="B21" s="217">
        <v>0</v>
      </c>
      <c r="C21" s="125">
        <v>0</v>
      </c>
      <c r="D21" s="125">
        <v>0</v>
      </c>
      <c r="E21" s="387"/>
      <c r="F21" s="218">
        <v>407</v>
      </c>
      <c r="G21" s="126">
        <v>607</v>
      </c>
      <c r="H21" s="126">
        <v>477</v>
      </c>
      <c r="I21" s="387">
        <f t="shared" si="0"/>
        <v>-0.21416803953871499</v>
      </c>
      <c r="J21" s="218">
        <v>18</v>
      </c>
      <c r="K21" s="126">
        <v>14.4</v>
      </c>
      <c r="L21" s="126">
        <v>22</v>
      </c>
      <c r="M21" s="387">
        <f t="shared" si="1"/>
        <v>0.52777777777777768</v>
      </c>
      <c r="N21" s="219">
        <v>0</v>
      </c>
      <c r="O21" s="128">
        <v>0</v>
      </c>
      <c r="P21" s="128">
        <v>0</v>
      </c>
      <c r="Q21" s="387"/>
      <c r="R21" s="219">
        <v>0</v>
      </c>
      <c r="S21" s="128">
        <v>0</v>
      </c>
      <c r="T21" s="127">
        <v>0</v>
      </c>
      <c r="U21" s="387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18"/>
      <c r="BJ21" s="18"/>
      <c r="BK21" s="18"/>
      <c r="BL21" s="18"/>
      <c r="BM21" s="18"/>
      <c r="BN21" s="18"/>
      <c r="BO21" s="18"/>
      <c r="BP21" s="18"/>
    </row>
    <row r="22" spans="1:68" s="18" customFormat="1" ht="19.5" customHeight="1" x14ac:dyDescent="0.2">
      <c r="A22" s="19" t="s">
        <v>9</v>
      </c>
      <c r="B22" s="214">
        <v>0</v>
      </c>
      <c r="C22" s="133">
        <v>0</v>
      </c>
      <c r="D22" s="133">
        <v>0</v>
      </c>
      <c r="E22" s="386"/>
      <c r="F22" s="215">
        <v>548</v>
      </c>
      <c r="G22" s="122">
        <v>548</v>
      </c>
      <c r="H22" s="122">
        <v>495</v>
      </c>
      <c r="I22" s="386">
        <f t="shared" si="0"/>
        <v>-9.671532846715325E-2</v>
      </c>
      <c r="J22" s="215">
        <v>42</v>
      </c>
      <c r="K22" s="122">
        <v>42</v>
      </c>
      <c r="L22" s="134">
        <v>46</v>
      </c>
      <c r="M22" s="386">
        <f t="shared" si="1"/>
        <v>9.5238095238095344E-2</v>
      </c>
      <c r="N22" s="215">
        <v>0</v>
      </c>
      <c r="O22" s="124">
        <v>0</v>
      </c>
      <c r="P22" s="124">
        <v>0</v>
      </c>
      <c r="Q22" s="386"/>
      <c r="R22" s="216">
        <v>0</v>
      </c>
      <c r="S22" s="124">
        <v>0</v>
      </c>
      <c r="T22" s="123">
        <v>0</v>
      </c>
      <c r="U22" s="386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</row>
    <row r="23" spans="1:68" s="2" customFormat="1" ht="19.5" customHeight="1" x14ac:dyDescent="0.2">
      <c r="A23" s="7" t="s">
        <v>237</v>
      </c>
      <c r="B23" s="217">
        <v>0</v>
      </c>
      <c r="C23" s="115">
        <v>0</v>
      </c>
      <c r="D23" s="115">
        <v>0</v>
      </c>
      <c r="E23" s="387"/>
      <c r="F23" s="218">
        <v>470</v>
      </c>
      <c r="G23" s="126">
        <v>470</v>
      </c>
      <c r="H23" s="126">
        <v>618</v>
      </c>
      <c r="I23" s="387">
        <f t="shared" si="0"/>
        <v>0.31489361702127661</v>
      </c>
      <c r="J23" s="218">
        <v>59</v>
      </c>
      <c r="K23" s="126">
        <v>59</v>
      </c>
      <c r="L23" s="116">
        <v>23</v>
      </c>
      <c r="M23" s="387">
        <f t="shared" si="1"/>
        <v>-0.61016949152542366</v>
      </c>
      <c r="N23" s="218">
        <v>0</v>
      </c>
      <c r="O23" s="126">
        <v>0</v>
      </c>
      <c r="P23" s="126">
        <v>0</v>
      </c>
      <c r="Q23" s="387"/>
      <c r="R23" s="219">
        <v>0</v>
      </c>
      <c r="S23" s="126">
        <v>0</v>
      </c>
      <c r="T23" s="127">
        <v>0</v>
      </c>
      <c r="U23" s="387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18"/>
      <c r="BJ23" s="18"/>
      <c r="BK23" s="18"/>
      <c r="BL23" s="18"/>
      <c r="BM23" s="18"/>
      <c r="BN23" s="18"/>
      <c r="BO23" s="18"/>
      <c r="BP23" s="18"/>
    </row>
    <row r="24" spans="1:68" s="18" customFormat="1" ht="19.5" customHeight="1" x14ac:dyDescent="0.2">
      <c r="A24" s="19" t="s">
        <v>10</v>
      </c>
      <c r="B24" s="214">
        <v>0</v>
      </c>
      <c r="C24" s="120">
        <v>0</v>
      </c>
      <c r="D24" s="120">
        <v>0</v>
      </c>
      <c r="E24" s="386"/>
      <c r="F24" s="215">
        <v>264</v>
      </c>
      <c r="G24" s="122">
        <v>264</v>
      </c>
      <c r="H24" s="122">
        <v>482</v>
      </c>
      <c r="I24" s="386">
        <f t="shared" si="0"/>
        <v>0.82575757575757569</v>
      </c>
      <c r="J24" s="215">
        <v>9</v>
      </c>
      <c r="K24" s="122">
        <v>9</v>
      </c>
      <c r="L24" s="122">
        <v>2</v>
      </c>
      <c r="M24" s="386">
        <f t="shared" si="1"/>
        <v>-0.77777777777777779</v>
      </c>
      <c r="N24" s="216">
        <v>0</v>
      </c>
      <c r="O24" s="124">
        <v>0</v>
      </c>
      <c r="P24" s="124">
        <v>0</v>
      </c>
      <c r="Q24" s="386"/>
      <c r="R24" s="216">
        <v>0</v>
      </c>
      <c r="S24" s="124">
        <v>0</v>
      </c>
      <c r="T24" s="123">
        <v>0</v>
      </c>
      <c r="U24" s="386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</row>
    <row r="25" spans="1:68" s="2" customFormat="1" ht="19.5" customHeight="1" x14ac:dyDescent="0.2">
      <c r="A25" s="79" t="s">
        <v>11</v>
      </c>
      <c r="B25" s="217">
        <v>0</v>
      </c>
      <c r="C25" s="125">
        <v>0</v>
      </c>
      <c r="D25" s="125">
        <v>0</v>
      </c>
      <c r="E25" s="387"/>
      <c r="F25" s="218">
        <v>392</v>
      </c>
      <c r="G25" s="126">
        <v>392</v>
      </c>
      <c r="H25" s="126">
        <v>557</v>
      </c>
      <c r="I25" s="387">
        <f t="shared" si="0"/>
        <v>0.42091836734693877</v>
      </c>
      <c r="J25" s="218">
        <v>93</v>
      </c>
      <c r="K25" s="126">
        <v>93</v>
      </c>
      <c r="L25" s="126">
        <v>24</v>
      </c>
      <c r="M25" s="387">
        <f t="shared" si="1"/>
        <v>-0.74193548387096775</v>
      </c>
      <c r="N25" s="218">
        <v>0</v>
      </c>
      <c r="O25" s="128">
        <v>0</v>
      </c>
      <c r="P25" s="128">
        <v>0</v>
      </c>
      <c r="Q25" s="387"/>
      <c r="R25" s="219">
        <v>0</v>
      </c>
      <c r="S25" s="128">
        <v>0</v>
      </c>
      <c r="T25" s="126">
        <v>0</v>
      </c>
      <c r="U25" s="387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18"/>
      <c r="BJ25" s="18"/>
      <c r="BK25" s="18"/>
      <c r="BL25" s="18"/>
      <c r="BM25" s="18"/>
      <c r="BN25" s="18"/>
      <c r="BO25" s="18"/>
      <c r="BP25" s="18"/>
    </row>
    <row r="26" spans="1:68" s="18" customFormat="1" ht="19.5" customHeight="1" x14ac:dyDescent="0.2">
      <c r="A26" s="19" t="s">
        <v>196</v>
      </c>
      <c r="B26" s="214">
        <v>0</v>
      </c>
      <c r="C26" s="120">
        <v>0</v>
      </c>
      <c r="D26" s="120">
        <v>0</v>
      </c>
      <c r="E26" s="386"/>
      <c r="F26" s="215">
        <v>1830</v>
      </c>
      <c r="G26" s="122">
        <v>1830</v>
      </c>
      <c r="H26" s="122">
        <v>1726</v>
      </c>
      <c r="I26" s="386">
        <f t="shared" si="0"/>
        <v>-5.6830601092896171E-2</v>
      </c>
      <c r="J26" s="215">
        <v>6</v>
      </c>
      <c r="K26" s="122">
        <v>6</v>
      </c>
      <c r="L26" s="122">
        <v>15</v>
      </c>
      <c r="M26" s="386">
        <f t="shared" si="1"/>
        <v>1.5</v>
      </c>
      <c r="N26" s="216">
        <v>0</v>
      </c>
      <c r="O26" s="124">
        <v>0</v>
      </c>
      <c r="P26" s="124">
        <v>0</v>
      </c>
      <c r="Q26" s="386"/>
      <c r="R26" s="216">
        <v>0</v>
      </c>
      <c r="S26" s="124">
        <v>0</v>
      </c>
      <c r="T26" s="123">
        <v>0</v>
      </c>
      <c r="U26" s="386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</row>
    <row r="27" spans="1:68" s="2" customFormat="1" ht="19.5" customHeight="1" x14ac:dyDescent="0.2">
      <c r="A27" s="79" t="s">
        <v>12</v>
      </c>
      <c r="B27" s="217">
        <v>0</v>
      </c>
      <c r="C27" s="125">
        <v>0</v>
      </c>
      <c r="D27" s="125">
        <v>0</v>
      </c>
      <c r="E27" s="387"/>
      <c r="F27" s="218">
        <v>416</v>
      </c>
      <c r="G27" s="126">
        <v>416</v>
      </c>
      <c r="H27" s="126">
        <v>300</v>
      </c>
      <c r="I27" s="387">
        <f t="shared" si="0"/>
        <v>-0.27884615384615385</v>
      </c>
      <c r="J27" s="218">
        <v>36</v>
      </c>
      <c r="K27" s="126">
        <v>36</v>
      </c>
      <c r="L27" s="126">
        <v>11</v>
      </c>
      <c r="M27" s="387">
        <f t="shared" si="1"/>
        <v>-0.69444444444444442</v>
      </c>
      <c r="N27" s="219">
        <v>0</v>
      </c>
      <c r="O27" s="128">
        <v>0</v>
      </c>
      <c r="P27" s="128">
        <v>0</v>
      </c>
      <c r="Q27" s="387"/>
      <c r="R27" s="219">
        <v>0</v>
      </c>
      <c r="S27" s="128">
        <v>0</v>
      </c>
      <c r="T27" s="127">
        <v>0</v>
      </c>
      <c r="U27" s="387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18"/>
      <c r="BJ27" s="18"/>
      <c r="BK27" s="18"/>
      <c r="BL27" s="18"/>
      <c r="BM27" s="18"/>
      <c r="BN27" s="18"/>
      <c r="BO27" s="18"/>
      <c r="BP27" s="18"/>
    </row>
    <row r="28" spans="1:68" s="18" customFormat="1" ht="19.5" customHeight="1" x14ac:dyDescent="0.2">
      <c r="A28" s="19" t="s">
        <v>13</v>
      </c>
      <c r="B28" s="214">
        <v>0</v>
      </c>
      <c r="C28" s="120">
        <v>0</v>
      </c>
      <c r="D28" s="277">
        <v>0</v>
      </c>
      <c r="E28" s="386"/>
      <c r="F28" s="215">
        <v>254</v>
      </c>
      <c r="G28" s="122">
        <v>254</v>
      </c>
      <c r="H28" s="122">
        <v>263</v>
      </c>
      <c r="I28" s="386">
        <f t="shared" si="0"/>
        <v>3.5433070866141669E-2</v>
      </c>
      <c r="J28" s="215">
        <v>9</v>
      </c>
      <c r="K28" s="122">
        <v>9</v>
      </c>
      <c r="L28" s="122">
        <v>21</v>
      </c>
      <c r="M28" s="386">
        <f t="shared" si="1"/>
        <v>1.3333333333333335</v>
      </c>
      <c r="N28" s="216">
        <v>0</v>
      </c>
      <c r="O28" s="124">
        <v>0</v>
      </c>
      <c r="P28" s="124">
        <v>0</v>
      </c>
      <c r="Q28" s="386"/>
      <c r="R28" s="216">
        <v>0</v>
      </c>
      <c r="S28" s="124">
        <v>0</v>
      </c>
      <c r="T28" s="123">
        <v>0</v>
      </c>
      <c r="U28" s="386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</row>
    <row r="29" spans="1:68" s="18" customFormat="1" ht="19.5" customHeight="1" x14ac:dyDescent="0.2">
      <c r="A29" s="79" t="s">
        <v>14</v>
      </c>
      <c r="B29" s="217">
        <v>0</v>
      </c>
      <c r="C29" s="125">
        <v>0</v>
      </c>
      <c r="D29" s="125">
        <v>0</v>
      </c>
      <c r="E29" s="387"/>
      <c r="F29" s="218">
        <v>165</v>
      </c>
      <c r="G29" s="126">
        <v>165</v>
      </c>
      <c r="H29" s="128">
        <v>152</v>
      </c>
      <c r="I29" s="387">
        <f t="shared" si="0"/>
        <v>-7.878787878787874E-2</v>
      </c>
      <c r="J29" s="218">
        <v>7</v>
      </c>
      <c r="K29" s="126">
        <v>7</v>
      </c>
      <c r="L29" s="126">
        <v>28</v>
      </c>
      <c r="M29" s="387">
        <f t="shared" si="1"/>
        <v>3</v>
      </c>
      <c r="N29" s="218">
        <v>0</v>
      </c>
      <c r="O29" s="128">
        <v>0</v>
      </c>
      <c r="P29" s="128">
        <v>0</v>
      </c>
      <c r="Q29" s="387"/>
      <c r="R29" s="219">
        <v>0</v>
      </c>
      <c r="S29" s="128">
        <v>0</v>
      </c>
      <c r="T29" s="127">
        <v>0</v>
      </c>
      <c r="U29" s="387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</row>
    <row r="30" spans="1:68" s="18" customFormat="1" ht="19.5" customHeight="1" x14ac:dyDescent="0.2">
      <c r="A30" s="19" t="s">
        <v>15</v>
      </c>
      <c r="B30" s="214">
        <v>0</v>
      </c>
      <c r="C30" s="120">
        <v>0</v>
      </c>
      <c r="D30" s="120">
        <v>0</v>
      </c>
      <c r="E30" s="386"/>
      <c r="F30" s="215">
        <v>385</v>
      </c>
      <c r="G30" s="122">
        <v>385</v>
      </c>
      <c r="H30" s="124">
        <v>183</v>
      </c>
      <c r="I30" s="386">
        <f t="shared" si="0"/>
        <v>-0.52467532467532463</v>
      </c>
      <c r="J30" s="215">
        <v>17</v>
      </c>
      <c r="K30" s="122">
        <v>17</v>
      </c>
      <c r="L30" s="122">
        <v>22</v>
      </c>
      <c r="M30" s="386">
        <f t="shared" si="1"/>
        <v>0.29411764705882359</v>
      </c>
      <c r="N30" s="215">
        <v>0</v>
      </c>
      <c r="O30" s="122">
        <v>0</v>
      </c>
      <c r="P30" s="122">
        <v>0</v>
      </c>
      <c r="Q30" s="386"/>
      <c r="R30" s="216">
        <v>0</v>
      </c>
      <c r="S30" s="122">
        <v>0</v>
      </c>
      <c r="T30" s="123">
        <v>0</v>
      </c>
      <c r="U30" s="386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</row>
    <row r="31" spans="1:68" s="18" customFormat="1" ht="19.5" customHeight="1" x14ac:dyDescent="0.2">
      <c r="A31" s="79" t="s">
        <v>16</v>
      </c>
      <c r="B31" s="217">
        <v>0</v>
      </c>
      <c r="C31" s="115">
        <v>0</v>
      </c>
      <c r="D31" s="115">
        <v>0</v>
      </c>
      <c r="E31" s="387"/>
      <c r="F31" s="218">
        <v>1038</v>
      </c>
      <c r="G31" s="126">
        <v>2038</v>
      </c>
      <c r="H31" s="128">
        <v>771</v>
      </c>
      <c r="I31" s="387">
        <f t="shared" si="0"/>
        <v>-0.62168792934249262</v>
      </c>
      <c r="J31" s="218">
        <v>11</v>
      </c>
      <c r="K31" s="126">
        <v>11</v>
      </c>
      <c r="L31" s="116">
        <v>18</v>
      </c>
      <c r="M31" s="387">
        <f t="shared" si="1"/>
        <v>0.63636363636363646</v>
      </c>
      <c r="N31" s="219">
        <v>0</v>
      </c>
      <c r="O31" s="128">
        <v>0</v>
      </c>
      <c r="P31" s="128">
        <v>0</v>
      </c>
      <c r="Q31" s="387"/>
      <c r="R31" s="219">
        <v>0</v>
      </c>
      <c r="S31" s="128">
        <v>0</v>
      </c>
      <c r="T31" s="127">
        <v>0</v>
      </c>
      <c r="U31" s="387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</row>
    <row r="32" spans="1:68" s="18" customFormat="1" ht="19.5" customHeight="1" x14ac:dyDescent="0.2">
      <c r="A32" s="19" t="s">
        <v>17</v>
      </c>
      <c r="B32" s="214">
        <v>0</v>
      </c>
      <c r="C32" s="133">
        <v>0</v>
      </c>
      <c r="D32" s="133">
        <v>0</v>
      </c>
      <c r="E32" s="386"/>
      <c r="F32" s="215">
        <v>414</v>
      </c>
      <c r="G32" s="122">
        <v>414</v>
      </c>
      <c r="H32" s="124">
        <v>614</v>
      </c>
      <c r="I32" s="386">
        <f t="shared" si="0"/>
        <v>0.48309178743961345</v>
      </c>
      <c r="J32" s="215">
        <v>21</v>
      </c>
      <c r="K32" s="122">
        <v>21</v>
      </c>
      <c r="L32" s="134">
        <v>22</v>
      </c>
      <c r="M32" s="386">
        <f t="shared" si="1"/>
        <v>4.7619047619047672E-2</v>
      </c>
      <c r="N32" s="215">
        <v>0</v>
      </c>
      <c r="O32" s="122">
        <v>0</v>
      </c>
      <c r="P32" s="122">
        <v>0</v>
      </c>
      <c r="Q32" s="386"/>
      <c r="R32" s="216">
        <v>0</v>
      </c>
      <c r="S32" s="122">
        <v>0</v>
      </c>
      <c r="T32" s="123">
        <v>0</v>
      </c>
      <c r="U32" s="386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</row>
    <row r="33" spans="1:60" s="18" customFormat="1" ht="19.5" customHeight="1" x14ac:dyDescent="0.2">
      <c r="A33" s="79" t="s">
        <v>18</v>
      </c>
      <c r="B33" s="217">
        <v>0</v>
      </c>
      <c r="C33" s="125">
        <v>0</v>
      </c>
      <c r="D33" s="125">
        <v>0</v>
      </c>
      <c r="E33" s="387"/>
      <c r="F33" s="218">
        <v>161</v>
      </c>
      <c r="G33" s="126">
        <v>161</v>
      </c>
      <c r="H33" s="128">
        <v>373</v>
      </c>
      <c r="I33" s="387">
        <f t="shared" si="0"/>
        <v>1.3167701863354035</v>
      </c>
      <c r="J33" s="218">
        <v>21</v>
      </c>
      <c r="K33" s="126">
        <v>21</v>
      </c>
      <c r="L33" s="126">
        <v>16</v>
      </c>
      <c r="M33" s="387">
        <f t="shared" si="1"/>
        <v>-0.23809523809523814</v>
      </c>
      <c r="N33" s="219">
        <v>0</v>
      </c>
      <c r="O33" s="128">
        <v>0</v>
      </c>
      <c r="P33" s="128">
        <v>0</v>
      </c>
      <c r="Q33" s="387"/>
      <c r="R33" s="219">
        <v>0</v>
      </c>
      <c r="S33" s="128">
        <v>0</v>
      </c>
      <c r="T33" s="127">
        <v>0</v>
      </c>
      <c r="U33" s="387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</row>
    <row r="34" spans="1:60" s="18" customFormat="1" ht="19.5" customHeight="1" x14ac:dyDescent="0.2">
      <c r="A34" s="19" t="s">
        <v>19</v>
      </c>
      <c r="B34" s="214">
        <v>0</v>
      </c>
      <c r="C34" s="120">
        <v>0</v>
      </c>
      <c r="D34" s="120">
        <v>0</v>
      </c>
      <c r="E34" s="386"/>
      <c r="F34" s="215">
        <v>421</v>
      </c>
      <c r="G34" s="122">
        <v>421</v>
      </c>
      <c r="H34" s="124">
        <v>374</v>
      </c>
      <c r="I34" s="386">
        <f t="shared" si="0"/>
        <v>-0.11163895486935871</v>
      </c>
      <c r="J34" s="215">
        <v>16</v>
      </c>
      <c r="K34" s="122">
        <v>16</v>
      </c>
      <c r="L34" s="122">
        <v>57</v>
      </c>
      <c r="M34" s="386">
        <f t="shared" si="1"/>
        <v>2.5625</v>
      </c>
      <c r="N34" s="216">
        <v>0</v>
      </c>
      <c r="O34" s="122">
        <v>0</v>
      </c>
      <c r="P34" s="122">
        <v>0</v>
      </c>
      <c r="Q34" s="386"/>
      <c r="R34" s="216">
        <v>0</v>
      </c>
      <c r="S34" s="122">
        <v>0</v>
      </c>
      <c r="T34" s="123">
        <v>0</v>
      </c>
      <c r="U34" s="386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</row>
    <row r="35" spans="1:60" s="18" customFormat="1" ht="19.5" customHeight="1" x14ac:dyDescent="0.2">
      <c r="A35" s="79" t="s">
        <v>20</v>
      </c>
      <c r="B35" s="217">
        <v>0</v>
      </c>
      <c r="C35" s="125">
        <v>0</v>
      </c>
      <c r="D35" s="125">
        <v>0</v>
      </c>
      <c r="E35" s="387"/>
      <c r="F35" s="218">
        <v>414</v>
      </c>
      <c r="G35" s="126">
        <v>414</v>
      </c>
      <c r="H35" s="128">
        <v>652</v>
      </c>
      <c r="I35" s="387">
        <f t="shared" si="0"/>
        <v>0.57487922705314021</v>
      </c>
      <c r="J35" s="218">
        <v>10</v>
      </c>
      <c r="K35" s="126">
        <v>50</v>
      </c>
      <c r="L35" s="126">
        <v>27</v>
      </c>
      <c r="M35" s="387">
        <f t="shared" si="1"/>
        <v>-0.45999999999999996</v>
      </c>
      <c r="N35" s="219">
        <v>0</v>
      </c>
      <c r="O35" s="128">
        <v>0</v>
      </c>
      <c r="P35" s="128">
        <v>0</v>
      </c>
      <c r="Q35" s="387"/>
      <c r="R35" s="219">
        <v>0</v>
      </c>
      <c r="S35" s="128">
        <v>0</v>
      </c>
      <c r="T35" s="127">
        <v>0</v>
      </c>
      <c r="U35" s="387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</row>
    <row r="36" spans="1:60" s="18" customFormat="1" ht="19.5" customHeight="1" x14ac:dyDescent="0.2">
      <c r="A36" s="19" t="s">
        <v>21</v>
      </c>
      <c r="B36" s="214">
        <v>0</v>
      </c>
      <c r="C36" s="120">
        <v>0</v>
      </c>
      <c r="D36" s="120">
        <v>0</v>
      </c>
      <c r="E36" s="386"/>
      <c r="F36" s="215">
        <v>332</v>
      </c>
      <c r="G36" s="122">
        <v>332</v>
      </c>
      <c r="H36" s="124">
        <v>398</v>
      </c>
      <c r="I36" s="386">
        <f t="shared" si="0"/>
        <v>0.1987951807228916</v>
      </c>
      <c r="J36" s="215">
        <v>8</v>
      </c>
      <c r="K36" s="122">
        <v>8</v>
      </c>
      <c r="L36" s="122">
        <v>13</v>
      </c>
      <c r="M36" s="386">
        <f t="shared" si="1"/>
        <v>0.625</v>
      </c>
      <c r="N36" s="216">
        <v>0</v>
      </c>
      <c r="O36" s="122">
        <v>0</v>
      </c>
      <c r="P36" s="122">
        <v>0</v>
      </c>
      <c r="Q36" s="386"/>
      <c r="R36" s="216">
        <v>0</v>
      </c>
      <c r="S36" s="122">
        <v>0</v>
      </c>
      <c r="T36" s="123">
        <v>0</v>
      </c>
      <c r="U36" s="386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</row>
    <row r="37" spans="1:60" s="18" customFormat="1" ht="19.5" customHeight="1" x14ac:dyDescent="0.2">
      <c r="A37" s="79" t="s">
        <v>22</v>
      </c>
      <c r="B37" s="217">
        <v>0</v>
      </c>
      <c r="C37" s="125">
        <v>0</v>
      </c>
      <c r="D37" s="125">
        <v>0</v>
      </c>
      <c r="E37" s="387"/>
      <c r="F37" s="218">
        <v>514</v>
      </c>
      <c r="G37" s="126">
        <v>514</v>
      </c>
      <c r="H37" s="128">
        <v>477</v>
      </c>
      <c r="I37" s="387">
        <f t="shared" si="0"/>
        <v>-7.1984435797665336E-2</v>
      </c>
      <c r="J37" s="218">
        <v>12</v>
      </c>
      <c r="K37" s="126">
        <v>12</v>
      </c>
      <c r="L37" s="126">
        <v>6</v>
      </c>
      <c r="M37" s="387">
        <f t="shared" si="1"/>
        <v>-0.5</v>
      </c>
      <c r="N37" s="218">
        <v>0</v>
      </c>
      <c r="O37" s="128">
        <v>0</v>
      </c>
      <c r="P37" s="128">
        <v>0</v>
      </c>
      <c r="Q37" s="387"/>
      <c r="R37" s="219">
        <v>0</v>
      </c>
      <c r="S37" s="128">
        <v>0</v>
      </c>
      <c r="T37" s="127">
        <v>0</v>
      </c>
      <c r="U37" s="387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</row>
    <row r="38" spans="1:60" s="18" customFormat="1" ht="19.5" customHeight="1" x14ac:dyDescent="0.2">
      <c r="A38" s="19" t="s">
        <v>23</v>
      </c>
      <c r="B38" s="214">
        <v>0</v>
      </c>
      <c r="C38" s="120">
        <v>0</v>
      </c>
      <c r="D38" s="120">
        <v>0</v>
      </c>
      <c r="E38" s="386"/>
      <c r="F38" s="215">
        <v>210</v>
      </c>
      <c r="G38" s="122">
        <v>210</v>
      </c>
      <c r="H38" s="124">
        <v>599</v>
      </c>
      <c r="I38" s="386">
        <f t="shared" si="0"/>
        <v>1.8523809523809525</v>
      </c>
      <c r="J38" s="215">
        <v>6</v>
      </c>
      <c r="K38" s="122">
        <v>6</v>
      </c>
      <c r="L38" s="122">
        <v>55</v>
      </c>
      <c r="M38" s="386">
        <f t="shared" si="1"/>
        <v>8.1666666666666661</v>
      </c>
      <c r="N38" s="215">
        <v>0</v>
      </c>
      <c r="O38" s="122">
        <v>0</v>
      </c>
      <c r="P38" s="122">
        <v>0</v>
      </c>
      <c r="Q38" s="386"/>
      <c r="R38" s="216">
        <v>0</v>
      </c>
      <c r="S38" s="122">
        <v>0</v>
      </c>
      <c r="T38" s="123">
        <v>0</v>
      </c>
      <c r="U38" s="386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</row>
    <row r="39" spans="1:60" s="18" customFormat="1" ht="19.5" customHeight="1" x14ac:dyDescent="0.2">
      <c r="A39" s="79" t="s">
        <v>24</v>
      </c>
      <c r="B39" s="217">
        <v>0</v>
      </c>
      <c r="C39" s="125">
        <v>0</v>
      </c>
      <c r="D39" s="125">
        <v>0</v>
      </c>
      <c r="E39" s="387"/>
      <c r="F39" s="218">
        <v>281</v>
      </c>
      <c r="G39" s="126">
        <v>281</v>
      </c>
      <c r="H39" s="128">
        <v>295</v>
      </c>
      <c r="I39" s="387">
        <f t="shared" si="0"/>
        <v>4.9822064056939563E-2</v>
      </c>
      <c r="J39" s="218">
        <v>59</v>
      </c>
      <c r="K39" s="126">
        <v>59</v>
      </c>
      <c r="L39" s="126">
        <v>35</v>
      </c>
      <c r="M39" s="387">
        <f t="shared" si="1"/>
        <v>-0.40677966101694918</v>
      </c>
      <c r="N39" s="226">
        <v>0</v>
      </c>
      <c r="O39" s="128">
        <v>0</v>
      </c>
      <c r="P39" s="128">
        <v>0</v>
      </c>
      <c r="Q39" s="387"/>
      <c r="R39" s="219">
        <v>0</v>
      </c>
      <c r="S39" s="128">
        <v>0</v>
      </c>
      <c r="T39" s="127">
        <v>0</v>
      </c>
      <c r="U39" s="387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</row>
    <row r="40" spans="1:60" s="18" customFormat="1" ht="19.5" customHeight="1" x14ac:dyDescent="0.2">
      <c r="A40" s="19" t="s">
        <v>25</v>
      </c>
      <c r="B40" s="214">
        <v>0</v>
      </c>
      <c r="C40" s="120">
        <v>0</v>
      </c>
      <c r="D40" s="120">
        <v>0</v>
      </c>
      <c r="E40" s="386"/>
      <c r="F40" s="215">
        <v>225</v>
      </c>
      <c r="G40" s="122">
        <v>225</v>
      </c>
      <c r="H40" s="122">
        <v>67</v>
      </c>
      <c r="I40" s="386">
        <f t="shared" si="0"/>
        <v>-0.7022222222222223</v>
      </c>
      <c r="J40" s="215">
        <v>20</v>
      </c>
      <c r="K40" s="122">
        <v>20</v>
      </c>
      <c r="L40" s="122">
        <v>13</v>
      </c>
      <c r="M40" s="386">
        <f t="shared" si="1"/>
        <v>-0.35</v>
      </c>
      <c r="N40" s="227">
        <v>0</v>
      </c>
      <c r="O40" s="122">
        <v>0</v>
      </c>
      <c r="P40" s="122">
        <v>0</v>
      </c>
      <c r="Q40" s="386"/>
      <c r="R40" s="216">
        <v>0</v>
      </c>
      <c r="S40" s="122">
        <v>0</v>
      </c>
      <c r="T40" s="123">
        <v>0</v>
      </c>
      <c r="U40" s="386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</row>
    <row r="41" spans="1:60" s="18" customFormat="1" ht="19.5" customHeight="1" x14ac:dyDescent="0.2">
      <c r="A41" s="79" t="s">
        <v>26</v>
      </c>
      <c r="B41" s="217">
        <v>0</v>
      </c>
      <c r="C41" s="115">
        <v>0</v>
      </c>
      <c r="D41" s="115">
        <v>0</v>
      </c>
      <c r="E41" s="387"/>
      <c r="F41" s="218">
        <v>260</v>
      </c>
      <c r="G41" s="126">
        <v>260</v>
      </c>
      <c r="H41" s="128">
        <v>20</v>
      </c>
      <c r="I41" s="387">
        <f t="shared" si="0"/>
        <v>-0.92307692307692313</v>
      </c>
      <c r="J41" s="218">
        <v>0</v>
      </c>
      <c r="K41" s="126">
        <v>0</v>
      </c>
      <c r="L41" s="116">
        <v>20</v>
      </c>
      <c r="M41" s="387" t="e">
        <f t="shared" si="1"/>
        <v>#DIV/0!</v>
      </c>
      <c r="N41" s="226">
        <v>0</v>
      </c>
      <c r="O41" s="128">
        <v>0</v>
      </c>
      <c r="P41" s="128">
        <v>0</v>
      </c>
      <c r="Q41" s="387"/>
      <c r="R41" s="219">
        <v>0</v>
      </c>
      <c r="S41" s="128">
        <v>0</v>
      </c>
      <c r="T41" s="127">
        <v>0</v>
      </c>
      <c r="U41" s="387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</row>
    <row r="42" spans="1:60" s="18" customFormat="1" ht="19.5" customHeight="1" x14ac:dyDescent="0.2">
      <c r="A42" s="19" t="s">
        <v>27</v>
      </c>
      <c r="B42" s="214">
        <v>0</v>
      </c>
      <c r="C42" s="133">
        <v>0</v>
      </c>
      <c r="D42" s="133">
        <v>0</v>
      </c>
      <c r="E42" s="386"/>
      <c r="F42" s="215">
        <v>233</v>
      </c>
      <c r="G42" s="122">
        <v>233</v>
      </c>
      <c r="H42" s="122">
        <v>200</v>
      </c>
      <c r="I42" s="386">
        <f t="shared" si="0"/>
        <v>-0.14163090128755362</v>
      </c>
      <c r="J42" s="215">
        <v>13</v>
      </c>
      <c r="K42" s="122">
        <v>13</v>
      </c>
      <c r="L42" s="134">
        <v>24</v>
      </c>
      <c r="M42" s="386">
        <f t="shared" si="1"/>
        <v>0.84615384615384626</v>
      </c>
      <c r="N42" s="227">
        <v>0</v>
      </c>
      <c r="O42" s="122">
        <v>0</v>
      </c>
      <c r="P42" s="122">
        <v>0</v>
      </c>
      <c r="Q42" s="386"/>
      <c r="R42" s="216">
        <v>0</v>
      </c>
      <c r="S42" s="122">
        <v>0</v>
      </c>
      <c r="T42" s="123">
        <v>0</v>
      </c>
      <c r="U42" s="386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</row>
    <row r="43" spans="1:60" s="18" customFormat="1" ht="19.5" customHeight="1" x14ac:dyDescent="0.2">
      <c r="A43" s="79" t="s">
        <v>28</v>
      </c>
      <c r="B43" s="217">
        <v>0</v>
      </c>
      <c r="C43" s="125">
        <v>0</v>
      </c>
      <c r="D43" s="125">
        <v>0</v>
      </c>
      <c r="E43" s="387"/>
      <c r="F43" s="218">
        <v>533</v>
      </c>
      <c r="G43" s="126">
        <v>3205</v>
      </c>
      <c r="H43" s="128">
        <v>1808</v>
      </c>
      <c r="I43" s="387">
        <f t="shared" si="0"/>
        <v>-0.4358814352574103</v>
      </c>
      <c r="J43" s="218">
        <v>13</v>
      </c>
      <c r="K43" s="126">
        <v>105</v>
      </c>
      <c r="L43" s="126">
        <v>65</v>
      </c>
      <c r="M43" s="387">
        <f t="shared" si="1"/>
        <v>-0.38095238095238093</v>
      </c>
      <c r="N43" s="226">
        <v>0</v>
      </c>
      <c r="O43" s="128">
        <v>0</v>
      </c>
      <c r="P43" s="128">
        <v>0</v>
      </c>
      <c r="Q43" s="387"/>
      <c r="R43" s="219">
        <v>0</v>
      </c>
      <c r="S43" s="128">
        <v>0</v>
      </c>
      <c r="T43" s="127">
        <v>0</v>
      </c>
      <c r="U43" s="387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</row>
    <row r="44" spans="1:60" s="18" customFormat="1" ht="19.5" customHeight="1" x14ac:dyDescent="0.2">
      <c r="A44" s="19" t="s">
        <v>29</v>
      </c>
      <c r="B44" s="214">
        <v>0</v>
      </c>
      <c r="C44" s="120">
        <v>0</v>
      </c>
      <c r="D44" s="120">
        <v>0</v>
      </c>
      <c r="E44" s="386"/>
      <c r="F44" s="215">
        <v>428</v>
      </c>
      <c r="G44" s="122">
        <v>428</v>
      </c>
      <c r="H44" s="122">
        <v>297</v>
      </c>
      <c r="I44" s="386">
        <f t="shared" si="0"/>
        <v>-0.30607476635514019</v>
      </c>
      <c r="J44" s="215">
        <v>8</v>
      </c>
      <c r="K44" s="122">
        <v>8</v>
      </c>
      <c r="L44" s="122">
        <v>15</v>
      </c>
      <c r="M44" s="386">
        <f t="shared" si="1"/>
        <v>0.875</v>
      </c>
      <c r="N44" s="227">
        <v>0</v>
      </c>
      <c r="O44" s="122">
        <v>0</v>
      </c>
      <c r="P44" s="122">
        <v>0</v>
      </c>
      <c r="Q44" s="386"/>
      <c r="R44" s="216">
        <v>0</v>
      </c>
      <c r="S44" s="122">
        <v>0</v>
      </c>
      <c r="T44" s="123">
        <v>0</v>
      </c>
      <c r="U44" s="386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</row>
    <row r="45" spans="1:60" s="18" customFormat="1" ht="19.5" customHeight="1" x14ac:dyDescent="0.2">
      <c r="A45" s="79" t="s">
        <v>30</v>
      </c>
      <c r="B45" s="217">
        <v>0</v>
      </c>
      <c r="C45" s="125">
        <v>0</v>
      </c>
      <c r="D45" s="125">
        <v>0</v>
      </c>
      <c r="E45" s="387"/>
      <c r="F45" s="218">
        <v>596</v>
      </c>
      <c r="G45" s="126">
        <v>596</v>
      </c>
      <c r="H45" s="128">
        <v>774</v>
      </c>
      <c r="I45" s="387">
        <f t="shared" si="0"/>
        <v>0.29865771812080544</v>
      </c>
      <c r="J45" s="218">
        <v>32</v>
      </c>
      <c r="K45" s="126">
        <v>32</v>
      </c>
      <c r="L45" s="126">
        <v>44</v>
      </c>
      <c r="M45" s="387">
        <f t="shared" si="1"/>
        <v>0.375</v>
      </c>
      <c r="N45" s="228">
        <v>0</v>
      </c>
      <c r="O45" s="128">
        <v>0</v>
      </c>
      <c r="P45" s="128">
        <v>0</v>
      </c>
      <c r="Q45" s="387"/>
      <c r="R45" s="219">
        <v>0</v>
      </c>
      <c r="S45" s="128">
        <v>0</v>
      </c>
      <c r="T45" s="127">
        <v>0</v>
      </c>
      <c r="U45" s="387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</row>
    <row r="46" spans="1:60" s="18" customFormat="1" ht="19.5" customHeight="1" x14ac:dyDescent="0.2">
      <c r="A46" s="19" t="s">
        <v>31</v>
      </c>
      <c r="B46" s="214">
        <v>0</v>
      </c>
      <c r="C46" s="120">
        <v>0</v>
      </c>
      <c r="D46" s="120">
        <v>0</v>
      </c>
      <c r="E46" s="386"/>
      <c r="F46" s="215">
        <v>406</v>
      </c>
      <c r="G46" s="122">
        <v>406</v>
      </c>
      <c r="H46" s="124">
        <v>423</v>
      </c>
      <c r="I46" s="386">
        <f t="shared" si="0"/>
        <v>4.1871921182266014E-2</v>
      </c>
      <c r="J46" s="215">
        <v>13</v>
      </c>
      <c r="K46" s="122">
        <v>13</v>
      </c>
      <c r="L46" s="122">
        <v>30</v>
      </c>
      <c r="M46" s="386">
        <f t="shared" si="1"/>
        <v>1.3076923076923075</v>
      </c>
      <c r="N46" s="227">
        <v>0</v>
      </c>
      <c r="O46" s="122">
        <v>0</v>
      </c>
      <c r="P46" s="122">
        <v>0</v>
      </c>
      <c r="Q46" s="386"/>
      <c r="R46" s="216">
        <v>0</v>
      </c>
      <c r="S46" s="122">
        <v>0</v>
      </c>
      <c r="T46" s="123">
        <v>0</v>
      </c>
      <c r="U46" s="386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</row>
    <row r="47" spans="1:60" s="18" customFormat="1" ht="19.5" customHeight="1" x14ac:dyDescent="0.2">
      <c r="A47" s="79" t="s">
        <v>32</v>
      </c>
      <c r="B47" s="217">
        <v>0</v>
      </c>
      <c r="C47" s="125">
        <v>0</v>
      </c>
      <c r="D47" s="125">
        <v>0</v>
      </c>
      <c r="E47" s="387"/>
      <c r="F47" s="218">
        <v>238</v>
      </c>
      <c r="G47" s="126">
        <v>238</v>
      </c>
      <c r="H47" s="128">
        <v>0</v>
      </c>
      <c r="I47" s="387">
        <f t="shared" si="0"/>
        <v>-1</v>
      </c>
      <c r="J47" s="218">
        <v>1</v>
      </c>
      <c r="K47" s="126">
        <v>3</v>
      </c>
      <c r="L47" s="126">
        <v>1</v>
      </c>
      <c r="M47" s="387">
        <f t="shared" si="1"/>
        <v>-0.66666666666666674</v>
      </c>
      <c r="N47" s="226">
        <v>0</v>
      </c>
      <c r="O47" s="128">
        <v>0</v>
      </c>
      <c r="P47" s="128">
        <v>0</v>
      </c>
      <c r="Q47" s="387"/>
      <c r="R47" s="219">
        <v>0</v>
      </c>
      <c r="S47" s="128">
        <v>0</v>
      </c>
      <c r="T47" s="127">
        <v>0</v>
      </c>
      <c r="U47" s="387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</row>
    <row r="48" spans="1:60" s="18" customFormat="1" ht="19.5" customHeight="1" x14ac:dyDescent="0.2">
      <c r="A48" s="19" t="s">
        <v>33</v>
      </c>
      <c r="B48" s="214">
        <v>0</v>
      </c>
      <c r="C48" s="120">
        <v>0</v>
      </c>
      <c r="D48" s="120">
        <v>0</v>
      </c>
      <c r="E48" s="386"/>
      <c r="F48" s="215">
        <v>111</v>
      </c>
      <c r="G48" s="122">
        <v>111</v>
      </c>
      <c r="H48" s="124">
        <v>122</v>
      </c>
      <c r="I48" s="386">
        <f t="shared" si="0"/>
        <v>9.9099099099099197E-2</v>
      </c>
      <c r="J48" s="215">
        <v>21</v>
      </c>
      <c r="K48" s="122">
        <v>21</v>
      </c>
      <c r="L48" s="122">
        <v>10</v>
      </c>
      <c r="M48" s="386">
        <f t="shared" si="1"/>
        <v>-0.52380952380952384</v>
      </c>
      <c r="N48" s="227">
        <v>0</v>
      </c>
      <c r="O48" s="122">
        <v>0</v>
      </c>
      <c r="P48" s="122">
        <v>0</v>
      </c>
      <c r="Q48" s="386"/>
      <c r="R48" s="216">
        <v>0</v>
      </c>
      <c r="S48" s="122">
        <v>0</v>
      </c>
      <c r="T48" s="123">
        <v>0</v>
      </c>
      <c r="U48" s="386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</row>
    <row r="49" spans="1:68" s="18" customFormat="1" ht="19.5" customHeight="1" x14ac:dyDescent="0.2">
      <c r="A49" s="79" t="s">
        <v>1</v>
      </c>
      <c r="B49" s="217">
        <v>0</v>
      </c>
      <c r="C49" s="125">
        <v>0</v>
      </c>
      <c r="D49" s="125">
        <v>0</v>
      </c>
      <c r="E49" s="387"/>
      <c r="F49" s="218">
        <v>502</v>
      </c>
      <c r="G49" s="126">
        <v>502</v>
      </c>
      <c r="H49" s="128">
        <v>353</v>
      </c>
      <c r="I49" s="387">
        <f t="shared" si="0"/>
        <v>-0.29681274900398402</v>
      </c>
      <c r="J49" s="218">
        <v>27</v>
      </c>
      <c r="K49" s="126">
        <v>27</v>
      </c>
      <c r="L49" s="126">
        <v>18</v>
      </c>
      <c r="M49" s="387">
        <f t="shared" si="1"/>
        <v>-0.33333333333333337</v>
      </c>
      <c r="N49" s="226">
        <v>0</v>
      </c>
      <c r="O49" s="128">
        <v>0</v>
      </c>
      <c r="P49" s="128">
        <v>0</v>
      </c>
      <c r="Q49" s="387"/>
      <c r="R49" s="219">
        <v>0</v>
      </c>
      <c r="S49" s="128">
        <v>0</v>
      </c>
      <c r="T49" s="127">
        <v>0</v>
      </c>
      <c r="U49" s="387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</row>
    <row r="50" spans="1:68" s="18" customFormat="1" ht="19.5" customHeight="1" x14ac:dyDescent="0.2">
      <c r="A50" s="19" t="s">
        <v>34</v>
      </c>
      <c r="B50" s="214">
        <v>0</v>
      </c>
      <c r="C50" s="120">
        <v>0</v>
      </c>
      <c r="D50" s="120">
        <v>0</v>
      </c>
      <c r="E50" s="386"/>
      <c r="F50" s="215">
        <v>1375</v>
      </c>
      <c r="G50" s="124">
        <v>1375</v>
      </c>
      <c r="H50" s="124">
        <v>442</v>
      </c>
      <c r="I50" s="386">
        <f t="shared" si="0"/>
        <v>-0.67854545454545456</v>
      </c>
      <c r="J50" s="215">
        <v>81</v>
      </c>
      <c r="K50" s="124">
        <v>64.8</v>
      </c>
      <c r="L50" s="122">
        <v>40</v>
      </c>
      <c r="M50" s="386">
        <f t="shared" si="1"/>
        <v>-0.38271604938271597</v>
      </c>
      <c r="N50" s="227">
        <v>0</v>
      </c>
      <c r="O50" s="122">
        <v>0</v>
      </c>
      <c r="P50" s="122">
        <v>0</v>
      </c>
      <c r="Q50" s="386"/>
      <c r="R50" s="216">
        <v>0</v>
      </c>
      <c r="S50" s="122">
        <v>0</v>
      </c>
      <c r="T50" s="123">
        <v>0</v>
      </c>
      <c r="U50" s="386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</row>
    <row r="51" spans="1:68" s="18" customFormat="1" ht="19.5" customHeight="1" x14ac:dyDescent="0.2">
      <c r="A51" s="79" t="s">
        <v>35</v>
      </c>
      <c r="B51" s="217">
        <v>0</v>
      </c>
      <c r="C51" s="115">
        <v>0</v>
      </c>
      <c r="D51" s="115">
        <v>0</v>
      </c>
      <c r="E51" s="387"/>
      <c r="F51" s="218">
        <v>962.82112199999995</v>
      </c>
      <c r="G51" s="126">
        <v>0</v>
      </c>
      <c r="H51" s="128">
        <v>0</v>
      </c>
      <c r="I51" s="387" t="e">
        <f t="shared" si="0"/>
        <v>#DIV/0!</v>
      </c>
      <c r="J51" s="218">
        <v>27</v>
      </c>
      <c r="K51" s="126">
        <v>0</v>
      </c>
      <c r="L51" s="116">
        <v>0</v>
      </c>
      <c r="M51" s="387" t="e">
        <f t="shared" si="1"/>
        <v>#DIV/0!</v>
      </c>
      <c r="N51" s="228">
        <v>0</v>
      </c>
      <c r="O51" s="128">
        <v>0</v>
      </c>
      <c r="P51" s="128">
        <v>0</v>
      </c>
      <c r="Q51" s="387"/>
      <c r="R51" s="219">
        <v>0</v>
      </c>
      <c r="S51" s="128">
        <v>0</v>
      </c>
      <c r="T51" s="127">
        <v>0</v>
      </c>
      <c r="U51" s="387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</row>
    <row r="52" spans="1:68" s="18" customFormat="1" ht="19.5" customHeight="1" x14ac:dyDescent="0.2">
      <c r="A52" s="19" t="s">
        <v>192</v>
      </c>
      <c r="B52" s="214">
        <v>0</v>
      </c>
      <c r="C52" s="133">
        <v>0</v>
      </c>
      <c r="D52" s="133">
        <v>0</v>
      </c>
      <c r="E52" s="386"/>
      <c r="F52" s="215">
        <v>972</v>
      </c>
      <c r="G52" s="122">
        <v>972</v>
      </c>
      <c r="H52" s="124">
        <v>1029</v>
      </c>
      <c r="I52" s="386">
        <f t="shared" si="0"/>
        <v>5.8641975308642014E-2</v>
      </c>
      <c r="J52" s="215">
        <v>40</v>
      </c>
      <c r="K52" s="122">
        <v>40</v>
      </c>
      <c r="L52" s="134">
        <v>23</v>
      </c>
      <c r="M52" s="386">
        <f t="shared" si="1"/>
        <v>-0.42500000000000004</v>
      </c>
      <c r="N52" s="215">
        <v>0</v>
      </c>
      <c r="O52" s="122">
        <v>0</v>
      </c>
      <c r="P52" s="122">
        <v>0</v>
      </c>
      <c r="Q52" s="386"/>
      <c r="R52" s="216">
        <v>0</v>
      </c>
      <c r="S52" s="122">
        <v>0</v>
      </c>
      <c r="T52" s="123">
        <v>0</v>
      </c>
      <c r="U52" s="386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</row>
    <row r="53" spans="1:68" s="18" customFormat="1" ht="19.5" customHeight="1" x14ac:dyDescent="0.2">
      <c r="A53" s="79" t="s">
        <v>36</v>
      </c>
      <c r="B53" s="217">
        <v>0</v>
      </c>
      <c r="C53" s="125">
        <v>0</v>
      </c>
      <c r="D53" s="125">
        <v>0</v>
      </c>
      <c r="E53" s="387"/>
      <c r="F53" s="218">
        <v>296</v>
      </c>
      <c r="G53" s="126">
        <v>296</v>
      </c>
      <c r="H53" s="128">
        <v>543</v>
      </c>
      <c r="I53" s="387">
        <f t="shared" si="0"/>
        <v>0.83445945945945943</v>
      </c>
      <c r="J53" s="218">
        <v>21</v>
      </c>
      <c r="K53" s="126">
        <v>21</v>
      </c>
      <c r="L53" s="126">
        <v>17</v>
      </c>
      <c r="M53" s="387">
        <f t="shared" si="1"/>
        <v>-0.19047619047619047</v>
      </c>
      <c r="N53" s="219">
        <v>0</v>
      </c>
      <c r="O53" s="128">
        <v>0</v>
      </c>
      <c r="P53" s="128">
        <v>0</v>
      </c>
      <c r="Q53" s="387"/>
      <c r="R53" s="219">
        <v>0</v>
      </c>
      <c r="S53" s="128">
        <v>0</v>
      </c>
      <c r="T53" s="127">
        <v>0</v>
      </c>
      <c r="U53" s="387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</row>
    <row r="54" spans="1:68" s="18" customFormat="1" ht="19.5" customHeight="1" x14ac:dyDescent="0.2">
      <c r="A54" s="19" t="s">
        <v>37</v>
      </c>
      <c r="B54" s="214">
        <v>0</v>
      </c>
      <c r="C54" s="120">
        <v>0</v>
      </c>
      <c r="D54" s="120">
        <v>0</v>
      </c>
      <c r="E54" s="386"/>
      <c r="F54" s="215">
        <v>251</v>
      </c>
      <c r="G54" s="122">
        <v>251</v>
      </c>
      <c r="H54" s="124">
        <v>383</v>
      </c>
      <c r="I54" s="386">
        <f t="shared" si="0"/>
        <v>0.52589641434262946</v>
      </c>
      <c r="J54" s="215">
        <v>3</v>
      </c>
      <c r="K54" s="122">
        <v>3</v>
      </c>
      <c r="L54" s="122">
        <v>8</v>
      </c>
      <c r="M54" s="386">
        <f t="shared" si="1"/>
        <v>1.6666666666666665</v>
      </c>
      <c r="N54" s="216">
        <v>0</v>
      </c>
      <c r="O54" s="122">
        <v>0</v>
      </c>
      <c r="P54" s="122">
        <v>0</v>
      </c>
      <c r="Q54" s="386"/>
      <c r="R54" s="216">
        <v>0</v>
      </c>
      <c r="S54" s="122">
        <v>0</v>
      </c>
      <c r="T54" s="123">
        <v>0</v>
      </c>
      <c r="U54" s="386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</row>
    <row r="55" spans="1:68" s="18" customFormat="1" ht="19.5" customHeight="1" x14ac:dyDescent="0.2">
      <c r="A55" s="79" t="s">
        <v>38</v>
      </c>
      <c r="B55" s="217">
        <v>0</v>
      </c>
      <c r="C55" s="125">
        <v>0</v>
      </c>
      <c r="D55" s="125">
        <v>0</v>
      </c>
      <c r="E55" s="387"/>
      <c r="F55" s="218">
        <v>285</v>
      </c>
      <c r="G55" s="126">
        <v>285</v>
      </c>
      <c r="H55" s="128">
        <v>468</v>
      </c>
      <c r="I55" s="387">
        <f t="shared" si="0"/>
        <v>0.64210526315789473</v>
      </c>
      <c r="J55" s="218">
        <v>32</v>
      </c>
      <c r="K55" s="126">
        <v>32</v>
      </c>
      <c r="L55" s="126">
        <v>2</v>
      </c>
      <c r="M55" s="387">
        <f t="shared" si="1"/>
        <v>-0.9375</v>
      </c>
      <c r="N55" s="218">
        <v>0</v>
      </c>
      <c r="O55" s="128">
        <v>0</v>
      </c>
      <c r="P55" s="128">
        <v>0</v>
      </c>
      <c r="Q55" s="387"/>
      <c r="R55" s="219">
        <v>0</v>
      </c>
      <c r="S55" s="128">
        <v>0</v>
      </c>
      <c r="T55" s="127">
        <v>0</v>
      </c>
      <c r="U55" s="387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</row>
    <row r="56" spans="1:68" s="18" customFormat="1" ht="19.5" customHeight="1" x14ac:dyDescent="0.2">
      <c r="A56" s="19" t="s">
        <v>39</v>
      </c>
      <c r="B56" s="214">
        <v>0</v>
      </c>
      <c r="C56" s="120">
        <v>0</v>
      </c>
      <c r="D56" s="120">
        <v>0</v>
      </c>
      <c r="E56" s="386"/>
      <c r="F56" s="215">
        <v>468</v>
      </c>
      <c r="G56" s="122">
        <v>468</v>
      </c>
      <c r="H56" s="124">
        <v>531</v>
      </c>
      <c r="I56" s="386">
        <f t="shared" si="0"/>
        <v>0.13461538461538458</v>
      </c>
      <c r="J56" s="215">
        <v>52</v>
      </c>
      <c r="K56" s="122">
        <v>52</v>
      </c>
      <c r="L56" s="122">
        <v>135</v>
      </c>
      <c r="M56" s="386">
        <f t="shared" si="1"/>
        <v>1.5961538461538463</v>
      </c>
      <c r="N56" s="215">
        <v>0</v>
      </c>
      <c r="O56" s="122">
        <v>0</v>
      </c>
      <c r="P56" s="122">
        <v>0</v>
      </c>
      <c r="Q56" s="386"/>
      <c r="R56" s="216">
        <v>0</v>
      </c>
      <c r="S56" s="122">
        <v>0</v>
      </c>
      <c r="T56" s="123">
        <v>0</v>
      </c>
      <c r="U56" s="386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</row>
    <row r="57" spans="1:68" s="18" customFormat="1" ht="19.5" customHeight="1" x14ac:dyDescent="0.2">
      <c r="A57" s="79" t="s">
        <v>40</v>
      </c>
      <c r="B57" s="217">
        <v>0</v>
      </c>
      <c r="C57" s="125">
        <v>0</v>
      </c>
      <c r="D57" s="125">
        <v>0</v>
      </c>
      <c r="E57" s="387"/>
      <c r="F57" s="218">
        <v>572</v>
      </c>
      <c r="G57" s="126">
        <v>572</v>
      </c>
      <c r="H57" s="128">
        <v>944</v>
      </c>
      <c r="I57" s="387">
        <f t="shared" si="0"/>
        <v>0.65034965034965042</v>
      </c>
      <c r="J57" s="218">
        <v>23</v>
      </c>
      <c r="K57" s="126">
        <v>23</v>
      </c>
      <c r="L57" s="126">
        <v>17</v>
      </c>
      <c r="M57" s="387">
        <f t="shared" si="1"/>
        <v>-0.26086956521739135</v>
      </c>
      <c r="N57" s="219">
        <v>0</v>
      </c>
      <c r="O57" s="128">
        <v>0</v>
      </c>
      <c r="P57" s="128">
        <v>0</v>
      </c>
      <c r="Q57" s="387"/>
      <c r="R57" s="219">
        <v>0</v>
      </c>
      <c r="S57" s="128">
        <v>0</v>
      </c>
      <c r="T57" s="127">
        <v>0</v>
      </c>
      <c r="U57" s="387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</row>
    <row r="58" spans="1:68" s="18" customFormat="1" ht="19.5" customHeight="1" x14ac:dyDescent="0.2">
      <c r="A58" s="19" t="s">
        <v>41</v>
      </c>
      <c r="B58" s="214">
        <v>0</v>
      </c>
      <c r="C58" s="120">
        <v>0</v>
      </c>
      <c r="D58" s="120">
        <v>0</v>
      </c>
      <c r="E58" s="386"/>
      <c r="F58" s="215">
        <v>324</v>
      </c>
      <c r="G58" s="122">
        <v>324</v>
      </c>
      <c r="H58" s="124">
        <v>351</v>
      </c>
      <c r="I58" s="386">
        <f t="shared" si="0"/>
        <v>8.3333333333333259E-2</v>
      </c>
      <c r="J58" s="215">
        <v>18</v>
      </c>
      <c r="K58" s="122">
        <v>18</v>
      </c>
      <c r="L58" s="122">
        <v>47</v>
      </c>
      <c r="M58" s="386">
        <f t="shared" si="1"/>
        <v>1.6111111111111112</v>
      </c>
      <c r="N58" s="216">
        <v>0</v>
      </c>
      <c r="O58" s="122">
        <v>0</v>
      </c>
      <c r="P58" s="122">
        <v>0</v>
      </c>
      <c r="Q58" s="386"/>
      <c r="R58" s="216">
        <v>0</v>
      </c>
      <c r="S58" s="122">
        <v>0</v>
      </c>
      <c r="T58" s="123">
        <v>0</v>
      </c>
      <c r="U58" s="386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</row>
    <row r="59" spans="1:68" s="18" customFormat="1" ht="19.5" customHeight="1" x14ac:dyDescent="0.2">
      <c r="A59" s="79" t="s">
        <v>42</v>
      </c>
      <c r="B59" s="217">
        <v>0</v>
      </c>
      <c r="C59" s="125">
        <v>0</v>
      </c>
      <c r="D59" s="125">
        <v>0</v>
      </c>
      <c r="E59" s="387"/>
      <c r="F59" s="218">
        <v>174</v>
      </c>
      <c r="G59" s="126">
        <v>174</v>
      </c>
      <c r="H59" s="128">
        <v>213</v>
      </c>
      <c r="I59" s="387">
        <f t="shared" si="0"/>
        <v>0.22413793103448265</v>
      </c>
      <c r="J59" s="218">
        <v>1</v>
      </c>
      <c r="K59" s="126">
        <v>1</v>
      </c>
      <c r="L59" s="126">
        <v>14</v>
      </c>
      <c r="M59" s="387">
        <f t="shared" si="1"/>
        <v>13</v>
      </c>
      <c r="N59" s="218">
        <v>0</v>
      </c>
      <c r="O59" s="128">
        <v>0</v>
      </c>
      <c r="P59" s="128">
        <v>0</v>
      </c>
      <c r="Q59" s="387"/>
      <c r="R59" s="219">
        <v>0</v>
      </c>
      <c r="S59" s="128">
        <v>0</v>
      </c>
      <c r="T59" s="127">
        <v>0</v>
      </c>
      <c r="U59" s="387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</row>
    <row r="60" spans="1:68" s="18" customFormat="1" ht="19.5" customHeight="1" x14ac:dyDescent="0.2">
      <c r="A60" s="19" t="s">
        <v>43</v>
      </c>
      <c r="B60" s="214">
        <v>0</v>
      </c>
      <c r="C60" s="120">
        <v>0</v>
      </c>
      <c r="D60" s="120">
        <v>0</v>
      </c>
      <c r="E60" s="386"/>
      <c r="F60" s="215">
        <v>257</v>
      </c>
      <c r="G60" s="122">
        <v>257</v>
      </c>
      <c r="H60" s="124">
        <v>318</v>
      </c>
      <c r="I60" s="386">
        <f t="shared" si="0"/>
        <v>0.23735408560311289</v>
      </c>
      <c r="J60" s="215">
        <v>9</v>
      </c>
      <c r="K60" s="122">
        <v>9</v>
      </c>
      <c r="L60" s="122">
        <v>35</v>
      </c>
      <c r="M60" s="386">
        <f t="shared" si="1"/>
        <v>2.8888888888888888</v>
      </c>
      <c r="N60" s="215">
        <v>0</v>
      </c>
      <c r="O60" s="122">
        <v>0</v>
      </c>
      <c r="P60" s="122">
        <v>0</v>
      </c>
      <c r="Q60" s="386"/>
      <c r="R60" s="216">
        <v>0</v>
      </c>
      <c r="S60" s="122">
        <v>0</v>
      </c>
      <c r="T60" s="123">
        <v>0</v>
      </c>
      <c r="U60" s="386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</row>
    <row r="61" spans="1:68" s="18" customFormat="1" ht="19.5" customHeight="1" x14ac:dyDescent="0.2">
      <c r="A61" s="79" t="s">
        <v>44</v>
      </c>
      <c r="B61" s="217">
        <v>0</v>
      </c>
      <c r="C61" s="115">
        <v>0</v>
      </c>
      <c r="D61" s="115">
        <v>0</v>
      </c>
      <c r="E61" s="387"/>
      <c r="F61" s="218">
        <v>611</v>
      </c>
      <c r="G61" s="126">
        <v>611</v>
      </c>
      <c r="H61" s="128">
        <v>284</v>
      </c>
      <c r="I61" s="387">
        <f t="shared" si="0"/>
        <v>-0.5351882160392798</v>
      </c>
      <c r="J61" s="218">
        <v>43</v>
      </c>
      <c r="K61" s="126">
        <v>43</v>
      </c>
      <c r="L61" s="116">
        <v>17</v>
      </c>
      <c r="M61" s="387">
        <f t="shared" si="1"/>
        <v>-0.60465116279069764</v>
      </c>
      <c r="N61" s="219">
        <v>0</v>
      </c>
      <c r="O61" s="128">
        <v>0</v>
      </c>
      <c r="P61" s="128">
        <v>0</v>
      </c>
      <c r="Q61" s="387"/>
      <c r="R61" s="219">
        <v>0</v>
      </c>
      <c r="S61" s="128">
        <v>0</v>
      </c>
      <c r="T61" s="127">
        <v>0</v>
      </c>
      <c r="U61" s="387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</row>
    <row r="62" spans="1:68" s="18" customFormat="1" ht="19.5" customHeight="1" x14ac:dyDescent="0.2">
      <c r="A62" s="19" t="s">
        <v>45</v>
      </c>
      <c r="B62" s="214">
        <v>0</v>
      </c>
      <c r="C62" s="120">
        <v>0</v>
      </c>
      <c r="D62" s="120">
        <v>0</v>
      </c>
      <c r="E62" s="386"/>
      <c r="F62" s="215">
        <v>579</v>
      </c>
      <c r="G62" s="122">
        <v>579</v>
      </c>
      <c r="H62" s="124">
        <v>107</v>
      </c>
      <c r="I62" s="386">
        <f t="shared" si="0"/>
        <v>-0.81519861830742657</v>
      </c>
      <c r="J62" s="215">
        <v>52</v>
      </c>
      <c r="K62" s="122">
        <v>52</v>
      </c>
      <c r="L62" s="122">
        <v>49</v>
      </c>
      <c r="M62" s="386">
        <f t="shared" si="1"/>
        <v>-5.7692307692307709E-2</v>
      </c>
      <c r="N62" s="215">
        <v>0</v>
      </c>
      <c r="O62" s="122">
        <v>0</v>
      </c>
      <c r="P62" s="122">
        <v>0</v>
      </c>
      <c r="Q62" s="386"/>
      <c r="R62" s="216">
        <v>0</v>
      </c>
      <c r="S62" s="122">
        <v>0</v>
      </c>
      <c r="T62" s="123">
        <v>0</v>
      </c>
      <c r="U62" s="386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</row>
    <row r="63" spans="1:68" s="2" customFormat="1" ht="19.5" customHeight="1" x14ac:dyDescent="0.2">
      <c r="A63" s="79" t="s">
        <v>46</v>
      </c>
      <c r="B63" s="217">
        <v>0</v>
      </c>
      <c r="C63" s="125">
        <v>0</v>
      </c>
      <c r="D63" s="125">
        <v>0</v>
      </c>
      <c r="E63" s="392"/>
      <c r="F63" s="218">
        <v>359</v>
      </c>
      <c r="G63" s="126">
        <v>359</v>
      </c>
      <c r="H63" s="128">
        <v>365</v>
      </c>
      <c r="I63" s="392">
        <f t="shared" si="0"/>
        <v>1.6713091922005541E-2</v>
      </c>
      <c r="J63" s="218">
        <v>22</v>
      </c>
      <c r="K63" s="126">
        <v>22</v>
      </c>
      <c r="L63" s="126">
        <v>14</v>
      </c>
      <c r="M63" s="392">
        <f t="shared" si="1"/>
        <v>-0.36363636363636365</v>
      </c>
      <c r="N63" s="218">
        <v>0</v>
      </c>
      <c r="O63" s="128">
        <v>0</v>
      </c>
      <c r="P63" s="128">
        <v>0</v>
      </c>
      <c r="Q63" s="392"/>
      <c r="R63" s="219">
        <v>0</v>
      </c>
      <c r="S63" s="128">
        <v>0</v>
      </c>
      <c r="T63" s="138">
        <v>0</v>
      </c>
      <c r="U63" s="392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18"/>
      <c r="BJ63" s="18"/>
      <c r="BK63" s="18"/>
      <c r="BL63" s="18"/>
      <c r="BM63" s="18"/>
      <c r="BN63" s="18"/>
      <c r="BO63" s="18"/>
      <c r="BP63" s="18"/>
    </row>
    <row r="64" spans="1:68" s="18" customFormat="1" ht="19.5" customHeight="1" x14ac:dyDescent="0.2">
      <c r="A64" s="19" t="s">
        <v>47</v>
      </c>
      <c r="B64" s="214">
        <v>0</v>
      </c>
      <c r="C64" s="120">
        <v>0</v>
      </c>
      <c r="D64" s="120">
        <v>0</v>
      </c>
      <c r="E64" s="386"/>
      <c r="F64" s="215">
        <v>549</v>
      </c>
      <c r="G64" s="122">
        <v>549</v>
      </c>
      <c r="H64" s="124">
        <v>533</v>
      </c>
      <c r="I64" s="386">
        <f t="shared" si="0"/>
        <v>-2.9143897996356971E-2</v>
      </c>
      <c r="J64" s="215">
        <v>67</v>
      </c>
      <c r="K64" s="122">
        <v>67</v>
      </c>
      <c r="L64" s="122">
        <v>75</v>
      </c>
      <c r="M64" s="386">
        <f t="shared" si="1"/>
        <v>0.11940298507462677</v>
      </c>
      <c r="N64" s="215">
        <v>0</v>
      </c>
      <c r="O64" s="122">
        <v>0</v>
      </c>
      <c r="P64" s="122">
        <v>0</v>
      </c>
      <c r="Q64" s="386"/>
      <c r="R64" s="216">
        <v>0</v>
      </c>
      <c r="S64" s="122">
        <v>0</v>
      </c>
      <c r="T64" s="123">
        <v>0</v>
      </c>
      <c r="U64" s="386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</row>
    <row r="65" spans="1:68" s="2" customFormat="1" ht="19.5" customHeight="1" x14ac:dyDescent="0.2">
      <c r="A65" s="79" t="s">
        <v>48</v>
      </c>
      <c r="B65" s="217">
        <v>0</v>
      </c>
      <c r="C65" s="125">
        <v>0</v>
      </c>
      <c r="D65" s="125">
        <v>0</v>
      </c>
      <c r="E65" s="392"/>
      <c r="F65" s="218">
        <v>1006</v>
      </c>
      <c r="G65" s="126">
        <v>1006</v>
      </c>
      <c r="H65" s="128">
        <v>564</v>
      </c>
      <c r="I65" s="392">
        <f t="shared" si="0"/>
        <v>-0.43936381709741545</v>
      </c>
      <c r="J65" s="218">
        <v>52</v>
      </c>
      <c r="K65" s="126">
        <v>97</v>
      </c>
      <c r="L65" s="126">
        <v>63</v>
      </c>
      <c r="M65" s="392">
        <f t="shared" si="1"/>
        <v>-0.35051546391752575</v>
      </c>
      <c r="N65" s="218">
        <v>0</v>
      </c>
      <c r="O65" s="128">
        <v>0</v>
      </c>
      <c r="P65" s="128">
        <v>0</v>
      </c>
      <c r="Q65" s="392"/>
      <c r="R65" s="219">
        <v>0</v>
      </c>
      <c r="S65" s="128">
        <v>0</v>
      </c>
      <c r="T65" s="138">
        <v>0</v>
      </c>
      <c r="U65" s="392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18"/>
      <c r="BJ65" s="18"/>
      <c r="BK65" s="18"/>
      <c r="BL65" s="18"/>
      <c r="BM65" s="18"/>
      <c r="BN65" s="18"/>
      <c r="BO65" s="18"/>
      <c r="BP65" s="18"/>
    </row>
    <row r="66" spans="1:68" s="18" customFormat="1" ht="19.5" customHeight="1" x14ac:dyDescent="0.2">
      <c r="A66" s="17" t="s">
        <v>49</v>
      </c>
      <c r="B66" s="214">
        <v>0</v>
      </c>
      <c r="C66" s="120">
        <v>0</v>
      </c>
      <c r="D66" s="120">
        <v>0</v>
      </c>
      <c r="E66" s="386"/>
      <c r="F66" s="215">
        <v>672</v>
      </c>
      <c r="G66" s="122">
        <v>672</v>
      </c>
      <c r="H66" s="124">
        <v>754</v>
      </c>
      <c r="I66" s="386">
        <f t="shared" si="0"/>
        <v>0.12202380952380953</v>
      </c>
      <c r="J66" s="215">
        <v>28</v>
      </c>
      <c r="K66" s="122">
        <v>28</v>
      </c>
      <c r="L66" s="122">
        <v>17</v>
      </c>
      <c r="M66" s="386">
        <f t="shared" si="1"/>
        <v>-0.3928571428571429</v>
      </c>
      <c r="N66" s="215">
        <v>0</v>
      </c>
      <c r="O66" s="122">
        <v>0</v>
      </c>
      <c r="P66" s="122">
        <v>0</v>
      </c>
      <c r="Q66" s="386"/>
      <c r="R66" s="216">
        <v>0</v>
      </c>
      <c r="S66" s="122">
        <v>0</v>
      </c>
      <c r="T66" s="123">
        <v>0</v>
      </c>
      <c r="U66" s="386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</row>
    <row r="67" spans="1:68" s="2" customFormat="1" ht="19.5" customHeight="1" x14ac:dyDescent="0.2">
      <c r="A67" s="79" t="s">
        <v>50</v>
      </c>
      <c r="B67" s="217">
        <v>0</v>
      </c>
      <c r="C67" s="125">
        <v>0</v>
      </c>
      <c r="D67" s="125">
        <v>0</v>
      </c>
      <c r="E67" s="392"/>
      <c r="F67" s="218">
        <v>436</v>
      </c>
      <c r="G67" s="126">
        <v>436</v>
      </c>
      <c r="H67" s="128">
        <v>503</v>
      </c>
      <c r="I67" s="392">
        <f t="shared" si="0"/>
        <v>0.15366972477064222</v>
      </c>
      <c r="J67" s="218">
        <v>23</v>
      </c>
      <c r="K67" s="126">
        <v>23</v>
      </c>
      <c r="L67" s="126">
        <v>20</v>
      </c>
      <c r="M67" s="392">
        <f t="shared" si="1"/>
        <v>-0.13043478260869568</v>
      </c>
      <c r="N67" s="218">
        <v>0</v>
      </c>
      <c r="O67" s="128">
        <v>0</v>
      </c>
      <c r="P67" s="128">
        <v>0</v>
      </c>
      <c r="Q67" s="392"/>
      <c r="R67" s="219">
        <v>0</v>
      </c>
      <c r="S67" s="128">
        <v>0</v>
      </c>
      <c r="T67" s="138">
        <v>0</v>
      </c>
      <c r="U67" s="392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18"/>
      <c r="BJ67" s="18"/>
      <c r="BK67" s="18"/>
      <c r="BL67" s="18"/>
      <c r="BM67" s="18"/>
      <c r="BN67" s="18"/>
      <c r="BO67" s="18"/>
      <c r="BP67" s="18"/>
    </row>
    <row r="68" spans="1:68" s="18" customFormat="1" ht="19.5" customHeight="1" x14ac:dyDescent="0.2">
      <c r="A68" s="82" t="s">
        <v>51</v>
      </c>
      <c r="B68" s="214">
        <v>0</v>
      </c>
      <c r="C68" s="120">
        <v>0</v>
      </c>
      <c r="D68" s="120">
        <v>0</v>
      </c>
      <c r="E68" s="388"/>
      <c r="F68" s="215">
        <v>166</v>
      </c>
      <c r="G68" s="122">
        <v>166</v>
      </c>
      <c r="H68" s="124">
        <v>391</v>
      </c>
      <c r="I68" s="388">
        <f t="shared" si="0"/>
        <v>1.3554216867469879</v>
      </c>
      <c r="J68" s="215">
        <v>9</v>
      </c>
      <c r="K68" s="122">
        <v>9</v>
      </c>
      <c r="L68" s="122">
        <v>10</v>
      </c>
      <c r="M68" s="388">
        <f t="shared" si="1"/>
        <v>0.11111111111111116</v>
      </c>
      <c r="N68" s="215">
        <v>0</v>
      </c>
      <c r="O68" s="122">
        <v>0</v>
      </c>
      <c r="P68" s="122">
        <v>0</v>
      </c>
      <c r="Q68" s="388"/>
      <c r="R68" s="216">
        <v>0</v>
      </c>
      <c r="S68" s="122">
        <v>0</v>
      </c>
      <c r="T68" s="129">
        <v>0</v>
      </c>
      <c r="U68" s="388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</row>
    <row r="69" spans="1:68" s="2" customFormat="1" ht="19.5" customHeight="1" x14ac:dyDescent="0.2">
      <c r="A69" s="83" t="s">
        <v>59</v>
      </c>
      <c r="B69" s="217">
        <v>0</v>
      </c>
      <c r="C69" s="125">
        <v>0</v>
      </c>
      <c r="D69" s="125">
        <v>0</v>
      </c>
      <c r="E69" s="393"/>
      <c r="F69" s="218">
        <v>1054</v>
      </c>
      <c r="G69" s="128">
        <v>1054</v>
      </c>
      <c r="H69" s="128">
        <v>611</v>
      </c>
      <c r="I69" s="393">
        <f t="shared" si="0"/>
        <v>-0.42030360531309297</v>
      </c>
      <c r="J69" s="218">
        <v>82</v>
      </c>
      <c r="K69" s="128">
        <v>62</v>
      </c>
      <c r="L69" s="126">
        <v>38</v>
      </c>
      <c r="M69" s="393">
        <f t="shared" si="1"/>
        <v>-0.38709677419354838</v>
      </c>
      <c r="N69" s="218">
        <v>0</v>
      </c>
      <c r="O69" s="128">
        <v>0</v>
      </c>
      <c r="P69" s="128">
        <v>0</v>
      </c>
      <c r="Q69" s="393"/>
      <c r="R69" s="219">
        <v>0</v>
      </c>
      <c r="S69" s="128">
        <v>0</v>
      </c>
      <c r="T69" s="128">
        <v>0</v>
      </c>
      <c r="U69" s="393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18"/>
      <c r="BJ69" s="18"/>
      <c r="BK69" s="18"/>
      <c r="BL69" s="18"/>
      <c r="BM69" s="18"/>
      <c r="BN69" s="18"/>
      <c r="BO69" s="18"/>
      <c r="BP69" s="18"/>
    </row>
    <row r="70" spans="1:68" s="18" customFormat="1" ht="19.5" customHeight="1" thickBot="1" x14ac:dyDescent="0.25">
      <c r="A70" s="84" t="s">
        <v>58</v>
      </c>
      <c r="B70" s="229">
        <v>0</v>
      </c>
      <c r="C70" s="140">
        <v>0</v>
      </c>
      <c r="D70" s="140">
        <v>0</v>
      </c>
      <c r="E70" s="394"/>
      <c r="F70" s="230">
        <v>52</v>
      </c>
      <c r="G70" s="141">
        <v>52</v>
      </c>
      <c r="H70" s="141">
        <v>48</v>
      </c>
      <c r="I70" s="394">
        <f t="shared" si="0"/>
        <v>-7.6923076923076872E-2</v>
      </c>
      <c r="J70" s="230">
        <v>3</v>
      </c>
      <c r="K70" s="141">
        <v>3</v>
      </c>
      <c r="L70" s="141">
        <v>3</v>
      </c>
      <c r="M70" s="394">
        <f t="shared" si="1"/>
        <v>0</v>
      </c>
      <c r="N70" s="231">
        <v>0</v>
      </c>
      <c r="O70" s="131">
        <v>0</v>
      </c>
      <c r="P70" s="131">
        <v>0</v>
      </c>
      <c r="Q70" s="410"/>
      <c r="R70" s="230">
        <v>0</v>
      </c>
      <c r="S70" s="131">
        <v>0</v>
      </c>
      <c r="T70" s="141">
        <v>0</v>
      </c>
      <c r="U70" s="394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</row>
    <row r="71" spans="1:68" s="18" customFormat="1" ht="19.5" customHeight="1" x14ac:dyDescent="0.2">
      <c r="A71" s="102" t="s">
        <v>181</v>
      </c>
      <c r="B71" s="232">
        <v>0</v>
      </c>
      <c r="C71" s="143">
        <v>0</v>
      </c>
      <c r="D71" s="143">
        <v>0</v>
      </c>
      <c r="E71" s="395"/>
      <c r="F71" s="224">
        <v>999</v>
      </c>
      <c r="G71" s="144">
        <v>888.11099999999999</v>
      </c>
      <c r="H71" s="144">
        <v>309</v>
      </c>
      <c r="I71" s="395">
        <f t="shared" ref="I71:I134" si="2">H71/G71-1</f>
        <v>-0.65207051821225048</v>
      </c>
      <c r="J71" s="233">
        <v>22</v>
      </c>
      <c r="K71" s="144">
        <v>20</v>
      </c>
      <c r="L71" s="144">
        <v>4</v>
      </c>
      <c r="M71" s="395">
        <f t="shared" ref="M71:M134" si="3">L71/K71-1</f>
        <v>-0.8</v>
      </c>
      <c r="N71" s="225">
        <v>0</v>
      </c>
      <c r="O71" s="144">
        <v>0</v>
      </c>
      <c r="P71" s="145">
        <v>0</v>
      </c>
      <c r="Q71" s="411"/>
      <c r="R71" s="225">
        <v>0</v>
      </c>
      <c r="S71" s="144">
        <v>0</v>
      </c>
      <c r="T71" s="145">
        <v>0</v>
      </c>
      <c r="U71" s="395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</row>
    <row r="72" spans="1:68" s="18" customFormat="1" ht="30" customHeight="1" x14ac:dyDescent="0.2">
      <c r="A72" s="79" t="s">
        <v>60</v>
      </c>
      <c r="B72" s="234">
        <v>0</v>
      </c>
      <c r="C72" s="139">
        <v>0</v>
      </c>
      <c r="D72" s="139">
        <v>0</v>
      </c>
      <c r="E72" s="387"/>
      <c r="F72" s="218">
        <v>678</v>
      </c>
      <c r="G72" s="128">
        <v>907.91</v>
      </c>
      <c r="H72" s="128">
        <v>439</v>
      </c>
      <c r="I72" s="387">
        <f t="shared" si="2"/>
        <v>-0.51647189699419549</v>
      </c>
      <c r="J72" s="235">
        <v>27</v>
      </c>
      <c r="K72" s="128">
        <v>27.216000000000001</v>
      </c>
      <c r="L72" s="128">
        <v>22</v>
      </c>
      <c r="M72" s="387">
        <f t="shared" si="3"/>
        <v>-0.19165196942974727</v>
      </c>
      <c r="N72" s="218">
        <v>0</v>
      </c>
      <c r="O72" s="128">
        <v>0</v>
      </c>
      <c r="P72" s="128">
        <v>0</v>
      </c>
      <c r="Q72" s="387"/>
      <c r="R72" s="218">
        <v>0</v>
      </c>
      <c r="S72" s="128">
        <v>0</v>
      </c>
      <c r="T72" s="128">
        <v>0</v>
      </c>
      <c r="U72" s="387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</row>
    <row r="73" spans="1:68" s="2" customFormat="1" ht="30" customHeight="1" x14ac:dyDescent="0.2">
      <c r="A73" s="19" t="s">
        <v>61</v>
      </c>
      <c r="B73" s="236">
        <v>0</v>
      </c>
      <c r="C73" s="137">
        <v>0</v>
      </c>
      <c r="D73" s="137">
        <v>0</v>
      </c>
      <c r="E73" s="386"/>
      <c r="F73" s="215">
        <v>1938</v>
      </c>
      <c r="G73" s="124">
        <v>5598.6880000000001</v>
      </c>
      <c r="H73" s="124">
        <v>375</v>
      </c>
      <c r="I73" s="386">
        <f t="shared" si="2"/>
        <v>-0.93302002183368671</v>
      </c>
      <c r="J73" s="237">
        <v>66</v>
      </c>
      <c r="K73" s="124">
        <v>46.2</v>
      </c>
      <c r="L73" s="124">
        <v>22</v>
      </c>
      <c r="M73" s="386">
        <f t="shared" si="3"/>
        <v>-0.52380952380952384</v>
      </c>
      <c r="N73" s="216">
        <v>18</v>
      </c>
      <c r="O73" s="124">
        <v>0</v>
      </c>
      <c r="P73" s="124">
        <v>0</v>
      </c>
      <c r="Q73" s="386"/>
      <c r="R73" s="216">
        <v>0</v>
      </c>
      <c r="S73" s="124">
        <v>0</v>
      </c>
      <c r="T73" s="124">
        <v>0</v>
      </c>
      <c r="U73" s="386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18"/>
      <c r="BJ73" s="18"/>
      <c r="BK73" s="18"/>
      <c r="BL73" s="18"/>
      <c r="BM73" s="18"/>
      <c r="BN73" s="18"/>
      <c r="BO73" s="18"/>
      <c r="BP73" s="18"/>
    </row>
    <row r="74" spans="1:68" s="18" customFormat="1" ht="30" customHeight="1" x14ac:dyDescent="0.2">
      <c r="A74" s="79" t="s">
        <v>62</v>
      </c>
      <c r="B74" s="234">
        <v>0</v>
      </c>
      <c r="C74" s="139">
        <v>0</v>
      </c>
      <c r="D74" s="139">
        <v>0</v>
      </c>
      <c r="E74" s="387"/>
      <c r="F74" s="218">
        <v>1292</v>
      </c>
      <c r="G74" s="128">
        <v>1396.9880000000001</v>
      </c>
      <c r="H74" s="128">
        <v>431</v>
      </c>
      <c r="I74" s="387">
        <f t="shared" si="2"/>
        <v>-0.69147909645608985</v>
      </c>
      <c r="J74" s="235">
        <v>32</v>
      </c>
      <c r="K74" s="128">
        <v>27.103999999999999</v>
      </c>
      <c r="L74" s="128">
        <v>33</v>
      </c>
      <c r="M74" s="387">
        <f t="shared" si="3"/>
        <v>0.21753246753246747</v>
      </c>
      <c r="N74" s="218">
        <v>0</v>
      </c>
      <c r="O74" s="128">
        <v>0</v>
      </c>
      <c r="P74" s="128">
        <v>0</v>
      </c>
      <c r="Q74" s="387"/>
      <c r="R74" s="219">
        <v>0</v>
      </c>
      <c r="S74" s="128">
        <v>0</v>
      </c>
      <c r="T74" s="128">
        <v>0</v>
      </c>
      <c r="U74" s="387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</row>
    <row r="75" spans="1:68" s="18" customFormat="1" ht="30" customHeight="1" x14ac:dyDescent="0.2">
      <c r="A75" s="19" t="s">
        <v>226</v>
      </c>
      <c r="B75" s="236">
        <v>0</v>
      </c>
      <c r="C75" s="137">
        <v>0</v>
      </c>
      <c r="D75" s="137">
        <v>0</v>
      </c>
      <c r="E75" s="386"/>
      <c r="F75" s="215">
        <v>4184</v>
      </c>
      <c r="G75" s="124">
        <v>1378</v>
      </c>
      <c r="H75" s="124">
        <v>812</v>
      </c>
      <c r="I75" s="386">
        <f t="shared" si="2"/>
        <v>-0.41074020319303339</v>
      </c>
      <c r="J75" s="237">
        <v>169</v>
      </c>
      <c r="K75" s="124">
        <v>65.064999999999998</v>
      </c>
      <c r="L75" s="124">
        <v>75</v>
      </c>
      <c r="M75" s="386">
        <f t="shared" si="3"/>
        <v>0.15269346038576814</v>
      </c>
      <c r="N75" s="215">
        <v>0</v>
      </c>
      <c r="O75" s="124">
        <v>0</v>
      </c>
      <c r="P75" s="124">
        <v>0</v>
      </c>
      <c r="Q75" s="386"/>
      <c r="R75" s="216">
        <v>0</v>
      </c>
      <c r="S75" s="124">
        <v>0</v>
      </c>
      <c r="T75" s="124">
        <v>0</v>
      </c>
      <c r="U75" s="386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</row>
    <row r="76" spans="1:68" s="2" customFormat="1" ht="30" customHeight="1" x14ac:dyDescent="0.2">
      <c r="A76" s="79" t="s">
        <v>63</v>
      </c>
      <c r="B76" s="234">
        <v>0</v>
      </c>
      <c r="C76" s="139">
        <v>0</v>
      </c>
      <c r="D76" s="139">
        <v>0</v>
      </c>
      <c r="E76" s="387"/>
      <c r="F76" s="218">
        <v>500</v>
      </c>
      <c r="G76" s="128">
        <v>540.75</v>
      </c>
      <c r="H76" s="128">
        <v>126</v>
      </c>
      <c r="I76" s="387">
        <f t="shared" si="2"/>
        <v>-0.76699029126213591</v>
      </c>
      <c r="J76" s="235">
        <v>68</v>
      </c>
      <c r="K76" s="128">
        <v>54.4</v>
      </c>
      <c r="L76" s="128">
        <v>99</v>
      </c>
      <c r="M76" s="387">
        <f t="shared" si="3"/>
        <v>0.81985294117647056</v>
      </c>
      <c r="N76" s="218">
        <v>0</v>
      </c>
      <c r="O76" s="128">
        <v>14</v>
      </c>
      <c r="P76" s="128">
        <v>20</v>
      </c>
      <c r="Q76" s="387"/>
      <c r="R76" s="218">
        <v>0</v>
      </c>
      <c r="S76" s="128">
        <v>0</v>
      </c>
      <c r="T76" s="128">
        <v>0</v>
      </c>
      <c r="U76" s="387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18"/>
      <c r="BJ76" s="18"/>
      <c r="BK76" s="18"/>
      <c r="BL76" s="18"/>
      <c r="BM76" s="18"/>
      <c r="BN76" s="18"/>
      <c r="BO76" s="18"/>
      <c r="BP76" s="18"/>
    </row>
    <row r="77" spans="1:68" s="18" customFormat="1" ht="30" customHeight="1" x14ac:dyDescent="0.2">
      <c r="A77" s="19" t="s">
        <v>64</v>
      </c>
      <c r="B77" s="236">
        <v>0</v>
      </c>
      <c r="C77" s="137">
        <v>0</v>
      </c>
      <c r="D77" s="137">
        <v>0</v>
      </c>
      <c r="E77" s="386"/>
      <c r="F77" s="215">
        <v>4535</v>
      </c>
      <c r="G77" s="124">
        <v>2857.05</v>
      </c>
      <c r="H77" s="124">
        <v>1703.76</v>
      </c>
      <c r="I77" s="386">
        <f t="shared" si="2"/>
        <v>-0.40366461910012075</v>
      </c>
      <c r="J77" s="237">
        <v>184</v>
      </c>
      <c r="K77" s="124">
        <v>128.80000000000001</v>
      </c>
      <c r="L77" s="124">
        <v>122</v>
      </c>
      <c r="M77" s="386">
        <f t="shared" si="3"/>
        <v>-5.2795031055900665E-2</v>
      </c>
      <c r="N77" s="215">
        <v>0</v>
      </c>
      <c r="O77" s="124">
        <v>0</v>
      </c>
      <c r="P77" s="124">
        <v>0</v>
      </c>
      <c r="Q77" s="386"/>
      <c r="R77" s="216">
        <v>0</v>
      </c>
      <c r="S77" s="124">
        <v>0</v>
      </c>
      <c r="T77" s="136">
        <v>0</v>
      </c>
      <c r="U77" s="386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</row>
    <row r="78" spans="1:68" s="2" customFormat="1" ht="30" customHeight="1" x14ac:dyDescent="0.2">
      <c r="A78" s="79" t="s">
        <v>65</v>
      </c>
      <c r="B78" s="234">
        <v>0</v>
      </c>
      <c r="C78" s="139">
        <v>0</v>
      </c>
      <c r="D78" s="139">
        <v>0</v>
      </c>
      <c r="E78" s="387"/>
      <c r="F78" s="218">
        <v>3980</v>
      </c>
      <c r="G78" s="128">
        <v>3254.0479999999998</v>
      </c>
      <c r="H78" s="128">
        <v>995</v>
      </c>
      <c r="I78" s="387">
        <f t="shared" si="2"/>
        <v>-0.69422700587084152</v>
      </c>
      <c r="J78" s="235">
        <v>202</v>
      </c>
      <c r="K78" s="128">
        <v>121.2</v>
      </c>
      <c r="L78" s="128">
        <v>50</v>
      </c>
      <c r="M78" s="387">
        <f t="shared" si="3"/>
        <v>-0.58745874587458746</v>
      </c>
      <c r="N78" s="219">
        <v>0</v>
      </c>
      <c r="O78" s="128">
        <v>0</v>
      </c>
      <c r="P78" s="128">
        <v>0</v>
      </c>
      <c r="Q78" s="387"/>
      <c r="R78" s="219">
        <v>0</v>
      </c>
      <c r="S78" s="128">
        <v>0</v>
      </c>
      <c r="T78" s="135">
        <v>0</v>
      </c>
      <c r="U78" s="387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18"/>
      <c r="BJ78" s="18"/>
      <c r="BK78" s="18"/>
      <c r="BL78" s="18"/>
      <c r="BM78" s="18"/>
      <c r="BN78" s="18"/>
      <c r="BO78" s="18"/>
      <c r="BP78" s="18"/>
    </row>
    <row r="79" spans="1:68" s="18" customFormat="1" ht="30" customHeight="1" x14ac:dyDescent="0.2">
      <c r="A79" s="19" t="s">
        <v>66</v>
      </c>
      <c r="B79" s="236">
        <v>0</v>
      </c>
      <c r="C79" s="137">
        <v>0</v>
      </c>
      <c r="D79" s="137">
        <v>0</v>
      </c>
      <c r="E79" s="386"/>
      <c r="F79" s="215">
        <v>2450</v>
      </c>
      <c r="G79" s="124">
        <v>1100</v>
      </c>
      <c r="H79" s="124">
        <v>232</v>
      </c>
      <c r="I79" s="386">
        <f t="shared" si="2"/>
        <v>-0.78909090909090907</v>
      </c>
      <c r="J79" s="237">
        <v>85</v>
      </c>
      <c r="K79" s="124">
        <v>59.5</v>
      </c>
      <c r="L79" s="124">
        <v>44</v>
      </c>
      <c r="M79" s="386">
        <f t="shared" si="3"/>
        <v>-0.26050420168067223</v>
      </c>
      <c r="N79" s="216">
        <v>0</v>
      </c>
      <c r="O79" s="124">
        <v>0</v>
      </c>
      <c r="P79" s="124">
        <v>0</v>
      </c>
      <c r="Q79" s="386"/>
      <c r="R79" s="216">
        <v>0</v>
      </c>
      <c r="S79" s="124">
        <v>0</v>
      </c>
      <c r="T79" s="136">
        <v>0</v>
      </c>
      <c r="U79" s="386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</row>
    <row r="80" spans="1:68" s="2" customFormat="1" ht="30" customHeight="1" x14ac:dyDescent="0.2">
      <c r="A80" s="79" t="s">
        <v>67</v>
      </c>
      <c r="B80" s="234">
        <v>0</v>
      </c>
      <c r="C80" s="139">
        <v>0</v>
      </c>
      <c r="D80" s="139">
        <v>0</v>
      </c>
      <c r="E80" s="387"/>
      <c r="F80" s="218">
        <v>4148</v>
      </c>
      <c r="G80" s="128">
        <v>1820.557</v>
      </c>
      <c r="H80" s="128">
        <v>914</v>
      </c>
      <c r="I80" s="387">
        <f t="shared" si="2"/>
        <v>-0.49795584538138604</v>
      </c>
      <c r="J80" s="235">
        <v>180</v>
      </c>
      <c r="K80" s="128">
        <v>126</v>
      </c>
      <c r="L80" s="128">
        <v>99</v>
      </c>
      <c r="M80" s="387">
        <f t="shared" si="3"/>
        <v>-0.2142857142857143</v>
      </c>
      <c r="N80" s="218">
        <v>0</v>
      </c>
      <c r="O80" s="128">
        <v>0</v>
      </c>
      <c r="P80" s="128">
        <v>0</v>
      </c>
      <c r="Q80" s="387"/>
      <c r="R80" s="219">
        <v>0</v>
      </c>
      <c r="S80" s="128">
        <v>0</v>
      </c>
      <c r="T80" s="135">
        <v>0</v>
      </c>
      <c r="U80" s="387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18"/>
      <c r="BJ80" s="18"/>
      <c r="BK80" s="18"/>
      <c r="BL80" s="18"/>
      <c r="BM80" s="18"/>
      <c r="BN80" s="18"/>
      <c r="BO80" s="18"/>
      <c r="BP80" s="18"/>
    </row>
    <row r="81" spans="1:68" s="18" customFormat="1" ht="30" customHeight="1" x14ac:dyDescent="0.2">
      <c r="A81" s="19" t="s">
        <v>68</v>
      </c>
      <c r="B81" s="236">
        <v>0</v>
      </c>
      <c r="C81" s="137">
        <v>0</v>
      </c>
      <c r="D81" s="137">
        <v>0</v>
      </c>
      <c r="E81" s="386"/>
      <c r="F81" s="215">
        <v>4672</v>
      </c>
      <c r="G81" s="124">
        <v>3989.15</v>
      </c>
      <c r="H81" s="124">
        <v>1351.3</v>
      </c>
      <c r="I81" s="386">
        <f t="shared" si="2"/>
        <v>-0.66125615732674881</v>
      </c>
      <c r="J81" s="237">
        <v>270</v>
      </c>
      <c r="K81" s="124">
        <v>98.28</v>
      </c>
      <c r="L81" s="124">
        <v>129</v>
      </c>
      <c r="M81" s="386">
        <f t="shared" si="3"/>
        <v>0.31257631257631258</v>
      </c>
      <c r="N81" s="215">
        <v>0</v>
      </c>
      <c r="O81" s="124">
        <v>0</v>
      </c>
      <c r="P81" s="124">
        <v>0</v>
      </c>
      <c r="Q81" s="386"/>
      <c r="R81" s="216">
        <v>0</v>
      </c>
      <c r="S81" s="124">
        <v>0</v>
      </c>
      <c r="T81" s="136">
        <v>0</v>
      </c>
      <c r="U81" s="386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</row>
    <row r="82" spans="1:68" s="2" customFormat="1" ht="30" customHeight="1" x14ac:dyDescent="0.2">
      <c r="A82" s="79" t="s">
        <v>140</v>
      </c>
      <c r="B82" s="234">
        <v>0</v>
      </c>
      <c r="C82" s="139">
        <v>0</v>
      </c>
      <c r="D82" s="139">
        <v>0</v>
      </c>
      <c r="E82" s="387"/>
      <c r="F82" s="218">
        <v>2651</v>
      </c>
      <c r="G82" s="128">
        <v>1425.1780000000001</v>
      </c>
      <c r="H82" s="128">
        <v>961</v>
      </c>
      <c r="I82" s="387">
        <f t="shared" si="2"/>
        <v>-0.32569826365548726</v>
      </c>
      <c r="J82" s="235">
        <v>116</v>
      </c>
      <c r="K82" s="128">
        <v>81.2</v>
      </c>
      <c r="L82" s="128">
        <v>84</v>
      </c>
      <c r="M82" s="387">
        <f t="shared" si="3"/>
        <v>3.4482758620689724E-2</v>
      </c>
      <c r="N82" s="218">
        <v>0</v>
      </c>
      <c r="O82" s="128">
        <v>0</v>
      </c>
      <c r="P82" s="128">
        <v>0</v>
      </c>
      <c r="Q82" s="387"/>
      <c r="R82" s="219">
        <v>0</v>
      </c>
      <c r="S82" s="128">
        <v>0</v>
      </c>
      <c r="T82" s="135">
        <v>0</v>
      </c>
      <c r="U82" s="387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18"/>
      <c r="BJ82" s="18"/>
      <c r="BK82" s="18"/>
      <c r="BL82" s="18"/>
      <c r="BM82" s="18"/>
      <c r="BN82" s="18"/>
      <c r="BO82" s="18"/>
      <c r="BP82" s="18"/>
    </row>
    <row r="83" spans="1:68" s="18" customFormat="1" ht="30" customHeight="1" x14ac:dyDescent="0.2">
      <c r="A83" s="19" t="s">
        <v>69</v>
      </c>
      <c r="B83" s="236">
        <v>0</v>
      </c>
      <c r="C83" s="137">
        <v>0</v>
      </c>
      <c r="D83" s="137">
        <v>0</v>
      </c>
      <c r="E83" s="386"/>
      <c r="F83" s="215">
        <v>503</v>
      </c>
      <c r="G83" s="124">
        <v>1337.6</v>
      </c>
      <c r="H83" s="124">
        <v>1109</v>
      </c>
      <c r="I83" s="386">
        <f t="shared" si="2"/>
        <v>-0.17090311004784686</v>
      </c>
      <c r="J83" s="237">
        <v>27</v>
      </c>
      <c r="K83" s="124">
        <v>65</v>
      </c>
      <c r="L83" s="124">
        <v>83</v>
      </c>
      <c r="M83" s="386">
        <f t="shared" si="3"/>
        <v>0.27692307692307683</v>
      </c>
      <c r="N83" s="215">
        <v>0</v>
      </c>
      <c r="O83" s="124">
        <v>0</v>
      </c>
      <c r="P83" s="124">
        <v>0</v>
      </c>
      <c r="Q83" s="386"/>
      <c r="R83" s="216">
        <v>0</v>
      </c>
      <c r="S83" s="124">
        <v>0</v>
      </c>
      <c r="T83" s="136">
        <v>0</v>
      </c>
      <c r="U83" s="386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</row>
    <row r="84" spans="1:68" s="2" customFormat="1" ht="30" customHeight="1" x14ac:dyDescent="0.2">
      <c r="A84" s="79" t="s">
        <v>71</v>
      </c>
      <c r="B84" s="234">
        <v>0</v>
      </c>
      <c r="C84" s="139">
        <v>0</v>
      </c>
      <c r="D84" s="139">
        <v>0</v>
      </c>
      <c r="E84" s="387"/>
      <c r="F84" s="218">
        <v>1842</v>
      </c>
      <c r="G84" s="128">
        <v>1995.991</v>
      </c>
      <c r="H84" s="128">
        <v>1038</v>
      </c>
      <c r="I84" s="387">
        <f t="shared" si="2"/>
        <v>-0.47995757495900537</v>
      </c>
      <c r="J84" s="235">
        <v>131</v>
      </c>
      <c r="K84" s="128">
        <v>91.7</v>
      </c>
      <c r="L84" s="128">
        <v>75</v>
      </c>
      <c r="M84" s="387">
        <f t="shared" si="3"/>
        <v>-0.18211559432933477</v>
      </c>
      <c r="N84" s="219">
        <v>7</v>
      </c>
      <c r="O84" s="128">
        <v>0</v>
      </c>
      <c r="P84" s="128">
        <v>0</v>
      </c>
      <c r="Q84" s="387"/>
      <c r="R84" s="218">
        <v>0</v>
      </c>
      <c r="S84" s="128">
        <v>0</v>
      </c>
      <c r="T84" s="128">
        <v>0</v>
      </c>
      <c r="U84" s="387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18"/>
      <c r="BJ84" s="18"/>
      <c r="BK84" s="18"/>
      <c r="BL84" s="18"/>
      <c r="BM84" s="18"/>
      <c r="BN84" s="18"/>
      <c r="BO84" s="18"/>
      <c r="BP84" s="18"/>
    </row>
    <row r="85" spans="1:68" s="18" customFormat="1" ht="30" customHeight="1" x14ac:dyDescent="0.2">
      <c r="A85" s="19" t="s">
        <v>70</v>
      </c>
      <c r="B85" s="236">
        <v>0</v>
      </c>
      <c r="C85" s="121">
        <v>0</v>
      </c>
      <c r="D85" s="121">
        <v>0</v>
      </c>
      <c r="E85" s="386"/>
      <c r="F85" s="215">
        <v>1913</v>
      </c>
      <c r="G85" s="124">
        <v>844.97199999999998</v>
      </c>
      <c r="H85" s="124">
        <v>433</v>
      </c>
      <c r="I85" s="386">
        <f t="shared" si="2"/>
        <v>-0.48755698413675241</v>
      </c>
      <c r="J85" s="237">
        <v>37</v>
      </c>
      <c r="K85" s="124">
        <v>25.9</v>
      </c>
      <c r="L85" s="124">
        <v>22</v>
      </c>
      <c r="M85" s="386">
        <f t="shared" si="3"/>
        <v>-0.1505791505791505</v>
      </c>
      <c r="N85" s="215">
        <v>0</v>
      </c>
      <c r="O85" s="124">
        <v>5.6</v>
      </c>
      <c r="P85" s="124">
        <v>23</v>
      </c>
      <c r="Q85" s="386"/>
      <c r="R85" s="216">
        <v>0</v>
      </c>
      <c r="S85" s="124">
        <v>0</v>
      </c>
      <c r="T85" s="123">
        <v>0</v>
      </c>
      <c r="U85" s="386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</row>
    <row r="86" spans="1:68" s="2" customFormat="1" ht="30" customHeight="1" x14ac:dyDescent="0.2">
      <c r="A86" s="79" t="s">
        <v>72</v>
      </c>
      <c r="B86" s="234">
        <v>0</v>
      </c>
      <c r="C86" s="139">
        <v>0</v>
      </c>
      <c r="D86" s="139">
        <v>0</v>
      </c>
      <c r="E86" s="392"/>
      <c r="F86" s="218">
        <v>2184</v>
      </c>
      <c r="G86" s="128">
        <v>1056.4010000000001</v>
      </c>
      <c r="H86" s="128">
        <v>491</v>
      </c>
      <c r="I86" s="392">
        <f t="shared" si="2"/>
        <v>-0.53521437408711281</v>
      </c>
      <c r="J86" s="235">
        <v>59</v>
      </c>
      <c r="K86" s="128">
        <v>41.3</v>
      </c>
      <c r="L86" s="128">
        <v>76</v>
      </c>
      <c r="M86" s="392">
        <f t="shared" si="3"/>
        <v>0.84019370460048437</v>
      </c>
      <c r="N86" s="219">
        <v>0</v>
      </c>
      <c r="O86" s="128">
        <v>0</v>
      </c>
      <c r="P86" s="128">
        <v>0</v>
      </c>
      <c r="Q86" s="392"/>
      <c r="R86" s="219">
        <v>0</v>
      </c>
      <c r="S86" s="128">
        <v>0</v>
      </c>
      <c r="T86" s="138">
        <v>0</v>
      </c>
      <c r="U86" s="392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18"/>
      <c r="BJ86" s="18"/>
      <c r="BK86" s="18"/>
      <c r="BL86" s="18"/>
      <c r="BM86" s="18"/>
      <c r="BN86" s="18"/>
      <c r="BO86" s="18"/>
      <c r="BP86" s="18"/>
    </row>
    <row r="87" spans="1:68" s="18" customFormat="1" ht="30" customHeight="1" x14ac:dyDescent="0.2">
      <c r="A87" s="19" t="s">
        <v>73</v>
      </c>
      <c r="B87" s="236">
        <v>0</v>
      </c>
      <c r="C87" s="137">
        <v>0</v>
      </c>
      <c r="D87" s="137">
        <v>0</v>
      </c>
      <c r="E87" s="386"/>
      <c r="F87" s="215">
        <v>4473</v>
      </c>
      <c r="G87" s="124">
        <v>2003.904</v>
      </c>
      <c r="H87" s="124">
        <v>1409</v>
      </c>
      <c r="I87" s="386">
        <f t="shared" si="2"/>
        <v>-0.29687250487049277</v>
      </c>
      <c r="J87" s="237">
        <v>188</v>
      </c>
      <c r="K87" s="124">
        <v>200.03200000000001</v>
      </c>
      <c r="L87" s="124">
        <v>34</v>
      </c>
      <c r="M87" s="386">
        <f t="shared" si="3"/>
        <v>-0.8300271956486962</v>
      </c>
      <c r="N87" s="215">
        <v>0</v>
      </c>
      <c r="O87" s="124">
        <v>0</v>
      </c>
      <c r="P87" s="124">
        <v>0</v>
      </c>
      <c r="Q87" s="386"/>
      <c r="R87" s="216">
        <v>0</v>
      </c>
      <c r="S87" s="124">
        <v>0</v>
      </c>
      <c r="T87" s="123">
        <v>0</v>
      </c>
      <c r="U87" s="386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</row>
    <row r="88" spans="1:68" s="2" customFormat="1" ht="30" customHeight="1" x14ac:dyDescent="0.2">
      <c r="A88" s="79" t="s">
        <v>74</v>
      </c>
      <c r="B88" s="234">
        <v>0</v>
      </c>
      <c r="C88" s="139">
        <v>0</v>
      </c>
      <c r="D88" s="139">
        <v>0</v>
      </c>
      <c r="E88" s="392"/>
      <c r="F88" s="218">
        <v>65</v>
      </c>
      <c r="G88" s="128">
        <v>36.673000000000002</v>
      </c>
      <c r="H88" s="128">
        <v>458</v>
      </c>
      <c r="I88" s="392">
        <f t="shared" si="2"/>
        <v>11.488751942846235</v>
      </c>
      <c r="J88" s="235">
        <v>12</v>
      </c>
      <c r="K88" s="128">
        <v>46.2</v>
      </c>
      <c r="L88" s="128">
        <v>31</v>
      </c>
      <c r="M88" s="392">
        <f t="shared" si="3"/>
        <v>-0.32900432900432908</v>
      </c>
      <c r="N88" s="219">
        <v>0</v>
      </c>
      <c r="O88" s="128">
        <v>0</v>
      </c>
      <c r="P88" s="128">
        <v>0</v>
      </c>
      <c r="Q88" s="392"/>
      <c r="R88" s="219">
        <v>0</v>
      </c>
      <c r="S88" s="128">
        <v>0</v>
      </c>
      <c r="T88" s="138">
        <v>0</v>
      </c>
      <c r="U88" s="392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18"/>
      <c r="BJ88" s="18"/>
      <c r="BK88" s="18"/>
      <c r="BL88" s="18"/>
      <c r="BM88" s="18"/>
      <c r="BN88" s="18"/>
      <c r="BO88" s="18"/>
      <c r="BP88" s="18"/>
    </row>
    <row r="89" spans="1:68" s="18" customFormat="1" ht="30" customHeight="1" x14ac:dyDescent="0.2">
      <c r="A89" s="19" t="s">
        <v>75</v>
      </c>
      <c r="B89" s="236">
        <v>0</v>
      </c>
      <c r="C89" s="137">
        <v>0</v>
      </c>
      <c r="D89" s="137">
        <v>0</v>
      </c>
      <c r="E89" s="386"/>
      <c r="F89" s="215">
        <v>1179</v>
      </c>
      <c r="G89" s="124">
        <v>987</v>
      </c>
      <c r="H89" s="124">
        <v>134</v>
      </c>
      <c r="I89" s="386">
        <f t="shared" si="2"/>
        <v>-0.86423505572441739</v>
      </c>
      <c r="J89" s="237">
        <v>65</v>
      </c>
      <c r="K89" s="124">
        <v>45.5</v>
      </c>
      <c r="L89" s="124">
        <v>43</v>
      </c>
      <c r="M89" s="386">
        <f t="shared" si="3"/>
        <v>-5.4945054945054972E-2</v>
      </c>
      <c r="N89" s="215">
        <v>0</v>
      </c>
      <c r="O89" s="124">
        <v>0</v>
      </c>
      <c r="P89" s="124">
        <v>0</v>
      </c>
      <c r="Q89" s="386"/>
      <c r="R89" s="216">
        <v>0</v>
      </c>
      <c r="S89" s="124">
        <v>0</v>
      </c>
      <c r="T89" s="123">
        <v>0</v>
      </c>
      <c r="U89" s="386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</row>
    <row r="90" spans="1:68" s="2" customFormat="1" ht="30" customHeight="1" x14ac:dyDescent="0.2">
      <c r="A90" s="79" t="s">
        <v>76</v>
      </c>
      <c r="B90" s="234">
        <v>0</v>
      </c>
      <c r="C90" s="139">
        <v>0</v>
      </c>
      <c r="D90" s="139">
        <v>0</v>
      </c>
      <c r="E90" s="392"/>
      <c r="F90" s="218">
        <v>3027</v>
      </c>
      <c r="G90" s="128">
        <v>493.70400000000001</v>
      </c>
      <c r="H90" s="128">
        <v>268</v>
      </c>
      <c r="I90" s="392">
        <f t="shared" si="2"/>
        <v>-0.45716461685544374</v>
      </c>
      <c r="J90" s="235">
        <v>116</v>
      </c>
      <c r="K90" s="128">
        <v>81.2</v>
      </c>
      <c r="L90" s="128">
        <v>0</v>
      </c>
      <c r="M90" s="392">
        <f t="shared" si="3"/>
        <v>-1</v>
      </c>
      <c r="N90" s="219">
        <v>0</v>
      </c>
      <c r="O90" s="128">
        <v>0</v>
      </c>
      <c r="P90" s="128">
        <v>0</v>
      </c>
      <c r="Q90" s="392"/>
      <c r="R90" s="218">
        <v>0</v>
      </c>
      <c r="S90" s="128">
        <v>0</v>
      </c>
      <c r="T90" s="128">
        <v>0</v>
      </c>
      <c r="U90" s="392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18"/>
      <c r="BJ90" s="18"/>
      <c r="BK90" s="18"/>
      <c r="BL90" s="18"/>
      <c r="BM90" s="18"/>
      <c r="BN90" s="18"/>
      <c r="BO90" s="18"/>
      <c r="BP90" s="18"/>
    </row>
    <row r="91" spans="1:68" s="18" customFormat="1" ht="30" customHeight="1" x14ac:dyDescent="0.2">
      <c r="A91" s="19" t="s">
        <v>77</v>
      </c>
      <c r="B91" s="236">
        <v>0</v>
      </c>
      <c r="C91" s="137">
        <v>0</v>
      </c>
      <c r="D91" s="137">
        <v>0</v>
      </c>
      <c r="E91" s="386"/>
      <c r="F91" s="215">
        <v>1300</v>
      </c>
      <c r="G91" s="124">
        <v>897.26</v>
      </c>
      <c r="H91" s="124">
        <v>164</v>
      </c>
      <c r="I91" s="386">
        <f t="shared" si="2"/>
        <v>-0.81722131823551702</v>
      </c>
      <c r="J91" s="237">
        <v>76</v>
      </c>
      <c r="K91" s="124">
        <v>53.2</v>
      </c>
      <c r="L91" s="124">
        <v>55</v>
      </c>
      <c r="M91" s="386">
        <f t="shared" si="3"/>
        <v>3.3834586466165328E-2</v>
      </c>
      <c r="N91" s="216">
        <v>0</v>
      </c>
      <c r="O91" s="124">
        <v>0</v>
      </c>
      <c r="P91" s="124">
        <v>0</v>
      </c>
      <c r="Q91" s="386"/>
      <c r="R91" s="215">
        <v>0</v>
      </c>
      <c r="S91" s="124">
        <v>0</v>
      </c>
      <c r="T91" s="124">
        <v>0</v>
      </c>
      <c r="U91" s="386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</row>
    <row r="92" spans="1:68" s="2" customFormat="1" ht="30" customHeight="1" x14ac:dyDescent="0.2">
      <c r="A92" s="79" t="s">
        <v>78</v>
      </c>
      <c r="B92" s="234">
        <v>0</v>
      </c>
      <c r="C92" s="139">
        <v>0</v>
      </c>
      <c r="D92" s="139">
        <v>0</v>
      </c>
      <c r="E92" s="392"/>
      <c r="F92" s="218">
        <v>3548</v>
      </c>
      <c r="G92" s="128">
        <v>1182.194</v>
      </c>
      <c r="H92" s="128">
        <v>562.49</v>
      </c>
      <c r="I92" s="392">
        <f t="shared" si="2"/>
        <v>-0.52419822804040628</v>
      </c>
      <c r="J92" s="235">
        <v>142</v>
      </c>
      <c r="K92" s="128">
        <v>99.4</v>
      </c>
      <c r="L92" s="128">
        <v>66.376000000000005</v>
      </c>
      <c r="M92" s="392">
        <f t="shared" si="3"/>
        <v>-0.33223340040241445</v>
      </c>
      <c r="N92" s="218">
        <v>0</v>
      </c>
      <c r="O92" s="128">
        <v>0</v>
      </c>
      <c r="P92" s="128">
        <v>0</v>
      </c>
      <c r="Q92" s="392"/>
      <c r="R92" s="219">
        <v>0</v>
      </c>
      <c r="S92" s="128">
        <v>0</v>
      </c>
      <c r="T92" s="138">
        <v>0</v>
      </c>
      <c r="U92" s="392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18"/>
      <c r="BJ92" s="18"/>
      <c r="BK92" s="18"/>
      <c r="BL92" s="18"/>
      <c r="BM92" s="18"/>
      <c r="BN92" s="18"/>
      <c r="BO92" s="18"/>
      <c r="BP92" s="18"/>
    </row>
    <row r="93" spans="1:68" s="18" customFormat="1" ht="30" customHeight="1" x14ac:dyDescent="0.2">
      <c r="A93" s="19" t="s">
        <v>79</v>
      </c>
      <c r="B93" s="236">
        <v>0</v>
      </c>
      <c r="C93" s="137">
        <v>0</v>
      </c>
      <c r="D93" s="137">
        <v>0</v>
      </c>
      <c r="E93" s="386"/>
      <c r="F93" s="215">
        <v>2741</v>
      </c>
      <c r="G93" s="124">
        <v>1561.8219999999999</v>
      </c>
      <c r="H93" s="124">
        <v>724</v>
      </c>
      <c r="I93" s="386">
        <f t="shared" si="2"/>
        <v>-0.53643885154646309</v>
      </c>
      <c r="J93" s="237">
        <v>49</v>
      </c>
      <c r="K93" s="124">
        <v>34.299999999999997</v>
      </c>
      <c r="L93" s="124">
        <v>23</v>
      </c>
      <c r="M93" s="386">
        <f t="shared" si="3"/>
        <v>-0.3294460641399416</v>
      </c>
      <c r="N93" s="215">
        <v>7</v>
      </c>
      <c r="O93" s="124">
        <v>0</v>
      </c>
      <c r="P93" s="124">
        <v>0</v>
      </c>
      <c r="Q93" s="386"/>
      <c r="R93" s="216">
        <v>0</v>
      </c>
      <c r="S93" s="124">
        <v>0</v>
      </c>
      <c r="T93" s="123">
        <v>0</v>
      </c>
      <c r="U93" s="386"/>
      <c r="V93" s="31"/>
      <c r="W93" s="31"/>
      <c r="X93" s="31"/>
      <c r="Y93" s="31"/>
      <c r="Z93" s="31"/>
      <c r="AA93" s="31"/>
      <c r="AB93" s="31"/>
      <c r="AC93" s="31"/>
      <c r="AD93" s="31"/>
      <c r="AE93" s="31"/>
      <c r="AF93" s="31"/>
      <c r="AG93" s="31"/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  <c r="BA93" s="31"/>
      <c r="BB93" s="31"/>
      <c r="BC93" s="31"/>
      <c r="BD93" s="31"/>
      <c r="BE93" s="31"/>
      <c r="BF93" s="31"/>
      <c r="BG93" s="31"/>
      <c r="BH93" s="31"/>
    </row>
    <row r="94" spans="1:68" s="2" customFormat="1" ht="30" customHeight="1" x14ac:dyDescent="0.2">
      <c r="A94" s="79" t="s">
        <v>80</v>
      </c>
      <c r="B94" s="234">
        <v>0</v>
      </c>
      <c r="C94" s="139">
        <v>0</v>
      </c>
      <c r="D94" s="139">
        <v>0</v>
      </c>
      <c r="E94" s="392"/>
      <c r="F94" s="218">
        <v>1097</v>
      </c>
      <c r="G94" s="128">
        <v>825.49300000000005</v>
      </c>
      <c r="H94" s="128">
        <v>248</v>
      </c>
      <c r="I94" s="392">
        <f t="shared" si="2"/>
        <v>-0.69957346700698864</v>
      </c>
      <c r="J94" s="235">
        <v>37</v>
      </c>
      <c r="K94" s="128">
        <v>25.9</v>
      </c>
      <c r="L94" s="128">
        <v>17</v>
      </c>
      <c r="M94" s="392">
        <f t="shared" si="3"/>
        <v>-0.34362934362934361</v>
      </c>
      <c r="N94" s="218">
        <v>0</v>
      </c>
      <c r="O94" s="128">
        <v>5.6</v>
      </c>
      <c r="P94" s="128">
        <v>28</v>
      </c>
      <c r="Q94" s="392"/>
      <c r="R94" s="219">
        <v>0</v>
      </c>
      <c r="S94" s="128">
        <v>0</v>
      </c>
      <c r="T94" s="138">
        <v>0</v>
      </c>
      <c r="U94" s="392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18"/>
      <c r="BJ94" s="18"/>
      <c r="BK94" s="18"/>
      <c r="BL94" s="18"/>
      <c r="BM94" s="18"/>
      <c r="BN94" s="18"/>
      <c r="BO94" s="18"/>
      <c r="BP94" s="18"/>
    </row>
    <row r="95" spans="1:68" s="18" customFormat="1" ht="27.75" customHeight="1" x14ac:dyDescent="0.2">
      <c r="A95" s="19" t="s">
        <v>81</v>
      </c>
      <c r="B95" s="236">
        <v>0</v>
      </c>
      <c r="C95" s="137">
        <v>0</v>
      </c>
      <c r="D95" s="137">
        <v>0</v>
      </c>
      <c r="E95" s="386"/>
      <c r="F95" s="215">
        <v>1517</v>
      </c>
      <c r="G95" s="124">
        <v>1024.7339999999999</v>
      </c>
      <c r="H95" s="124">
        <v>472</v>
      </c>
      <c r="I95" s="386">
        <f t="shared" si="2"/>
        <v>-0.5393926619005518</v>
      </c>
      <c r="J95" s="237">
        <v>38</v>
      </c>
      <c r="K95" s="124">
        <v>46</v>
      </c>
      <c r="L95" s="124">
        <v>35</v>
      </c>
      <c r="M95" s="386">
        <f t="shared" si="3"/>
        <v>-0.23913043478260865</v>
      </c>
      <c r="N95" s="216">
        <v>0</v>
      </c>
      <c r="O95" s="124">
        <v>0</v>
      </c>
      <c r="P95" s="124">
        <v>0</v>
      </c>
      <c r="Q95" s="386"/>
      <c r="R95" s="216">
        <v>0</v>
      </c>
      <c r="S95" s="124">
        <v>0</v>
      </c>
      <c r="T95" s="123">
        <v>0</v>
      </c>
      <c r="U95" s="386"/>
      <c r="V95" s="31"/>
      <c r="W95" s="31"/>
      <c r="X95" s="31"/>
      <c r="Y95" s="31"/>
      <c r="Z95" s="31"/>
      <c r="AA95" s="31"/>
      <c r="AB95" s="31"/>
      <c r="AC95" s="31"/>
      <c r="AD95" s="31"/>
      <c r="AE95" s="31"/>
      <c r="AF95" s="31"/>
      <c r="AG95" s="31"/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  <c r="BA95" s="31"/>
      <c r="BB95" s="31"/>
      <c r="BC95" s="31"/>
      <c r="BD95" s="31"/>
      <c r="BE95" s="31"/>
      <c r="BF95" s="31"/>
      <c r="BG95" s="31"/>
      <c r="BH95" s="31"/>
    </row>
    <row r="96" spans="1:68" s="2" customFormat="1" ht="30" customHeight="1" x14ac:dyDescent="0.2">
      <c r="A96" s="79" t="s">
        <v>82</v>
      </c>
      <c r="B96" s="234">
        <v>0</v>
      </c>
      <c r="C96" s="139">
        <v>0</v>
      </c>
      <c r="D96" s="139">
        <v>0</v>
      </c>
      <c r="E96" s="392"/>
      <c r="F96" s="218">
        <v>1675</v>
      </c>
      <c r="G96" s="128">
        <v>852.40800000000002</v>
      </c>
      <c r="H96" s="128">
        <v>533</v>
      </c>
      <c r="I96" s="392">
        <f t="shared" si="2"/>
        <v>-0.37471257895280197</v>
      </c>
      <c r="J96" s="235">
        <v>45</v>
      </c>
      <c r="K96" s="128">
        <v>31.5</v>
      </c>
      <c r="L96" s="128">
        <v>42</v>
      </c>
      <c r="M96" s="392">
        <f t="shared" si="3"/>
        <v>0.33333333333333326</v>
      </c>
      <c r="N96" s="218">
        <v>0</v>
      </c>
      <c r="O96" s="128">
        <v>0</v>
      </c>
      <c r="P96" s="128">
        <v>0</v>
      </c>
      <c r="Q96" s="392"/>
      <c r="R96" s="219">
        <v>0</v>
      </c>
      <c r="S96" s="128">
        <v>0</v>
      </c>
      <c r="T96" s="138">
        <v>0</v>
      </c>
      <c r="U96" s="392"/>
      <c r="V96" s="31"/>
      <c r="W96" s="31"/>
      <c r="X96" s="31"/>
      <c r="Y96" s="31"/>
      <c r="Z96" s="31"/>
      <c r="AA96" s="31"/>
      <c r="AB96" s="31"/>
      <c r="AC96" s="31"/>
      <c r="AD96" s="31"/>
      <c r="AE96" s="31"/>
      <c r="AF96" s="31"/>
      <c r="AG96" s="31"/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  <c r="BA96" s="31"/>
      <c r="BB96" s="31"/>
      <c r="BC96" s="31"/>
      <c r="BD96" s="31"/>
      <c r="BE96" s="31"/>
      <c r="BF96" s="31"/>
      <c r="BG96" s="31"/>
      <c r="BH96" s="31"/>
      <c r="BI96" s="18"/>
      <c r="BJ96" s="18"/>
      <c r="BK96" s="18"/>
      <c r="BL96" s="18"/>
      <c r="BM96" s="18"/>
      <c r="BN96" s="18"/>
      <c r="BO96" s="18"/>
      <c r="BP96" s="18"/>
    </row>
    <row r="97" spans="1:68" s="18" customFormat="1" ht="30" customHeight="1" x14ac:dyDescent="0.2">
      <c r="A97" s="19" t="s">
        <v>83</v>
      </c>
      <c r="B97" s="236">
        <v>0</v>
      </c>
      <c r="C97" s="137">
        <v>0</v>
      </c>
      <c r="D97" s="137">
        <v>0</v>
      </c>
      <c r="E97" s="386"/>
      <c r="F97" s="215">
        <v>2728</v>
      </c>
      <c r="G97" s="124">
        <v>739.01499999999999</v>
      </c>
      <c r="H97" s="124">
        <v>394.96</v>
      </c>
      <c r="I97" s="386">
        <f t="shared" si="2"/>
        <v>-0.46555888581422566</v>
      </c>
      <c r="J97" s="237">
        <v>95</v>
      </c>
      <c r="K97" s="124">
        <v>66.5</v>
      </c>
      <c r="L97" s="124">
        <v>37.375999999999998</v>
      </c>
      <c r="M97" s="386">
        <f t="shared" si="3"/>
        <v>-0.4379548872180451</v>
      </c>
      <c r="N97" s="216">
        <v>0</v>
      </c>
      <c r="O97" s="124">
        <v>0</v>
      </c>
      <c r="P97" s="124">
        <v>0</v>
      </c>
      <c r="Q97" s="386"/>
      <c r="R97" s="216">
        <v>0</v>
      </c>
      <c r="S97" s="124">
        <v>0</v>
      </c>
      <c r="T97" s="123">
        <v>0</v>
      </c>
      <c r="U97" s="386"/>
      <c r="V97" s="31"/>
      <c r="W97" s="31"/>
      <c r="X97" s="31"/>
      <c r="Y97" s="31"/>
      <c r="Z97" s="31"/>
      <c r="AA97" s="31"/>
      <c r="AB97" s="31"/>
      <c r="AC97" s="31"/>
      <c r="AD97" s="31"/>
      <c r="AE97" s="31"/>
      <c r="AF97" s="31"/>
      <c r="AG97" s="31"/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  <c r="BA97" s="31"/>
      <c r="BB97" s="31"/>
      <c r="BC97" s="31"/>
      <c r="BD97" s="31"/>
      <c r="BE97" s="31"/>
      <c r="BF97" s="31"/>
      <c r="BG97" s="31"/>
      <c r="BH97" s="31"/>
    </row>
    <row r="98" spans="1:68" s="2" customFormat="1" ht="30" customHeight="1" x14ac:dyDescent="0.2">
      <c r="A98" s="79" t="s">
        <v>84</v>
      </c>
      <c r="B98" s="234">
        <v>0</v>
      </c>
      <c r="C98" s="139">
        <v>0</v>
      </c>
      <c r="D98" s="139">
        <v>0</v>
      </c>
      <c r="E98" s="392"/>
      <c r="F98" s="218">
        <v>1950</v>
      </c>
      <c r="G98" s="128">
        <v>1036.0350000000001</v>
      </c>
      <c r="H98" s="128">
        <v>637</v>
      </c>
      <c r="I98" s="392">
        <f t="shared" si="2"/>
        <v>-0.38515590689503743</v>
      </c>
      <c r="J98" s="235">
        <v>83</v>
      </c>
      <c r="K98" s="128">
        <v>58.1</v>
      </c>
      <c r="L98" s="128">
        <v>36</v>
      </c>
      <c r="M98" s="392">
        <f t="shared" si="3"/>
        <v>-0.38037865748709121</v>
      </c>
      <c r="N98" s="219">
        <v>0</v>
      </c>
      <c r="O98" s="128">
        <v>0</v>
      </c>
      <c r="P98" s="128">
        <v>0</v>
      </c>
      <c r="Q98" s="392"/>
      <c r="R98" s="219">
        <v>0</v>
      </c>
      <c r="S98" s="128">
        <v>0</v>
      </c>
      <c r="T98" s="138">
        <v>0</v>
      </c>
      <c r="U98" s="392"/>
      <c r="V98" s="31"/>
      <c r="W98" s="31"/>
      <c r="X98" s="31"/>
      <c r="Y98" s="31"/>
      <c r="Z98" s="31"/>
      <c r="AA98" s="31"/>
      <c r="AB98" s="31"/>
      <c r="AC98" s="31"/>
      <c r="AD98" s="31"/>
      <c r="AE98" s="31"/>
      <c r="AF98" s="31"/>
      <c r="AG98" s="31"/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  <c r="BA98" s="31"/>
      <c r="BB98" s="31"/>
      <c r="BC98" s="31"/>
      <c r="BD98" s="31"/>
      <c r="BE98" s="31"/>
      <c r="BF98" s="31"/>
      <c r="BG98" s="31"/>
      <c r="BH98" s="31"/>
      <c r="BI98" s="18"/>
      <c r="BJ98" s="18"/>
      <c r="BK98" s="18"/>
      <c r="BL98" s="18"/>
      <c r="BM98" s="18"/>
      <c r="BN98" s="18"/>
      <c r="BO98" s="18"/>
      <c r="BP98" s="18"/>
    </row>
    <row r="99" spans="1:68" s="18" customFormat="1" ht="30" customHeight="1" x14ac:dyDescent="0.2">
      <c r="A99" s="19" t="s">
        <v>85</v>
      </c>
      <c r="B99" s="236">
        <v>0</v>
      </c>
      <c r="C99" s="137">
        <v>0</v>
      </c>
      <c r="D99" s="137">
        <v>0</v>
      </c>
      <c r="E99" s="386"/>
      <c r="F99" s="215">
        <v>3425</v>
      </c>
      <c r="G99" s="124">
        <v>1416.923</v>
      </c>
      <c r="H99" s="124">
        <v>768</v>
      </c>
      <c r="I99" s="386">
        <f t="shared" si="2"/>
        <v>-0.45798042660045746</v>
      </c>
      <c r="J99" s="237">
        <v>71</v>
      </c>
      <c r="K99" s="124">
        <v>49.7</v>
      </c>
      <c r="L99" s="124">
        <v>58</v>
      </c>
      <c r="M99" s="386">
        <f t="shared" si="3"/>
        <v>0.16700201207243448</v>
      </c>
      <c r="N99" s="216">
        <v>0</v>
      </c>
      <c r="O99" s="124">
        <v>0</v>
      </c>
      <c r="P99" s="124">
        <v>0</v>
      </c>
      <c r="Q99" s="386"/>
      <c r="R99" s="216">
        <v>0</v>
      </c>
      <c r="S99" s="124">
        <v>0</v>
      </c>
      <c r="T99" s="123">
        <v>0</v>
      </c>
      <c r="U99" s="386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</row>
    <row r="100" spans="1:68" s="2" customFormat="1" ht="30" customHeight="1" x14ac:dyDescent="0.2">
      <c r="A100" s="79" t="s">
        <v>86</v>
      </c>
      <c r="B100" s="234">
        <v>0</v>
      </c>
      <c r="C100" s="139">
        <v>0</v>
      </c>
      <c r="D100" s="139">
        <v>0</v>
      </c>
      <c r="E100" s="392"/>
      <c r="F100" s="218">
        <v>2498</v>
      </c>
      <c r="G100" s="128">
        <v>2058.1019999999999</v>
      </c>
      <c r="H100" s="128">
        <v>416</v>
      </c>
      <c r="I100" s="392">
        <f t="shared" si="2"/>
        <v>-0.79787201994847678</v>
      </c>
      <c r="J100" s="235">
        <v>155</v>
      </c>
      <c r="K100" s="128">
        <v>108.5</v>
      </c>
      <c r="L100" s="128">
        <v>109</v>
      </c>
      <c r="M100" s="392">
        <f t="shared" si="3"/>
        <v>4.6082949308756671E-3</v>
      </c>
      <c r="N100" s="218">
        <v>0</v>
      </c>
      <c r="O100" s="128">
        <v>0</v>
      </c>
      <c r="P100" s="128">
        <v>0</v>
      </c>
      <c r="Q100" s="392"/>
      <c r="R100" s="219">
        <v>0</v>
      </c>
      <c r="S100" s="128">
        <v>0</v>
      </c>
      <c r="T100" s="138">
        <v>0</v>
      </c>
      <c r="U100" s="392"/>
      <c r="V100" s="31"/>
      <c r="W100" s="31"/>
      <c r="X100" s="31"/>
      <c r="Y100" s="31"/>
      <c r="Z100" s="31"/>
      <c r="AA100" s="31"/>
      <c r="AB100" s="31"/>
      <c r="AC100" s="31"/>
      <c r="AD100" s="31"/>
      <c r="AE100" s="31"/>
      <c r="AF100" s="31"/>
      <c r="AG100" s="31"/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  <c r="BA100" s="31"/>
      <c r="BB100" s="31"/>
      <c r="BC100" s="31"/>
      <c r="BD100" s="31"/>
      <c r="BE100" s="31"/>
      <c r="BF100" s="31"/>
      <c r="BG100" s="31"/>
      <c r="BH100" s="31"/>
      <c r="BI100" s="18"/>
      <c r="BJ100" s="18"/>
      <c r="BK100" s="18"/>
      <c r="BL100" s="18"/>
      <c r="BM100" s="18"/>
      <c r="BN100" s="18"/>
      <c r="BO100" s="18"/>
      <c r="BP100" s="18"/>
    </row>
    <row r="101" spans="1:68" s="18" customFormat="1" ht="30" customHeight="1" x14ac:dyDescent="0.2">
      <c r="A101" s="19" t="s">
        <v>87</v>
      </c>
      <c r="B101" s="236">
        <v>0</v>
      </c>
      <c r="C101" s="137">
        <v>0</v>
      </c>
      <c r="D101" s="137">
        <v>0</v>
      </c>
      <c r="E101" s="386"/>
      <c r="F101" s="215">
        <v>1812</v>
      </c>
      <c r="G101" s="124">
        <v>969.05799999999999</v>
      </c>
      <c r="H101" s="124">
        <v>538</v>
      </c>
      <c r="I101" s="386">
        <f t="shared" si="2"/>
        <v>-0.44482167218061253</v>
      </c>
      <c r="J101" s="237">
        <v>44</v>
      </c>
      <c r="K101" s="124">
        <v>30.8</v>
      </c>
      <c r="L101" s="124">
        <v>33</v>
      </c>
      <c r="M101" s="386">
        <f t="shared" si="3"/>
        <v>7.1428571428571397E-2</v>
      </c>
      <c r="N101" s="216">
        <v>0</v>
      </c>
      <c r="O101" s="124">
        <v>0</v>
      </c>
      <c r="P101" s="124">
        <v>0</v>
      </c>
      <c r="Q101" s="386"/>
      <c r="R101" s="216">
        <v>0</v>
      </c>
      <c r="S101" s="124">
        <v>0</v>
      </c>
      <c r="T101" s="123">
        <v>0</v>
      </c>
      <c r="U101" s="386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</row>
    <row r="102" spans="1:68" s="2" customFormat="1" ht="30" customHeight="1" x14ac:dyDescent="0.2">
      <c r="A102" s="79" t="s">
        <v>88</v>
      </c>
      <c r="B102" s="234">
        <v>0</v>
      </c>
      <c r="C102" s="139">
        <v>0</v>
      </c>
      <c r="D102" s="139">
        <v>0</v>
      </c>
      <c r="E102" s="392"/>
      <c r="F102" s="218">
        <v>804</v>
      </c>
      <c r="G102" s="128">
        <v>562.79999999999995</v>
      </c>
      <c r="H102" s="128">
        <v>371</v>
      </c>
      <c r="I102" s="392">
        <f t="shared" si="2"/>
        <v>-0.34079601990049746</v>
      </c>
      <c r="J102" s="235">
        <v>55</v>
      </c>
      <c r="K102" s="128">
        <v>50</v>
      </c>
      <c r="L102" s="128">
        <v>43</v>
      </c>
      <c r="M102" s="392">
        <f t="shared" si="3"/>
        <v>-0.14000000000000001</v>
      </c>
      <c r="N102" s="219">
        <v>0</v>
      </c>
      <c r="O102" s="128">
        <v>0</v>
      </c>
      <c r="P102" s="128">
        <v>0</v>
      </c>
      <c r="Q102" s="392"/>
      <c r="R102" s="219">
        <v>0</v>
      </c>
      <c r="S102" s="128">
        <v>0</v>
      </c>
      <c r="T102" s="128">
        <v>0</v>
      </c>
      <c r="U102" s="392"/>
      <c r="V102" s="31"/>
      <c r="W102" s="31"/>
      <c r="X102" s="31"/>
      <c r="Y102" s="31"/>
      <c r="Z102" s="31"/>
      <c r="AA102" s="31"/>
      <c r="AB102" s="31"/>
      <c r="AC102" s="31"/>
      <c r="AD102" s="31"/>
      <c r="AE102" s="31"/>
      <c r="AF102" s="31"/>
      <c r="AG102" s="31"/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  <c r="BA102" s="31"/>
      <c r="BB102" s="31"/>
      <c r="BC102" s="31"/>
      <c r="BD102" s="31"/>
      <c r="BE102" s="31"/>
      <c r="BF102" s="31"/>
      <c r="BG102" s="31"/>
      <c r="BH102" s="31"/>
      <c r="BI102" s="18"/>
      <c r="BJ102" s="18"/>
      <c r="BK102" s="18"/>
      <c r="BL102" s="18"/>
      <c r="BM102" s="18"/>
      <c r="BN102" s="18"/>
      <c r="BO102" s="18"/>
      <c r="BP102" s="18"/>
    </row>
    <row r="103" spans="1:68" s="18" customFormat="1" ht="30" customHeight="1" x14ac:dyDescent="0.2">
      <c r="A103" s="19" t="s">
        <v>89</v>
      </c>
      <c r="B103" s="236">
        <v>0</v>
      </c>
      <c r="C103" s="137">
        <v>0</v>
      </c>
      <c r="D103" s="137">
        <v>0</v>
      </c>
      <c r="E103" s="386"/>
      <c r="F103" s="215">
        <v>1198</v>
      </c>
      <c r="G103" s="124">
        <v>1019.7380000000001</v>
      </c>
      <c r="H103" s="124">
        <v>580</v>
      </c>
      <c r="I103" s="386">
        <f t="shared" si="2"/>
        <v>-0.43122645228480261</v>
      </c>
      <c r="J103" s="237">
        <v>119</v>
      </c>
      <c r="K103" s="124">
        <v>83.3</v>
      </c>
      <c r="L103" s="124">
        <v>100</v>
      </c>
      <c r="M103" s="386">
        <f t="shared" si="3"/>
        <v>0.20048019207683088</v>
      </c>
      <c r="N103" s="215">
        <v>0</v>
      </c>
      <c r="O103" s="124">
        <v>0</v>
      </c>
      <c r="P103" s="124">
        <v>0</v>
      </c>
      <c r="Q103" s="386"/>
      <c r="R103" s="215">
        <v>0</v>
      </c>
      <c r="S103" s="124">
        <v>0</v>
      </c>
      <c r="T103" s="124">
        <v>0</v>
      </c>
      <c r="U103" s="386"/>
      <c r="V103" s="31"/>
      <c r="W103" s="31"/>
      <c r="X103" s="31"/>
      <c r="Y103" s="31"/>
      <c r="Z103" s="31"/>
      <c r="AA103" s="31"/>
      <c r="AB103" s="31"/>
      <c r="AC103" s="31"/>
      <c r="AD103" s="31"/>
      <c r="AE103" s="31"/>
      <c r="AF103" s="31"/>
      <c r="AG103" s="31"/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  <c r="BA103" s="31"/>
      <c r="BB103" s="31"/>
      <c r="BC103" s="31"/>
      <c r="BD103" s="31"/>
      <c r="BE103" s="31"/>
      <c r="BF103" s="31"/>
      <c r="BG103" s="31"/>
      <c r="BH103" s="31"/>
    </row>
    <row r="104" spans="1:68" s="2" customFormat="1" ht="30" customHeight="1" x14ac:dyDescent="0.2">
      <c r="A104" s="79" t="s">
        <v>90</v>
      </c>
      <c r="B104" s="234">
        <v>0</v>
      </c>
      <c r="C104" s="139">
        <v>0</v>
      </c>
      <c r="D104" s="139">
        <v>0</v>
      </c>
      <c r="E104" s="387"/>
      <c r="F104" s="218">
        <v>4669</v>
      </c>
      <c r="G104" s="128">
        <v>2866.299</v>
      </c>
      <c r="H104" s="128">
        <v>766</v>
      </c>
      <c r="I104" s="387">
        <f t="shared" si="2"/>
        <v>-0.73275642213181524</v>
      </c>
      <c r="J104" s="235">
        <v>235</v>
      </c>
      <c r="K104" s="128">
        <v>164.5</v>
      </c>
      <c r="L104" s="128">
        <v>74</v>
      </c>
      <c r="M104" s="387">
        <f t="shared" si="3"/>
        <v>-0.55015197568389063</v>
      </c>
      <c r="N104" s="218">
        <v>0</v>
      </c>
      <c r="O104" s="128">
        <v>0</v>
      </c>
      <c r="P104" s="128">
        <v>0</v>
      </c>
      <c r="Q104" s="387"/>
      <c r="R104" s="219">
        <v>0</v>
      </c>
      <c r="S104" s="128">
        <v>0</v>
      </c>
      <c r="T104" s="127">
        <v>0</v>
      </c>
      <c r="U104" s="387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18"/>
      <c r="BJ104" s="18"/>
      <c r="BK104" s="18"/>
      <c r="BL104" s="18"/>
      <c r="BM104" s="18"/>
      <c r="BN104" s="18"/>
      <c r="BO104" s="18"/>
      <c r="BP104" s="18"/>
    </row>
    <row r="105" spans="1:68" s="18" customFormat="1" ht="30" customHeight="1" x14ac:dyDescent="0.2">
      <c r="A105" s="19" t="s">
        <v>91</v>
      </c>
      <c r="B105" s="236">
        <v>0</v>
      </c>
      <c r="C105" s="137">
        <v>0</v>
      </c>
      <c r="D105" s="137">
        <v>0</v>
      </c>
      <c r="E105" s="386"/>
      <c r="F105" s="215">
        <v>2390</v>
      </c>
      <c r="G105" s="124">
        <v>1596.0419999999999</v>
      </c>
      <c r="H105" s="124">
        <v>834</v>
      </c>
      <c r="I105" s="386">
        <f t="shared" si="2"/>
        <v>-0.47745736014465778</v>
      </c>
      <c r="J105" s="237">
        <v>71</v>
      </c>
      <c r="K105" s="124">
        <v>49.7</v>
      </c>
      <c r="L105" s="124">
        <v>64</v>
      </c>
      <c r="M105" s="386">
        <f t="shared" si="3"/>
        <v>0.28772635814889336</v>
      </c>
      <c r="N105" s="215">
        <v>0</v>
      </c>
      <c r="O105" s="124">
        <v>0</v>
      </c>
      <c r="P105" s="124">
        <v>0</v>
      </c>
      <c r="Q105" s="386"/>
      <c r="R105" s="216">
        <v>0</v>
      </c>
      <c r="S105" s="124">
        <v>0</v>
      </c>
      <c r="T105" s="123">
        <v>0</v>
      </c>
      <c r="U105" s="386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  <c r="BD105" s="31"/>
      <c r="BE105" s="31"/>
      <c r="BF105" s="31"/>
      <c r="BG105" s="31"/>
      <c r="BH105" s="31"/>
    </row>
    <row r="106" spans="1:68" s="2" customFormat="1" ht="30" customHeight="1" x14ac:dyDescent="0.2">
      <c r="A106" s="79" t="s">
        <v>92</v>
      </c>
      <c r="B106" s="234">
        <v>0</v>
      </c>
      <c r="C106" s="139">
        <v>0</v>
      </c>
      <c r="D106" s="139">
        <v>0</v>
      </c>
      <c r="E106" s="387"/>
      <c r="F106" s="218">
        <v>1901</v>
      </c>
      <c r="G106" s="128">
        <v>860.96299999999997</v>
      </c>
      <c r="H106" s="128">
        <v>686</v>
      </c>
      <c r="I106" s="387">
        <f t="shared" si="2"/>
        <v>-0.20321779216993063</v>
      </c>
      <c r="J106" s="235">
        <v>77</v>
      </c>
      <c r="K106" s="128">
        <v>63.9</v>
      </c>
      <c r="L106" s="128">
        <v>60</v>
      </c>
      <c r="M106" s="387">
        <f t="shared" si="3"/>
        <v>-6.1032863849765251E-2</v>
      </c>
      <c r="N106" s="219">
        <v>0</v>
      </c>
      <c r="O106" s="128">
        <v>0</v>
      </c>
      <c r="P106" s="128">
        <v>0</v>
      </c>
      <c r="Q106" s="387"/>
      <c r="R106" s="219">
        <v>0</v>
      </c>
      <c r="S106" s="128">
        <v>0</v>
      </c>
      <c r="T106" s="127">
        <v>0</v>
      </c>
      <c r="U106" s="387"/>
      <c r="V106" s="31"/>
      <c r="W106" s="31"/>
      <c r="X106" s="31"/>
      <c r="Y106" s="31"/>
      <c r="Z106" s="31"/>
      <c r="AA106" s="31"/>
      <c r="AB106" s="31"/>
      <c r="AC106" s="31"/>
      <c r="AD106" s="31"/>
      <c r="AE106" s="31"/>
      <c r="AF106" s="31"/>
      <c r="AG106" s="31"/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  <c r="BA106" s="31"/>
      <c r="BB106" s="31"/>
      <c r="BC106" s="31"/>
      <c r="BD106" s="31"/>
      <c r="BE106" s="31"/>
      <c r="BF106" s="31"/>
      <c r="BG106" s="31"/>
      <c r="BH106" s="31"/>
      <c r="BI106" s="18"/>
      <c r="BJ106" s="18"/>
      <c r="BK106" s="18"/>
      <c r="BL106" s="18"/>
      <c r="BM106" s="18"/>
      <c r="BN106" s="18"/>
      <c r="BO106" s="18"/>
      <c r="BP106" s="18"/>
    </row>
    <row r="107" spans="1:68" s="18" customFormat="1" ht="30" customHeight="1" x14ac:dyDescent="0.2">
      <c r="A107" s="19" t="s">
        <v>93</v>
      </c>
      <c r="B107" s="236">
        <v>0</v>
      </c>
      <c r="C107" s="137">
        <v>0</v>
      </c>
      <c r="D107" s="137">
        <v>0</v>
      </c>
      <c r="E107" s="386"/>
      <c r="F107" s="215">
        <v>3042</v>
      </c>
      <c r="G107" s="124">
        <v>1718.4259999999999</v>
      </c>
      <c r="H107" s="124">
        <v>705</v>
      </c>
      <c r="I107" s="386">
        <f t="shared" si="2"/>
        <v>-0.58974084423769191</v>
      </c>
      <c r="J107" s="237">
        <v>85</v>
      </c>
      <c r="K107" s="124">
        <v>59.5</v>
      </c>
      <c r="L107" s="148">
        <v>49</v>
      </c>
      <c r="M107" s="386">
        <f t="shared" si="3"/>
        <v>-0.17647058823529416</v>
      </c>
      <c r="N107" s="215">
        <v>0</v>
      </c>
      <c r="O107" s="124">
        <v>0</v>
      </c>
      <c r="P107" s="124">
        <v>0</v>
      </c>
      <c r="Q107" s="386"/>
      <c r="R107" s="216">
        <v>0</v>
      </c>
      <c r="S107" s="124">
        <v>0</v>
      </c>
      <c r="T107" s="123">
        <v>0</v>
      </c>
      <c r="U107" s="386"/>
      <c r="V107" s="31"/>
      <c r="W107" s="31"/>
      <c r="X107" s="31"/>
      <c r="Y107" s="31"/>
      <c r="Z107" s="31"/>
      <c r="AA107" s="31"/>
      <c r="AB107" s="31"/>
      <c r="AC107" s="31"/>
      <c r="AD107" s="31"/>
      <c r="AE107" s="31"/>
      <c r="AF107" s="31"/>
      <c r="AG107" s="31"/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  <c r="BA107" s="31"/>
      <c r="BB107" s="31"/>
      <c r="BC107" s="31"/>
      <c r="BD107" s="31"/>
      <c r="BE107" s="31"/>
      <c r="BF107" s="31"/>
      <c r="BG107" s="31"/>
      <c r="BH107" s="31"/>
    </row>
    <row r="108" spans="1:68" s="2" customFormat="1" ht="30" customHeight="1" x14ac:dyDescent="0.2">
      <c r="A108" s="79" t="s">
        <v>94</v>
      </c>
      <c r="B108" s="234">
        <v>0</v>
      </c>
      <c r="C108" s="139">
        <v>0</v>
      </c>
      <c r="D108" s="139">
        <v>0</v>
      </c>
      <c r="E108" s="387"/>
      <c r="F108" s="218">
        <v>3553</v>
      </c>
      <c r="G108" s="128">
        <v>2835.2939999999999</v>
      </c>
      <c r="H108" s="128">
        <v>1320</v>
      </c>
      <c r="I108" s="387">
        <f t="shared" si="2"/>
        <v>-0.53443981470704616</v>
      </c>
      <c r="J108" s="235">
        <v>128</v>
      </c>
      <c r="K108" s="128">
        <v>89.6</v>
      </c>
      <c r="L108" s="128">
        <v>38</v>
      </c>
      <c r="M108" s="387">
        <f t="shared" si="3"/>
        <v>-0.5758928571428571</v>
      </c>
      <c r="N108" s="218">
        <v>13.021000000000001</v>
      </c>
      <c r="O108" s="128">
        <v>0</v>
      </c>
      <c r="P108" s="128">
        <v>0</v>
      </c>
      <c r="Q108" s="387"/>
      <c r="R108" s="219">
        <v>0</v>
      </c>
      <c r="S108" s="128">
        <v>0</v>
      </c>
      <c r="T108" s="127">
        <v>0</v>
      </c>
      <c r="U108" s="387"/>
      <c r="V108" s="31"/>
      <c r="W108" s="31"/>
      <c r="X108" s="31"/>
      <c r="Y108" s="31"/>
      <c r="Z108" s="31"/>
      <c r="AA108" s="31"/>
      <c r="AB108" s="31"/>
      <c r="AC108" s="31"/>
      <c r="AD108" s="31"/>
      <c r="AE108" s="31"/>
      <c r="AF108" s="31"/>
      <c r="AG108" s="31"/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  <c r="BA108" s="31"/>
      <c r="BB108" s="31"/>
      <c r="BC108" s="31"/>
      <c r="BD108" s="31"/>
      <c r="BE108" s="31"/>
      <c r="BF108" s="31"/>
      <c r="BG108" s="31"/>
      <c r="BH108" s="31"/>
      <c r="BI108" s="18"/>
      <c r="BJ108" s="18"/>
      <c r="BK108" s="18"/>
      <c r="BL108" s="18"/>
      <c r="BM108" s="18"/>
      <c r="BN108" s="18"/>
      <c r="BO108" s="18"/>
      <c r="BP108" s="18"/>
    </row>
    <row r="109" spans="1:68" s="18" customFormat="1" ht="30" customHeight="1" x14ac:dyDescent="0.2">
      <c r="A109" s="19" t="s">
        <v>95</v>
      </c>
      <c r="B109" s="236">
        <v>0</v>
      </c>
      <c r="C109" s="137">
        <v>0</v>
      </c>
      <c r="D109" s="137">
        <v>0</v>
      </c>
      <c r="E109" s="386"/>
      <c r="F109" s="215">
        <v>1691</v>
      </c>
      <c r="G109" s="124">
        <v>581.197</v>
      </c>
      <c r="H109" s="124">
        <v>435</v>
      </c>
      <c r="I109" s="386">
        <f t="shared" si="2"/>
        <v>-0.2515446569751737</v>
      </c>
      <c r="J109" s="237">
        <v>49</v>
      </c>
      <c r="K109" s="124">
        <v>34.299999999999997</v>
      </c>
      <c r="L109" s="124">
        <v>34</v>
      </c>
      <c r="M109" s="386">
        <f t="shared" si="3"/>
        <v>-8.7463556851311575E-3</v>
      </c>
      <c r="N109" s="215">
        <v>0</v>
      </c>
      <c r="O109" s="124">
        <v>10.417</v>
      </c>
      <c r="P109" s="124">
        <v>8.3070000000000004</v>
      </c>
      <c r="Q109" s="386"/>
      <c r="R109" s="216">
        <v>0</v>
      </c>
      <c r="S109" s="124">
        <v>0</v>
      </c>
      <c r="T109" s="123">
        <v>0</v>
      </c>
      <c r="U109" s="386"/>
      <c r="V109" s="31"/>
      <c r="W109" s="31"/>
      <c r="X109" s="31"/>
      <c r="Y109" s="31"/>
      <c r="Z109" s="31"/>
      <c r="AA109" s="31"/>
      <c r="AB109" s="31"/>
      <c r="AC109" s="31"/>
      <c r="AD109" s="31"/>
      <c r="AE109" s="31"/>
      <c r="AF109" s="31"/>
      <c r="AG109" s="31"/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  <c r="BA109" s="31"/>
      <c r="BB109" s="31"/>
      <c r="BC109" s="31"/>
      <c r="BD109" s="31"/>
      <c r="BE109" s="31"/>
      <c r="BF109" s="31"/>
      <c r="BG109" s="31"/>
      <c r="BH109" s="31"/>
    </row>
    <row r="110" spans="1:68" s="2" customFormat="1" ht="30" customHeight="1" x14ac:dyDescent="0.2">
      <c r="A110" s="79" t="s">
        <v>96</v>
      </c>
      <c r="B110" s="234">
        <v>0</v>
      </c>
      <c r="C110" s="139">
        <v>0</v>
      </c>
      <c r="D110" s="139">
        <v>0</v>
      </c>
      <c r="E110" s="387"/>
      <c r="F110" s="218">
        <v>2232</v>
      </c>
      <c r="G110" s="128">
        <v>1013.998</v>
      </c>
      <c r="H110" s="128">
        <v>527.96</v>
      </c>
      <c r="I110" s="387">
        <f t="shared" si="2"/>
        <v>-0.47932836159440151</v>
      </c>
      <c r="J110" s="235">
        <v>167</v>
      </c>
      <c r="K110" s="128">
        <v>116.9</v>
      </c>
      <c r="L110" s="128">
        <v>103.376</v>
      </c>
      <c r="M110" s="387">
        <f t="shared" si="3"/>
        <v>-0.11568862275449099</v>
      </c>
      <c r="N110" s="218">
        <v>0</v>
      </c>
      <c r="O110" s="128">
        <v>0</v>
      </c>
      <c r="P110" s="128">
        <v>0</v>
      </c>
      <c r="Q110" s="387"/>
      <c r="R110" s="219">
        <v>0</v>
      </c>
      <c r="S110" s="128">
        <v>0</v>
      </c>
      <c r="T110" s="127">
        <v>0</v>
      </c>
      <c r="U110" s="387"/>
      <c r="V110" s="31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G110" s="31"/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  <c r="BA110" s="31"/>
      <c r="BB110" s="31"/>
      <c r="BC110" s="31"/>
      <c r="BD110" s="31"/>
      <c r="BE110" s="31"/>
      <c r="BF110" s="31"/>
      <c r="BG110" s="31"/>
      <c r="BH110" s="31"/>
      <c r="BI110" s="18"/>
      <c r="BJ110" s="18"/>
      <c r="BK110" s="18"/>
      <c r="BL110" s="18"/>
      <c r="BM110" s="18"/>
      <c r="BN110" s="18"/>
      <c r="BO110" s="18"/>
      <c r="BP110" s="18"/>
    </row>
    <row r="111" spans="1:68" s="18" customFormat="1" ht="30" customHeight="1" x14ac:dyDescent="0.2">
      <c r="A111" s="19" t="s">
        <v>97</v>
      </c>
      <c r="B111" s="236">
        <v>0</v>
      </c>
      <c r="C111" s="137">
        <v>0</v>
      </c>
      <c r="D111" s="137">
        <v>0</v>
      </c>
      <c r="E111" s="386"/>
      <c r="F111" s="215">
        <v>381</v>
      </c>
      <c r="G111" s="124">
        <v>0</v>
      </c>
      <c r="H111" s="124">
        <v>41</v>
      </c>
      <c r="I111" s="386" t="e">
        <f t="shared" si="2"/>
        <v>#DIV/0!</v>
      </c>
      <c r="J111" s="237">
        <v>21</v>
      </c>
      <c r="K111" s="124">
        <v>32</v>
      </c>
      <c r="L111" s="124">
        <v>31</v>
      </c>
      <c r="M111" s="386">
        <f t="shared" si="3"/>
        <v>-3.125E-2</v>
      </c>
      <c r="N111" s="216">
        <v>27.5</v>
      </c>
      <c r="O111" s="124">
        <v>0</v>
      </c>
      <c r="P111" s="124">
        <v>0</v>
      </c>
      <c r="Q111" s="386"/>
      <c r="R111" s="216">
        <v>0</v>
      </c>
      <c r="S111" s="124">
        <v>0</v>
      </c>
      <c r="T111" s="123">
        <v>0</v>
      </c>
      <c r="U111" s="386"/>
      <c r="V111" s="31"/>
      <c r="W111" s="31"/>
      <c r="X111" s="31"/>
      <c r="Y111" s="31"/>
      <c r="Z111" s="31"/>
      <c r="AA111" s="31"/>
      <c r="AB111" s="31"/>
      <c r="AC111" s="31"/>
      <c r="AD111" s="31"/>
      <c r="AE111" s="31"/>
      <c r="AF111" s="31"/>
      <c r="AG111" s="31"/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  <c r="BA111" s="31"/>
      <c r="BB111" s="31"/>
      <c r="BC111" s="31"/>
      <c r="BD111" s="31"/>
      <c r="BE111" s="31"/>
      <c r="BF111" s="31"/>
      <c r="BG111" s="31"/>
      <c r="BH111" s="31"/>
    </row>
    <row r="112" spans="1:68" s="2" customFormat="1" ht="30" customHeight="1" x14ac:dyDescent="0.2">
      <c r="A112" s="79" t="s">
        <v>98</v>
      </c>
      <c r="B112" s="234">
        <v>0</v>
      </c>
      <c r="C112" s="139">
        <v>0</v>
      </c>
      <c r="D112" s="139">
        <v>0</v>
      </c>
      <c r="E112" s="387"/>
      <c r="F112" s="219">
        <v>1439</v>
      </c>
      <c r="G112" s="128">
        <v>882.39499999999998</v>
      </c>
      <c r="H112" s="128">
        <v>360</v>
      </c>
      <c r="I112" s="387">
        <f t="shared" si="2"/>
        <v>-0.5920194470730229</v>
      </c>
      <c r="J112" s="235">
        <v>45</v>
      </c>
      <c r="K112" s="128">
        <v>41</v>
      </c>
      <c r="L112" s="128">
        <v>33</v>
      </c>
      <c r="M112" s="387">
        <f t="shared" si="3"/>
        <v>-0.19512195121951215</v>
      </c>
      <c r="N112" s="219">
        <v>0</v>
      </c>
      <c r="O112" s="128">
        <v>12</v>
      </c>
      <c r="P112" s="128">
        <v>12.9</v>
      </c>
      <c r="Q112" s="387"/>
      <c r="R112" s="219">
        <v>0</v>
      </c>
      <c r="S112" s="128">
        <v>0</v>
      </c>
      <c r="T112" s="127">
        <v>0</v>
      </c>
      <c r="U112" s="387"/>
      <c r="V112" s="31"/>
      <c r="W112" s="31"/>
      <c r="X112" s="31"/>
      <c r="Y112" s="31"/>
      <c r="Z112" s="31"/>
      <c r="AA112" s="31"/>
      <c r="AB112" s="31"/>
      <c r="AC112" s="31"/>
      <c r="AD112" s="31"/>
      <c r="AE112" s="31"/>
      <c r="AF112" s="31"/>
      <c r="AG112" s="31"/>
      <c r="AH112" s="31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/>
      <c r="BA112" s="31"/>
      <c r="BB112" s="31"/>
      <c r="BC112" s="31"/>
      <c r="BD112" s="31"/>
      <c r="BE112" s="31"/>
      <c r="BF112" s="31"/>
      <c r="BG112" s="31"/>
      <c r="BH112" s="31"/>
      <c r="BI112" s="18"/>
      <c r="BJ112" s="18"/>
      <c r="BK112" s="18"/>
      <c r="BL112" s="18"/>
      <c r="BM112" s="18"/>
      <c r="BN112" s="18"/>
      <c r="BO112" s="18"/>
      <c r="BP112" s="18"/>
    </row>
    <row r="113" spans="1:68" s="18" customFormat="1" ht="30" customHeight="1" x14ac:dyDescent="0.2">
      <c r="A113" s="19" t="s">
        <v>99</v>
      </c>
      <c r="B113" s="236">
        <v>0</v>
      </c>
      <c r="C113" s="137">
        <v>0</v>
      </c>
      <c r="D113" s="137">
        <v>0</v>
      </c>
      <c r="E113" s="386"/>
      <c r="F113" s="215">
        <v>2197</v>
      </c>
      <c r="G113" s="124">
        <v>865.83799999999997</v>
      </c>
      <c r="H113" s="124">
        <v>198</v>
      </c>
      <c r="I113" s="386">
        <f t="shared" si="2"/>
        <v>-0.77131980809343093</v>
      </c>
      <c r="J113" s="237">
        <v>69</v>
      </c>
      <c r="K113" s="124">
        <v>48.3</v>
      </c>
      <c r="L113" s="124">
        <v>36</v>
      </c>
      <c r="M113" s="386">
        <f t="shared" si="3"/>
        <v>-0.25465838509316763</v>
      </c>
      <c r="N113" s="216">
        <v>0</v>
      </c>
      <c r="O113" s="124">
        <v>0</v>
      </c>
      <c r="P113" s="124">
        <v>0</v>
      </c>
      <c r="Q113" s="386"/>
      <c r="R113" s="216">
        <v>0</v>
      </c>
      <c r="S113" s="124">
        <v>0</v>
      </c>
      <c r="T113" s="123">
        <v>0</v>
      </c>
      <c r="U113" s="386"/>
      <c r="V113" s="31"/>
      <c r="W113" s="31"/>
      <c r="X113" s="31"/>
      <c r="Y113" s="31"/>
      <c r="Z113" s="31"/>
      <c r="AA113" s="31"/>
      <c r="AB113" s="31"/>
      <c r="AC113" s="31"/>
      <c r="AD113" s="31"/>
      <c r="AE113" s="31"/>
      <c r="AF113" s="31"/>
      <c r="AG113" s="31"/>
      <c r="AH113" s="31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/>
      <c r="BA113" s="31"/>
      <c r="BB113" s="31"/>
      <c r="BC113" s="31"/>
      <c r="BD113" s="31"/>
      <c r="BE113" s="31"/>
      <c r="BF113" s="31"/>
      <c r="BG113" s="31"/>
      <c r="BH113" s="31"/>
    </row>
    <row r="114" spans="1:68" s="2" customFormat="1" ht="30" customHeight="1" x14ac:dyDescent="0.2">
      <c r="A114" s="79" t="s">
        <v>100</v>
      </c>
      <c r="B114" s="234">
        <v>0</v>
      </c>
      <c r="C114" s="139">
        <v>0</v>
      </c>
      <c r="D114" s="139">
        <v>0</v>
      </c>
      <c r="E114" s="387"/>
      <c r="F114" s="218">
        <v>5335</v>
      </c>
      <c r="G114" s="128">
        <v>4208.7820000000002</v>
      </c>
      <c r="H114" s="128">
        <v>1161</v>
      </c>
      <c r="I114" s="387">
        <f t="shared" si="2"/>
        <v>-0.72414822150446378</v>
      </c>
      <c r="J114" s="235">
        <v>115</v>
      </c>
      <c r="K114" s="128">
        <v>80.5</v>
      </c>
      <c r="L114" s="128">
        <v>110</v>
      </c>
      <c r="M114" s="387">
        <f t="shared" si="3"/>
        <v>0.36645962732919246</v>
      </c>
      <c r="N114" s="218">
        <v>0</v>
      </c>
      <c r="O114" s="128">
        <v>0</v>
      </c>
      <c r="P114" s="128">
        <v>0</v>
      </c>
      <c r="Q114" s="387"/>
      <c r="R114" s="219">
        <v>0</v>
      </c>
      <c r="S114" s="128">
        <v>0</v>
      </c>
      <c r="T114" s="127">
        <v>0</v>
      </c>
      <c r="U114" s="387"/>
      <c r="V114" s="31"/>
      <c r="W114" s="31"/>
      <c r="X114" s="31"/>
      <c r="Y114" s="31"/>
      <c r="Z114" s="31"/>
      <c r="AA114" s="31"/>
      <c r="AB114" s="31"/>
      <c r="AC114" s="31"/>
      <c r="AD114" s="31"/>
      <c r="AE114" s="31"/>
      <c r="AF114" s="31"/>
      <c r="AG114" s="31"/>
      <c r="AH114" s="31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/>
      <c r="BA114" s="31"/>
      <c r="BB114" s="31"/>
      <c r="BC114" s="31"/>
      <c r="BD114" s="31"/>
      <c r="BE114" s="31"/>
      <c r="BF114" s="31"/>
      <c r="BG114" s="31"/>
      <c r="BH114" s="31"/>
      <c r="BI114" s="18"/>
      <c r="BJ114" s="18"/>
      <c r="BK114" s="18"/>
      <c r="BL114" s="18"/>
      <c r="BM114" s="18"/>
      <c r="BN114" s="18"/>
      <c r="BO114" s="18"/>
      <c r="BP114" s="18"/>
    </row>
    <row r="115" spans="1:68" s="18" customFormat="1" ht="30" customHeight="1" x14ac:dyDescent="0.2">
      <c r="A115" s="19" t="s">
        <v>101</v>
      </c>
      <c r="B115" s="236">
        <v>0</v>
      </c>
      <c r="C115" s="137">
        <v>0</v>
      </c>
      <c r="D115" s="137">
        <v>0</v>
      </c>
      <c r="E115" s="386"/>
      <c r="F115" s="215">
        <v>4569</v>
      </c>
      <c r="G115" s="124">
        <v>2312.3710000000001</v>
      </c>
      <c r="H115" s="124">
        <v>1667</v>
      </c>
      <c r="I115" s="386">
        <f t="shared" si="2"/>
        <v>-0.27909492032204175</v>
      </c>
      <c r="J115" s="237">
        <v>147</v>
      </c>
      <c r="K115" s="124">
        <v>102.9</v>
      </c>
      <c r="L115" s="124">
        <v>106</v>
      </c>
      <c r="M115" s="386">
        <f t="shared" si="3"/>
        <v>3.0126336248785135E-2</v>
      </c>
      <c r="N115" s="215">
        <v>0</v>
      </c>
      <c r="O115" s="124">
        <v>0</v>
      </c>
      <c r="P115" s="124">
        <v>0</v>
      </c>
      <c r="Q115" s="386"/>
      <c r="R115" s="216">
        <v>0</v>
      </c>
      <c r="S115" s="124">
        <v>0</v>
      </c>
      <c r="T115" s="123">
        <v>0</v>
      </c>
      <c r="U115" s="386"/>
      <c r="V115" s="31"/>
      <c r="W115" s="31"/>
      <c r="X115" s="31"/>
      <c r="Y115" s="31"/>
      <c r="Z115" s="31"/>
      <c r="AA115" s="31"/>
      <c r="AB115" s="31"/>
      <c r="AC115" s="31"/>
      <c r="AD115" s="31"/>
      <c r="AE115" s="31"/>
      <c r="AF115" s="31"/>
      <c r="AG115" s="31"/>
      <c r="AH115" s="31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/>
      <c r="BA115" s="31"/>
      <c r="BB115" s="31"/>
      <c r="BC115" s="31"/>
      <c r="BD115" s="31"/>
      <c r="BE115" s="31"/>
      <c r="BF115" s="31"/>
      <c r="BG115" s="31"/>
      <c r="BH115" s="31"/>
    </row>
    <row r="116" spans="1:68" s="2" customFormat="1" ht="30" customHeight="1" x14ac:dyDescent="0.2">
      <c r="A116" s="79" t="s">
        <v>102</v>
      </c>
      <c r="B116" s="234">
        <v>0</v>
      </c>
      <c r="C116" s="139">
        <v>0</v>
      </c>
      <c r="D116" s="139">
        <v>0</v>
      </c>
      <c r="E116" s="387"/>
      <c r="F116" s="218">
        <v>2549</v>
      </c>
      <c r="G116" s="128">
        <v>842.19</v>
      </c>
      <c r="H116" s="128">
        <v>435.96</v>
      </c>
      <c r="I116" s="387">
        <f t="shared" si="2"/>
        <v>-0.48234958857264998</v>
      </c>
      <c r="J116" s="235">
        <v>103</v>
      </c>
      <c r="K116" s="128">
        <v>72.099999999999994</v>
      </c>
      <c r="L116" s="128">
        <v>30</v>
      </c>
      <c r="M116" s="387">
        <f t="shared" si="3"/>
        <v>-0.58391123439667125</v>
      </c>
      <c r="N116" s="218">
        <v>0</v>
      </c>
      <c r="O116" s="128">
        <v>0</v>
      </c>
      <c r="P116" s="128">
        <v>0</v>
      </c>
      <c r="Q116" s="387"/>
      <c r="R116" s="219">
        <v>0</v>
      </c>
      <c r="S116" s="128">
        <v>0</v>
      </c>
      <c r="T116" s="127">
        <v>0</v>
      </c>
      <c r="U116" s="387"/>
      <c r="V116" s="31"/>
      <c r="W116" s="31"/>
      <c r="X116" s="31"/>
      <c r="Y116" s="31"/>
      <c r="Z116" s="31"/>
      <c r="AA116" s="31"/>
      <c r="AB116" s="31"/>
      <c r="AC116" s="31"/>
      <c r="AD116" s="31"/>
      <c r="AE116" s="31"/>
      <c r="AF116" s="31"/>
      <c r="AG116" s="31"/>
      <c r="AH116" s="31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/>
      <c r="BA116" s="31"/>
      <c r="BB116" s="31"/>
      <c r="BC116" s="31"/>
      <c r="BD116" s="31"/>
      <c r="BE116" s="31"/>
      <c r="BF116" s="31"/>
      <c r="BG116" s="31"/>
      <c r="BH116" s="31"/>
      <c r="BI116" s="18"/>
      <c r="BJ116" s="18"/>
      <c r="BK116" s="18"/>
      <c r="BL116" s="18"/>
      <c r="BM116" s="18"/>
      <c r="BN116" s="18"/>
      <c r="BO116" s="18"/>
      <c r="BP116" s="18"/>
    </row>
    <row r="117" spans="1:68" s="18" customFormat="1" ht="30" customHeight="1" x14ac:dyDescent="0.2">
      <c r="A117" s="19" t="s">
        <v>103</v>
      </c>
      <c r="B117" s="236">
        <v>0</v>
      </c>
      <c r="C117" s="137">
        <v>0</v>
      </c>
      <c r="D117" s="137">
        <v>0</v>
      </c>
      <c r="E117" s="386"/>
      <c r="F117" s="215">
        <v>3610</v>
      </c>
      <c r="G117" s="124">
        <v>2792.335</v>
      </c>
      <c r="H117" s="124">
        <v>1014</v>
      </c>
      <c r="I117" s="386">
        <f t="shared" si="2"/>
        <v>-0.63686305547149602</v>
      </c>
      <c r="J117" s="237">
        <v>180</v>
      </c>
      <c r="K117" s="124">
        <v>126</v>
      </c>
      <c r="L117" s="124">
        <v>44</v>
      </c>
      <c r="M117" s="386">
        <f t="shared" si="3"/>
        <v>-0.65079365079365081</v>
      </c>
      <c r="N117" s="215">
        <v>0</v>
      </c>
      <c r="O117" s="124">
        <v>0</v>
      </c>
      <c r="P117" s="124">
        <v>0</v>
      </c>
      <c r="Q117" s="386"/>
      <c r="R117" s="216">
        <v>0</v>
      </c>
      <c r="S117" s="124">
        <v>0</v>
      </c>
      <c r="T117" s="123">
        <v>0</v>
      </c>
      <c r="U117" s="386"/>
      <c r="V117" s="31"/>
      <c r="W117" s="31"/>
      <c r="X117" s="31"/>
      <c r="Y117" s="31"/>
      <c r="Z117" s="31"/>
      <c r="AA117" s="31"/>
      <c r="AB117" s="31"/>
      <c r="AC117" s="31"/>
      <c r="AD117" s="31"/>
      <c r="AE117" s="31"/>
      <c r="AF117" s="31"/>
      <c r="AG117" s="31"/>
      <c r="AH117" s="31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/>
      <c r="BA117" s="31"/>
      <c r="BB117" s="31"/>
      <c r="BC117" s="31"/>
      <c r="BD117" s="31"/>
      <c r="BE117" s="31"/>
      <c r="BF117" s="31"/>
      <c r="BG117" s="31"/>
      <c r="BH117" s="31"/>
    </row>
    <row r="118" spans="1:68" s="2" customFormat="1" ht="30" customHeight="1" x14ac:dyDescent="0.2">
      <c r="A118" s="79" t="s">
        <v>104</v>
      </c>
      <c r="B118" s="234">
        <v>0</v>
      </c>
      <c r="C118" s="139">
        <v>0</v>
      </c>
      <c r="D118" s="139">
        <v>0</v>
      </c>
      <c r="E118" s="387"/>
      <c r="F118" s="218">
        <v>3674</v>
      </c>
      <c r="G118" s="128">
        <v>1969.999</v>
      </c>
      <c r="H118" s="128">
        <v>684</v>
      </c>
      <c r="I118" s="387">
        <f t="shared" si="2"/>
        <v>-0.6527917019247218</v>
      </c>
      <c r="J118" s="235">
        <v>117</v>
      </c>
      <c r="K118" s="128">
        <v>81.900000000000006</v>
      </c>
      <c r="L118" s="128">
        <v>35</v>
      </c>
      <c r="M118" s="387">
        <f t="shared" si="3"/>
        <v>-0.57264957264957261</v>
      </c>
      <c r="N118" s="218">
        <v>0</v>
      </c>
      <c r="O118" s="128">
        <v>0</v>
      </c>
      <c r="P118" s="128">
        <v>0</v>
      </c>
      <c r="Q118" s="387"/>
      <c r="R118" s="219">
        <v>0</v>
      </c>
      <c r="S118" s="128">
        <v>0</v>
      </c>
      <c r="T118" s="127">
        <v>0</v>
      </c>
      <c r="U118" s="387"/>
      <c r="V118" s="31"/>
      <c r="W118" s="31"/>
      <c r="X118" s="31"/>
      <c r="Y118" s="31"/>
      <c r="Z118" s="31"/>
      <c r="AA118" s="31"/>
      <c r="AB118" s="31"/>
      <c r="AC118" s="31"/>
      <c r="AD118" s="31"/>
      <c r="AE118" s="31"/>
      <c r="AF118" s="31"/>
      <c r="AG118" s="31"/>
      <c r="AH118" s="31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/>
      <c r="BA118" s="31"/>
      <c r="BB118" s="31"/>
      <c r="BC118" s="31"/>
      <c r="BD118" s="31"/>
      <c r="BE118" s="31"/>
      <c r="BF118" s="31"/>
      <c r="BG118" s="31"/>
      <c r="BH118" s="31"/>
      <c r="BI118" s="18"/>
      <c r="BJ118" s="18"/>
      <c r="BK118" s="18"/>
      <c r="BL118" s="18"/>
      <c r="BM118" s="18"/>
      <c r="BN118" s="18"/>
      <c r="BO118" s="18"/>
      <c r="BP118" s="18"/>
    </row>
    <row r="119" spans="1:68" s="18" customFormat="1" ht="30" customHeight="1" x14ac:dyDescent="0.2">
      <c r="A119" s="19" t="s">
        <v>105</v>
      </c>
      <c r="B119" s="236">
        <v>0</v>
      </c>
      <c r="C119" s="137">
        <v>0</v>
      </c>
      <c r="D119" s="137">
        <v>0</v>
      </c>
      <c r="E119" s="386"/>
      <c r="F119" s="215">
        <v>1340</v>
      </c>
      <c r="G119" s="124">
        <v>1188.4459999999999</v>
      </c>
      <c r="H119" s="124">
        <v>975</v>
      </c>
      <c r="I119" s="386">
        <f t="shared" si="2"/>
        <v>-0.17960092423214846</v>
      </c>
      <c r="J119" s="237">
        <v>39</v>
      </c>
      <c r="K119" s="124">
        <v>27.3</v>
      </c>
      <c r="L119" s="124">
        <v>27</v>
      </c>
      <c r="M119" s="386">
        <f t="shared" si="3"/>
        <v>-1.0989010989011061E-2</v>
      </c>
      <c r="N119" s="215">
        <v>0</v>
      </c>
      <c r="O119" s="124">
        <v>0</v>
      </c>
      <c r="P119" s="124">
        <v>0</v>
      </c>
      <c r="Q119" s="386"/>
      <c r="R119" s="216">
        <v>0</v>
      </c>
      <c r="S119" s="124">
        <v>0</v>
      </c>
      <c r="T119" s="123">
        <v>0</v>
      </c>
      <c r="U119" s="386"/>
      <c r="V119" s="31"/>
      <c r="W119" s="31"/>
      <c r="X119" s="31"/>
      <c r="Y119" s="31"/>
      <c r="Z119" s="31"/>
      <c r="AA119" s="31"/>
      <c r="AB119" s="31"/>
      <c r="AC119" s="31"/>
      <c r="AD119" s="31"/>
      <c r="AE119" s="31"/>
      <c r="AF119" s="31"/>
      <c r="AG119" s="31"/>
      <c r="AH119" s="31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/>
      <c r="BA119" s="31"/>
      <c r="BB119" s="31"/>
      <c r="BC119" s="31"/>
      <c r="BD119" s="31"/>
      <c r="BE119" s="31"/>
      <c r="BF119" s="31"/>
      <c r="BG119" s="31"/>
      <c r="BH119" s="31"/>
    </row>
    <row r="120" spans="1:68" s="2" customFormat="1" ht="30" customHeight="1" x14ac:dyDescent="0.2">
      <c r="A120" s="79" t="s">
        <v>106</v>
      </c>
      <c r="B120" s="234">
        <v>0</v>
      </c>
      <c r="C120" s="139">
        <v>0</v>
      </c>
      <c r="D120" s="139">
        <v>0</v>
      </c>
      <c r="E120" s="387"/>
      <c r="F120" s="218">
        <v>2716</v>
      </c>
      <c r="G120" s="128">
        <v>1600.81</v>
      </c>
      <c r="H120" s="128">
        <v>629</v>
      </c>
      <c r="I120" s="387">
        <f t="shared" si="2"/>
        <v>-0.60707391882859296</v>
      </c>
      <c r="J120" s="235">
        <v>104</v>
      </c>
      <c r="K120" s="128">
        <v>72.8</v>
      </c>
      <c r="L120" s="128">
        <v>13</v>
      </c>
      <c r="M120" s="387">
        <f t="shared" si="3"/>
        <v>-0.8214285714285714</v>
      </c>
      <c r="N120" s="218">
        <v>0</v>
      </c>
      <c r="O120" s="128">
        <v>0</v>
      </c>
      <c r="P120" s="128">
        <v>0</v>
      </c>
      <c r="Q120" s="387"/>
      <c r="R120" s="219">
        <v>0</v>
      </c>
      <c r="S120" s="128">
        <v>0</v>
      </c>
      <c r="T120" s="127">
        <v>0</v>
      </c>
      <c r="U120" s="387"/>
      <c r="V120" s="31"/>
      <c r="W120" s="31"/>
      <c r="X120" s="31"/>
      <c r="Y120" s="31"/>
      <c r="Z120" s="31"/>
      <c r="AA120" s="31"/>
      <c r="AB120" s="31"/>
      <c r="AC120" s="31"/>
      <c r="AD120" s="31"/>
      <c r="AE120" s="31"/>
      <c r="AF120" s="31"/>
      <c r="AG120" s="31"/>
      <c r="AH120" s="31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/>
      <c r="BA120" s="31"/>
      <c r="BB120" s="31"/>
      <c r="BC120" s="31"/>
      <c r="BD120" s="31"/>
      <c r="BE120" s="31"/>
      <c r="BF120" s="31"/>
      <c r="BG120" s="31"/>
      <c r="BH120" s="31"/>
      <c r="BI120" s="18"/>
      <c r="BJ120" s="18"/>
      <c r="BK120" s="18"/>
      <c r="BL120" s="18"/>
      <c r="BM120" s="18"/>
      <c r="BN120" s="18"/>
      <c r="BO120" s="18"/>
      <c r="BP120" s="18"/>
    </row>
    <row r="121" spans="1:68" s="18" customFormat="1" ht="30" customHeight="1" x14ac:dyDescent="0.2">
      <c r="A121" s="19" t="s">
        <v>107</v>
      </c>
      <c r="B121" s="236">
        <v>0</v>
      </c>
      <c r="C121" s="137">
        <v>0</v>
      </c>
      <c r="D121" s="137">
        <v>0</v>
      </c>
      <c r="E121" s="386"/>
      <c r="F121" s="215">
        <v>1094.017542</v>
      </c>
      <c r="G121" s="124">
        <v>1087</v>
      </c>
      <c r="H121" s="124">
        <v>263</v>
      </c>
      <c r="I121" s="386">
        <f t="shared" si="2"/>
        <v>-0.75804967801287948</v>
      </c>
      <c r="J121" s="237">
        <v>29</v>
      </c>
      <c r="K121" s="124">
        <v>0</v>
      </c>
      <c r="L121" s="124">
        <v>3</v>
      </c>
      <c r="M121" s="386" t="e">
        <f t="shared" si="3"/>
        <v>#DIV/0!</v>
      </c>
      <c r="N121" s="215">
        <v>0</v>
      </c>
      <c r="O121" s="124">
        <v>0</v>
      </c>
      <c r="P121" s="124">
        <v>0</v>
      </c>
      <c r="Q121" s="386"/>
      <c r="R121" s="216">
        <v>0</v>
      </c>
      <c r="S121" s="124">
        <v>0</v>
      </c>
      <c r="T121" s="123">
        <v>0</v>
      </c>
      <c r="U121" s="386"/>
      <c r="V121" s="31"/>
      <c r="W121" s="31"/>
      <c r="X121" s="31"/>
      <c r="Y121" s="31"/>
      <c r="Z121" s="31"/>
      <c r="AA121" s="31"/>
      <c r="AB121" s="31"/>
      <c r="AC121" s="31"/>
      <c r="AD121" s="31"/>
      <c r="AE121" s="31"/>
      <c r="AF121" s="31"/>
      <c r="AG121" s="31"/>
      <c r="AH121" s="31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1"/>
      <c r="BA121" s="31"/>
      <c r="BB121" s="31"/>
      <c r="BC121" s="31"/>
      <c r="BD121" s="31"/>
      <c r="BE121" s="31"/>
      <c r="BF121" s="31"/>
      <c r="BG121" s="31"/>
      <c r="BH121" s="31"/>
    </row>
    <row r="122" spans="1:68" s="2" customFormat="1" ht="30" customHeight="1" x14ac:dyDescent="0.2">
      <c r="A122" s="79" t="s">
        <v>108</v>
      </c>
      <c r="B122" s="234">
        <v>0</v>
      </c>
      <c r="C122" s="139">
        <v>0</v>
      </c>
      <c r="D122" s="139">
        <v>0</v>
      </c>
      <c r="E122" s="387"/>
      <c r="F122" s="218">
        <v>3420</v>
      </c>
      <c r="G122" s="128">
        <v>2063.6280000000002</v>
      </c>
      <c r="H122" s="128">
        <v>945</v>
      </c>
      <c r="I122" s="387">
        <f t="shared" si="2"/>
        <v>-0.54206862864818661</v>
      </c>
      <c r="J122" s="235">
        <v>90</v>
      </c>
      <c r="K122" s="128">
        <v>83</v>
      </c>
      <c r="L122" s="128">
        <v>54</v>
      </c>
      <c r="M122" s="387">
        <f t="shared" si="3"/>
        <v>-0.3493975903614458</v>
      </c>
      <c r="N122" s="218">
        <v>0</v>
      </c>
      <c r="O122" s="128">
        <v>0</v>
      </c>
      <c r="P122" s="128">
        <v>0</v>
      </c>
      <c r="Q122" s="387"/>
      <c r="R122" s="219">
        <v>0</v>
      </c>
      <c r="S122" s="128">
        <v>0</v>
      </c>
      <c r="T122" s="127">
        <v>0</v>
      </c>
      <c r="U122" s="387"/>
      <c r="V122" s="31"/>
      <c r="W122" s="31"/>
      <c r="X122" s="31"/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18"/>
      <c r="BJ122" s="18"/>
      <c r="BK122" s="18"/>
      <c r="BL122" s="18"/>
      <c r="BM122" s="18"/>
      <c r="BN122" s="18"/>
      <c r="BO122" s="18"/>
      <c r="BP122" s="18"/>
    </row>
    <row r="123" spans="1:68" s="18" customFormat="1" ht="30" customHeight="1" x14ac:dyDescent="0.2">
      <c r="A123" s="19" t="s">
        <v>109</v>
      </c>
      <c r="B123" s="236">
        <v>0</v>
      </c>
      <c r="C123" s="137">
        <v>0</v>
      </c>
      <c r="D123" s="137">
        <v>0</v>
      </c>
      <c r="E123" s="386"/>
      <c r="F123" s="215">
        <v>3374</v>
      </c>
      <c r="G123" s="124">
        <v>2593.2559999999999</v>
      </c>
      <c r="H123" s="124">
        <v>938</v>
      </c>
      <c r="I123" s="386">
        <f t="shared" si="2"/>
        <v>-0.63829255576772981</v>
      </c>
      <c r="J123" s="237">
        <v>80</v>
      </c>
      <c r="K123" s="124">
        <v>112</v>
      </c>
      <c r="L123" s="124">
        <v>90</v>
      </c>
      <c r="M123" s="386">
        <f t="shared" si="3"/>
        <v>-0.1964285714285714</v>
      </c>
      <c r="N123" s="215">
        <v>0</v>
      </c>
      <c r="O123" s="124">
        <v>0</v>
      </c>
      <c r="P123" s="124">
        <v>0</v>
      </c>
      <c r="Q123" s="386"/>
      <c r="R123" s="216">
        <v>0</v>
      </c>
      <c r="S123" s="124">
        <v>0</v>
      </c>
      <c r="T123" s="123">
        <v>0</v>
      </c>
      <c r="U123" s="386"/>
      <c r="V123" s="31"/>
      <c r="W123" s="31"/>
      <c r="X123" s="31"/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</row>
    <row r="124" spans="1:68" s="18" customFormat="1" ht="30" customHeight="1" x14ac:dyDescent="0.2">
      <c r="A124" s="79" t="s">
        <v>110</v>
      </c>
      <c r="B124" s="234">
        <v>0</v>
      </c>
      <c r="C124" s="139">
        <v>0</v>
      </c>
      <c r="D124" s="139">
        <v>0</v>
      </c>
      <c r="E124" s="387"/>
      <c r="F124" s="218">
        <v>4065</v>
      </c>
      <c r="G124" s="128">
        <v>1525.1880000000001</v>
      </c>
      <c r="H124" s="128">
        <v>1734</v>
      </c>
      <c r="I124" s="387">
        <f t="shared" si="2"/>
        <v>0.13690902367445834</v>
      </c>
      <c r="J124" s="235">
        <v>143</v>
      </c>
      <c r="K124" s="128">
        <v>100.1</v>
      </c>
      <c r="L124" s="128">
        <v>157</v>
      </c>
      <c r="M124" s="387">
        <f t="shared" si="3"/>
        <v>0.56843156843156861</v>
      </c>
      <c r="N124" s="219">
        <v>0</v>
      </c>
      <c r="O124" s="128">
        <v>0</v>
      </c>
      <c r="P124" s="128">
        <v>0</v>
      </c>
      <c r="Q124" s="387"/>
      <c r="R124" s="219">
        <v>0</v>
      </c>
      <c r="S124" s="128">
        <v>0</v>
      </c>
      <c r="T124" s="127">
        <v>0</v>
      </c>
      <c r="U124" s="387"/>
      <c r="V124" s="31"/>
      <c r="W124" s="31"/>
      <c r="X124" s="31"/>
      <c r="Y124" s="31"/>
      <c r="Z124" s="31"/>
      <c r="AA124" s="31"/>
      <c r="AB124" s="31"/>
      <c r="AC124" s="31"/>
      <c r="AD124" s="31"/>
      <c r="AE124" s="31"/>
      <c r="AF124" s="31"/>
      <c r="AG124" s="31"/>
      <c r="AH124" s="31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/>
      <c r="BA124" s="31"/>
      <c r="BB124" s="31"/>
      <c r="BC124" s="31"/>
      <c r="BD124" s="31"/>
      <c r="BE124" s="31"/>
      <c r="BF124" s="31"/>
      <c r="BG124" s="31"/>
      <c r="BH124" s="31"/>
    </row>
    <row r="125" spans="1:68" s="18" customFormat="1" ht="30" customHeight="1" x14ac:dyDescent="0.2">
      <c r="A125" s="19" t="s">
        <v>111</v>
      </c>
      <c r="B125" s="236">
        <v>0</v>
      </c>
      <c r="C125" s="137">
        <v>0</v>
      </c>
      <c r="D125" s="137">
        <v>0</v>
      </c>
      <c r="E125" s="386"/>
      <c r="F125" s="215">
        <v>3540</v>
      </c>
      <c r="G125" s="124">
        <v>1769.2919999999999</v>
      </c>
      <c r="H125" s="124">
        <v>883</v>
      </c>
      <c r="I125" s="386">
        <f t="shared" si="2"/>
        <v>-0.50093031562907653</v>
      </c>
      <c r="J125" s="237">
        <v>79</v>
      </c>
      <c r="K125" s="124">
        <v>55.3</v>
      </c>
      <c r="L125" s="124">
        <v>63</v>
      </c>
      <c r="M125" s="386">
        <f t="shared" si="3"/>
        <v>0.139240506329114</v>
      </c>
      <c r="N125" s="215">
        <v>0</v>
      </c>
      <c r="O125" s="124">
        <v>0</v>
      </c>
      <c r="P125" s="124">
        <v>0</v>
      </c>
      <c r="Q125" s="386"/>
      <c r="R125" s="216">
        <v>0</v>
      </c>
      <c r="S125" s="124">
        <v>0</v>
      </c>
      <c r="T125" s="123">
        <v>0</v>
      </c>
      <c r="U125" s="386"/>
      <c r="V125" s="31"/>
      <c r="W125" s="31"/>
      <c r="X125" s="31"/>
      <c r="Y125" s="31"/>
      <c r="Z125" s="31"/>
      <c r="AA125" s="31"/>
      <c r="AB125" s="31"/>
      <c r="AC125" s="31"/>
      <c r="AD125" s="31"/>
      <c r="AE125" s="31"/>
      <c r="AF125" s="31"/>
      <c r="AG125" s="31"/>
      <c r="AH125" s="31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/>
      <c r="BA125" s="31"/>
      <c r="BB125" s="31"/>
      <c r="BC125" s="31"/>
      <c r="BD125" s="31"/>
      <c r="BE125" s="31"/>
      <c r="BF125" s="31"/>
      <c r="BG125" s="31"/>
      <c r="BH125" s="31"/>
    </row>
    <row r="126" spans="1:68" s="18" customFormat="1" ht="30" customHeight="1" x14ac:dyDescent="0.2">
      <c r="A126" s="79" t="s">
        <v>112</v>
      </c>
      <c r="B126" s="234">
        <v>0</v>
      </c>
      <c r="C126" s="139">
        <v>0</v>
      </c>
      <c r="D126" s="139">
        <v>0</v>
      </c>
      <c r="E126" s="387"/>
      <c r="F126" s="218">
        <v>5477</v>
      </c>
      <c r="G126" s="128">
        <v>2844.7539999999999</v>
      </c>
      <c r="H126" s="128">
        <v>1183</v>
      </c>
      <c r="I126" s="387">
        <f t="shared" si="2"/>
        <v>-0.58414681902196119</v>
      </c>
      <c r="J126" s="235">
        <v>183</v>
      </c>
      <c r="K126" s="128">
        <v>128.1</v>
      </c>
      <c r="L126" s="128">
        <v>185</v>
      </c>
      <c r="M126" s="387">
        <f t="shared" si="3"/>
        <v>0.44418423106947702</v>
      </c>
      <c r="N126" s="219">
        <v>0</v>
      </c>
      <c r="O126" s="128">
        <v>0</v>
      </c>
      <c r="P126" s="128">
        <v>0</v>
      </c>
      <c r="Q126" s="387"/>
      <c r="R126" s="219">
        <v>0</v>
      </c>
      <c r="S126" s="128">
        <v>0</v>
      </c>
      <c r="T126" s="127">
        <v>0</v>
      </c>
      <c r="U126" s="387"/>
      <c r="V126" s="31"/>
      <c r="W126" s="31"/>
      <c r="X126" s="31"/>
      <c r="Y126" s="31"/>
      <c r="Z126" s="31"/>
      <c r="AA126" s="31"/>
      <c r="AB126" s="31"/>
      <c r="AC126" s="31"/>
      <c r="AD126" s="31"/>
      <c r="AE126" s="31"/>
      <c r="AF126" s="31"/>
      <c r="AG126" s="31"/>
      <c r="AH126" s="31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/>
      <c r="BA126" s="31"/>
      <c r="BB126" s="31"/>
      <c r="BC126" s="31"/>
      <c r="BD126" s="31"/>
      <c r="BE126" s="31"/>
      <c r="BF126" s="31"/>
      <c r="BG126" s="31"/>
      <c r="BH126" s="31"/>
    </row>
    <row r="127" spans="1:68" s="18" customFormat="1" ht="30" customHeight="1" x14ac:dyDescent="0.2">
      <c r="A127" s="19" t="s">
        <v>113</v>
      </c>
      <c r="B127" s="236">
        <v>0</v>
      </c>
      <c r="C127" s="137">
        <v>0</v>
      </c>
      <c r="D127" s="137">
        <v>0</v>
      </c>
      <c r="E127" s="386"/>
      <c r="F127" s="215">
        <v>2247</v>
      </c>
      <c r="G127" s="124">
        <v>659.04499999999996</v>
      </c>
      <c r="H127" s="124">
        <v>541</v>
      </c>
      <c r="I127" s="386">
        <f t="shared" si="2"/>
        <v>-0.17911523492326009</v>
      </c>
      <c r="J127" s="237">
        <v>78</v>
      </c>
      <c r="K127" s="124">
        <v>54.6</v>
      </c>
      <c r="L127" s="124">
        <v>50</v>
      </c>
      <c r="M127" s="386">
        <f t="shared" si="3"/>
        <v>-8.4249084249084283E-2</v>
      </c>
      <c r="N127" s="215">
        <v>0</v>
      </c>
      <c r="O127" s="124">
        <v>0</v>
      </c>
      <c r="P127" s="124">
        <v>0</v>
      </c>
      <c r="Q127" s="386"/>
      <c r="R127" s="216">
        <v>0</v>
      </c>
      <c r="S127" s="124">
        <v>0</v>
      </c>
      <c r="T127" s="123">
        <v>0</v>
      </c>
      <c r="U127" s="386"/>
      <c r="V127" s="31"/>
      <c r="W127" s="31"/>
      <c r="X127" s="31"/>
      <c r="Y127" s="31"/>
      <c r="Z127" s="31"/>
      <c r="AA127" s="31"/>
      <c r="AB127" s="31"/>
      <c r="AC127" s="31"/>
      <c r="AD127" s="31"/>
      <c r="AE127" s="31"/>
      <c r="AF127" s="31"/>
      <c r="AG127" s="31"/>
      <c r="AH127" s="31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/>
      <c r="BA127" s="31"/>
      <c r="BB127" s="31"/>
      <c r="BC127" s="31"/>
      <c r="BD127" s="31"/>
      <c r="BE127" s="31"/>
      <c r="BF127" s="31"/>
      <c r="BG127" s="31"/>
      <c r="BH127" s="31"/>
    </row>
    <row r="128" spans="1:68" s="18" customFormat="1" ht="30" customHeight="1" x14ac:dyDescent="0.2">
      <c r="A128" s="79" t="s">
        <v>114</v>
      </c>
      <c r="B128" s="234">
        <v>0</v>
      </c>
      <c r="C128" s="139">
        <v>0</v>
      </c>
      <c r="D128" s="139">
        <v>0</v>
      </c>
      <c r="E128" s="387"/>
      <c r="F128" s="218">
        <v>5917</v>
      </c>
      <c r="G128" s="128">
        <v>1201.1510000000001</v>
      </c>
      <c r="H128" s="128">
        <v>866</v>
      </c>
      <c r="I128" s="387">
        <f t="shared" si="2"/>
        <v>-0.27902486864682297</v>
      </c>
      <c r="J128" s="235">
        <v>229</v>
      </c>
      <c r="K128" s="128">
        <v>130.30000000000001</v>
      </c>
      <c r="L128" s="128">
        <v>-10</v>
      </c>
      <c r="M128" s="387">
        <f t="shared" si="3"/>
        <v>-1.076745970836531</v>
      </c>
      <c r="N128" s="218">
        <v>0</v>
      </c>
      <c r="O128" s="128">
        <v>0</v>
      </c>
      <c r="P128" s="128">
        <v>0</v>
      </c>
      <c r="Q128" s="387"/>
      <c r="R128" s="219">
        <v>0</v>
      </c>
      <c r="S128" s="128">
        <v>0</v>
      </c>
      <c r="T128" s="127">
        <v>0</v>
      </c>
      <c r="U128" s="387"/>
      <c r="V128" s="31"/>
      <c r="W128" s="31"/>
      <c r="X128" s="31"/>
      <c r="Y128" s="31"/>
      <c r="Z128" s="31"/>
      <c r="AA128" s="31"/>
      <c r="AB128" s="31"/>
      <c r="AC128" s="31"/>
      <c r="AD128" s="31"/>
      <c r="AE128" s="31"/>
      <c r="AF128" s="31"/>
      <c r="AG128" s="31"/>
      <c r="AH128" s="31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/>
      <c r="BA128" s="31"/>
      <c r="BB128" s="31"/>
      <c r="BC128" s="31"/>
      <c r="BD128" s="31"/>
      <c r="BE128" s="31"/>
      <c r="BF128" s="31"/>
      <c r="BG128" s="31"/>
      <c r="BH128" s="31"/>
    </row>
    <row r="129" spans="1:68" s="18" customFormat="1" ht="30" customHeight="1" x14ac:dyDescent="0.2">
      <c r="A129" s="19" t="s">
        <v>115</v>
      </c>
      <c r="B129" s="236">
        <v>0</v>
      </c>
      <c r="C129" s="137">
        <v>0</v>
      </c>
      <c r="D129" s="137">
        <v>0</v>
      </c>
      <c r="E129" s="386"/>
      <c r="F129" s="215">
        <v>2990</v>
      </c>
      <c r="G129" s="124">
        <v>1998.8150000000001</v>
      </c>
      <c r="H129" s="124">
        <v>732</v>
      </c>
      <c r="I129" s="386">
        <f t="shared" si="2"/>
        <v>-0.63378301643723911</v>
      </c>
      <c r="J129" s="237">
        <v>86</v>
      </c>
      <c r="K129" s="124">
        <v>100</v>
      </c>
      <c r="L129" s="124">
        <v>82</v>
      </c>
      <c r="M129" s="386">
        <f t="shared" si="3"/>
        <v>-0.18000000000000005</v>
      </c>
      <c r="N129" s="215">
        <v>0</v>
      </c>
      <c r="O129" s="124">
        <v>0</v>
      </c>
      <c r="P129" s="124">
        <v>0</v>
      </c>
      <c r="Q129" s="386"/>
      <c r="R129" s="216">
        <v>0</v>
      </c>
      <c r="S129" s="124">
        <v>0</v>
      </c>
      <c r="T129" s="123">
        <v>0</v>
      </c>
      <c r="U129" s="386"/>
      <c r="V129" s="31"/>
      <c r="W129" s="31"/>
      <c r="X129" s="31"/>
      <c r="Y129" s="31"/>
      <c r="Z129" s="31"/>
      <c r="AA129" s="31"/>
      <c r="AB129" s="31"/>
      <c r="AC129" s="31"/>
      <c r="AD129" s="31"/>
      <c r="AE129" s="31"/>
      <c r="AF129" s="31"/>
      <c r="AG129" s="31"/>
      <c r="AH129" s="31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/>
      <c r="BA129" s="31"/>
      <c r="BB129" s="31"/>
      <c r="BC129" s="31"/>
      <c r="BD129" s="31"/>
      <c r="BE129" s="31"/>
      <c r="BF129" s="31"/>
      <c r="BG129" s="31"/>
      <c r="BH129" s="31"/>
    </row>
    <row r="130" spans="1:68" s="18" customFormat="1" ht="30" customHeight="1" x14ac:dyDescent="0.2">
      <c r="A130" s="79" t="s">
        <v>116</v>
      </c>
      <c r="B130" s="234">
        <v>0</v>
      </c>
      <c r="C130" s="276">
        <v>0</v>
      </c>
      <c r="D130" s="276">
        <v>0</v>
      </c>
      <c r="E130" s="387"/>
      <c r="F130" s="218">
        <v>2393</v>
      </c>
      <c r="G130" s="128">
        <v>1227.848</v>
      </c>
      <c r="H130" s="128">
        <v>708</v>
      </c>
      <c r="I130" s="387">
        <f t="shared" si="2"/>
        <v>-0.42338139574279554</v>
      </c>
      <c r="J130" s="235">
        <v>76</v>
      </c>
      <c r="K130" s="128">
        <v>53.2</v>
      </c>
      <c r="L130" s="128">
        <v>24</v>
      </c>
      <c r="M130" s="387">
        <f t="shared" si="3"/>
        <v>-0.54887218045112784</v>
      </c>
      <c r="N130" s="219">
        <v>0</v>
      </c>
      <c r="O130" s="128">
        <v>0</v>
      </c>
      <c r="P130" s="128">
        <v>0</v>
      </c>
      <c r="Q130" s="387"/>
      <c r="R130" s="219">
        <v>0</v>
      </c>
      <c r="S130" s="128">
        <v>0</v>
      </c>
      <c r="T130" s="127">
        <v>0</v>
      </c>
      <c r="U130" s="387"/>
      <c r="V130" s="31"/>
      <c r="W130" s="31"/>
      <c r="X130" s="31"/>
      <c r="Y130" s="31"/>
      <c r="Z130" s="31"/>
      <c r="AA130" s="31"/>
      <c r="AB130" s="31"/>
      <c r="AC130" s="31"/>
      <c r="AD130" s="31"/>
      <c r="AE130" s="31"/>
      <c r="AF130" s="31"/>
      <c r="AG130" s="31"/>
      <c r="AH130" s="31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/>
      <c r="BA130" s="31"/>
      <c r="BB130" s="31"/>
      <c r="BC130" s="31"/>
      <c r="BD130" s="31"/>
      <c r="BE130" s="31"/>
      <c r="BF130" s="31"/>
      <c r="BG130" s="31"/>
      <c r="BH130" s="31"/>
    </row>
    <row r="131" spans="1:68" s="18" customFormat="1" ht="30" customHeight="1" x14ac:dyDescent="0.2">
      <c r="A131" s="19" t="s">
        <v>117</v>
      </c>
      <c r="B131" s="236">
        <v>0</v>
      </c>
      <c r="C131" s="137">
        <v>0</v>
      </c>
      <c r="D131" s="137">
        <v>0</v>
      </c>
      <c r="E131" s="386"/>
      <c r="F131" s="215">
        <v>2158</v>
      </c>
      <c r="G131" s="124">
        <v>2602.29</v>
      </c>
      <c r="H131" s="124">
        <v>968</v>
      </c>
      <c r="I131" s="386">
        <f t="shared" si="2"/>
        <v>-0.62801993628688579</v>
      </c>
      <c r="J131" s="237">
        <v>53</v>
      </c>
      <c r="K131" s="124">
        <v>77.099999999999994</v>
      </c>
      <c r="L131" s="124">
        <v>130</v>
      </c>
      <c r="M131" s="386">
        <f t="shared" si="3"/>
        <v>0.68612191958495483</v>
      </c>
      <c r="N131" s="215">
        <v>0</v>
      </c>
      <c r="O131" s="124">
        <v>0</v>
      </c>
      <c r="P131" s="124">
        <v>0</v>
      </c>
      <c r="Q131" s="386"/>
      <c r="R131" s="216">
        <v>0</v>
      </c>
      <c r="S131" s="124">
        <v>0</v>
      </c>
      <c r="T131" s="123">
        <v>0</v>
      </c>
      <c r="U131" s="386"/>
      <c r="V131" s="31"/>
      <c r="W131" s="31"/>
      <c r="X131" s="31"/>
      <c r="Y131" s="31"/>
      <c r="Z131" s="31"/>
      <c r="AA131" s="31"/>
      <c r="AB131" s="31"/>
      <c r="AC131" s="31"/>
      <c r="AD131" s="31"/>
      <c r="AE131" s="31"/>
      <c r="AF131" s="31"/>
      <c r="AG131" s="31"/>
      <c r="AH131" s="31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/>
      <c r="BA131" s="31"/>
      <c r="BB131" s="31"/>
      <c r="BC131" s="31"/>
      <c r="BD131" s="31"/>
      <c r="BE131" s="31"/>
      <c r="BF131" s="31"/>
      <c r="BG131" s="31"/>
      <c r="BH131" s="31"/>
    </row>
    <row r="132" spans="1:68" s="18" customFormat="1" ht="30" customHeight="1" x14ac:dyDescent="0.2">
      <c r="A132" s="79" t="s">
        <v>118</v>
      </c>
      <c r="B132" s="234">
        <v>0</v>
      </c>
      <c r="C132" s="139">
        <v>0</v>
      </c>
      <c r="D132" s="139">
        <v>0</v>
      </c>
      <c r="E132" s="387"/>
      <c r="F132" s="218">
        <v>3438</v>
      </c>
      <c r="G132" s="128">
        <v>2413.8200000000002</v>
      </c>
      <c r="H132" s="128">
        <v>492</v>
      </c>
      <c r="I132" s="387">
        <f t="shared" si="2"/>
        <v>-0.79617369977877395</v>
      </c>
      <c r="J132" s="235">
        <v>145</v>
      </c>
      <c r="K132" s="128">
        <v>101.5</v>
      </c>
      <c r="L132" s="128">
        <v>136</v>
      </c>
      <c r="M132" s="387">
        <f t="shared" si="3"/>
        <v>0.33990147783251223</v>
      </c>
      <c r="N132" s="218">
        <v>0</v>
      </c>
      <c r="O132" s="128">
        <v>0</v>
      </c>
      <c r="P132" s="128">
        <v>0</v>
      </c>
      <c r="Q132" s="387"/>
      <c r="R132" s="219">
        <v>0</v>
      </c>
      <c r="S132" s="128">
        <v>0</v>
      </c>
      <c r="T132" s="127">
        <v>0</v>
      </c>
      <c r="U132" s="387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</row>
    <row r="133" spans="1:68" s="18" customFormat="1" ht="30" customHeight="1" x14ac:dyDescent="0.2">
      <c r="A133" s="19" t="s">
        <v>119</v>
      </c>
      <c r="B133" s="236">
        <v>0</v>
      </c>
      <c r="C133" s="137">
        <v>0</v>
      </c>
      <c r="D133" s="137">
        <v>0</v>
      </c>
      <c r="E133" s="386"/>
      <c r="F133" s="215">
        <v>4585</v>
      </c>
      <c r="G133" s="124">
        <v>2355.7730000000001</v>
      </c>
      <c r="H133" s="124">
        <v>1289</v>
      </c>
      <c r="I133" s="386">
        <f t="shared" si="2"/>
        <v>-0.45283352852757885</v>
      </c>
      <c r="J133" s="237">
        <v>163</v>
      </c>
      <c r="K133" s="124">
        <v>114.1</v>
      </c>
      <c r="L133" s="124">
        <v>123</v>
      </c>
      <c r="M133" s="386">
        <f t="shared" si="3"/>
        <v>7.8001752848378736E-2</v>
      </c>
      <c r="N133" s="215">
        <v>0</v>
      </c>
      <c r="O133" s="124">
        <v>0</v>
      </c>
      <c r="P133" s="124">
        <v>0</v>
      </c>
      <c r="Q133" s="386"/>
      <c r="R133" s="216">
        <v>0</v>
      </c>
      <c r="S133" s="124">
        <v>0</v>
      </c>
      <c r="T133" s="123">
        <v>0</v>
      </c>
      <c r="U133" s="386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  <c r="BF133" s="31"/>
      <c r="BG133" s="31"/>
      <c r="BH133" s="31"/>
    </row>
    <row r="134" spans="1:68" s="18" customFormat="1" ht="30" customHeight="1" x14ac:dyDescent="0.2">
      <c r="A134" s="79" t="s">
        <v>120</v>
      </c>
      <c r="B134" s="234">
        <v>0</v>
      </c>
      <c r="C134" s="139">
        <v>0</v>
      </c>
      <c r="D134" s="139">
        <v>0</v>
      </c>
      <c r="E134" s="387"/>
      <c r="F134" s="218">
        <v>2652</v>
      </c>
      <c r="G134" s="128">
        <v>1540.8119999999999</v>
      </c>
      <c r="H134" s="128">
        <v>949</v>
      </c>
      <c r="I134" s="387">
        <f t="shared" si="2"/>
        <v>-0.38409098579190704</v>
      </c>
      <c r="J134" s="235">
        <v>114</v>
      </c>
      <c r="K134" s="128">
        <v>79.8</v>
      </c>
      <c r="L134" s="128">
        <v>34</v>
      </c>
      <c r="M134" s="387">
        <f t="shared" si="3"/>
        <v>-0.57393483709273174</v>
      </c>
      <c r="N134" s="218">
        <v>0</v>
      </c>
      <c r="O134" s="128">
        <v>0</v>
      </c>
      <c r="P134" s="128">
        <v>0</v>
      </c>
      <c r="Q134" s="387"/>
      <c r="R134" s="219">
        <v>0</v>
      </c>
      <c r="S134" s="128">
        <v>0</v>
      </c>
      <c r="T134" s="127">
        <v>0</v>
      </c>
      <c r="U134" s="387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  <c r="BF134" s="31"/>
      <c r="BG134" s="31"/>
      <c r="BH134" s="31"/>
    </row>
    <row r="135" spans="1:68" s="18" customFormat="1" ht="30" customHeight="1" x14ac:dyDescent="0.2">
      <c r="A135" s="19" t="s">
        <v>121</v>
      </c>
      <c r="B135" s="236">
        <v>0</v>
      </c>
      <c r="C135" s="137">
        <v>0</v>
      </c>
      <c r="D135" s="137">
        <v>0</v>
      </c>
      <c r="E135" s="386"/>
      <c r="F135" s="215">
        <v>2892</v>
      </c>
      <c r="G135" s="124">
        <v>2809.8670000000002</v>
      </c>
      <c r="H135" s="124">
        <v>2940</v>
      </c>
      <c r="I135" s="386">
        <f t="shared" ref="I135:I162" si="4">H135/G135-1</f>
        <v>4.6312868189134937E-2</v>
      </c>
      <c r="J135" s="237">
        <v>186</v>
      </c>
      <c r="K135" s="124">
        <v>130.19999999999999</v>
      </c>
      <c r="L135" s="124">
        <v>74</v>
      </c>
      <c r="M135" s="386">
        <f t="shared" ref="M135:M162" si="5">L135/K135-1</f>
        <v>-0.43164362519201227</v>
      </c>
      <c r="N135" s="215">
        <v>0</v>
      </c>
      <c r="O135" s="124">
        <v>0</v>
      </c>
      <c r="P135" s="124">
        <v>0</v>
      </c>
      <c r="Q135" s="386"/>
      <c r="R135" s="216">
        <v>0</v>
      </c>
      <c r="S135" s="124">
        <v>0</v>
      </c>
      <c r="T135" s="123">
        <v>0</v>
      </c>
      <c r="U135" s="386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  <c r="BF135" s="31"/>
      <c r="BG135" s="31"/>
      <c r="BH135" s="31"/>
    </row>
    <row r="136" spans="1:68" s="2" customFormat="1" ht="30" customHeight="1" x14ac:dyDescent="0.2">
      <c r="A136" s="79" t="s">
        <v>122</v>
      </c>
      <c r="B136" s="234">
        <v>0</v>
      </c>
      <c r="C136" s="139">
        <v>0</v>
      </c>
      <c r="D136" s="139">
        <v>0</v>
      </c>
      <c r="E136" s="387"/>
      <c r="F136" s="218">
        <v>4007</v>
      </c>
      <c r="G136" s="128">
        <v>3626.7359999999999</v>
      </c>
      <c r="H136" s="128">
        <v>997</v>
      </c>
      <c r="I136" s="387">
        <f t="shared" si="4"/>
        <v>-0.7250971672600377</v>
      </c>
      <c r="J136" s="235">
        <v>83</v>
      </c>
      <c r="K136" s="128">
        <v>58.1</v>
      </c>
      <c r="L136" s="128">
        <v>54</v>
      </c>
      <c r="M136" s="387">
        <f t="shared" si="5"/>
        <v>-7.056798623063687E-2</v>
      </c>
      <c r="N136" s="218">
        <v>0</v>
      </c>
      <c r="O136" s="128">
        <v>0</v>
      </c>
      <c r="P136" s="128">
        <v>0</v>
      </c>
      <c r="Q136" s="387"/>
      <c r="R136" s="219">
        <v>0</v>
      </c>
      <c r="S136" s="128">
        <v>0</v>
      </c>
      <c r="T136" s="127">
        <v>0</v>
      </c>
      <c r="U136" s="387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  <c r="BF136" s="31"/>
      <c r="BG136" s="31"/>
      <c r="BH136" s="31"/>
      <c r="BI136" s="18"/>
      <c r="BJ136" s="18"/>
      <c r="BK136" s="18"/>
      <c r="BL136" s="18"/>
      <c r="BM136" s="18"/>
      <c r="BN136" s="18"/>
      <c r="BO136" s="18"/>
      <c r="BP136" s="18"/>
    </row>
    <row r="137" spans="1:68" s="18" customFormat="1" ht="30" customHeight="1" x14ac:dyDescent="0.2">
      <c r="A137" s="19" t="s">
        <v>123</v>
      </c>
      <c r="B137" s="236">
        <v>0</v>
      </c>
      <c r="C137" s="137">
        <v>0</v>
      </c>
      <c r="D137" s="137">
        <v>0</v>
      </c>
      <c r="E137" s="386"/>
      <c r="F137" s="215">
        <v>2760</v>
      </c>
      <c r="G137" s="124">
        <v>2158.0439999999999</v>
      </c>
      <c r="H137" s="124">
        <v>254</v>
      </c>
      <c r="I137" s="386">
        <f t="shared" si="4"/>
        <v>-0.88230082426493617</v>
      </c>
      <c r="J137" s="237">
        <v>78</v>
      </c>
      <c r="K137" s="124">
        <v>55</v>
      </c>
      <c r="L137" s="124">
        <v>80</v>
      </c>
      <c r="M137" s="386">
        <f t="shared" si="5"/>
        <v>0.45454545454545459</v>
      </c>
      <c r="N137" s="215">
        <v>0</v>
      </c>
      <c r="O137" s="124">
        <v>0</v>
      </c>
      <c r="P137" s="124">
        <v>0</v>
      </c>
      <c r="Q137" s="386"/>
      <c r="R137" s="216">
        <v>0</v>
      </c>
      <c r="S137" s="124">
        <v>0</v>
      </c>
      <c r="T137" s="123">
        <v>0</v>
      </c>
      <c r="U137" s="386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  <c r="BF137" s="31"/>
      <c r="BG137" s="31"/>
      <c r="BH137" s="31"/>
    </row>
    <row r="138" spans="1:68" s="2" customFormat="1" ht="30" customHeight="1" x14ac:dyDescent="0.2">
      <c r="A138" s="79" t="s">
        <v>124</v>
      </c>
      <c r="B138" s="234">
        <v>0</v>
      </c>
      <c r="C138" s="139">
        <v>0</v>
      </c>
      <c r="D138" s="139">
        <v>0</v>
      </c>
      <c r="E138" s="387"/>
      <c r="F138" s="218">
        <v>3413</v>
      </c>
      <c r="G138" s="128">
        <v>2386.7109999999998</v>
      </c>
      <c r="H138" s="128">
        <v>154</v>
      </c>
      <c r="I138" s="387">
        <f t="shared" si="4"/>
        <v>-0.93547605889443675</v>
      </c>
      <c r="J138" s="235">
        <v>160</v>
      </c>
      <c r="K138" s="128">
        <v>112</v>
      </c>
      <c r="L138" s="128">
        <v>144</v>
      </c>
      <c r="M138" s="387">
        <f t="shared" si="5"/>
        <v>0.28571428571428581</v>
      </c>
      <c r="N138" s="218">
        <v>0</v>
      </c>
      <c r="O138" s="128">
        <v>0</v>
      </c>
      <c r="P138" s="128">
        <v>0</v>
      </c>
      <c r="Q138" s="387"/>
      <c r="R138" s="219">
        <v>0</v>
      </c>
      <c r="S138" s="128">
        <v>0</v>
      </c>
      <c r="T138" s="127">
        <v>0</v>
      </c>
      <c r="U138" s="387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  <c r="BF138" s="31"/>
      <c r="BG138" s="31"/>
      <c r="BH138" s="31"/>
      <c r="BI138" s="18"/>
      <c r="BJ138" s="18"/>
      <c r="BK138" s="18"/>
      <c r="BL138" s="18"/>
      <c r="BM138" s="18"/>
      <c r="BN138" s="18"/>
      <c r="BO138" s="18"/>
      <c r="BP138" s="18"/>
    </row>
    <row r="139" spans="1:68" s="18" customFormat="1" ht="30" customHeight="1" x14ac:dyDescent="0.2">
      <c r="A139" s="19" t="s">
        <v>125</v>
      </c>
      <c r="B139" s="236">
        <v>0</v>
      </c>
      <c r="C139" s="137">
        <v>0</v>
      </c>
      <c r="D139" s="137">
        <v>0</v>
      </c>
      <c r="E139" s="386"/>
      <c r="F139" s="215">
        <v>748</v>
      </c>
      <c r="G139" s="124">
        <v>1574.3</v>
      </c>
      <c r="H139" s="124">
        <v>493</v>
      </c>
      <c r="I139" s="386">
        <f t="shared" si="4"/>
        <v>-0.68684494696055387</v>
      </c>
      <c r="J139" s="237">
        <v>169</v>
      </c>
      <c r="K139" s="124">
        <v>118.3</v>
      </c>
      <c r="L139" s="124">
        <v>83</v>
      </c>
      <c r="M139" s="386">
        <f t="shared" si="5"/>
        <v>-0.2983939137785292</v>
      </c>
      <c r="N139" s="215">
        <v>0</v>
      </c>
      <c r="O139" s="124">
        <v>0</v>
      </c>
      <c r="P139" s="124">
        <v>0</v>
      </c>
      <c r="Q139" s="386"/>
      <c r="R139" s="216">
        <v>0</v>
      </c>
      <c r="S139" s="124">
        <v>0</v>
      </c>
      <c r="T139" s="123">
        <v>0</v>
      </c>
      <c r="U139" s="386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  <c r="BF139" s="31"/>
      <c r="BG139" s="31"/>
      <c r="BH139" s="31"/>
    </row>
    <row r="140" spans="1:68" s="2" customFormat="1" ht="30" customHeight="1" x14ac:dyDescent="0.2">
      <c r="A140" s="79" t="s">
        <v>126</v>
      </c>
      <c r="B140" s="234">
        <v>0</v>
      </c>
      <c r="C140" s="139">
        <v>0</v>
      </c>
      <c r="D140" s="139">
        <v>0</v>
      </c>
      <c r="E140" s="387"/>
      <c r="F140" s="218">
        <v>3296</v>
      </c>
      <c r="G140" s="128">
        <v>6220.7</v>
      </c>
      <c r="H140" s="128">
        <v>4663</v>
      </c>
      <c r="I140" s="387">
        <f t="shared" si="4"/>
        <v>-0.25040590287266706</v>
      </c>
      <c r="J140" s="235">
        <v>201</v>
      </c>
      <c r="K140" s="128">
        <v>197.7</v>
      </c>
      <c r="L140" s="128">
        <v>174</v>
      </c>
      <c r="M140" s="387">
        <f t="shared" si="5"/>
        <v>-0.11987860394537175</v>
      </c>
      <c r="N140" s="218">
        <v>0</v>
      </c>
      <c r="O140" s="128">
        <v>0</v>
      </c>
      <c r="P140" s="128">
        <v>0</v>
      </c>
      <c r="Q140" s="387"/>
      <c r="R140" s="219">
        <v>0</v>
      </c>
      <c r="S140" s="128">
        <v>0</v>
      </c>
      <c r="T140" s="127">
        <v>0</v>
      </c>
      <c r="U140" s="387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  <c r="BF140" s="31"/>
      <c r="BG140" s="31"/>
      <c r="BH140" s="31"/>
      <c r="BI140" s="18"/>
      <c r="BJ140" s="18"/>
      <c r="BK140" s="18"/>
      <c r="BL140" s="18"/>
      <c r="BM140" s="18"/>
      <c r="BN140" s="18"/>
      <c r="BO140" s="18"/>
      <c r="BP140" s="18"/>
    </row>
    <row r="141" spans="1:68" s="18" customFormat="1" ht="39" customHeight="1" x14ac:dyDescent="0.2">
      <c r="A141" s="19" t="s">
        <v>127</v>
      </c>
      <c r="B141" s="236">
        <v>0</v>
      </c>
      <c r="C141" s="137">
        <v>0</v>
      </c>
      <c r="D141" s="137">
        <v>0</v>
      </c>
      <c r="E141" s="386"/>
      <c r="F141" s="215">
        <v>2198</v>
      </c>
      <c r="G141" s="124">
        <v>1538</v>
      </c>
      <c r="H141" s="124">
        <v>0</v>
      </c>
      <c r="I141" s="386">
        <f t="shared" si="4"/>
        <v>-1</v>
      </c>
      <c r="J141" s="237">
        <v>88</v>
      </c>
      <c r="K141" s="124">
        <v>0</v>
      </c>
      <c r="L141" s="124">
        <v>-8</v>
      </c>
      <c r="M141" s="386" t="e">
        <f t="shared" si="5"/>
        <v>#DIV/0!</v>
      </c>
      <c r="N141" s="215">
        <v>0</v>
      </c>
      <c r="O141" s="124">
        <v>0</v>
      </c>
      <c r="P141" s="124">
        <v>0</v>
      </c>
      <c r="Q141" s="386"/>
      <c r="R141" s="216">
        <v>0</v>
      </c>
      <c r="S141" s="124">
        <v>0</v>
      </c>
      <c r="T141" s="123">
        <v>0</v>
      </c>
      <c r="U141" s="386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  <c r="BF141" s="31"/>
      <c r="BG141" s="31"/>
      <c r="BH141" s="31"/>
    </row>
    <row r="142" spans="1:68" s="2" customFormat="1" ht="30" customHeight="1" x14ac:dyDescent="0.2">
      <c r="A142" s="79" t="s">
        <v>129</v>
      </c>
      <c r="B142" s="234">
        <v>0</v>
      </c>
      <c r="C142" s="139">
        <v>0</v>
      </c>
      <c r="D142" s="139">
        <v>0</v>
      </c>
      <c r="E142" s="387"/>
      <c r="F142" s="218">
        <v>3300</v>
      </c>
      <c r="G142" s="128">
        <v>3525.06</v>
      </c>
      <c r="H142" s="128">
        <v>951</v>
      </c>
      <c r="I142" s="387">
        <f t="shared" si="4"/>
        <v>-0.73021735800241694</v>
      </c>
      <c r="J142" s="235">
        <v>112</v>
      </c>
      <c r="K142" s="128">
        <v>78.400000000000006</v>
      </c>
      <c r="L142" s="128">
        <v>78</v>
      </c>
      <c r="M142" s="387">
        <f t="shared" si="5"/>
        <v>-5.1020408163265918E-3</v>
      </c>
      <c r="N142" s="218">
        <v>0</v>
      </c>
      <c r="O142" s="128">
        <v>0</v>
      </c>
      <c r="P142" s="128">
        <v>0</v>
      </c>
      <c r="Q142" s="387"/>
      <c r="R142" s="219">
        <v>0</v>
      </c>
      <c r="S142" s="128">
        <v>0</v>
      </c>
      <c r="T142" s="127">
        <v>0</v>
      </c>
      <c r="U142" s="387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  <c r="BF142" s="31"/>
      <c r="BG142" s="31"/>
      <c r="BH142" s="31"/>
      <c r="BI142" s="18"/>
      <c r="BJ142" s="18"/>
      <c r="BK142" s="18"/>
      <c r="BL142" s="18"/>
      <c r="BM142" s="18"/>
      <c r="BN142" s="18"/>
      <c r="BO142" s="18"/>
      <c r="BP142" s="18"/>
    </row>
    <row r="143" spans="1:68" s="18" customFormat="1" ht="30" customHeight="1" x14ac:dyDescent="0.2">
      <c r="A143" s="19" t="s">
        <v>128</v>
      </c>
      <c r="B143" s="236">
        <v>0</v>
      </c>
      <c r="C143" s="121">
        <v>0</v>
      </c>
      <c r="D143" s="121">
        <v>0</v>
      </c>
      <c r="E143" s="396"/>
      <c r="F143" s="215">
        <v>4283</v>
      </c>
      <c r="G143" s="124">
        <v>3121.0219999999999</v>
      </c>
      <c r="H143" s="124">
        <v>1543</v>
      </c>
      <c r="I143" s="396">
        <f t="shared" si="4"/>
        <v>-0.5056106621484886</v>
      </c>
      <c r="J143" s="237">
        <v>113</v>
      </c>
      <c r="K143" s="124">
        <v>79.099999999999994</v>
      </c>
      <c r="L143" s="124">
        <v>72</v>
      </c>
      <c r="M143" s="396">
        <f t="shared" si="5"/>
        <v>-8.9759797724399459E-2</v>
      </c>
      <c r="N143" s="215">
        <v>0</v>
      </c>
      <c r="O143" s="124">
        <v>0</v>
      </c>
      <c r="P143" s="124">
        <v>0</v>
      </c>
      <c r="Q143" s="396"/>
      <c r="R143" s="216">
        <v>0</v>
      </c>
      <c r="S143" s="124">
        <v>0</v>
      </c>
      <c r="T143" s="123">
        <v>0</v>
      </c>
      <c r="U143" s="396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  <c r="BF143" s="31"/>
      <c r="BG143" s="31"/>
      <c r="BH143" s="31"/>
    </row>
    <row r="144" spans="1:68" s="2" customFormat="1" ht="30" customHeight="1" x14ac:dyDescent="0.2">
      <c r="A144" s="79" t="s">
        <v>130</v>
      </c>
      <c r="B144" s="234">
        <v>0</v>
      </c>
      <c r="C144" s="139">
        <v>0</v>
      </c>
      <c r="D144" s="139">
        <v>0</v>
      </c>
      <c r="E144" s="387"/>
      <c r="F144" s="218">
        <v>1448</v>
      </c>
      <c r="G144" s="128">
        <v>1470.7339999999999</v>
      </c>
      <c r="H144" s="128">
        <v>525</v>
      </c>
      <c r="I144" s="387">
        <f t="shared" si="4"/>
        <v>-0.64303538233290314</v>
      </c>
      <c r="J144" s="235">
        <v>69</v>
      </c>
      <c r="K144" s="128">
        <v>48.3</v>
      </c>
      <c r="L144" s="128">
        <v>41</v>
      </c>
      <c r="M144" s="387">
        <f t="shared" si="5"/>
        <v>-0.15113871635610765</v>
      </c>
      <c r="N144" s="218">
        <v>0</v>
      </c>
      <c r="O144" s="128">
        <v>0</v>
      </c>
      <c r="P144" s="128">
        <v>0</v>
      </c>
      <c r="Q144" s="387"/>
      <c r="R144" s="219">
        <v>0</v>
      </c>
      <c r="S144" s="128">
        <v>0</v>
      </c>
      <c r="T144" s="127">
        <v>0</v>
      </c>
      <c r="U144" s="387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  <c r="BF144" s="31"/>
      <c r="BG144" s="31"/>
      <c r="BH144" s="31"/>
      <c r="BI144" s="18"/>
      <c r="BJ144" s="18"/>
      <c r="BK144" s="18"/>
      <c r="BL144" s="18"/>
      <c r="BM144" s="18"/>
      <c r="BN144" s="18"/>
      <c r="BO144" s="18"/>
      <c r="BP144" s="18"/>
    </row>
    <row r="145" spans="1:68" s="18" customFormat="1" ht="30" customHeight="1" x14ac:dyDescent="0.2">
      <c r="A145" s="19" t="s">
        <v>131</v>
      </c>
      <c r="B145" s="236">
        <v>0</v>
      </c>
      <c r="C145" s="137">
        <v>0</v>
      </c>
      <c r="D145" s="137">
        <v>0</v>
      </c>
      <c r="E145" s="386"/>
      <c r="F145" s="215">
        <v>3625</v>
      </c>
      <c r="G145" s="124">
        <v>3159.1880000000001</v>
      </c>
      <c r="H145" s="124">
        <v>1277</v>
      </c>
      <c r="I145" s="386">
        <f t="shared" si="4"/>
        <v>-0.59578220732669285</v>
      </c>
      <c r="J145" s="237">
        <v>199</v>
      </c>
      <c r="K145" s="124">
        <v>139.30000000000001</v>
      </c>
      <c r="L145" s="124">
        <v>10</v>
      </c>
      <c r="M145" s="386">
        <f t="shared" si="5"/>
        <v>-0.92821249102656134</v>
      </c>
      <c r="N145" s="215">
        <v>0</v>
      </c>
      <c r="O145" s="124">
        <v>0</v>
      </c>
      <c r="P145" s="124">
        <v>0</v>
      </c>
      <c r="Q145" s="386"/>
      <c r="R145" s="216">
        <v>0</v>
      </c>
      <c r="S145" s="124">
        <v>0</v>
      </c>
      <c r="T145" s="123">
        <v>0</v>
      </c>
      <c r="U145" s="386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  <c r="BF145" s="31"/>
      <c r="BG145" s="31"/>
      <c r="BH145" s="31"/>
    </row>
    <row r="146" spans="1:68" s="2" customFormat="1" ht="30" customHeight="1" x14ac:dyDescent="0.2">
      <c r="A146" s="79" t="s">
        <v>132</v>
      </c>
      <c r="B146" s="234">
        <v>0</v>
      </c>
      <c r="C146" s="139">
        <v>0</v>
      </c>
      <c r="D146" s="139">
        <v>0</v>
      </c>
      <c r="E146" s="387"/>
      <c r="F146" s="218">
        <v>3534</v>
      </c>
      <c r="G146" s="128">
        <v>3631.538</v>
      </c>
      <c r="H146" s="128">
        <v>143</v>
      </c>
      <c r="I146" s="387">
        <f t="shared" si="4"/>
        <v>-0.96062274441297324</v>
      </c>
      <c r="J146" s="235">
        <v>107</v>
      </c>
      <c r="K146" s="128">
        <v>74.900000000000006</v>
      </c>
      <c r="L146" s="128">
        <v>35</v>
      </c>
      <c r="M146" s="387">
        <f t="shared" si="5"/>
        <v>-0.53271028037383183</v>
      </c>
      <c r="N146" s="218">
        <v>0</v>
      </c>
      <c r="O146" s="128">
        <v>0</v>
      </c>
      <c r="P146" s="128">
        <v>0</v>
      </c>
      <c r="Q146" s="387"/>
      <c r="R146" s="219">
        <v>0</v>
      </c>
      <c r="S146" s="128">
        <v>0</v>
      </c>
      <c r="T146" s="127">
        <v>0</v>
      </c>
      <c r="U146" s="387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  <c r="BF146" s="31"/>
      <c r="BG146" s="31"/>
      <c r="BH146" s="31"/>
      <c r="BI146" s="18"/>
      <c r="BJ146" s="18"/>
      <c r="BK146" s="18"/>
      <c r="BL146" s="18"/>
      <c r="BM146" s="18"/>
      <c r="BN146" s="18"/>
      <c r="BO146" s="18"/>
      <c r="BP146" s="18"/>
    </row>
    <row r="147" spans="1:68" s="18" customFormat="1" ht="30" customHeight="1" x14ac:dyDescent="0.2">
      <c r="A147" s="19" t="s">
        <v>133</v>
      </c>
      <c r="B147" s="236">
        <v>0</v>
      </c>
      <c r="C147" s="137">
        <v>0</v>
      </c>
      <c r="D147" s="137">
        <v>0</v>
      </c>
      <c r="E147" s="386"/>
      <c r="F147" s="215">
        <v>5720</v>
      </c>
      <c r="G147" s="124">
        <v>5070.0640000000003</v>
      </c>
      <c r="H147" s="124">
        <v>1290</v>
      </c>
      <c r="I147" s="386">
        <f t="shared" si="4"/>
        <v>-0.74556534197595936</v>
      </c>
      <c r="J147" s="237">
        <v>221</v>
      </c>
      <c r="K147" s="124">
        <v>154.69999999999999</v>
      </c>
      <c r="L147" s="124">
        <v>42</v>
      </c>
      <c r="M147" s="386">
        <f t="shared" si="5"/>
        <v>-0.72850678733031671</v>
      </c>
      <c r="N147" s="215">
        <v>0</v>
      </c>
      <c r="O147" s="124">
        <v>0</v>
      </c>
      <c r="P147" s="124">
        <v>0</v>
      </c>
      <c r="Q147" s="386"/>
      <c r="R147" s="216">
        <v>0</v>
      </c>
      <c r="S147" s="124">
        <v>0</v>
      </c>
      <c r="T147" s="123">
        <v>0</v>
      </c>
      <c r="U147" s="386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  <c r="BF147" s="31"/>
      <c r="BG147" s="31"/>
      <c r="BH147" s="31"/>
    </row>
    <row r="148" spans="1:68" s="2" customFormat="1" ht="30" customHeight="1" x14ac:dyDescent="0.2">
      <c r="A148" s="79" t="s">
        <v>134</v>
      </c>
      <c r="B148" s="234">
        <v>0</v>
      </c>
      <c r="C148" s="139">
        <v>0</v>
      </c>
      <c r="D148" s="139">
        <v>0</v>
      </c>
      <c r="E148" s="387"/>
      <c r="F148" s="218">
        <v>5327</v>
      </c>
      <c r="G148" s="128">
        <v>3229.2269999999999</v>
      </c>
      <c r="H148" s="128">
        <v>1233</v>
      </c>
      <c r="I148" s="387">
        <f t="shared" si="4"/>
        <v>-0.61817487590683462</v>
      </c>
      <c r="J148" s="235">
        <v>199</v>
      </c>
      <c r="K148" s="128">
        <v>149.30000000000001</v>
      </c>
      <c r="L148" s="128">
        <v>176</v>
      </c>
      <c r="M148" s="387">
        <f t="shared" si="5"/>
        <v>0.17883456128600117</v>
      </c>
      <c r="N148" s="218">
        <v>0</v>
      </c>
      <c r="O148" s="128">
        <v>0</v>
      </c>
      <c r="P148" s="128">
        <v>0</v>
      </c>
      <c r="Q148" s="387"/>
      <c r="R148" s="219">
        <v>0</v>
      </c>
      <c r="S148" s="128">
        <v>0</v>
      </c>
      <c r="T148" s="127">
        <v>0</v>
      </c>
      <c r="U148" s="387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  <c r="BF148" s="31"/>
      <c r="BG148" s="31"/>
      <c r="BH148" s="31"/>
      <c r="BI148" s="18"/>
      <c r="BJ148" s="18"/>
      <c r="BK148" s="18"/>
      <c r="BL148" s="18"/>
      <c r="BM148" s="18"/>
      <c r="BN148" s="18"/>
      <c r="BO148" s="18"/>
      <c r="BP148" s="18"/>
    </row>
    <row r="149" spans="1:68" s="18" customFormat="1" ht="30" customHeight="1" x14ac:dyDescent="0.2">
      <c r="A149" s="19" t="s">
        <v>135</v>
      </c>
      <c r="B149" s="236">
        <v>0</v>
      </c>
      <c r="C149" s="137">
        <v>0</v>
      </c>
      <c r="D149" s="137">
        <v>0</v>
      </c>
      <c r="E149" s="386"/>
      <c r="F149" s="215">
        <v>1576</v>
      </c>
      <c r="G149" s="124">
        <v>1345.904</v>
      </c>
      <c r="H149" s="124">
        <v>431</v>
      </c>
      <c r="I149" s="386">
        <f t="shared" si="4"/>
        <v>-0.67976913658032068</v>
      </c>
      <c r="J149" s="237">
        <v>61</v>
      </c>
      <c r="K149" s="124">
        <v>42.7</v>
      </c>
      <c r="L149" s="124">
        <v>46</v>
      </c>
      <c r="M149" s="386">
        <f t="shared" si="5"/>
        <v>7.7283372365339442E-2</v>
      </c>
      <c r="N149" s="215">
        <v>0</v>
      </c>
      <c r="O149" s="124">
        <v>0</v>
      </c>
      <c r="P149" s="124">
        <v>0</v>
      </c>
      <c r="Q149" s="386"/>
      <c r="R149" s="216">
        <v>0</v>
      </c>
      <c r="S149" s="124">
        <v>0</v>
      </c>
      <c r="T149" s="123">
        <v>0</v>
      </c>
      <c r="U149" s="386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</row>
    <row r="150" spans="1:68" s="2" customFormat="1" ht="30" customHeight="1" x14ac:dyDescent="0.2">
      <c r="A150" s="79" t="s">
        <v>136</v>
      </c>
      <c r="B150" s="234">
        <v>0</v>
      </c>
      <c r="C150" s="139">
        <v>0</v>
      </c>
      <c r="D150" s="139">
        <v>0</v>
      </c>
      <c r="E150" s="387"/>
      <c r="F150" s="218">
        <v>988</v>
      </c>
      <c r="G150" s="128">
        <v>1498</v>
      </c>
      <c r="H150" s="128">
        <v>434</v>
      </c>
      <c r="I150" s="387">
        <f t="shared" si="4"/>
        <v>-0.71028037383177578</v>
      </c>
      <c r="J150" s="235">
        <v>64</v>
      </c>
      <c r="K150" s="128">
        <v>64</v>
      </c>
      <c r="L150" s="128">
        <v>22</v>
      </c>
      <c r="M150" s="387">
        <f t="shared" si="5"/>
        <v>-0.65625</v>
      </c>
      <c r="N150" s="218">
        <v>0</v>
      </c>
      <c r="O150" s="128">
        <v>0</v>
      </c>
      <c r="P150" s="128">
        <v>0</v>
      </c>
      <c r="Q150" s="387"/>
      <c r="R150" s="219">
        <v>0</v>
      </c>
      <c r="S150" s="128">
        <v>0</v>
      </c>
      <c r="T150" s="127">
        <v>0</v>
      </c>
      <c r="U150" s="387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  <c r="BF150" s="31"/>
      <c r="BG150" s="31"/>
      <c r="BH150" s="31"/>
      <c r="BI150" s="18"/>
      <c r="BJ150" s="18"/>
      <c r="BK150" s="18"/>
      <c r="BL150" s="18"/>
      <c r="BM150" s="18"/>
      <c r="BN150" s="18"/>
      <c r="BO150" s="18"/>
      <c r="BP150" s="18"/>
    </row>
    <row r="151" spans="1:68" s="18" customFormat="1" ht="42" customHeight="1" x14ac:dyDescent="0.2">
      <c r="A151" s="19" t="s">
        <v>141</v>
      </c>
      <c r="B151" s="236">
        <v>0</v>
      </c>
      <c r="C151" s="137">
        <v>0</v>
      </c>
      <c r="D151" s="137">
        <v>0</v>
      </c>
      <c r="E151" s="386"/>
      <c r="F151" s="215">
        <v>4043</v>
      </c>
      <c r="G151" s="124">
        <v>3314.047</v>
      </c>
      <c r="H151" s="124">
        <v>1087</v>
      </c>
      <c r="I151" s="386">
        <f t="shared" si="4"/>
        <v>-0.67200223774738266</v>
      </c>
      <c r="J151" s="237">
        <v>220</v>
      </c>
      <c r="K151" s="124">
        <v>154</v>
      </c>
      <c r="L151" s="124">
        <v>106</v>
      </c>
      <c r="M151" s="386">
        <f t="shared" si="5"/>
        <v>-0.31168831168831168</v>
      </c>
      <c r="N151" s="215">
        <v>0</v>
      </c>
      <c r="O151" s="124">
        <v>0</v>
      </c>
      <c r="P151" s="124">
        <v>0</v>
      </c>
      <c r="Q151" s="386"/>
      <c r="R151" s="216">
        <v>0</v>
      </c>
      <c r="S151" s="124">
        <v>0</v>
      </c>
      <c r="T151" s="123">
        <v>0</v>
      </c>
      <c r="U151" s="386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  <c r="BF151" s="31"/>
      <c r="BG151" s="31"/>
      <c r="BH151" s="31"/>
    </row>
    <row r="152" spans="1:68" s="2" customFormat="1" ht="30" customHeight="1" x14ac:dyDescent="0.2">
      <c r="A152" s="79" t="s">
        <v>137</v>
      </c>
      <c r="B152" s="234">
        <v>0</v>
      </c>
      <c r="C152" s="139">
        <v>0</v>
      </c>
      <c r="D152" s="139">
        <v>0</v>
      </c>
      <c r="E152" s="387"/>
      <c r="F152" s="218">
        <v>9460</v>
      </c>
      <c r="G152" s="128">
        <v>7131.8940000000002</v>
      </c>
      <c r="H152" s="128">
        <v>910</v>
      </c>
      <c r="I152" s="387">
        <f t="shared" si="4"/>
        <v>-0.87240416080216554</v>
      </c>
      <c r="J152" s="235">
        <v>196</v>
      </c>
      <c r="K152" s="128">
        <v>137.19999999999999</v>
      </c>
      <c r="L152" s="128">
        <v>175</v>
      </c>
      <c r="M152" s="387">
        <f t="shared" si="5"/>
        <v>0.27551020408163285</v>
      </c>
      <c r="N152" s="218">
        <v>0</v>
      </c>
      <c r="O152" s="128">
        <v>0</v>
      </c>
      <c r="P152" s="128">
        <v>0</v>
      </c>
      <c r="Q152" s="387"/>
      <c r="R152" s="219">
        <v>0</v>
      </c>
      <c r="S152" s="128">
        <v>0</v>
      </c>
      <c r="T152" s="127">
        <v>0</v>
      </c>
      <c r="U152" s="387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  <c r="BF152" s="31"/>
      <c r="BG152" s="31"/>
      <c r="BH152" s="31"/>
      <c r="BI152" s="18"/>
      <c r="BJ152" s="18"/>
      <c r="BK152" s="18"/>
      <c r="BL152" s="18"/>
      <c r="BM152" s="18"/>
      <c r="BN152" s="18"/>
      <c r="BO152" s="18"/>
      <c r="BP152" s="18"/>
    </row>
    <row r="153" spans="1:68" s="18" customFormat="1" ht="30" customHeight="1" x14ac:dyDescent="0.2">
      <c r="A153" s="19" t="s">
        <v>139</v>
      </c>
      <c r="B153" s="236">
        <v>0</v>
      </c>
      <c r="C153" s="121">
        <v>0</v>
      </c>
      <c r="D153" s="121">
        <v>0</v>
      </c>
      <c r="E153" s="386"/>
      <c r="F153" s="215">
        <v>3082</v>
      </c>
      <c r="G153" s="124">
        <v>2269.585</v>
      </c>
      <c r="H153" s="124">
        <v>957</v>
      </c>
      <c r="I153" s="386">
        <f t="shared" si="4"/>
        <v>-0.57833700874829541</v>
      </c>
      <c r="J153" s="237">
        <v>141</v>
      </c>
      <c r="K153" s="124">
        <v>98.7</v>
      </c>
      <c r="L153" s="124">
        <v>169</v>
      </c>
      <c r="M153" s="386">
        <f t="shared" si="5"/>
        <v>0.71225937183383992</v>
      </c>
      <c r="N153" s="216">
        <v>0</v>
      </c>
      <c r="O153" s="124">
        <v>0</v>
      </c>
      <c r="P153" s="124">
        <v>0</v>
      </c>
      <c r="Q153" s="386"/>
      <c r="R153" s="216">
        <v>0</v>
      </c>
      <c r="S153" s="124">
        <v>0</v>
      </c>
      <c r="T153" s="123">
        <v>0</v>
      </c>
      <c r="U153" s="386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  <c r="BF153" s="31"/>
      <c r="BG153" s="31"/>
      <c r="BH153" s="31"/>
    </row>
    <row r="154" spans="1:68" s="2" customFormat="1" ht="30" customHeight="1" thickBot="1" x14ac:dyDescent="0.25">
      <c r="A154" s="78" t="s">
        <v>138</v>
      </c>
      <c r="B154" s="238">
        <v>0</v>
      </c>
      <c r="C154" s="149">
        <v>0</v>
      </c>
      <c r="D154" s="149">
        <v>0</v>
      </c>
      <c r="E154" s="397"/>
      <c r="F154" s="239">
        <v>5760</v>
      </c>
      <c r="G154" s="150">
        <v>5221.4399999999996</v>
      </c>
      <c r="H154" s="150">
        <v>1100</v>
      </c>
      <c r="I154" s="397">
        <f t="shared" si="4"/>
        <v>-0.78933014647300359</v>
      </c>
      <c r="J154" s="240">
        <v>233</v>
      </c>
      <c r="K154" s="150">
        <v>163.1</v>
      </c>
      <c r="L154" s="150">
        <v>120</v>
      </c>
      <c r="M154" s="397">
        <f t="shared" si="5"/>
        <v>-0.26425505824647455</v>
      </c>
      <c r="N154" s="239">
        <v>0</v>
      </c>
      <c r="O154" s="150">
        <v>0</v>
      </c>
      <c r="P154" s="150">
        <v>0</v>
      </c>
      <c r="Q154" s="397"/>
      <c r="R154" s="241">
        <v>0</v>
      </c>
      <c r="S154" s="150">
        <v>0</v>
      </c>
      <c r="T154" s="151">
        <v>0</v>
      </c>
      <c r="U154" s="397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  <c r="BF154" s="31"/>
      <c r="BG154" s="31"/>
      <c r="BH154" s="31"/>
      <c r="BI154" s="18"/>
      <c r="BJ154" s="18"/>
      <c r="BK154" s="18"/>
      <c r="BL154" s="18"/>
      <c r="BM154" s="18"/>
      <c r="BN154" s="18"/>
      <c r="BO154" s="18"/>
      <c r="BP154" s="18"/>
    </row>
    <row r="155" spans="1:68" s="27" customFormat="1" ht="19.5" customHeight="1" thickBot="1" x14ac:dyDescent="0.25">
      <c r="A155" s="43" t="s">
        <v>183</v>
      </c>
      <c r="B155" s="242">
        <v>0</v>
      </c>
      <c r="C155" s="152">
        <v>0</v>
      </c>
      <c r="D155" s="152">
        <v>0</v>
      </c>
      <c r="E155" s="398"/>
      <c r="F155" s="209">
        <v>14489</v>
      </c>
      <c r="G155" s="114">
        <v>14489</v>
      </c>
      <c r="H155" s="114">
        <v>14476</v>
      </c>
      <c r="I155" s="398">
        <f t="shared" si="4"/>
        <v>-8.9723238318728527E-4</v>
      </c>
      <c r="J155" s="243">
        <v>451</v>
      </c>
      <c r="K155" s="114">
        <v>451</v>
      </c>
      <c r="L155" s="114">
        <v>530</v>
      </c>
      <c r="M155" s="398">
        <f t="shared" si="5"/>
        <v>0.17516629711751652</v>
      </c>
      <c r="N155" s="209">
        <v>0</v>
      </c>
      <c r="O155" s="114">
        <v>0</v>
      </c>
      <c r="P155" s="114">
        <v>0</v>
      </c>
      <c r="Q155" s="398"/>
      <c r="R155" s="210">
        <v>0</v>
      </c>
      <c r="S155" s="153">
        <v>18</v>
      </c>
      <c r="T155" s="114">
        <v>0</v>
      </c>
      <c r="U155" s="398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  <c r="BF155" s="31"/>
      <c r="BG155" s="31"/>
      <c r="BH155" s="31"/>
    </row>
    <row r="156" spans="1:68" s="29" customFormat="1" ht="27" customHeight="1" x14ac:dyDescent="0.2">
      <c r="A156" s="42" t="s">
        <v>184</v>
      </c>
      <c r="B156" s="244">
        <v>0</v>
      </c>
      <c r="C156" s="154">
        <v>0</v>
      </c>
      <c r="D156" s="154">
        <v>0</v>
      </c>
      <c r="E156" s="399"/>
      <c r="F156" s="212">
        <v>2343</v>
      </c>
      <c r="G156" s="119">
        <v>2743</v>
      </c>
      <c r="H156" s="119">
        <v>3039</v>
      </c>
      <c r="I156" s="399">
        <f t="shared" si="4"/>
        <v>0.10791104629967196</v>
      </c>
      <c r="J156" s="245">
        <v>127</v>
      </c>
      <c r="K156" s="119">
        <v>160</v>
      </c>
      <c r="L156" s="119">
        <v>113</v>
      </c>
      <c r="M156" s="399">
        <f>L156/K156-1</f>
        <v>-0.29374999999999996</v>
      </c>
      <c r="N156" s="212">
        <v>0</v>
      </c>
      <c r="O156" s="119">
        <v>0</v>
      </c>
      <c r="P156" s="119">
        <v>0</v>
      </c>
      <c r="Q156" s="399"/>
      <c r="R156" s="213">
        <v>0</v>
      </c>
      <c r="S156" s="119">
        <v>0</v>
      </c>
      <c r="T156" s="119">
        <v>0</v>
      </c>
      <c r="U156" s="399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</row>
    <row r="157" spans="1:68" s="29" customFormat="1" ht="22.5" customHeight="1" x14ac:dyDescent="0.2">
      <c r="A157" s="28" t="s">
        <v>185</v>
      </c>
      <c r="B157" s="236">
        <v>0</v>
      </c>
      <c r="C157" s="137">
        <v>0</v>
      </c>
      <c r="D157" s="137">
        <v>0</v>
      </c>
      <c r="E157" s="400"/>
      <c r="F157" s="215">
        <v>944</v>
      </c>
      <c r="G157" s="124">
        <v>1289</v>
      </c>
      <c r="H157" s="124">
        <v>930</v>
      </c>
      <c r="I157" s="400">
        <f t="shared" si="4"/>
        <v>-0.27851047323506595</v>
      </c>
      <c r="J157" s="237">
        <v>11</v>
      </c>
      <c r="K157" s="124">
        <v>33</v>
      </c>
      <c r="L157" s="124">
        <v>5</v>
      </c>
      <c r="M157" s="400">
        <f t="shared" si="5"/>
        <v>-0.84848484848484851</v>
      </c>
      <c r="N157" s="215">
        <v>0</v>
      </c>
      <c r="O157" s="124">
        <v>0</v>
      </c>
      <c r="P157" s="124">
        <v>0</v>
      </c>
      <c r="Q157" s="400"/>
      <c r="R157" s="216">
        <v>0</v>
      </c>
      <c r="S157" s="124">
        <v>0</v>
      </c>
      <c r="T157" s="124">
        <v>0</v>
      </c>
      <c r="U157" s="400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  <c r="BF157" s="31"/>
      <c r="BG157" s="31"/>
      <c r="BH157" s="31"/>
    </row>
    <row r="158" spans="1:68" s="29" customFormat="1" ht="30" customHeight="1" x14ac:dyDescent="0.2">
      <c r="A158" s="36" t="s">
        <v>187</v>
      </c>
      <c r="B158" s="234">
        <v>0</v>
      </c>
      <c r="C158" s="139">
        <v>0</v>
      </c>
      <c r="D158" s="139">
        <v>0</v>
      </c>
      <c r="E158" s="401"/>
      <c r="F158" s="218">
        <v>1</v>
      </c>
      <c r="G158" s="128">
        <v>745</v>
      </c>
      <c r="H158" s="128">
        <v>183</v>
      </c>
      <c r="I158" s="401">
        <f t="shared" si="4"/>
        <v>-0.75436241610738253</v>
      </c>
      <c r="J158" s="235">
        <v>20</v>
      </c>
      <c r="K158" s="128">
        <v>20</v>
      </c>
      <c r="L158" s="128">
        <v>8</v>
      </c>
      <c r="M158" s="401">
        <f t="shared" si="5"/>
        <v>-0.6</v>
      </c>
      <c r="N158" s="218">
        <v>0</v>
      </c>
      <c r="O158" s="128">
        <v>0</v>
      </c>
      <c r="P158" s="128">
        <v>0</v>
      </c>
      <c r="Q158" s="401"/>
      <c r="R158" s="219">
        <v>0</v>
      </c>
      <c r="S158" s="128">
        <v>0</v>
      </c>
      <c r="T158" s="128">
        <v>0</v>
      </c>
      <c r="U158" s="40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  <c r="BF158" s="31"/>
      <c r="BG158" s="31"/>
      <c r="BH158" s="31"/>
    </row>
    <row r="159" spans="1:68" s="31" customFormat="1" ht="30" customHeight="1" x14ac:dyDescent="0.2">
      <c r="A159" s="30" t="s">
        <v>186</v>
      </c>
      <c r="B159" s="246">
        <v>0</v>
      </c>
      <c r="C159" s="155">
        <v>0</v>
      </c>
      <c r="D159" s="155">
        <v>0</v>
      </c>
      <c r="E159" s="402"/>
      <c r="F159" s="247">
        <v>145</v>
      </c>
      <c r="G159" s="148">
        <v>58.4</v>
      </c>
      <c r="H159" s="148">
        <v>155</v>
      </c>
      <c r="I159" s="402">
        <f t="shared" si="4"/>
        <v>1.654109589041096</v>
      </c>
      <c r="J159" s="248">
        <v>3</v>
      </c>
      <c r="K159" s="148">
        <v>3</v>
      </c>
      <c r="L159" s="148">
        <v>3</v>
      </c>
      <c r="M159" s="402">
        <f t="shared" si="5"/>
        <v>0</v>
      </c>
      <c r="N159" s="247">
        <v>0</v>
      </c>
      <c r="O159" s="148">
        <v>0</v>
      </c>
      <c r="P159" s="148">
        <v>0</v>
      </c>
      <c r="Q159" s="402"/>
      <c r="R159" s="249">
        <v>0</v>
      </c>
      <c r="S159" s="148">
        <v>0</v>
      </c>
      <c r="T159" s="148">
        <v>0</v>
      </c>
      <c r="U159" s="402"/>
    </row>
    <row r="160" spans="1:68" s="31" customFormat="1" ht="30" customHeight="1" thickBot="1" x14ac:dyDescent="0.25">
      <c r="A160" s="37" t="s">
        <v>188</v>
      </c>
      <c r="B160" s="238">
        <v>0</v>
      </c>
      <c r="C160" s="149">
        <v>0</v>
      </c>
      <c r="D160" s="149">
        <v>0</v>
      </c>
      <c r="E160" s="403"/>
      <c r="F160" s="239">
        <v>365</v>
      </c>
      <c r="G160" s="150">
        <v>859.5</v>
      </c>
      <c r="H160" s="150">
        <v>837</v>
      </c>
      <c r="I160" s="403">
        <f t="shared" si="4"/>
        <v>-2.6178010471204161E-2</v>
      </c>
      <c r="J160" s="240">
        <v>7</v>
      </c>
      <c r="K160" s="150">
        <v>9</v>
      </c>
      <c r="L160" s="150">
        <v>7</v>
      </c>
      <c r="M160" s="403">
        <f t="shared" si="5"/>
        <v>-0.22222222222222221</v>
      </c>
      <c r="N160" s="239">
        <v>0</v>
      </c>
      <c r="O160" s="150">
        <v>0</v>
      </c>
      <c r="P160" s="150">
        <v>0</v>
      </c>
      <c r="Q160" s="403"/>
      <c r="R160" s="241">
        <v>0</v>
      </c>
      <c r="S160" s="150">
        <v>0</v>
      </c>
      <c r="T160" s="150">
        <v>0</v>
      </c>
      <c r="U160" s="403"/>
    </row>
    <row r="161" spans="1:21" s="31" customFormat="1" ht="20.25" customHeight="1" x14ac:dyDescent="0.2">
      <c r="A161" s="101" t="s">
        <v>235</v>
      </c>
      <c r="B161" s="250">
        <v>0</v>
      </c>
      <c r="C161" s="156">
        <v>0</v>
      </c>
      <c r="D161" s="156">
        <v>0</v>
      </c>
      <c r="E161" s="404"/>
      <c r="F161" s="251"/>
      <c r="G161" s="157">
        <v>361.6</v>
      </c>
      <c r="H161" s="157">
        <v>0</v>
      </c>
      <c r="I161" s="404">
        <f t="shared" si="4"/>
        <v>-1</v>
      </c>
      <c r="J161" s="252"/>
      <c r="K161" s="157">
        <v>7</v>
      </c>
      <c r="L161" s="157">
        <v>0</v>
      </c>
      <c r="M161" s="404">
        <f t="shared" si="5"/>
        <v>-1</v>
      </c>
      <c r="N161" s="251">
        <v>0</v>
      </c>
      <c r="O161" s="157">
        <v>0</v>
      </c>
      <c r="P161" s="157">
        <v>0</v>
      </c>
      <c r="Q161" s="404"/>
      <c r="R161" s="253">
        <v>0</v>
      </c>
      <c r="S161" s="157">
        <v>0</v>
      </c>
      <c r="T161" s="157">
        <v>0</v>
      </c>
      <c r="U161" s="404"/>
    </row>
    <row r="162" spans="1:21" s="31" customFormat="1" ht="19.5" customHeight="1" thickBot="1" x14ac:dyDescent="0.25">
      <c r="A162" s="100" t="s">
        <v>236</v>
      </c>
      <c r="B162" s="254">
        <v>0</v>
      </c>
      <c r="C162" s="158">
        <v>0</v>
      </c>
      <c r="D162" s="158">
        <v>0</v>
      </c>
      <c r="E162" s="405"/>
      <c r="F162" s="255"/>
      <c r="G162" s="159">
        <f>18304.92+6001.5+929.04+929.04*4</f>
        <v>28951.62</v>
      </c>
      <c r="H162" s="159">
        <f>7710+826+0+929.04+929.04*3</f>
        <v>12252.16</v>
      </c>
      <c r="I162" s="405">
        <f t="shared" si="4"/>
        <v>-0.57680571933453118</v>
      </c>
      <c r="J162" s="256"/>
      <c r="K162" s="159">
        <f>1275.47+57+36.624+36.624*4</f>
        <v>1515.5900000000001</v>
      </c>
      <c r="L162" s="159">
        <f>99+0+0+36.62*3</f>
        <v>208.85999999999999</v>
      </c>
      <c r="M162" s="405">
        <f t="shared" si="5"/>
        <v>-0.86219228155371841</v>
      </c>
      <c r="N162" s="255">
        <v>0</v>
      </c>
      <c r="O162" s="159">
        <v>0</v>
      </c>
      <c r="P162" s="159">
        <v>0</v>
      </c>
      <c r="Q162" s="405"/>
      <c r="R162" s="257">
        <v>0</v>
      </c>
      <c r="S162" s="159">
        <v>0</v>
      </c>
      <c r="T162" s="159">
        <v>0</v>
      </c>
      <c r="U162" s="405"/>
    </row>
    <row r="163" spans="1:21" ht="23.25" customHeight="1" thickBot="1" x14ac:dyDescent="0.25">
      <c r="A163" s="32"/>
      <c r="B163" s="160">
        <f t="shared" ref="B163:T163" si="6">SUM(B6:B162)</f>
        <v>0</v>
      </c>
      <c r="C163" s="161">
        <f>SUM(C6:C162)</f>
        <v>0</v>
      </c>
      <c r="D163" s="161">
        <f t="shared" si="6"/>
        <v>0</v>
      </c>
      <c r="E163" s="406"/>
      <c r="F163" s="162">
        <f t="shared" si="6"/>
        <v>289058.238664</v>
      </c>
      <c r="G163" s="163">
        <f>SUM(G6:G162)</f>
        <v>250480.10500000001</v>
      </c>
      <c r="H163" s="164">
        <f>SUM(H6:H162)</f>
        <v>129882.20000000001</v>
      </c>
      <c r="I163" s="406" t="e">
        <f t="shared" ref="I163" si="7">SUM(I6:I162)</f>
        <v>#DIV/0!</v>
      </c>
      <c r="J163" s="162">
        <f t="shared" si="6"/>
        <v>11579.689860999999</v>
      </c>
      <c r="K163" s="163">
        <f t="shared" si="6"/>
        <v>10687.127000000004</v>
      </c>
      <c r="L163" s="163">
        <f t="shared" si="6"/>
        <v>8057.3580000000002</v>
      </c>
      <c r="M163" s="406" t="e">
        <f t="shared" ref="M163" si="8">SUM(M6:M162)</f>
        <v>#DIV/0!</v>
      </c>
      <c r="N163" s="162">
        <f t="shared" si="6"/>
        <v>72.521000000000001</v>
      </c>
      <c r="O163" s="163">
        <f t="shared" si="6"/>
        <v>47.617000000000004</v>
      </c>
      <c r="P163" s="163">
        <f t="shared" si="6"/>
        <v>92.207000000000008</v>
      </c>
      <c r="Q163" s="406"/>
      <c r="R163" s="162">
        <f>SUM(R6:R162)</f>
        <v>0</v>
      </c>
      <c r="S163" s="165">
        <f t="shared" si="6"/>
        <v>18</v>
      </c>
      <c r="T163" s="163">
        <f t="shared" si="6"/>
        <v>0</v>
      </c>
      <c r="U163" s="406"/>
    </row>
  </sheetData>
  <mergeCells count="6">
    <mergeCell ref="R3:U3"/>
    <mergeCell ref="A3:A5"/>
    <mergeCell ref="F3:I3"/>
    <mergeCell ref="J3:M3"/>
    <mergeCell ref="N3:Q3"/>
    <mergeCell ref="B3:E3"/>
  </mergeCells>
  <pageMargins left="0.23622047244094491" right="0.23622047244094491" top="0.35433070866141736" bottom="0.35433070866141736" header="0.31496062992125984" footer="0.31496062992125984"/>
  <pageSetup paperSize="9" scale="46" fitToHeight="0" orientation="landscape" r:id="rId1"/>
  <rowBreaks count="1" manualBreakCount="1">
    <brk id="133" max="1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152"/>
  <sheetViews>
    <sheetView showOutlineSymbols="0" showWhiteSpace="0" zoomScale="70" zoomScaleNormal="70" workbookViewId="0">
      <selection activeCell="A23" sqref="A23:XFD31"/>
    </sheetView>
  </sheetViews>
  <sheetFormatPr defaultRowHeight="14.25" x14ac:dyDescent="0.2"/>
  <cols>
    <col min="1" max="1" width="52.125" style="8" customWidth="1"/>
    <col min="2" max="3" width="9.125" customWidth="1"/>
    <col min="4" max="4" width="9.5" customWidth="1"/>
    <col min="5" max="5" width="9.375" style="5" customWidth="1"/>
    <col min="6" max="7" width="10.75" style="1" customWidth="1"/>
    <col min="8" max="8" width="10.375" style="1" customWidth="1"/>
    <col min="9" max="9" width="10.75" style="5" customWidth="1"/>
    <col min="10" max="12" width="9.875" customWidth="1"/>
    <col min="13" max="13" width="9.875" style="5" customWidth="1"/>
    <col min="14" max="15" width="8.5" hidden="1" customWidth="1"/>
    <col min="16" max="16" width="9" hidden="1" customWidth="1"/>
    <col min="17" max="17" width="9" style="5" hidden="1" customWidth="1"/>
    <col min="18" max="20" width="9.375" customWidth="1"/>
    <col min="21" max="21" width="9.375" style="5" customWidth="1"/>
    <col min="22" max="85" width="9" style="18"/>
  </cols>
  <sheetData>
    <row r="1" spans="1:85" ht="26.25" customHeight="1" x14ac:dyDescent="0.45">
      <c r="A1" s="409" t="s">
        <v>249</v>
      </c>
      <c r="F1" s="10" t="s">
        <v>177</v>
      </c>
    </row>
    <row r="2" spans="1:85" ht="9" customHeight="1" thickBot="1" x14ac:dyDescent="0.25"/>
    <row r="3" spans="1:85" ht="22.5" customHeight="1" thickBot="1" x14ac:dyDescent="0.25">
      <c r="A3" s="585" t="s">
        <v>225</v>
      </c>
      <c r="B3" s="582" t="s">
        <v>213</v>
      </c>
      <c r="C3" s="583"/>
      <c r="D3" s="583"/>
      <c r="E3" s="584"/>
      <c r="F3" s="576" t="s">
        <v>214</v>
      </c>
      <c r="G3" s="577"/>
      <c r="H3" s="577"/>
      <c r="I3" s="577"/>
      <c r="J3" s="582" t="s">
        <v>215</v>
      </c>
      <c r="K3" s="583"/>
      <c r="L3" s="583"/>
      <c r="M3" s="584"/>
      <c r="N3" s="583" t="s">
        <v>216</v>
      </c>
      <c r="O3" s="583"/>
      <c r="P3" s="583"/>
      <c r="Q3" s="584"/>
      <c r="R3" s="582" t="s">
        <v>205</v>
      </c>
      <c r="S3" s="583"/>
      <c r="T3" s="583"/>
      <c r="U3" s="584"/>
    </row>
    <row r="4" spans="1:85" ht="30" x14ac:dyDescent="0.2">
      <c r="A4" s="586"/>
      <c r="B4" s="380" t="s">
        <v>260</v>
      </c>
      <c r="C4" s="408" t="str">
        <f>$A$1</f>
        <v>Август 2019</v>
      </c>
      <c r="D4" s="408" t="str">
        <f>$A$1</f>
        <v>Август 2019</v>
      </c>
      <c r="E4" s="382" t="str">
        <f>$A$1</f>
        <v>Август 2019</v>
      </c>
      <c r="F4" s="380" t="s">
        <v>260</v>
      </c>
      <c r="G4" s="408" t="str">
        <f>$A$1</f>
        <v>Август 2019</v>
      </c>
      <c r="H4" s="408" t="str">
        <f>$A$1</f>
        <v>Август 2019</v>
      </c>
      <c r="I4" s="382" t="str">
        <f>$A$1</f>
        <v>Август 2019</v>
      </c>
      <c r="J4" s="380" t="s">
        <v>260</v>
      </c>
      <c r="K4" s="408" t="str">
        <f>$A$1</f>
        <v>Август 2019</v>
      </c>
      <c r="L4" s="408" t="str">
        <f>$A$1</f>
        <v>Август 2019</v>
      </c>
      <c r="M4" s="382" t="str">
        <f>$A$1</f>
        <v>Август 2019</v>
      </c>
      <c r="N4" s="380" t="s">
        <v>260</v>
      </c>
      <c r="O4" s="408" t="str">
        <f>$A$1</f>
        <v>Август 2019</v>
      </c>
      <c r="P4" s="408" t="str">
        <f>$A$1</f>
        <v>Август 2019</v>
      </c>
      <c r="Q4" s="382" t="str">
        <f>$A$1</f>
        <v>Август 2019</v>
      </c>
      <c r="R4" s="380" t="s">
        <v>260</v>
      </c>
      <c r="S4" s="408" t="str">
        <f>$A$1</f>
        <v>Август 2019</v>
      </c>
      <c r="T4" s="408" t="str">
        <f>$A$1</f>
        <v>Август 2019</v>
      </c>
      <c r="U4" s="382" t="str">
        <f>$A$1</f>
        <v>Август 2019</v>
      </c>
    </row>
    <row r="5" spans="1:85" s="4" customFormat="1" ht="30.75" thickBot="1" x14ac:dyDescent="0.25">
      <c r="A5" s="587"/>
      <c r="B5" s="109" t="s">
        <v>253</v>
      </c>
      <c r="C5" s="110" t="s">
        <v>251</v>
      </c>
      <c r="D5" s="110" t="s">
        <v>252</v>
      </c>
      <c r="E5" s="407" t="s">
        <v>259</v>
      </c>
      <c r="F5" s="109" t="s">
        <v>253</v>
      </c>
      <c r="G5" s="110" t="s">
        <v>251</v>
      </c>
      <c r="H5" s="110" t="s">
        <v>252</v>
      </c>
      <c r="I5" s="407" t="s">
        <v>259</v>
      </c>
      <c r="J5" s="109" t="s">
        <v>253</v>
      </c>
      <c r="K5" s="110" t="s">
        <v>251</v>
      </c>
      <c r="L5" s="110" t="s">
        <v>252</v>
      </c>
      <c r="M5" s="407" t="s">
        <v>259</v>
      </c>
      <c r="N5" s="109" t="s">
        <v>253</v>
      </c>
      <c r="O5" s="110" t="s">
        <v>251</v>
      </c>
      <c r="P5" s="110" t="s">
        <v>252</v>
      </c>
      <c r="Q5" s="407" t="s">
        <v>259</v>
      </c>
      <c r="R5" s="109" t="s">
        <v>253</v>
      </c>
      <c r="S5" s="110" t="s">
        <v>251</v>
      </c>
      <c r="T5" s="110" t="s">
        <v>252</v>
      </c>
      <c r="U5" s="407" t="s">
        <v>259</v>
      </c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</row>
    <row r="6" spans="1:85" s="2" customFormat="1" ht="21" customHeight="1" x14ac:dyDescent="0.2">
      <c r="A6" s="91" t="s">
        <v>232</v>
      </c>
      <c r="B6" s="166"/>
      <c r="C6" s="167"/>
      <c r="D6" s="167"/>
      <c r="E6" s="290"/>
      <c r="F6" s="168"/>
      <c r="G6" s="169">
        <v>936.6</v>
      </c>
      <c r="H6" s="169">
        <v>859.98</v>
      </c>
      <c r="I6" s="280">
        <f t="shared" ref="I6:I9" si="0">H6/G6-1</f>
        <v>-8.1806534272901965E-2</v>
      </c>
      <c r="J6" s="170"/>
      <c r="K6" s="171">
        <v>2</v>
      </c>
      <c r="L6" s="171">
        <v>3</v>
      </c>
      <c r="M6" s="290">
        <f t="shared" ref="M6:M9" si="1">L6/K6-1</f>
        <v>0.5</v>
      </c>
      <c r="N6" s="437">
        <v>0</v>
      </c>
      <c r="O6" s="438">
        <v>0</v>
      </c>
      <c r="P6" s="439">
        <v>0</v>
      </c>
      <c r="Q6" s="290"/>
      <c r="R6" s="172"/>
      <c r="S6" s="171"/>
      <c r="T6" s="171"/>
      <c r="U6" s="290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</row>
    <row r="7" spans="1:85" s="18" customFormat="1" ht="21" customHeight="1" thickBot="1" x14ac:dyDescent="0.25">
      <c r="A7" s="24" t="s">
        <v>233</v>
      </c>
      <c r="B7" s="229"/>
      <c r="C7" s="173"/>
      <c r="D7" s="173"/>
      <c r="E7" s="291"/>
      <c r="F7" s="258"/>
      <c r="G7" s="141">
        <v>519.4</v>
      </c>
      <c r="H7" s="141">
        <v>0</v>
      </c>
      <c r="I7" s="281">
        <f t="shared" si="0"/>
        <v>-1</v>
      </c>
      <c r="J7" s="230"/>
      <c r="K7" s="174">
        <v>12</v>
      </c>
      <c r="L7" s="174">
        <v>0</v>
      </c>
      <c r="M7" s="291">
        <f t="shared" si="1"/>
        <v>-1</v>
      </c>
      <c r="N7" s="422">
        <v>0</v>
      </c>
      <c r="O7" s="440">
        <v>0</v>
      </c>
      <c r="P7" s="441">
        <v>0</v>
      </c>
      <c r="Q7" s="291"/>
      <c r="R7" s="175"/>
      <c r="S7" s="174"/>
      <c r="T7" s="174"/>
      <c r="U7" s="291"/>
    </row>
    <row r="8" spans="1:85" s="18" customFormat="1" ht="28.5" x14ac:dyDescent="0.2">
      <c r="A8" s="77" t="s">
        <v>158</v>
      </c>
      <c r="B8" s="244"/>
      <c r="C8" s="115"/>
      <c r="D8" s="176"/>
      <c r="E8" s="292"/>
      <c r="F8" s="259">
        <v>22570</v>
      </c>
      <c r="G8" s="116">
        <v>23986.799999999999</v>
      </c>
      <c r="H8" s="117">
        <v>27495.1</v>
      </c>
      <c r="I8" s="282">
        <f t="shared" si="0"/>
        <v>0.14625960945186511</v>
      </c>
      <c r="J8" s="245">
        <v>704</v>
      </c>
      <c r="K8" s="116">
        <v>780</v>
      </c>
      <c r="L8" s="117">
        <v>722</v>
      </c>
      <c r="M8" s="292">
        <f t="shared" si="1"/>
        <v>-7.4358974358974317E-2</v>
      </c>
      <c r="N8" s="442">
        <v>0</v>
      </c>
      <c r="O8" s="424">
        <v>0</v>
      </c>
      <c r="P8" s="430">
        <v>0</v>
      </c>
      <c r="Q8" s="292"/>
      <c r="R8" s="212"/>
      <c r="S8" s="177"/>
      <c r="T8" s="177"/>
      <c r="U8" s="292"/>
    </row>
    <row r="9" spans="1:85" s="18" customFormat="1" ht="21" customHeight="1" x14ac:dyDescent="0.2">
      <c r="A9" s="19" t="s">
        <v>163</v>
      </c>
      <c r="B9" s="214"/>
      <c r="C9" s="178"/>
      <c r="D9" s="178"/>
      <c r="E9" s="293"/>
      <c r="F9" s="260">
        <v>34126</v>
      </c>
      <c r="G9" s="124">
        <v>27300.799999999999</v>
      </c>
      <c r="H9" s="124">
        <v>30821.43</v>
      </c>
      <c r="I9" s="283">
        <f t="shared" si="0"/>
        <v>0.12895702690031063</v>
      </c>
      <c r="J9" s="215">
        <v>1562</v>
      </c>
      <c r="K9" s="179">
        <v>1249.5999999999999</v>
      </c>
      <c r="L9" s="179">
        <v>1440.66</v>
      </c>
      <c r="M9" s="293">
        <f t="shared" si="1"/>
        <v>0.15289692701664537</v>
      </c>
      <c r="N9" s="425">
        <v>0</v>
      </c>
      <c r="O9" s="443">
        <v>0</v>
      </c>
      <c r="P9" s="444">
        <v>0</v>
      </c>
      <c r="Q9" s="293"/>
      <c r="R9" s="237"/>
      <c r="S9" s="179"/>
      <c r="T9" s="179"/>
      <c r="U9" s="293"/>
    </row>
    <row r="10" spans="1:85" s="18" customFormat="1" ht="21" customHeight="1" thickBot="1" x14ac:dyDescent="0.25">
      <c r="A10" s="78" t="s">
        <v>165</v>
      </c>
      <c r="B10" s="261"/>
      <c r="C10" s="180"/>
      <c r="D10" s="180"/>
      <c r="E10" s="294"/>
      <c r="F10" s="262">
        <v>14064</v>
      </c>
      <c r="G10" s="181">
        <v>12601.344000000003</v>
      </c>
      <c r="H10" s="181">
        <v>11312.522000000001</v>
      </c>
      <c r="I10" s="284">
        <f>H10/G10-1</f>
        <v>-0.10227655081870646</v>
      </c>
      <c r="J10" s="239">
        <v>397</v>
      </c>
      <c r="K10" s="181">
        <v>416.05599999999998</v>
      </c>
      <c r="L10" s="181">
        <v>335</v>
      </c>
      <c r="M10" s="294">
        <f>L10/K10-1</f>
        <v>-0.19481992808660364</v>
      </c>
      <c r="N10" s="445">
        <v>0</v>
      </c>
      <c r="O10" s="429">
        <v>0</v>
      </c>
      <c r="P10" s="429">
        <v>0</v>
      </c>
      <c r="Q10" s="294"/>
      <c r="R10" s="239">
        <v>74</v>
      </c>
      <c r="S10" s="181">
        <v>80</v>
      </c>
      <c r="T10" s="181">
        <v>57</v>
      </c>
      <c r="U10" s="294">
        <f>T10/S10-1</f>
        <v>-0.28749999999999998</v>
      </c>
    </row>
    <row r="11" spans="1:85" s="2" customFormat="1" ht="21" customHeight="1" x14ac:dyDescent="0.2">
      <c r="A11" s="90" t="s">
        <v>193</v>
      </c>
      <c r="B11" s="263"/>
      <c r="C11" s="182"/>
      <c r="D11" s="182"/>
      <c r="E11" s="295"/>
      <c r="F11" s="264">
        <v>51563</v>
      </c>
      <c r="G11" s="183">
        <v>52387</v>
      </c>
      <c r="H11" s="183">
        <v>68902.02</v>
      </c>
      <c r="I11" s="285">
        <f t="shared" ref="I11:I21" si="2">H11/G11-1</f>
        <v>0.31525034836887023</v>
      </c>
      <c r="J11" s="265">
        <v>2296</v>
      </c>
      <c r="K11" s="183">
        <v>2024.8</v>
      </c>
      <c r="L11" s="183">
        <v>2904</v>
      </c>
      <c r="M11" s="295">
        <f t="shared" ref="M11:M21" si="3">L11/K11-1</f>
        <v>0.43421572500987748</v>
      </c>
      <c r="N11" s="446">
        <v>0</v>
      </c>
      <c r="O11" s="447">
        <v>0</v>
      </c>
      <c r="P11" s="447">
        <v>0</v>
      </c>
      <c r="Q11" s="295"/>
      <c r="R11" s="265">
        <v>1170</v>
      </c>
      <c r="S11" s="183">
        <v>1096</v>
      </c>
      <c r="T11" s="183">
        <v>775</v>
      </c>
      <c r="U11" s="295">
        <f t="shared" ref="U11:U12" si="4">T11/S11-1</f>
        <v>-0.29288321167883213</v>
      </c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</row>
    <row r="12" spans="1:85" s="2" customFormat="1" ht="21" customHeight="1" x14ac:dyDescent="0.2">
      <c r="A12" s="79" t="s">
        <v>159</v>
      </c>
      <c r="B12" s="266"/>
      <c r="C12" s="125"/>
      <c r="D12" s="125"/>
      <c r="E12" s="296"/>
      <c r="F12" s="267">
        <v>47966</v>
      </c>
      <c r="G12" s="126">
        <v>48372.800000000003</v>
      </c>
      <c r="H12" s="126">
        <v>41878</v>
      </c>
      <c r="I12" s="286">
        <f t="shared" si="2"/>
        <v>-0.13426553765752658</v>
      </c>
      <c r="J12" s="267">
        <v>1647</v>
      </c>
      <c r="K12" s="126">
        <v>1417.6</v>
      </c>
      <c r="L12" s="126">
        <v>1525</v>
      </c>
      <c r="M12" s="296">
        <f t="shared" si="3"/>
        <v>7.5761851015801351E-2</v>
      </c>
      <c r="N12" s="448">
        <v>0</v>
      </c>
      <c r="O12" s="428">
        <v>0</v>
      </c>
      <c r="P12" s="428">
        <v>0</v>
      </c>
      <c r="Q12" s="296"/>
      <c r="R12" s="267">
        <v>191</v>
      </c>
      <c r="S12" s="126">
        <v>175</v>
      </c>
      <c r="T12" s="126">
        <v>278</v>
      </c>
      <c r="U12" s="296">
        <f t="shared" si="4"/>
        <v>0.58857142857142852</v>
      </c>
      <c r="V12" s="106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</row>
    <row r="13" spans="1:85" s="2" customFormat="1" ht="21" customHeight="1" x14ac:dyDescent="0.2">
      <c r="A13" s="19" t="s">
        <v>230</v>
      </c>
      <c r="B13" s="214"/>
      <c r="C13" s="120"/>
      <c r="D13" s="120"/>
      <c r="E13" s="297"/>
      <c r="F13" s="260">
        <v>-18277</v>
      </c>
      <c r="G13" s="122">
        <v>6969.26</v>
      </c>
      <c r="H13" s="122">
        <v>6254</v>
      </c>
      <c r="I13" s="287">
        <f t="shared" si="2"/>
        <v>-0.10263069536794445</v>
      </c>
      <c r="J13" s="215">
        <v>1062</v>
      </c>
      <c r="K13" s="122">
        <v>401.8</v>
      </c>
      <c r="L13" s="122">
        <v>-418</v>
      </c>
      <c r="M13" s="297">
        <f t="shared" si="3"/>
        <v>-2.0403185664509706</v>
      </c>
      <c r="N13" s="425">
        <v>0</v>
      </c>
      <c r="O13" s="426">
        <v>0</v>
      </c>
      <c r="P13" s="426">
        <v>0</v>
      </c>
      <c r="Q13" s="297"/>
      <c r="R13" s="215"/>
      <c r="S13" s="122"/>
      <c r="T13" s="122"/>
      <c r="U13" s="297"/>
      <c r="V13" s="106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</row>
    <row r="14" spans="1:85" s="2" customFormat="1" ht="21" customHeight="1" x14ac:dyDescent="0.2">
      <c r="A14" s="7" t="s">
        <v>166</v>
      </c>
      <c r="B14" s="266">
        <v>9</v>
      </c>
      <c r="C14" s="125">
        <v>9.0719999999999992</v>
      </c>
      <c r="D14" s="125">
        <v>8.9480000000000004</v>
      </c>
      <c r="E14" s="296">
        <f>D14/C14-1</f>
        <v>-1.3668430335096904E-2</v>
      </c>
      <c r="F14" s="267">
        <v>16123</v>
      </c>
      <c r="G14" s="126">
        <v>9057</v>
      </c>
      <c r="H14" s="126">
        <v>12154</v>
      </c>
      <c r="I14" s="286">
        <f t="shared" si="2"/>
        <v>0.34194545655294251</v>
      </c>
      <c r="J14" s="267">
        <v>1258</v>
      </c>
      <c r="K14" s="126">
        <v>1100</v>
      </c>
      <c r="L14" s="126">
        <v>843</v>
      </c>
      <c r="M14" s="296">
        <f t="shared" si="3"/>
        <v>-0.23363636363636364</v>
      </c>
      <c r="N14" s="427">
        <v>0</v>
      </c>
      <c r="O14" s="428">
        <v>0</v>
      </c>
      <c r="P14" s="428">
        <v>0</v>
      </c>
      <c r="Q14" s="296"/>
      <c r="R14" s="267"/>
      <c r="S14" s="126"/>
      <c r="T14" s="126"/>
      <c r="U14" s="296"/>
      <c r="V14" s="106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</row>
    <row r="15" spans="1:85" s="2" customFormat="1" ht="21" customHeight="1" x14ac:dyDescent="0.2">
      <c r="A15" s="19" t="s">
        <v>164</v>
      </c>
      <c r="B15" s="214"/>
      <c r="C15" s="120"/>
      <c r="D15" s="120"/>
      <c r="E15" s="297"/>
      <c r="F15" s="260">
        <v>31512</v>
      </c>
      <c r="G15" s="122">
        <v>28209.599999999999</v>
      </c>
      <c r="H15" s="122">
        <v>27740.34</v>
      </c>
      <c r="I15" s="287">
        <f t="shared" si="2"/>
        <v>-1.663476263399688E-2</v>
      </c>
      <c r="J15" s="215">
        <v>801</v>
      </c>
      <c r="K15" s="122">
        <v>740.8</v>
      </c>
      <c r="L15" s="122">
        <v>1100</v>
      </c>
      <c r="M15" s="297">
        <f t="shared" si="3"/>
        <v>0.48488120950323976</v>
      </c>
      <c r="N15" s="425">
        <v>0</v>
      </c>
      <c r="O15" s="426">
        <v>0</v>
      </c>
      <c r="P15" s="426">
        <v>0</v>
      </c>
      <c r="Q15" s="297"/>
      <c r="R15" s="215"/>
      <c r="S15" s="122"/>
      <c r="T15" s="122"/>
      <c r="U15" s="297"/>
      <c r="V15" s="106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</row>
    <row r="16" spans="1:85" s="2" customFormat="1" ht="21" customHeight="1" thickBot="1" x14ac:dyDescent="0.25">
      <c r="A16" s="78" t="s">
        <v>162</v>
      </c>
      <c r="B16" s="261"/>
      <c r="C16" s="180"/>
      <c r="D16" s="180"/>
      <c r="E16" s="294"/>
      <c r="F16" s="262">
        <v>780</v>
      </c>
      <c r="G16" s="181">
        <v>624</v>
      </c>
      <c r="H16" s="181">
        <v>474</v>
      </c>
      <c r="I16" s="284">
        <f t="shared" si="2"/>
        <v>-0.24038461538461542</v>
      </c>
      <c r="J16" s="239">
        <v>19</v>
      </c>
      <c r="K16" s="181">
        <v>15.2</v>
      </c>
      <c r="L16" s="181">
        <v>12</v>
      </c>
      <c r="M16" s="294">
        <f t="shared" si="3"/>
        <v>-0.21052631578947367</v>
      </c>
      <c r="N16" s="445">
        <v>0</v>
      </c>
      <c r="O16" s="429">
        <v>0</v>
      </c>
      <c r="P16" s="429">
        <v>0</v>
      </c>
      <c r="Q16" s="294"/>
      <c r="R16" s="239"/>
      <c r="S16" s="181"/>
      <c r="T16" s="181"/>
      <c r="U16" s="294"/>
      <c r="V16" s="106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</row>
    <row r="17" spans="1:85" s="2" customFormat="1" ht="21" customHeight="1" x14ac:dyDescent="0.2">
      <c r="A17" s="77" t="s">
        <v>195</v>
      </c>
      <c r="B17" s="211"/>
      <c r="C17" s="115"/>
      <c r="D17" s="115"/>
      <c r="E17" s="298"/>
      <c r="F17" s="268">
        <v>11031</v>
      </c>
      <c r="G17" s="116">
        <v>11824.8</v>
      </c>
      <c r="H17" s="116">
        <v>10343.040000000001</v>
      </c>
      <c r="I17" s="288">
        <f t="shared" si="2"/>
        <v>-0.12530951897706499</v>
      </c>
      <c r="J17" s="212">
        <v>301</v>
      </c>
      <c r="K17" s="116">
        <v>256.3</v>
      </c>
      <c r="L17" s="116">
        <v>290</v>
      </c>
      <c r="M17" s="298">
        <f t="shared" si="3"/>
        <v>0.13148653921186115</v>
      </c>
      <c r="N17" s="423">
        <v>0</v>
      </c>
      <c r="O17" s="424">
        <v>0</v>
      </c>
      <c r="P17" s="424">
        <v>0</v>
      </c>
      <c r="Q17" s="298"/>
      <c r="R17" s="269"/>
      <c r="S17" s="115"/>
      <c r="T17" s="116"/>
      <c r="U17" s="298"/>
      <c r="V17" s="106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</row>
    <row r="18" spans="1:85" s="18" customFormat="1" ht="21" customHeight="1" x14ac:dyDescent="0.2">
      <c r="A18" s="19" t="s">
        <v>161</v>
      </c>
      <c r="B18" s="214"/>
      <c r="C18" s="120"/>
      <c r="D18" s="120"/>
      <c r="E18" s="297"/>
      <c r="F18" s="260">
        <v>10713</v>
      </c>
      <c r="G18" s="122">
        <v>8570.4</v>
      </c>
      <c r="H18" s="122">
        <v>8015.2</v>
      </c>
      <c r="I18" s="287">
        <f t="shared" si="2"/>
        <v>-6.4781107066181232E-2</v>
      </c>
      <c r="J18" s="215">
        <v>277</v>
      </c>
      <c r="K18" s="122">
        <v>237.1</v>
      </c>
      <c r="L18" s="122">
        <v>205.12</v>
      </c>
      <c r="M18" s="297">
        <f t="shared" si="3"/>
        <v>-0.13487979755377477</v>
      </c>
      <c r="N18" s="425">
        <v>0</v>
      </c>
      <c r="O18" s="426">
        <v>0</v>
      </c>
      <c r="P18" s="426">
        <v>0</v>
      </c>
      <c r="Q18" s="297"/>
      <c r="R18" s="147"/>
      <c r="S18" s="120"/>
      <c r="T18" s="122"/>
      <c r="U18" s="297"/>
    </row>
    <row r="19" spans="1:85" s="2" customFormat="1" ht="21" customHeight="1" x14ac:dyDescent="0.2">
      <c r="A19" s="79" t="s">
        <v>194</v>
      </c>
      <c r="B19" s="217"/>
      <c r="C19" s="125"/>
      <c r="D19" s="125"/>
      <c r="E19" s="296"/>
      <c r="F19" s="267">
        <v>-5423</v>
      </c>
      <c r="G19" s="126">
        <v>3400</v>
      </c>
      <c r="H19" s="126">
        <v>-983</v>
      </c>
      <c r="I19" s="286">
        <f t="shared" si="2"/>
        <v>-1.2891176470588235</v>
      </c>
      <c r="J19" s="218">
        <v>141</v>
      </c>
      <c r="K19" s="126">
        <v>112.8</v>
      </c>
      <c r="L19" s="126">
        <v>244</v>
      </c>
      <c r="M19" s="296">
        <f t="shared" si="3"/>
        <v>1.1631205673758864</v>
      </c>
      <c r="N19" s="427">
        <v>0</v>
      </c>
      <c r="O19" s="428">
        <v>0</v>
      </c>
      <c r="P19" s="428">
        <v>0</v>
      </c>
      <c r="Q19" s="296"/>
      <c r="R19" s="146"/>
      <c r="S19" s="125"/>
      <c r="T19" s="126"/>
      <c r="U19" s="296"/>
      <c r="V19" s="76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</row>
    <row r="20" spans="1:85" s="18" customFormat="1" ht="21" customHeight="1" x14ac:dyDescent="0.2">
      <c r="A20" s="19" t="s">
        <v>160</v>
      </c>
      <c r="B20" s="214"/>
      <c r="C20" s="120"/>
      <c r="D20" s="120"/>
      <c r="E20" s="297"/>
      <c r="F20" s="260">
        <v>742</v>
      </c>
      <c r="G20" s="122">
        <v>1994.6</v>
      </c>
      <c r="H20" s="122">
        <v>12169.7</v>
      </c>
      <c r="I20" s="287">
        <f t="shared" si="2"/>
        <v>5.1013235736488527</v>
      </c>
      <c r="J20" s="215">
        <v>105</v>
      </c>
      <c r="K20" s="122">
        <v>115</v>
      </c>
      <c r="L20" s="122">
        <v>115</v>
      </c>
      <c r="M20" s="297">
        <f t="shared" si="3"/>
        <v>0</v>
      </c>
      <c r="N20" s="425">
        <v>0</v>
      </c>
      <c r="O20" s="426">
        <v>0</v>
      </c>
      <c r="P20" s="426">
        <v>0</v>
      </c>
      <c r="Q20" s="297"/>
      <c r="R20" s="147"/>
      <c r="S20" s="120"/>
      <c r="T20" s="122"/>
      <c r="U20" s="297"/>
    </row>
    <row r="21" spans="1:85" s="2" customFormat="1" ht="21" customHeight="1" x14ac:dyDescent="0.2">
      <c r="A21" s="7" t="s">
        <v>234</v>
      </c>
      <c r="B21" s="217"/>
      <c r="C21" s="125"/>
      <c r="D21" s="125"/>
      <c r="E21" s="296"/>
      <c r="F21" s="267">
        <v>1562</v>
      </c>
      <c r="G21" s="126">
        <v>4449.6000000000004</v>
      </c>
      <c r="H21" s="126">
        <v>6466</v>
      </c>
      <c r="I21" s="286">
        <f t="shared" si="2"/>
        <v>0.4531643293779215</v>
      </c>
      <c r="J21" s="218">
        <v>215</v>
      </c>
      <c r="K21" s="126">
        <v>187.5</v>
      </c>
      <c r="L21" s="126">
        <v>184.7</v>
      </c>
      <c r="M21" s="296">
        <f t="shared" si="3"/>
        <v>-1.4933333333333354E-2</v>
      </c>
      <c r="N21" s="427">
        <v>0</v>
      </c>
      <c r="O21" s="428">
        <v>0</v>
      </c>
      <c r="P21" s="428">
        <v>0</v>
      </c>
      <c r="Q21" s="296"/>
      <c r="R21" s="146"/>
      <c r="S21" s="125"/>
      <c r="T21" s="126"/>
      <c r="U21" s="296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</row>
    <row r="22" spans="1:85" ht="24.75" customHeight="1" thickBot="1" x14ac:dyDescent="0.25">
      <c r="A22" s="16"/>
      <c r="B22" s="184">
        <f>SUM(B6:B21)</f>
        <v>9</v>
      </c>
      <c r="C22" s="185">
        <f t="shared" ref="C22:T22" si="5">SUM(C6:C21)</f>
        <v>9.0719999999999992</v>
      </c>
      <c r="D22" s="185">
        <f t="shared" si="5"/>
        <v>8.9480000000000004</v>
      </c>
      <c r="E22" s="289">
        <f>D22/C22-1</f>
        <v>-1.3668430335096904E-2</v>
      </c>
      <c r="F22" s="186">
        <f t="shared" si="5"/>
        <v>219052</v>
      </c>
      <c r="G22" s="187">
        <f t="shared" si="5"/>
        <v>241204.00400000002</v>
      </c>
      <c r="H22" s="187">
        <f t="shared" si="5"/>
        <v>263902.33200000005</v>
      </c>
      <c r="I22" s="289">
        <f>H22/G22-1</f>
        <v>9.4104275317088204E-2</v>
      </c>
      <c r="J22" s="186">
        <f t="shared" si="5"/>
        <v>10785</v>
      </c>
      <c r="K22" s="187">
        <f t="shared" si="5"/>
        <v>9068.5560000000005</v>
      </c>
      <c r="L22" s="187">
        <f t="shared" si="5"/>
        <v>9505.4800000000014</v>
      </c>
      <c r="M22" s="289">
        <f>L22/K22-1</f>
        <v>4.818010717472565E-2</v>
      </c>
      <c r="N22" s="449">
        <f t="shared" si="5"/>
        <v>0</v>
      </c>
      <c r="O22" s="450">
        <f t="shared" si="5"/>
        <v>0</v>
      </c>
      <c r="P22" s="450">
        <f t="shared" si="5"/>
        <v>0</v>
      </c>
      <c r="Q22" s="289"/>
      <c r="R22" s="186">
        <f t="shared" si="5"/>
        <v>1435</v>
      </c>
      <c r="S22" s="187">
        <f>SUM(S6:S21)</f>
        <v>1351</v>
      </c>
      <c r="T22" s="187">
        <f t="shared" si="5"/>
        <v>1110</v>
      </c>
      <c r="U22" s="289">
        <f t="shared" ref="U22" si="6">T22/S22-1</f>
        <v>-0.1783863804589193</v>
      </c>
    </row>
    <row r="23" spans="1:85" x14ac:dyDescent="0.2">
      <c r="C23" s="206"/>
      <c r="G23" s="205"/>
      <c r="K23" s="206"/>
      <c r="O23" s="206"/>
    </row>
    <row r="24" spans="1:85" x14ac:dyDescent="0.2">
      <c r="C24" s="206"/>
      <c r="G24" s="205"/>
      <c r="K24" s="206"/>
      <c r="O24" s="206"/>
    </row>
    <row r="25" spans="1:85" x14ac:dyDescent="0.2">
      <c r="C25" s="206"/>
      <c r="G25" s="205"/>
      <c r="K25" s="206"/>
      <c r="O25" s="206"/>
    </row>
    <row r="26" spans="1:85" x14ac:dyDescent="0.2">
      <c r="C26" s="206"/>
      <c r="G26" s="205"/>
      <c r="K26" s="206"/>
      <c r="O26" s="206"/>
    </row>
    <row r="27" spans="1:85" x14ac:dyDescent="0.2">
      <c r="C27" s="206"/>
      <c r="G27" s="205"/>
      <c r="K27" s="206"/>
      <c r="O27" s="206"/>
    </row>
    <row r="28" spans="1:85" x14ac:dyDescent="0.2">
      <c r="C28" s="206"/>
      <c r="G28" s="205"/>
      <c r="K28" s="206"/>
      <c r="O28" s="206"/>
    </row>
    <row r="29" spans="1:85" x14ac:dyDescent="0.2">
      <c r="C29" s="206"/>
      <c r="G29" s="205"/>
      <c r="K29" s="206"/>
      <c r="O29" s="206"/>
    </row>
    <row r="30" spans="1:85" x14ac:dyDescent="0.2">
      <c r="C30" s="206"/>
      <c r="G30" s="205"/>
      <c r="K30" s="206"/>
      <c r="O30" s="206"/>
    </row>
    <row r="31" spans="1:85" x14ac:dyDescent="0.2">
      <c r="C31" s="206"/>
      <c r="G31" s="205"/>
      <c r="K31" s="206"/>
      <c r="O31" s="206"/>
    </row>
    <row r="32" spans="1:85" x14ac:dyDescent="0.2">
      <c r="C32" s="206"/>
      <c r="G32" s="205"/>
      <c r="K32" s="206"/>
      <c r="O32" s="206"/>
    </row>
    <row r="33" spans="3:15" x14ac:dyDescent="0.2">
      <c r="C33" s="206"/>
      <c r="G33" s="205"/>
      <c r="K33" s="206"/>
      <c r="O33" s="206"/>
    </row>
    <row r="34" spans="3:15" x14ac:dyDescent="0.2">
      <c r="C34" s="206"/>
      <c r="G34" s="205"/>
      <c r="K34" s="206"/>
      <c r="O34" s="206"/>
    </row>
    <row r="35" spans="3:15" x14ac:dyDescent="0.2">
      <c r="C35" s="206"/>
      <c r="G35" s="205"/>
      <c r="K35" s="206"/>
      <c r="O35" s="206"/>
    </row>
    <row r="36" spans="3:15" x14ac:dyDescent="0.2">
      <c r="C36" s="206"/>
      <c r="G36" s="205"/>
      <c r="K36" s="206"/>
      <c r="O36" s="206"/>
    </row>
    <row r="37" spans="3:15" x14ac:dyDescent="0.2">
      <c r="C37" s="206"/>
      <c r="G37" s="205"/>
      <c r="K37" s="206"/>
      <c r="O37" s="206"/>
    </row>
    <row r="38" spans="3:15" x14ac:dyDescent="0.2">
      <c r="C38" s="206"/>
      <c r="G38" s="205"/>
      <c r="K38" s="206"/>
      <c r="O38" s="206"/>
    </row>
    <row r="39" spans="3:15" x14ac:dyDescent="0.2">
      <c r="C39" s="206"/>
      <c r="G39" s="205"/>
      <c r="K39" s="206"/>
      <c r="O39" s="206"/>
    </row>
    <row r="40" spans="3:15" x14ac:dyDescent="0.2">
      <c r="C40" s="206"/>
      <c r="G40" s="205"/>
      <c r="K40" s="206"/>
      <c r="O40" s="206"/>
    </row>
    <row r="41" spans="3:15" x14ac:dyDescent="0.2">
      <c r="C41" s="206"/>
      <c r="G41" s="205"/>
      <c r="K41" s="206"/>
      <c r="O41" s="206"/>
    </row>
    <row r="42" spans="3:15" x14ac:dyDescent="0.2">
      <c r="C42" s="206"/>
      <c r="G42" s="205"/>
      <c r="K42" s="206"/>
      <c r="O42" s="206"/>
    </row>
    <row r="43" spans="3:15" x14ac:dyDescent="0.2">
      <c r="C43" s="206"/>
      <c r="G43" s="205"/>
      <c r="K43" s="206"/>
      <c r="O43" s="206"/>
    </row>
    <row r="44" spans="3:15" x14ac:dyDescent="0.2">
      <c r="C44" s="206"/>
      <c r="G44" s="205"/>
      <c r="K44" s="206"/>
      <c r="O44" s="206"/>
    </row>
    <row r="45" spans="3:15" x14ac:dyDescent="0.2">
      <c r="C45" s="206"/>
      <c r="G45" s="205"/>
      <c r="K45" s="206"/>
      <c r="O45" s="206"/>
    </row>
    <row r="46" spans="3:15" x14ac:dyDescent="0.2">
      <c r="C46" s="206"/>
      <c r="G46" s="205"/>
      <c r="K46" s="206"/>
      <c r="O46" s="206"/>
    </row>
    <row r="47" spans="3:15" x14ac:dyDescent="0.2">
      <c r="C47" s="206"/>
      <c r="G47" s="205"/>
      <c r="K47" s="206"/>
      <c r="O47" s="206"/>
    </row>
    <row r="48" spans="3:15" x14ac:dyDescent="0.2">
      <c r="C48" s="206"/>
      <c r="G48" s="205"/>
      <c r="K48" s="206"/>
      <c r="O48" s="206"/>
    </row>
    <row r="49" spans="3:19" x14ac:dyDescent="0.2">
      <c r="C49" s="206"/>
      <c r="G49" s="205"/>
      <c r="K49" s="206"/>
      <c r="O49" s="206"/>
    </row>
    <row r="50" spans="3:19" x14ac:dyDescent="0.2">
      <c r="C50" s="206"/>
      <c r="G50" s="205"/>
      <c r="K50" s="206"/>
      <c r="O50" s="206"/>
    </row>
    <row r="51" spans="3:19" x14ac:dyDescent="0.2">
      <c r="C51" s="206"/>
      <c r="G51" s="205"/>
      <c r="K51" s="206"/>
      <c r="O51" s="206"/>
    </row>
    <row r="52" spans="3:19" x14ac:dyDescent="0.2">
      <c r="C52" s="206"/>
      <c r="G52" s="205"/>
      <c r="K52" s="206"/>
      <c r="O52" s="206"/>
    </row>
    <row r="53" spans="3:19" x14ac:dyDescent="0.2">
      <c r="C53" s="206"/>
      <c r="G53" s="205"/>
      <c r="K53" s="206"/>
      <c r="O53" s="206"/>
    </row>
    <row r="54" spans="3:19" x14ac:dyDescent="0.2">
      <c r="C54" s="206"/>
      <c r="G54" s="205"/>
      <c r="K54" s="206"/>
      <c r="O54" s="206"/>
    </row>
    <row r="55" spans="3:19" x14ac:dyDescent="0.2">
      <c r="C55" s="206"/>
      <c r="G55" s="205"/>
      <c r="K55" s="206"/>
      <c r="O55" s="206"/>
    </row>
    <row r="56" spans="3:19" x14ac:dyDescent="0.2">
      <c r="C56" s="206"/>
      <c r="G56" s="205"/>
      <c r="K56" s="206"/>
      <c r="O56" s="206"/>
    </row>
    <row r="57" spans="3:19" x14ac:dyDescent="0.2">
      <c r="C57" s="206"/>
      <c r="G57" s="205"/>
      <c r="K57" s="206"/>
      <c r="O57" s="206"/>
    </row>
    <row r="58" spans="3:19" x14ac:dyDescent="0.2">
      <c r="C58" s="206"/>
      <c r="G58" s="205"/>
      <c r="K58" s="206"/>
      <c r="O58" s="206"/>
    </row>
    <row r="59" spans="3:19" x14ac:dyDescent="0.2">
      <c r="C59" s="206"/>
      <c r="G59" s="205"/>
      <c r="K59" s="206"/>
      <c r="O59" s="206"/>
    </row>
    <row r="60" spans="3:19" x14ac:dyDescent="0.2">
      <c r="C60" s="206"/>
      <c r="G60" s="205"/>
      <c r="K60" s="206"/>
      <c r="O60" s="206"/>
    </row>
    <row r="61" spans="3:19" x14ac:dyDescent="0.2">
      <c r="C61" s="206"/>
      <c r="G61" s="205"/>
      <c r="K61" s="206"/>
      <c r="O61" s="206"/>
      <c r="S61" s="206"/>
    </row>
    <row r="62" spans="3:19" x14ac:dyDescent="0.2">
      <c r="C62" s="206"/>
      <c r="G62" s="205"/>
      <c r="K62" s="206"/>
      <c r="O62" s="206"/>
    </row>
    <row r="63" spans="3:19" x14ac:dyDescent="0.2">
      <c r="C63" s="206"/>
      <c r="G63" s="205"/>
      <c r="K63" s="206"/>
      <c r="O63" s="206"/>
    </row>
    <row r="64" spans="3:19" x14ac:dyDescent="0.2">
      <c r="C64" s="206"/>
      <c r="G64" s="205"/>
      <c r="K64" s="206"/>
      <c r="O64" s="206"/>
    </row>
    <row r="65" spans="3:15" x14ac:dyDescent="0.2">
      <c r="C65" s="206"/>
      <c r="G65" s="205"/>
      <c r="K65" s="206"/>
      <c r="O65" s="206"/>
    </row>
    <row r="66" spans="3:15" x14ac:dyDescent="0.2">
      <c r="C66" s="206"/>
      <c r="G66" s="205"/>
      <c r="K66" s="206"/>
      <c r="O66" s="206"/>
    </row>
    <row r="67" spans="3:15" x14ac:dyDescent="0.2">
      <c r="C67" s="206"/>
      <c r="G67" s="205"/>
      <c r="K67" s="206"/>
      <c r="O67" s="206"/>
    </row>
    <row r="68" spans="3:15" x14ac:dyDescent="0.2">
      <c r="C68" s="206"/>
      <c r="G68" s="205"/>
      <c r="K68" s="206"/>
      <c r="O68" s="206"/>
    </row>
    <row r="69" spans="3:15" x14ac:dyDescent="0.2">
      <c r="C69" s="206"/>
      <c r="G69" s="205"/>
      <c r="K69" s="206"/>
      <c r="O69" s="206"/>
    </row>
    <row r="70" spans="3:15" x14ac:dyDescent="0.2">
      <c r="C70" s="206"/>
      <c r="G70" s="205"/>
      <c r="K70" s="206"/>
      <c r="O70" s="206"/>
    </row>
    <row r="71" spans="3:15" x14ac:dyDescent="0.2">
      <c r="C71" s="206"/>
      <c r="G71" s="205"/>
      <c r="K71" s="206"/>
      <c r="O71" s="206"/>
    </row>
    <row r="72" spans="3:15" x14ac:dyDescent="0.2">
      <c r="C72" s="206"/>
      <c r="G72" s="205"/>
      <c r="K72" s="206"/>
      <c r="O72" s="206"/>
    </row>
    <row r="73" spans="3:15" x14ac:dyDescent="0.2">
      <c r="C73" s="206"/>
      <c r="G73" s="205"/>
      <c r="K73" s="206"/>
      <c r="O73" s="206"/>
    </row>
    <row r="74" spans="3:15" x14ac:dyDescent="0.2">
      <c r="C74" s="206"/>
      <c r="G74" s="205"/>
      <c r="K74" s="206"/>
      <c r="O74" s="206"/>
    </row>
    <row r="75" spans="3:15" x14ac:dyDescent="0.2">
      <c r="C75" s="206"/>
      <c r="G75" s="205"/>
      <c r="K75" s="206"/>
      <c r="O75" s="206"/>
    </row>
    <row r="76" spans="3:15" x14ac:dyDescent="0.2">
      <c r="C76" s="206"/>
      <c r="G76" s="205"/>
      <c r="K76" s="206"/>
      <c r="O76" s="206"/>
    </row>
    <row r="77" spans="3:15" x14ac:dyDescent="0.2">
      <c r="C77" s="206"/>
      <c r="G77" s="205"/>
      <c r="K77" s="206"/>
      <c r="O77" s="206"/>
    </row>
    <row r="78" spans="3:15" x14ac:dyDescent="0.2">
      <c r="C78" s="206"/>
      <c r="G78" s="205"/>
      <c r="K78" s="206"/>
      <c r="O78" s="206"/>
    </row>
    <row r="79" spans="3:15" x14ac:dyDescent="0.2">
      <c r="C79" s="206"/>
      <c r="G79" s="205"/>
      <c r="K79" s="206"/>
      <c r="O79" s="206"/>
    </row>
    <row r="80" spans="3:15" x14ac:dyDescent="0.2">
      <c r="C80" s="206"/>
      <c r="G80" s="205"/>
      <c r="K80" s="206"/>
      <c r="O80" s="206"/>
    </row>
    <row r="81" spans="3:15" x14ac:dyDescent="0.2">
      <c r="C81" s="206"/>
      <c r="G81" s="205"/>
      <c r="K81" s="206"/>
      <c r="O81" s="206"/>
    </row>
    <row r="82" spans="3:15" x14ac:dyDescent="0.2">
      <c r="C82" s="206"/>
      <c r="G82" s="205"/>
      <c r="K82" s="206"/>
      <c r="O82" s="206"/>
    </row>
    <row r="83" spans="3:15" x14ac:dyDescent="0.2">
      <c r="C83" s="206"/>
      <c r="G83" s="205"/>
      <c r="K83" s="206"/>
      <c r="O83" s="206"/>
    </row>
    <row r="84" spans="3:15" x14ac:dyDescent="0.2">
      <c r="C84" s="206"/>
      <c r="G84" s="205"/>
      <c r="K84" s="206"/>
      <c r="O84" s="206"/>
    </row>
    <row r="85" spans="3:15" x14ac:dyDescent="0.2">
      <c r="C85" s="206"/>
      <c r="G85" s="205"/>
      <c r="K85" s="206"/>
      <c r="O85" s="206"/>
    </row>
    <row r="86" spans="3:15" x14ac:dyDescent="0.2">
      <c r="C86" s="206"/>
      <c r="G86" s="205"/>
      <c r="K86" s="206"/>
      <c r="O86" s="206"/>
    </row>
    <row r="87" spans="3:15" x14ac:dyDescent="0.2">
      <c r="C87" s="206"/>
      <c r="G87" s="205"/>
      <c r="K87" s="206"/>
      <c r="O87" s="206"/>
    </row>
    <row r="88" spans="3:15" x14ac:dyDescent="0.2">
      <c r="C88" s="206"/>
      <c r="G88" s="205"/>
      <c r="K88" s="206"/>
      <c r="O88" s="206"/>
    </row>
    <row r="89" spans="3:15" x14ac:dyDescent="0.2">
      <c r="C89" s="206"/>
      <c r="G89" s="205"/>
      <c r="K89" s="206"/>
      <c r="O89" s="206"/>
    </row>
    <row r="90" spans="3:15" x14ac:dyDescent="0.2">
      <c r="C90" s="206"/>
      <c r="G90" s="205"/>
      <c r="K90" s="206"/>
      <c r="O90" s="206"/>
    </row>
    <row r="91" spans="3:15" x14ac:dyDescent="0.2">
      <c r="C91" s="206"/>
      <c r="G91" s="205"/>
      <c r="K91" s="206"/>
      <c r="O91" s="206"/>
    </row>
    <row r="92" spans="3:15" x14ac:dyDescent="0.2">
      <c r="C92" s="206"/>
      <c r="G92" s="205"/>
      <c r="K92" s="206"/>
      <c r="O92" s="206"/>
    </row>
    <row r="93" spans="3:15" x14ac:dyDescent="0.2">
      <c r="C93" s="206"/>
      <c r="G93" s="205"/>
      <c r="K93" s="206"/>
      <c r="O93" s="206"/>
    </row>
    <row r="94" spans="3:15" x14ac:dyDescent="0.2">
      <c r="C94" s="206"/>
      <c r="G94" s="205"/>
      <c r="K94" s="206"/>
      <c r="O94" s="206"/>
    </row>
    <row r="95" spans="3:15" x14ac:dyDescent="0.2">
      <c r="C95" s="206"/>
      <c r="G95" s="205"/>
      <c r="K95" s="206"/>
      <c r="O95" s="206"/>
    </row>
    <row r="96" spans="3:15" x14ac:dyDescent="0.2">
      <c r="C96" s="206"/>
      <c r="G96" s="205"/>
      <c r="K96" s="206"/>
      <c r="O96" s="206"/>
    </row>
    <row r="97" spans="3:15" x14ac:dyDescent="0.2">
      <c r="C97" s="206"/>
      <c r="G97" s="205"/>
      <c r="K97" s="206"/>
      <c r="O97" s="206"/>
    </row>
    <row r="98" spans="3:15" x14ac:dyDescent="0.2">
      <c r="C98" s="206"/>
      <c r="G98" s="205"/>
      <c r="K98" s="206"/>
      <c r="O98" s="206"/>
    </row>
    <row r="99" spans="3:15" x14ac:dyDescent="0.2">
      <c r="C99" s="206"/>
      <c r="G99" s="205"/>
      <c r="K99" s="206"/>
      <c r="O99" s="206"/>
    </row>
    <row r="100" spans="3:15" x14ac:dyDescent="0.2">
      <c r="C100" s="206"/>
      <c r="G100" s="205"/>
      <c r="K100" s="206"/>
      <c r="O100" s="206"/>
    </row>
    <row r="101" spans="3:15" x14ac:dyDescent="0.2">
      <c r="C101" s="206"/>
      <c r="G101" s="205"/>
      <c r="K101" s="206"/>
      <c r="O101" s="206"/>
    </row>
    <row r="102" spans="3:15" x14ac:dyDescent="0.2">
      <c r="C102" s="206"/>
      <c r="G102" s="205"/>
      <c r="K102" s="206"/>
      <c r="O102" s="206"/>
    </row>
    <row r="103" spans="3:15" x14ac:dyDescent="0.2">
      <c r="C103" s="206"/>
      <c r="G103" s="205"/>
      <c r="K103" s="206"/>
      <c r="O103" s="206"/>
    </row>
    <row r="104" spans="3:15" x14ac:dyDescent="0.2">
      <c r="C104" s="206"/>
      <c r="G104" s="205"/>
      <c r="K104" s="206"/>
      <c r="O104" s="206"/>
    </row>
    <row r="105" spans="3:15" x14ac:dyDescent="0.2">
      <c r="C105" s="206"/>
      <c r="G105" s="205"/>
      <c r="K105" s="206"/>
      <c r="O105" s="206"/>
    </row>
    <row r="106" spans="3:15" x14ac:dyDescent="0.2">
      <c r="C106" s="206"/>
      <c r="G106" s="205"/>
      <c r="K106" s="206"/>
      <c r="O106" s="206"/>
    </row>
    <row r="107" spans="3:15" x14ac:dyDescent="0.2">
      <c r="C107" s="206"/>
      <c r="G107" s="205"/>
      <c r="K107" s="206"/>
      <c r="O107" s="206"/>
    </row>
    <row r="108" spans="3:15" x14ac:dyDescent="0.2">
      <c r="C108" s="206"/>
      <c r="G108" s="205"/>
      <c r="K108" s="206"/>
      <c r="O108" s="206"/>
    </row>
    <row r="109" spans="3:15" x14ac:dyDescent="0.2">
      <c r="C109" s="206"/>
      <c r="G109" s="205"/>
      <c r="K109" s="206"/>
      <c r="O109" s="206"/>
    </row>
    <row r="110" spans="3:15" x14ac:dyDescent="0.2">
      <c r="C110" s="206"/>
      <c r="G110" s="205"/>
      <c r="K110" s="206"/>
      <c r="O110" s="206"/>
    </row>
    <row r="111" spans="3:15" x14ac:dyDescent="0.2">
      <c r="C111" s="206"/>
      <c r="G111" s="205"/>
      <c r="K111" s="206"/>
      <c r="O111" s="206"/>
    </row>
    <row r="112" spans="3:15" x14ac:dyDescent="0.2">
      <c r="C112" s="206"/>
      <c r="G112" s="205"/>
      <c r="K112" s="206"/>
      <c r="O112" s="206"/>
    </row>
    <row r="113" spans="3:15" x14ac:dyDescent="0.2">
      <c r="C113" s="206"/>
      <c r="G113" s="205"/>
      <c r="K113" s="206"/>
      <c r="O113" s="206"/>
    </row>
    <row r="114" spans="3:15" x14ac:dyDescent="0.2">
      <c r="C114" s="206"/>
      <c r="G114" s="205"/>
      <c r="K114" s="206"/>
      <c r="O114" s="206"/>
    </row>
    <row r="115" spans="3:15" x14ac:dyDescent="0.2">
      <c r="C115" s="206"/>
      <c r="G115" s="205"/>
      <c r="K115" s="206"/>
      <c r="O115" s="206"/>
    </row>
    <row r="116" spans="3:15" x14ac:dyDescent="0.2">
      <c r="C116" s="206"/>
      <c r="G116" s="205"/>
      <c r="K116" s="206"/>
      <c r="O116" s="206"/>
    </row>
    <row r="117" spans="3:15" x14ac:dyDescent="0.2">
      <c r="C117" s="206"/>
      <c r="G117" s="205"/>
      <c r="K117" s="206"/>
      <c r="O117" s="206"/>
    </row>
    <row r="118" spans="3:15" x14ac:dyDescent="0.2">
      <c r="C118" s="206"/>
      <c r="G118" s="205"/>
      <c r="K118" s="206"/>
      <c r="O118" s="206"/>
    </row>
    <row r="119" spans="3:15" x14ac:dyDescent="0.2">
      <c r="C119" s="206"/>
      <c r="G119" s="205"/>
      <c r="K119" s="206"/>
      <c r="O119" s="206"/>
    </row>
    <row r="120" spans="3:15" x14ac:dyDescent="0.2">
      <c r="C120" s="206"/>
      <c r="G120" s="205"/>
      <c r="K120" s="206"/>
      <c r="O120" s="206"/>
    </row>
    <row r="121" spans="3:15" x14ac:dyDescent="0.2">
      <c r="C121" s="206"/>
      <c r="G121" s="205"/>
      <c r="K121" s="206"/>
      <c r="O121" s="206"/>
    </row>
    <row r="122" spans="3:15" x14ac:dyDescent="0.2">
      <c r="C122" s="206"/>
      <c r="G122" s="205"/>
      <c r="K122" s="206"/>
      <c r="O122" s="206"/>
    </row>
    <row r="123" spans="3:15" x14ac:dyDescent="0.2">
      <c r="C123" s="206"/>
      <c r="G123" s="205"/>
      <c r="K123" s="206"/>
      <c r="O123" s="206"/>
    </row>
    <row r="124" spans="3:15" x14ac:dyDescent="0.2">
      <c r="C124" s="206"/>
      <c r="G124" s="205"/>
      <c r="K124" s="206"/>
      <c r="O124" s="206"/>
    </row>
    <row r="125" spans="3:15" x14ac:dyDescent="0.2">
      <c r="C125" s="206"/>
      <c r="G125" s="205"/>
      <c r="K125" s="206"/>
      <c r="O125" s="206"/>
    </row>
    <row r="126" spans="3:15" x14ac:dyDescent="0.2">
      <c r="C126" s="206"/>
      <c r="G126" s="205"/>
      <c r="K126" s="206"/>
      <c r="O126" s="206"/>
    </row>
    <row r="127" spans="3:15" x14ac:dyDescent="0.2">
      <c r="C127" s="206"/>
      <c r="G127" s="205"/>
      <c r="K127" s="206"/>
      <c r="O127" s="206"/>
    </row>
    <row r="128" spans="3:15" x14ac:dyDescent="0.2">
      <c r="C128" s="206"/>
      <c r="G128" s="205"/>
      <c r="K128" s="206"/>
      <c r="O128" s="206"/>
    </row>
    <row r="129" spans="3:15" x14ac:dyDescent="0.2">
      <c r="C129" s="206"/>
      <c r="G129" s="205"/>
      <c r="K129" s="206"/>
      <c r="O129" s="206"/>
    </row>
    <row r="130" spans="3:15" x14ac:dyDescent="0.2">
      <c r="C130" s="206"/>
      <c r="G130" s="205"/>
      <c r="K130" s="206"/>
      <c r="O130" s="206"/>
    </row>
    <row r="131" spans="3:15" x14ac:dyDescent="0.2">
      <c r="C131" s="206"/>
      <c r="G131" s="205"/>
      <c r="K131" s="206"/>
      <c r="O131" s="206"/>
    </row>
    <row r="132" spans="3:15" x14ac:dyDescent="0.2">
      <c r="C132" s="206"/>
      <c r="G132" s="205"/>
      <c r="K132" s="206"/>
      <c r="O132" s="206"/>
    </row>
    <row r="133" spans="3:15" x14ac:dyDescent="0.2">
      <c r="C133" s="206"/>
      <c r="G133" s="205"/>
      <c r="K133" s="206"/>
      <c r="O133" s="206"/>
    </row>
    <row r="134" spans="3:15" x14ac:dyDescent="0.2">
      <c r="C134" s="206"/>
      <c r="G134" s="205"/>
      <c r="K134" s="206"/>
      <c r="O134" s="206"/>
    </row>
    <row r="135" spans="3:15" x14ac:dyDescent="0.2">
      <c r="C135" s="206"/>
      <c r="G135" s="205"/>
      <c r="K135" s="206"/>
      <c r="O135" s="206"/>
    </row>
    <row r="136" spans="3:15" x14ac:dyDescent="0.2">
      <c r="C136" s="206"/>
      <c r="G136" s="205"/>
      <c r="K136" s="206"/>
      <c r="O136" s="206"/>
    </row>
    <row r="137" spans="3:15" x14ac:dyDescent="0.2">
      <c r="C137" s="206"/>
      <c r="G137" s="205"/>
      <c r="K137" s="206"/>
      <c r="O137" s="206"/>
    </row>
    <row r="138" spans="3:15" x14ac:dyDescent="0.2">
      <c r="C138" s="206"/>
      <c r="G138" s="205"/>
      <c r="K138" s="206"/>
      <c r="O138" s="206"/>
    </row>
    <row r="139" spans="3:15" x14ac:dyDescent="0.2">
      <c r="C139" s="206"/>
      <c r="G139" s="205"/>
      <c r="K139" s="206"/>
      <c r="O139" s="206"/>
    </row>
    <row r="140" spans="3:15" x14ac:dyDescent="0.2">
      <c r="C140" s="206"/>
      <c r="G140" s="205"/>
      <c r="K140" s="206"/>
      <c r="O140" s="206"/>
    </row>
    <row r="141" spans="3:15" x14ac:dyDescent="0.2">
      <c r="C141" s="206"/>
      <c r="G141" s="205"/>
      <c r="K141" s="206"/>
      <c r="O141" s="206"/>
    </row>
    <row r="142" spans="3:15" x14ac:dyDescent="0.2">
      <c r="C142" s="206"/>
      <c r="G142" s="205"/>
      <c r="K142" s="206"/>
      <c r="O142" s="206"/>
    </row>
    <row r="143" spans="3:15" x14ac:dyDescent="0.2">
      <c r="C143" s="206"/>
      <c r="G143" s="205"/>
      <c r="K143" s="206"/>
      <c r="O143" s="206"/>
    </row>
    <row r="144" spans="3:15" x14ac:dyDescent="0.2">
      <c r="C144" s="206"/>
      <c r="G144" s="205"/>
      <c r="K144" s="206"/>
      <c r="O144" s="206"/>
    </row>
    <row r="145" spans="3:19" x14ac:dyDescent="0.2">
      <c r="C145" s="206"/>
      <c r="G145" s="205"/>
      <c r="K145" s="206"/>
      <c r="O145" s="206"/>
      <c r="S145" s="206">
        <v>22.4</v>
      </c>
    </row>
    <row r="146" spans="3:19" x14ac:dyDescent="0.2">
      <c r="C146" s="206"/>
      <c r="G146" s="205"/>
      <c r="K146" s="206"/>
      <c r="O146" s="206"/>
    </row>
    <row r="147" spans="3:19" x14ac:dyDescent="0.2">
      <c r="C147" s="206"/>
      <c r="G147" s="205"/>
      <c r="K147" s="206"/>
      <c r="O147" s="206"/>
    </row>
    <row r="148" spans="3:19" x14ac:dyDescent="0.2">
      <c r="C148" s="206"/>
      <c r="G148" s="205"/>
      <c r="K148" s="206"/>
      <c r="O148" s="206"/>
    </row>
    <row r="149" spans="3:19" x14ac:dyDescent="0.2">
      <c r="C149" s="206"/>
      <c r="G149" s="205"/>
      <c r="K149" s="206"/>
      <c r="O149" s="206"/>
    </row>
    <row r="150" spans="3:19" x14ac:dyDescent="0.2">
      <c r="C150" s="206"/>
      <c r="G150" s="205"/>
      <c r="K150" s="206"/>
      <c r="O150" s="206"/>
    </row>
    <row r="151" spans="3:19" x14ac:dyDescent="0.2">
      <c r="C151" s="206"/>
      <c r="G151" s="205"/>
      <c r="K151" s="206"/>
      <c r="O151" s="206"/>
    </row>
    <row r="152" spans="3:19" x14ac:dyDescent="0.2">
      <c r="C152" s="206"/>
      <c r="G152" s="205"/>
      <c r="K152" s="206"/>
      <c r="O152" s="206">
        <v>1.1200000000000001</v>
      </c>
    </row>
  </sheetData>
  <mergeCells count="6">
    <mergeCell ref="R3:U3"/>
    <mergeCell ref="A3:A5"/>
    <mergeCell ref="F3:I3"/>
    <mergeCell ref="J3:M3"/>
    <mergeCell ref="N3:Q3"/>
    <mergeCell ref="B3:E3"/>
  </mergeCells>
  <pageMargins left="0.25" right="0.25" top="0.75" bottom="0.75" header="0.3" footer="0.3"/>
  <pageSetup paperSize="9"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31"/>
  <sheetViews>
    <sheetView showOutlineSymbols="0" showWhiteSpace="0" zoomScale="70" zoomScaleNormal="70" workbookViewId="0">
      <pane ySplit="5" topLeftCell="A9" activePane="bottomLeft" state="frozen"/>
      <selection activeCell="A180" sqref="A180"/>
      <selection pane="bottomLeft" activeCell="A29" sqref="A29:XFD33"/>
    </sheetView>
  </sheetViews>
  <sheetFormatPr defaultRowHeight="14.25" x14ac:dyDescent="0.2"/>
  <cols>
    <col min="1" max="1" width="52.875" style="8" customWidth="1"/>
    <col min="2" max="2" width="9.25" hidden="1" customWidth="1"/>
    <col min="3" max="3" width="9.125" hidden="1" customWidth="1"/>
    <col min="4" max="4" width="9.375" hidden="1" customWidth="1"/>
    <col min="5" max="5" width="9.375" style="5" hidden="1" customWidth="1"/>
    <col min="6" max="6" width="9.5" style="1" customWidth="1"/>
    <col min="7" max="7" width="10.125" style="1" customWidth="1"/>
    <col min="8" max="8" width="10.375" style="1" customWidth="1"/>
    <col min="9" max="9" width="9.625" style="5" customWidth="1"/>
    <col min="10" max="11" width="9.25" customWidth="1"/>
    <col min="12" max="12" width="9" customWidth="1"/>
    <col min="13" max="13" width="9.5" style="5" customWidth="1"/>
    <col min="14" max="14" width="9" hidden="1" customWidth="1"/>
    <col min="15" max="15" width="9.375" hidden="1" customWidth="1"/>
    <col min="16" max="16" width="9.25" hidden="1" customWidth="1"/>
    <col min="17" max="17" width="9" style="5" hidden="1" customWidth="1"/>
    <col min="18" max="18" width="9" style="76"/>
    <col min="19" max="25" width="9" style="18"/>
  </cols>
  <sheetData>
    <row r="1" spans="1:25" ht="27.75" customHeight="1" x14ac:dyDescent="0.45">
      <c r="A1" s="409" t="s">
        <v>249</v>
      </c>
      <c r="F1" s="10" t="s">
        <v>179</v>
      </c>
    </row>
    <row r="2" spans="1:25" ht="6.75" customHeight="1" thickBot="1" x14ac:dyDescent="0.25"/>
    <row r="3" spans="1:25" ht="22.5" customHeight="1" thickBot="1" x14ac:dyDescent="0.25">
      <c r="A3" s="585" t="s">
        <v>225</v>
      </c>
      <c r="B3" s="588" t="s">
        <v>213</v>
      </c>
      <c r="C3" s="589"/>
      <c r="D3" s="589"/>
      <c r="E3" s="590"/>
      <c r="F3" s="591" t="s">
        <v>242</v>
      </c>
      <c r="G3" s="591"/>
      <c r="H3" s="591"/>
      <c r="I3" s="591"/>
      <c r="J3" s="588" t="s">
        <v>215</v>
      </c>
      <c r="K3" s="589"/>
      <c r="L3" s="589"/>
      <c r="M3" s="590"/>
      <c r="N3" s="588" t="s">
        <v>205</v>
      </c>
      <c r="O3" s="589"/>
      <c r="P3" s="589"/>
      <c r="Q3" s="590"/>
    </row>
    <row r="4" spans="1:25" ht="30" x14ac:dyDescent="0.2">
      <c r="A4" s="586"/>
      <c r="B4" s="380" t="s">
        <v>260</v>
      </c>
      <c r="C4" s="408" t="str">
        <f>$A$1</f>
        <v>Август 2019</v>
      </c>
      <c r="D4" s="408" t="str">
        <f>$A$1</f>
        <v>Август 2019</v>
      </c>
      <c r="E4" s="382" t="str">
        <f>$A$1</f>
        <v>Август 2019</v>
      </c>
      <c r="F4" s="380" t="s">
        <v>260</v>
      </c>
      <c r="G4" s="408" t="str">
        <f>$A$1</f>
        <v>Август 2019</v>
      </c>
      <c r="H4" s="408" t="str">
        <f>$A$1</f>
        <v>Август 2019</v>
      </c>
      <c r="I4" s="382" t="str">
        <f>$A$1</f>
        <v>Август 2019</v>
      </c>
      <c r="J4" s="380" t="s">
        <v>260</v>
      </c>
      <c r="K4" s="408" t="str">
        <f>$A$1</f>
        <v>Август 2019</v>
      </c>
      <c r="L4" s="408" t="str">
        <f>$A$1</f>
        <v>Август 2019</v>
      </c>
      <c r="M4" s="382" t="str">
        <f>$A$1</f>
        <v>Август 2019</v>
      </c>
      <c r="N4" s="380" t="s">
        <v>260</v>
      </c>
      <c r="O4" s="408" t="str">
        <f>$A$1</f>
        <v>Август 2019</v>
      </c>
      <c r="P4" s="408" t="str">
        <f>$A$1</f>
        <v>Август 2019</v>
      </c>
      <c r="Q4" s="382" t="str">
        <f>$A$1</f>
        <v>Август 2019</v>
      </c>
    </row>
    <row r="5" spans="1:25" s="9" customFormat="1" ht="30.75" thickBot="1" x14ac:dyDescent="0.25">
      <c r="A5" s="587"/>
      <c r="B5" s="109" t="s">
        <v>253</v>
      </c>
      <c r="C5" s="110" t="s">
        <v>251</v>
      </c>
      <c r="D5" s="110" t="s">
        <v>252</v>
      </c>
      <c r="E5" s="407" t="s">
        <v>259</v>
      </c>
      <c r="F5" s="109" t="s">
        <v>253</v>
      </c>
      <c r="G5" s="110" t="s">
        <v>251</v>
      </c>
      <c r="H5" s="110" t="s">
        <v>252</v>
      </c>
      <c r="I5" s="407" t="s">
        <v>259</v>
      </c>
      <c r="J5" s="109" t="s">
        <v>253</v>
      </c>
      <c r="K5" s="110" t="s">
        <v>251</v>
      </c>
      <c r="L5" s="110" t="s">
        <v>252</v>
      </c>
      <c r="M5" s="407" t="s">
        <v>259</v>
      </c>
      <c r="N5" s="109" t="s">
        <v>253</v>
      </c>
      <c r="O5" s="110" t="s">
        <v>251</v>
      </c>
      <c r="P5" s="110" t="s">
        <v>252</v>
      </c>
      <c r="Q5" s="407" t="s">
        <v>259</v>
      </c>
      <c r="R5" s="85"/>
      <c r="S5" s="26"/>
      <c r="T5" s="26"/>
      <c r="U5" s="26"/>
      <c r="V5" s="26"/>
      <c r="W5" s="26"/>
      <c r="X5" s="26"/>
      <c r="Y5" s="26"/>
    </row>
    <row r="6" spans="1:25" s="21" customFormat="1" ht="21.75" customHeight="1" x14ac:dyDescent="0.2">
      <c r="A6" s="47" t="s">
        <v>222</v>
      </c>
      <c r="B6" s="271">
        <v>0</v>
      </c>
      <c r="C6" s="270">
        <v>0</v>
      </c>
      <c r="D6" s="188">
        <v>0</v>
      </c>
      <c r="E6" s="306"/>
      <c r="F6" s="431">
        <v>430</v>
      </c>
      <c r="G6" s="270">
        <v>760.45600000000002</v>
      </c>
      <c r="H6" s="188">
        <f>349+194.6</f>
        <v>543.6</v>
      </c>
      <c r="I6" s="306">
        <f t="shared" ref="I6:I28" si="0">H6/G6-1</f>
        <v>-0.28516574265966732</v>
      </c>
      <c r="J6" s="271"/>
      <c r="K6" s="270">
        <v>40</v>
      </c>
      <c r="L6" s="188">
        <f>2.5+23</f>
        <v>25.5</v>
      </c>
      <c r="M6" s="318">
        <f t="shared" ref="M6:M28" si="1">L6/K6-1</f>
        <v>-0.36250000000000004</v>
      </c>
      <c r="N6" s="271">
        <v>0</v>
      </c>
      <c r="O6" s="270">
        <v>0</v>
      </c>
      <c r="P6" s="188">
        <v>0</v>
      </c>
      <c r="Q6" s="306"/>
      <c r="R6" s="86"/>
      <c r="S6" s="45"/>
      <c r="T6" s="45"/>
      <c r="U6" s="45"/>
      <c r="V6" s="45"/>
      <c r="W6" s="45"/>
      <c r="X6" s="45"/>
      <c r="Y6" s="45"/>
    </row>
    <row r="7" spans="1:25" s="2" customFormat="1" ht="21.75" customHeight="1" thickBot="1" x14ac:dyDescent="0.25">
      <c r="A7" s="25" t="s">
        <v>148</v>
      </c>
      <c r="B7" s="230">
        <v>0</v>
      </c>
      <c r="C7" s="131">
        <v>0</v>
      </c>
      <c r="D7" s="189">
        <v>0</v>
      </c>
      <c r="E7" s="307"/>
      <c r="F7" s="142">
        <v>770</v>
      </c>
      <c r="G7" s="432">
        <v>946.2</v>
      </c>
      <c r="H7" s="433">
        <v>951</v>
      </c>
      <c r="I7" s="307">
        <f t="shared" si="0"/>
        <v>5.0729232720354567E-3</v>
      </c>
      <c r="J7" s="230">
        <v>4</v>
      </c>
      <c r="K7" s="131">
        <v>3.7</v>
      </c>
      <c r="L7" s="189">
        <v>2.5</v>
      </c>
      <c r="M7" s="319">
        <f>L7/K7-1</f>
        <v>-0.32432432432432434</v>
      </c>
      <c r="N7" s="230">
        <v>0</v>
      </c>
      <c r="O7" s="131">
        <v>0</v>
      </c>
      <c r="P7" s="189">
        <v>0</v>
      </c>
      <c r="Q7" s="307"/>
      <c r="R7" s="76"/>
      <c r="S7" s="18"/>
      <c r="T7" s="18"/>
      <c r="U7" s="18"/>
      <c r="V7" s="18"/>
      <c r="W7" s="18"/>
      <c r="X7" s="18"/>
      <c r="Y7" s="18"/>
    </row>
    <row r="8" spans="1:25" s="2" customFormat="1" ht="21.75" customHeight="1" x14ac:dyDescent="0.2">
      <c r="A8" s="6" t="s">
        <v>151</v>
      </c>
      <c r="B8" s="212">
        <v>0</v>
      </c>
      <c r="C8" s="116">
        <v>0</v>
      </c>
      <c r="D8" s="116">
        <v>0</v>
      </c>
      <c r="E8" s="566"/>
      <c r="F8" s="269">
        <v>454.92</v>
      </c>
      <c r="G8" s="116">
        <v>363.93599999999998</v>
      </c>
      <c r="H8" s="116">
        <v>407.44799999999998</v>
      </c>
      <c r="I8" s="288">
        <f t="shared" si="0"/>
        <v>0.11955948298601959</v>
      </c>
      <c r="J8" s="212">
        <v>6</v>
      </c>
      <c r="K8" s="116">
        <v>4.8</v>
      </c>
      <c r="L8" s="116">
        <v>4.2</v>
      </c>
      <c r="M8" s="320">
        <f t="shared" si="1"/>
        <v>-0.12499999999999989</v>
      </c>
      <c r="N8" s="212">
        <v>0</v>
      </c>
      <c r="O8" s="116">
        <v>0</v>
      </c>
      <c r="P8" s="190">
        <v>0</v>
      </c>
      <c r="Q8" s="298"/>
      <c r="R8" s="76"/>
      <c r="S8" s="18"/>
      <c r="T8" s="18"/>
      <c r="U8" s="18"/>
      <c r="V8" s="18"/>
      <c r="W8" s="18"/>
      <c r="X8" s="18"/>
      <c r="Y8" s="18"/>
    </row>
    <row r="9" spans="1:25" s="2" customFormat="1" ht="21.75" customHeight="1" x14ac:dyDescent="0.2">
      <c r="A9" s="17" t="s">
        <v>152</v>
      </c>
      <c r="B9" s="215">
        <v>0</v>
      </c>
      <c r="C9" s="122">
        <v>0</v>
      </c>
      <c r="D9" s="122">
        <v>0</v>
      </c>
      <c r="E9" s="567"/>
      <c r="F9" s="147">
        <v>466</v>
      </c>
      <c r="G9" s="122">
        <v>372.8</v>
      </c>
      <c r="H9" s="122">
        <v>397</v>
      </c>
      <c r="I9" s="287">
        <f t="shared" si="0"/>
        <v>6.4914163090128651E-2</v>
      </c>
      <c r="J9" s="215">
        <v>3</v>
      </c>
      <c r="K9" s="122">
        <v>5.6</v>
      </c>
      <c r="L9" s="122">
        <v>7</v>
      </c>
      <c r="M9" s="321">
        <f t="shared" si="1"/>
        <v>0.25</v>
      </c>
      <c r="N9" s="215">
        <v>0</v>
      </c>
      <c r="O9" s="122">
        <v>0</v>
      </c>
      <c r="P9" s="191">
        <v>0</v>
      </c>
      <c r="Q9" s="297"/>
      <c r="R9" s="76"/>
      <c r="S9" s="18"/>
      <c r="T9" s="18"/>
      <c r="U9" s="18"/>
      <c r="V9" s="18"/>
      <c r="W9" s="18"/>
      <c r="X9" s="18"/>
      <c r="Y9" s="18"/>
    </row>
    <row r="10" spans="1:25" s="2" customFormat="1" ht="21.75" customHeight="1" x14ac:dyDescent="0.2">
      <c r="A10" s="7" t="s">
        <v>245</v>
      </c>
      <c r="B10" s="272">
        <v>0</v>
      </c>
      <c r="C10" s="192">
        <v>0</v>
      </c>
      <c r="D10" s="192">
        <v>0</v>
      </c>
      <c r="E10" s="568"/>
      <c r="F10" s="434">
        <v>105</v>
      </c>
      <c r="G10" s="192">
        <v>84</v>
      </c>
      <c r="H10" s="192">
        <v>84</v>
      </c>
      <c r="I10" s="286">
        <f t="shared" si="0"/>
        <v>0</v>
      </c>
      <c r="J10" s="272">
        <v>6</v>
      </c>
      <c r="K10" s="192">
        <v>4.8</v>
      </c>
      <c r="L10" s="192">
        <v>6</v>
      </c>
      <c r="M10" s="322">
        <f t="shared" si="1"/>
        <v>0.25</v>
      </c>
      <c r="N10" s="272">
        <v>0</v>
      </c>
      <c r="O10" s="192">
        <v>0</v>
      </c>
      <c r="P10" s="193">
        <v>0</v>
      </c>
      <c r="Q10" s="296"/>
      <c r="R10" s="76"/>
      <c r="S10" s="18"/>
      <c r="T10" s="18"/>
      <c r="U10" s="18"/>
      <c r="V10" s="18"/>
      <c r="W10" s="18"/>
      <c r="X10" s="18"/>
      <c r="Y10" s="18"/>
    </row>
    <row r="11" spans="1:25" s="18" customFormat="1" ht="21.75" customHeight="1" x14ac:dyDescent="0.2">
      <c r="A11" s="17" t="s">
        <v>144</v>
      </c>
      <c r="B11" s="215">
        <v>0</v>
      </c>
      <c r="C11" s="122">
        <v>0</v>
      </c>
      <c r="D11" s="122">
        <v>0</v>
      </c>
      <c r="E11" s="567"/>
      <c r="F11" s="147">
        <v>80</v>
      </c>
      <c r="G11" s="122">
        <v>64</v>
      </c>
      <c r="H11" s="122">
        <v>61</v>
      </c>
      <c r="I11" s="287">
        <f t="shared" si="0"/>
        <v>-4.6875E-2</v>
      </c>
      <c r="J11" s="215">
        <v>2</v>
      </c>
      <c r="K11" s="122">
        <v>1.6</v>
      </c>
      <c r="L11" s="122">
        <v>1</v>
      </c>
      <c r="M11" s="321">
        <f t="shared" si="1"/>
        <v>-0.375</v>
      </c>
      <c r="N11" s="215">
        <v>0</v>
      </c>
      <c r="O11" s="122">
        <v>0</v>
      </c>
      <c r="P11" s="191">
        <v>0</v>
      </c>
      <c r="Q11" s="297"/>
      <c r="R11" s="76"/>
    </row>
    <row r="12" spans="1:25" s="2" customFormat="1" ht="21.75" customHeight="1" x14ac:dyDescent="0.2">
      <c r="A12" s="7" t="s">
        <v>247</v>
      </c>
      <c r="B12" s="272">
        <v>0</v>
      </c>
      <c r="C12" s="192">
        <v>0</v>
      </c>
      <c r="D12" s="192">
        <v>0</v>
      </c>
      <c r="E12" s="568"/>
      <c r="F12" s="434">
        <v>106</v>
      </c>
      <c r="G12" s="192">
        <v>84.8</v>
      </c>
      <c r="H12" s="192">
        <v>65</v>
      </c>
      <c r="I12" s="286">
        <f t="shared" si="0"/>
        <v>-0.23349056603773577</v>
      </c>
      <c r="J12" s="272">
        <v>5</v>
      </c>
      <c r="K12" s="192">
        <v>4.9000000000000004</v>
      </c>
      <c r="L12" s="192">
        <v>5</v>
      </c>
      <c r="M12" s="322">
        <f t="shared" si="1"/>
        <v>2.0408163265306145E-2</v>
      </c>
      <c r="N12" s="272">
        <v>0</v>
      </c>
      <c r="O12" s="192">
        <v>0</v>
      </c>
      <c r="P12" s="193">
        <v>0</v>
      </c>
      <c r="Q12" s="296"/>
      <c r="R12" s="76"/>
      <c r="S12" s="18"/>
      <c r="T12" s="18"/>
      <c r="U12" s="18"/>
      <c r="V12" s="18"/>
      <c r="W12" s="18"/>
      <c r="X12" s="18"/>
      <c r="Y12" s="18"/>
    </row>
    <row r="13" spans="1:25" s="2" customFormat="1" ht="21.75" customHeight="1" x14ac:dyDescent="0.2">
      <c r="A13" s="17" t="s">
        <v>145</v>
      </c>
      <c r="B13" s="215">
        <v>0</v>
      </c>
      <c r="C13" s="122">
        <v>0</v>
      </c>
      <c r="D13" s="122">
        <v>0</v>
      </c>
      <c r="E13" s="567"/>
      <c r="F13" s="147">
        <v>180</v>
      </c>
      <c r="G13" s="122">
        <v>144</v>
      </c>
      <c r="H13" s="122">
        <v>156</v>
      </c>
      <c r="I13" s="287">
        <f>H13/G13-1</f>
        <v>8.3333333333333259E-2</v>
      </c>
      <c r="J13" s="215">
        <v>4</v>
      </c>
      <c r="K13" s="122">
        <v>3.2</v>
      </c>
      <c r="L13" s="122">
        <v>2</v>
      </c>
      <c r="M13" s="321">
        <f t="shared" si="1"/>
        <v>-0.375</v>
      </c>
      <c r="N13" s="215">
        <v>0</v>
      </c>
      <c r="O13" s="122">
        <v>0</v>
      </c>
      <c r="P13" s="191">
        <v>0</v>
      </c>
      <c r="Q13" s="297"/>
      <c r="R13" s="76"/>
      <c r="S13" s="18"/>
      <c r="T13" s="18"/>
      <c r="U13" s="18"/>
      <c r="V13" s="18"/>
      <c r="W13" s="18"/>
      <c r="X13" s="18"/>
      <c r="Y13" s="18"/>
    </row>
    <row r="14" spans="1:25" s="2" customFormat="1" ht="21.75" customHeight="1" x14ac:dyDescent="0.2">
      <c r="A14" s="7" t="s">
        <v>146</v>
      </c>
      <c r="B14" s="218">
        <v>0</v>
      </c>
      <c r="C14" s="192">
        <v>0</v>
      </c>
      <c r="D14" s="126">
        <v>0</v>
      </c>
      <c r="E14" s="568"/>
      <c r="F14" s="146">
        <v>68</v>
      </c>
      <c r="G14" s="126">
        <v>54.4</v>
      </c>
      <c r="H14" s="126">
        <v>61</v>
      </c>
      <c r="I14" s="286">
        <f t="shared" si="0"/>
        <v>0.12132352941176472</v>
      </c>
      <c r="J14" s="218">
        <v>2</v>
      </c>
      <c r="K14" s="126">
        <v>1.6</v>
      </c>
      <c r="L14" s="126">
        <v>2</v>
      </c>
      <c r="M14" s="322">
        <f t="shared" si="1"/>
        <v>0.25</v>
      </c>
      <c r="N14" s="218">
        <v>0</v>
      </c>
      <c r="O14" s="126">
        <v>0</v>
      </c>
      <c r="P14" s="194">
        <v>0</v>
      </c>
      <c r="Q14" s="296"/>
      <c r="R14" s="76"/>
      <c r="S14" s="18"/>
      <c r="T14" s="18"/>
      <c r="U14" s="18"/>
      <c r="V14" s="18"/>
      <c r="W14" s="18"/>
      <c r="X14" s="18"/>
      <c r="Y14" s="18"/>
    </row>
    <row r="15" spans="1:25" ht="21.75" customHeight="1" thickBot="1" x14ac:dyDescent="0.25">
      <c r="A15" s="23" t="s">
        <v>143</v>
      </c>
      <c r="B15" s="221">
        <v>0</v>
      </c>
      <c r="C15" s="131">
        <v>0</v>
      </c>
      <c r="D15" s="131">
        <v>0</v>
      </c>
      <c r="E15" s="569"/>
      <c r="F15" s="435">
        <v>80</v>
      </c>
      <c r="G15" s="131">
        <v>64</v>
      </c>
      <c r="H15" s="131">
        <v>70</v>
      </c>
      <c r="I15" s="308">
        <f t="shared" si="0"/>
        <v>9.375E-2</v>
      </c>
      <c r="J15" s="221">
        <v>1</v>
      </c>
      <c r="K15" s="131">
        <v>0.8</v>
      </c>
      <c r="L15" s="131">
        <v>0.5</v>
      </c>
      <c r="M15" s="323">
        <f t="shared" si="1"/>
        <v>-0.375</v>
      </c>
      <c r="N15" s="221">
        <v>0</v>
      </c>
      <c r="O15" s="131">
        <v>0</v>
      </c>
      <c r="P15" s="189">
        <v>0</v>
      </c>
      <c r="Q15" s="571"/>
    </row>
    <row r="16" spans="1:25" s="2" customFormat="1" ht="21.75" customHeight="1" thickBot="1" x14ac:dyDescent="0.25">
      <c r="A16" s="301" t="s">
        <v>244</v>
      </c>
      <c r="B16" s="412">
        <v>0</v>
      </c>
      <c r="C16" s="413">
        <v>0</v>
      </c>
      <c r="D16" s="413">
        <v>0</v>
      </c>
      <c r="E16" s="570"/>
      <c r="F16" s="436">
        <f>1163+1945+200</f>
        <v>3308</v>
      </c>
      <c r="G16" s="413">
        <f>1556+930.4+160</f>
        <v>2646.4</v>
      </c>
      <c r="H16" s="413">
        <v>-47.5</v>
      </c>
      <c r="I16" s="309">
        <f t="shared" si="0"/>
        <v>-1.0179489117291414</v>
      </c>
      <c r="J16" s="412">
        <f>28+2+27</f>
        <v>57</v>
      </c>
      <c r="K16" s="413">
        <f>21.6+22.4+2.7</f>
        <v>46.7</v>
      </c>
      <c r="L16" s="413">
        <v>40.045000000000002</v>
      </c>
      <c r="M16" s="324">
        <f t="shared" si="1"/>
        <v>-0.14250535331905778</v>
      </c>
      <c r="N16" s="273">
        <v>0</v>
      </c>
      <c r="O16" s="195">
        <v>0</v>
      </c>
      <c r="P16" s="196">
        <v>0</v>
      </c>
      <c r="Q16" s="572"/>
      <c r="R16" s="76"/>
      <c r="S16" s="18"/>
      <c r="T16" s="18"/>
      <c r="U16" s="18"/>
      <c r="V16" s="18"/>
      <c r="W16" s="18"/>
      <c r="X16" s="18"/>
      <c r="Y16" s="18"/>
    </row>
    <row r="17" spans="1:85" s="2" customFormat="1" ht="21.75" customHeight="1" x14ac:dyDescent="0.2">
      <c r="A17" s="302" t="s">
        <v>246</v>
      </c>
      <c r="B17" s="414">
        <v>0</v>
      </c>
      <c r="C17" s="415">
        <v>0</v>
      </c>
      <c r="D17" s="415">
        <v>0</v>
      </c>
      <c r="E17" s="310"/>
      <c r="F17" s="414">
        <v>1178</v>
      </c>
      <c r="G17" s="415">
        <v>942.4</v>
      </c>
      <c r="H17" s="415">
        <v>972</v>
      </c>
      <c r="I17" s="310">
        <f t="shared" si="0"/>
        <v>3.1409168081494077E-2</v>
      </c>
      <c r="J17" s="414">
        <v>21</v>
      </c>
      <c r="K17" s="415">
        <v>14.3</v>
      </c>
      <c r="L17" s="415">
        <v>14</v>
      </c>
      <c r="M17" s="325">
        <f t="shared" si="1"/>
        <v>-2.0979020979021046E-2</v>
      </c>
      <c r="N17" s="274">
        <v>0</v>
      </c>
      <c r="O17" s="197">
        <v>0</v>
      </c>
      <c r="P17" s="198">
        <v>0</v>
      </c>
      <c r="Q17" s="573"/>
      <c r="R17" s="76"/>
      <c r="S17" s="18"/>
      <c r="T17" s="18"/>
      <c r="U17" s="18"/>
      <c r="V17" s="18"/>
      <c r="W17" s="18"/>
      <c r="X17" s="18"/>
      <c r="Y17" s="18"/>
    </row>
    <row r="18" spans="1:85" s="18" customFormat="1" ht="21.75" customHeight="1" x14ac:dyDescent="0.2">
      <c r="A18" s="303" t="s">
        <v>221</v>
      </c>
      <c r="B18" s="215">
        <v>0</v>
      </c>
      <c r="C18" s="122">
        <v>0</v>
      </c>
      <c r="D18" s="122">
        <v>0</v>
      </c>
      <c r="E18" s="311"/>
      <c r="F18" s="215">
        <v>620</v>
      </c>
      <c r="G18" s="122">
        <v>317.60000000000002</v>
      </c>
      <c r="H18" s="122">
        <v>472</v>
      </c>
      <c r="I18" s="311">
        <f t="shared" si="0"/>
        <v>0.48614609571788403</v>
      </c>
      <c r="J18" s="215">
        <v>3</v>
      </c>
      <c r="K18" s="122">
        <v>2.4</v>
      </c>
      <c r="L18" s="122">
        <v>4</v>
      </c>
      <c r="M18" s="326">
        <f t="shared" si="1"/>
        <v>0.66666666666666674</v>
      </c>
      <c r="N18" s="367">
        <v>0</v>
      </c>
      <c r="O18" s="368">
        <v>0</v>
      </c>
      <c r="P18" s="369">
        <v>0</v>
      </c>
      <c r="Q18" s="283"/>
      <c r="R18" s="76"/>
    </row>
    <row r="19" spans="1:85" s="18" customFormat="1" ht="21.75" customHeight="1" thickBot="1" x14ac:dyDescent="0.25">
      <c r="A19" s="93" t="s">
        <v>150</v>
      </c>
      <c r="B19" s="416">
        <v>0</v>
      </c>
      <c r="C19" s="417">
        <v>0</v>
      </c>
      <c r="D19" s="417">
        <v>0</v>
      </c>
      <c r="E19" s="312"/>
      <c r="F19" s="416">
        <v>52</v>
      </c>
      <c r="G19" s="417">
        <v>45.6</v>
      </c>
      <c r="H19" s="417">
        <v>41</v>
      </c>
      <c r="I19" s="312">
        <f t="shared" si="0"/>
        <v>-0.10087719298245612</v>
      </c>
      <c r="J19" s="416">
        <v>0</v>
      </c>
      <c r="K19" s="417"/>
      <c r="L19" s="417">
        <v>0</v>
      </c>
      <c r="M19" s="327"/>
      <c r="N19" s="221">
        <v>0</v>
      </c>
      <c r="O19" s="131">
        <v>0</v>
      </c>
      <c r="P19" s="189">
        <v>0</v>
      </c>
      <c r="Q19" s="340"/>
      <c r="R19" s="76"/>
    </row>
    <row r="20" spans="1:85" s="2" customFormat="1" ht="21.75" customHeight="1" x14ac:dyDescent="0.2">
      <c r="A20" s="20" t="s">
        <v>149</v>
      </c>
      <c r="B20" s="224">
        <v>0</v>
      </c>
      <c r="C20" s="134">
        <v>0</v>
      </c>
      <c r="D20" s="134">
        <v>0</v>
      </c>
      <c r="E20" s="313"/>
      <c r="F20" s="224">
        <v>767</v>
      </c>
      <c r="G20" s="134">
        <v>613.6</v>
      </c>
      <c r="H20" s="134">
        <v>591.5</v>
      </c>
      <c r="I20" s="313">
        <f t="shared" si="0"/>
        <v>-3.6016949152542388E-2</v>
      </c>
      <c r="J20" s="224">
        <v>47</v>
      </c>
      <c r="K20" s="134">
        <v>23.2</v>
      </c>
      <c r="L20" s="134">
        <v>18.045000000000002</v>
      </c>
      <c r="M20" s="328">
        <f t="shared" si="1"/>
        <v>-0.22219827586206886</v>
      </c>
      <c r="N20" s="224">
        <v>0</v>
      </c>
      <c r="O20" s="134">
        <v>0</v>
      </c>
      <c r="P20" s="199">
        <v>0</v>
      </c>
      <c r="Q20" s="344"/>
      <c r="R20" s="76"/>
      <c r="S20" s="18"/>
      <c r="T20" s="18"/>
      <c r="U20" s="18"/>
      <c r="V20" s="18"/>
      <c r="W20" s="18"/>
      <c r="X20" s="18"/>
      <c r="Y20" s="18"/>
    </row>
    <row r="21" spans="1:85" s="2" customFormat="1" ht="21.75" customHeight="1" x14ac:dyDescent="0.2">
      <c r="A21" s="305" t="s">
        <v>157</v>
      </c>
      <c r="B21" s="418">
        <v>0</v>
      </c>
      <c r="C21" s="419">
        <v>0</v>
      </c>
      <c r="D21" s="419">
        <v>0</v>
      </c>
      <c r="E21" s="314"/>
      <c r="F21" s="418">
        <v>1730</v>
      </c>
      <c r="G21" s="419">
        <v>1730</v>
      </c>
      <c r="H21" s="419">
        <v>1578</v>
      </c>
      <c r="I21" s="314">
        <f t="shared" si="0"/>
        <v>-8.7861271676300534E-2</v>
      </c>
      <c r="J21" s="418">
        <v>14</v>
      </c>
      <c r="K21" s="419">
        <v>14</v>
      </c>
      <c r="L21" s="419">
        <v>18</v>
      </c>
      <c r="M21" s="329">
        <f t="shared" si="1"/>
        <v>0.28571428571428581</v>
      </c>
      <c r="N21" s="418">
        <v>0</v>
      </c>
      <c r="O21" s="419">
        <v>0</v>
      </c>
      <c r="P21" s="419">
        <v>0</v>
      </c>
      <c r="Q21" s="329"/>
      <c r="R21" s="76"/>
      <c r="S21" s="18"/>
      <c r="T21" s="18"/>
      <c r="U21" s="18"/>
      <c r="V21" s="18"/>
      <c r="W21" s="18"/>
      <c r="X21" s="18"/>
      <c r="Y21" s="18"/>
    </row>
    <row r="22" spans="1:85" s="18" customFormat="1" ht="21.75" customHeight="1" x14ac:dyDescent="0.2">
      <c r="A22" s="303" t="s">
        <v>229</v>
      </c>
      <c r="B22" s="215">
        <v>0</v>
      </c>
      <c r="C22" s="122">
        <v>0</v>
      </c>
      <c r="D22" s="122">
        <v>0</v>
      </c>
      <c r="E22" s="311"/>
      <c r="F22" s="215">
        <v>8000</v>
      </c>
      <c r="G22" s="122">
        <v>13800</v>
      </c>
      <c r="H22" s="122">
        <v>14097</v>
      </c>
      <c r="I22" s="311">
        <f t="shared" si="0"/>
        <v>2.1521739130434758E-2</v>
      </c>
      <c r="J22" s="215">
        <v>83</v>
      </c>
      <c r="K22" s="122">
        <v>35.5</v>
      </c>
      <c r="L22" s="122">
        <v>0</v>
      </c>
      <c r="M22" s="326">
        <f t="shared" si="1"/>
        <v>-1</v>
      </c>
      <c r="N22" s="367">
        <v>0</v>
      </c>
      <c r="O22" s="368">
        <v>0</v>
      </c>
      <c r="P22" s="369">
        <v>0</v>
      </c>
      <c r="Q22" s="283"/>
      <c r="R22" s="76"/>
    </row>
    <row r="23" spans="1:85" s="18" customFormat="1" ht="21.75" customHeight="1" thickBot="1" x14ac:dyDescent="0.25">
      <c r="A23" s="304" t="s">
        <v>147</v>
      </c>
      <c r="B23" s="420">
        <v>0</v>
      </c>
      <c r="C23" s="421">
        <v>0</v>
      </c>
      <c r="D23" s="421">
        <v>0</v>
      </c>
      <c r="E23" s="315"/>
      <c r="F23" s="420">
        <v>5147</v>
      </c>
      <c r="G23" s="421">
        <v>10811.36</v>
      </c>
      <c r="H23" s="421">
        <v>13413</v>
      </c>
      <c r="I23" s="315">
        <f t="shared" si="0"/>
        <v>0.24063947551464371</v>
      </c>
      <c r="J23" s="420">
        <v>30</v>
      </c>
      <c r="K23" s="421">
        <v>56</v>
      </c>
      <c r="L23" s="421">
        <v>12</v>
      </c>
      <c r="M23" s="330">
        <f t="shared" si="1"/>
        <v>-0.7857142857142857</v>
      </c>
      <c r="N23" s="420">
        <v>0</v>
      </c>
      <c r="O23" s="421">
        <v>0</v>
      </c>
      <c r="P23" s="421">
        <v>0</v>
      </c>
      <c r="Q23" s="330"/>
      <c r="R23" s="76"/>
    </row>
    <row r="24" spans="1:85" s="2" customFormat="1" ht="21.75" customHeight="1" x14ac:dyDescent="0.2">
      <c r="A24" s="20" t="s">
        <v>153</v>
      </c>
      <c r="B24" s="224">
        <v>0</v>
      </c>
      <c r="C24" s="134">
        <v>0</v>
      </c>
      <c r="D24" s="134">
        <v>0</v>
      </c>
      <c r="E24" s="313"/>
      <c r="F24" s="224">
        <v>996</v>
      </c>
      <c r="G24" s="134">
        <v>796.8</v>
      </c>
      <c r="H24" s="134">
        <v>677.5</v>
      </c>
      <c r="I24" s="313">
        <f t="shared" si="0"/>
        <v>-0.14972389558232924</v>
      </c>
      <c r="J24" s="224">
        <v>5</v>
      </c>
      <c r="K24" s="134">
        <v>4</v>
      </c>
      <c r="L24" s="134">
        <v>1.2360000000000002</v>
      </c>
      <c r="M24" s="328">
        <f t="shared" si="1"/>
        <v>-0.69099999999999995</v>
      </c>
      <c r="N24" s="224">
        <v>0</v>
      </c>
      <c r="O24" s="134">
        <v>0</v>
      </c>
      <c r="P24" s="199">
        <v>0</v>
      </c>
      <c r="Q24" s="344"/>
      <c r="R24" s="76"/>
      <c r="S24" s="18"/>
      <c r="T24" s="18"/>
      <c r="U24" s="18"/>
      <c r="V24" s="18"/>
      <c r="W24" s="18"/>
      <c r="X24" s="18"/>
      <c r="Y24" s="18"/>
    </row>
    <row r="25" spans="1:85" s="2" customFormat="1" ht="21.75" customHeight="1" x14ac:dyDescent="0.2">
      <c r="A25" s="7" t="s">
        <v>154</v>
      </c>
      <c r="B25" s="218">
        <v>0</v>
      </c>
      <c r="C25" s="126">
        <v>0</v>
      </c>
      <c r="D25" s="126">
        <v>0</v>
      </c>
      <c r="E25" s="286"/>
      <c r="F25" s="235">
        <v>805</v>
      </c>
      <c r="G25" s="126">
        <v>644</v>
      </c>
      <c r="H25" s="126">
        <v>391</v>
      </c>
      <c r="I25" s="286">
        <f t="shared" si="0"/>
        <v>-0.3928571428571429</v>
      </c>
      <c r="J25" s="218">
        <v>6.952</v>
      </c>
      <c r="K25" s="126">
        <v>5.56</v>
      </c>
      <c r="L25" s="126">
        <v>9</v>
      </c>
      <c r="M25" s="322">
        <f t="shared" si="1"/>
        <v>0.61870503597122317</v>
      </c>
      <c r="N25" s="218">
        <v>0</v>
      </c>
      <c r="O25" s="126">
        <v>0</v>
      </c>
      <c r="P25" s="194">
        <v>0</v>
      </c>
      <c r="Q25" s="296"/>
      <c r="R25" s="76"/>
      <c r="S25" s="18"/>
      <c r="T25" s="18"/>
      <c r="U25" s="18"/>
      <c r="V25" s="18"/>
      <c r="W25" s="18"/>
      <c r="X25" s="18"/>
      <c r="Y25" s="18"/>
    </row>
    <row r="26" spans="1:85" s="2" customFormat="1" ht="21.75" customHeight="1" x14ac:dyDescent="0.2">
      <c r="A26" s="17" t="s">
        <v>155</v>
      </c>
      <c r="B26" s="215">
        <v>0</v>
      </c>
      <c r="C26" s="122">
        <v>0</v>
      </c>
      <c r="D26" s="122">
        <v>0</v>
      </c>
      <c r="E26" s="287"/>
      <c r="F26" s="215">
        <v>235</v>
      </c>
      <c r="G26" s="122">
        <v>188</v>
      </c>
      <c r="H26" s="122">
        <v>108</v>
      </c>
      <c r="I26" s="287">
        <f t="shared" si="0"/>
        <v>-0.42553191489361697</v>
      </c>
      <c r="J26" s="215">
        <v>4</v>
      </c>
      <c r="K26" s="122">
        <v>3.2</v>
      </c>
      <c r="L26" s="122">
        <v>3</v>
      </c>
      <c r="M26" s="321">
        <f t="shared" si="1"/>
        <v>-6.25E-2</v>
      </c>
      <c r="N26" s="215">
        <v>0</v>
      </c>
      <c r="O26" s="122">
        <v>0</v>
      </c>
      <c r="P26" s="191">
        <v>0</v>
      </c>
      <c r="Q26" s="297"/>
      <c r="R26" s="76"/>
      <c r="S26" s="18"/>
      <c r="T26" s="18"/>
      <c r="U26" s="18"/>
      <c r="V26" s="18"/>
      <c r="W26" s="18"/>
      <c r="X26" s="18"/>
      <c r="Y26" s="18"/>
    </row>
    <row r="27" spans="1:85" s="2" customFormat="1" ht="21.75" customHeight="1" thickBot="1" x14ac:dyDescent="0.25">
      <c r="A27" s="7" t="s">
        <v>156</v>
      </c>
      <c r="B27" s="218">
        <v>0</v>
      </c>
      <c r="C27" s="181">
        <v>0</v>
      </c>
      <c r="D27" s="117">
        <v>0</v>
      </c>
      <c r="E27" s="316"/>
      <c r="F27" s="218">
        <v>380</v>
      </c>
      <c r="G27" s="181">
        <v>304</v>
      </c>
      <c r="H27" s="117">
        <v>186.5</v>
      </c>
      <c r="I27" s="316">
        <f t="shared" si="0"/>
        <v>-0.38651315789473684</v>
      </c>
      <c r="J27" s="218">
        <v>0</v>
      </c>
      <c r="K27" s="181">
        <v>1</v>
      </c>
      <c r="L27" s="117">
        <v>0.31999999999999995</v>
      </c>
      <c r="M27" s="331"/>
      <c r="N27" s="218">
        <v>0</v>
      </c>
      <c r="O27" s="181">
        <v>0</v>
      </c>
      <c r="P27" s="200">
        <v>0</v>
      </c>
      <c r="Q27" s="574"/>
      <c r="R27" s="76"/>
      <c r="S27" s="18"/>
      <c r="T27" s="18"/>
      <c r="U27" s="18"/>
      <c r="V27" s="18"/>
      <c r="W27" s="18"/>
      <c r="X27" s="18"/>
      <c r="Y27" s="18"/>
    </row>
    <row r="28" spans="1:85" ht="26.25" customHeight="1" thickBot="1" x14ac:dyDescent="0.25">
      <c r="A28" s="41"/>
      <c r="B28" s="202">
        <f t="shared" ref="B28:H28" si="2">SUM(B6:B27)</f>
        <v>0</v>
      </c>
      <c r="C28" s="203">
        <f t="shared" si="2"/>
        <v>0</v>
      </c>
      <c r="D28" s="203">
        <f t="shared" si="2"/>
        <v>0</v>
      </c>
      <c r="E28" s="201"/>
      <c r="F28" s="202">
        <f t="shared" si="2"/>
        <v>25957.919999999998</v>
      </c>
      <c r="G28" s="203">
        <f t="shared" si="2"/>
        <v>35778.352000000006</v>
      </c>
      <c r="H28" s="203">
        <f t="shared" si="2"/>
        <v>35276.047999999995</v>
      </c>
      <c r="I28" s="317">
        <f t="shared" si="0"/>
        <v>-1.4039327468185481E-2</v>
      </c>
      <c r="J28" s="202">
        <f>SUM(J6:J27)</f>
        <v>303.952</v>
      </c>
      <c r="K28" s="203">
        <f>SUM(K6:K27)</f>
        <v>276.86</v>
      </c>
      <c r="L28" s="203">
        <f>SUM(L6:L27)</f>
        <v>175.346</v>
      </c>
      <c r="M28" s="332">
        <f t="shared" si="1"/>
        <v>-0.36666185075489421</v>
      </c>
      <c r="N28" s="202">
        <f>SUM(N6:N27)</f>
        <v>0</v>
      </c>
      <c r="O28" s="203">
        <f>SUM(O6:O27)</f>
        <v>0</v>
      </c>
      <c r="P28" s="203">
        <f>SUM(P6:P27)</f>
        <v>0</v>
      </c>
      <c r="Q28" s="204"/>
    </row>
    <row r="29" spans="1:85" x14ac:dyDescent="0.2">
      <c r="B29" s="5"/>
      <c r="C29" s="73"/>
      <c r="D29" s="5"/>
      <c r="E29"/>
      <c r="F29" s="5"/>
      <c r="G29" s="73"/>
      <c r="H29" s="5"/>
      <c r="I29"/>
      <c r="J29" s="5"/>
      <c r="K29" s="73"/>
      <c r="L29" s="5"/>
      <c r="M29"/>
      <c r="N29" s="5"/>
      <c r="O29" s="73"/>
      <c r="P29" s="5"/>
      <c r="Q29"/>
      <c r="R29" s="87"/>
      <c r="S29" s="5"/>
      <c r="T29" s="5"/>
      <c r="U29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</row>
    <row r="30" spans="1:85" x14ac:dyDescent="0.2">
      <c r="A30" s="74"/>
      <c r="C30" s="206"/>
      <c r="G30" s="205"/>
      <c r="K30" s="206"/>
      <c r="O30" s="206"/>
      <c r="R30" s="88"/>
      <c r="S30"/>
      <c r="T30"/>
      <c r="U30" s="5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</row>
    <row r="31" spans="1:85" x14ac:dyDescent="0.2">
      <c r="C31" s="206"/>
      <c r="G31" s="205"/>
      <c r="K31" s="206"/>
      <c r="O31" s="206"/>
    </row>
    <row r="32" spans="1:85" x14ac:dyDescent="0.2">
      <c r="C32" s="206"/>
      <c r="G32" s="205"/>
      <c r="K32" s="206"/>
      <c r="O32" s="206"/>
    </row>
    <row r="33" spans="3:19" x14ac:dyDescent="0.2">
      <c r="C33" s="206"/>
      <c r="G33" s="205"/>
      <c r="K33" s="206"/>
      <c r="O33" s="206"/>
    </row>
    <row r="34" spans="3:19" x14ac:dyDescent="0.2">
      <c r="C34" s="206"/>
      <c r="G34" s="205"/>
      <c r="K34" s="206"/>
      <c r="O34" s="206"/>
    </row>
    <row r="35" spans="3:19" x14ac:dyDescent="0.2">
      <c r="C35" s="206"/>
      <c r="G35" s="205"/>
      <c r="K35" s="206"/>
      <c r="O35" s="206"/>
    </row>
    <row r="36" spans="3:19" x14ac:dyDescent="0.2">
      <c r="C36" s="206"/>
      <c r="G36" s="205"/>
      <c r="K36" s="206"/>
      <c r="O36" s="206"/>
    </row>
    <row r="37" spans="3:19" x14ac:dyDescent="0.2">
      <c r="C37" s="206"/>
      <c r="G37" s="205"/>
      <c r="K37" s="206"/>
      <c r="O37" s="206"/>
    </row>
    <row r="38" spans="3:19" x14ac:dyDescent="0.2">
      <c r="C38" s="206"/>
      <c r="G38" s="205"/>
      <c r="K38" s="206"/>
      <c r="O38" s="206"/>
    </row>
    <row r="39" spans="3:19" x14ac:dyDescent="0.2">
      <c r="C39" s="206"/>
      <c r="G39" s="205"/>
      <c r="K39" s="206"/>
      <c r="O39" s="206"/>
    </row>
    <row r="40" spans="3:19" x14ac:dyDescent="0.2">
      <c r="C40" s="206"/>
      <c r="G40" s="205"/>
      <c r="K40" s="206"/>
      <c r="O40" s="206"/>
      <c r="S40" s="207"/>
    </row>
    <row r="41" spans="3:19" x14ac:dyDescent="0.2">
      <c r="C41" s="206"/>
      <c r="G41" s="205"/>
      <c r="K41" s="206"/>
      <c r="O41" s="206"/>
    </row>
    <row r="42" spans="3:19" x14ac:dyDescent="0.2">
      <c r="C42" s="206"/>
      <c r="G42" s="205"/>
      <c r="K42" s="206"/>
      <c r="O42" s="206"/>
    </row>
    <row r="43" spans="3:19" x14ac:dyDescent="0.2">
      <c r="C43" s="206"/>
      <c r="G43" s="205"/>
      <c r="K43" s="206"/>
      <c r="O43" s="206"/>
    </row>
    <row r="44" spans="3:19" x14ac:dyDescent="0.2">
      <c r="C44" s="206"/>
      <c r="G44" s="205"/>
      <c r="K44" s="206"/>
      <c r="O44" s="206"/>
    </row>
    <row r="45" spans="3:19" x14ac:dyDescent="0.2">
      <c r="C45" s="206"/>
      <c r="G45" s="205"/>
      <c r="K45" s="206"/>
      <c r="O45" s="206"/>
    </row>
    <row r="46" spans="3:19" x14ac:dyDescent="0.2">
      <c r="C46" s="206"/>
      <c r="G46" s="205"/>
      <c r="K46" s="206"/>
      <c r="O46" s="206"/>
    </row>
    <row r="47" spans="3:19" x14ac:dyDescent="0.2">
      <c r="C47" s="206"/>
      <c r="G47" s="205"/>
      <c r="K47" s="206"/>
      <c r="O47" s="206"/>
    </row>
    <row r="48" spans="3:19" x14ac:dyDescent="0.2">
      <c r="C48" s="206"/>
      <c r="G48" s="205"/>
      <c r="K48" s="206"/>
      <c r="O48" s="206"/>
    </row>
    <row r="49" spans="3:15" x14ac:dyDescent="0.2">
      <c r="C49" s="206"/>
      <c r="G49" s="205"/>
      <c r="K49" s="206"/>
      <c r="O49" s="206"/>
    </row>
    <row r="50" spans="3:15" x14ac:dyDescent="0.2">
      <c r="C50" s="206"/>
      <c r="G50" s="205"/>
      <c r="K50" s="206"/>
      <c r="O50" s="206"/>
    </row>
    <row r="51" spans="3:15" x14ac:dyDescent="0.2">
      <c r="C51" s="206"/>
      <c r="G51" s="205"/>
      <c r="K51" s="206"/>
      <c r="O51" s="206"/>
    </row>
    <row r="52" spans="3:15" x14ac:dyDescent="0.2">
      <c r="C52" s="206"/>
      <c r="G52" s="205"/>
      <c r="K52" s="206"/>
      <c r="O52" s="206"/>
    </row>
    <row r="53" spans="3:15" x14ac:dyDescent="0.2">
      <c r="C53" s="206"/>
      <c r="G53" s="205"/>
      <c r="K53" s="206"/>
      <c r="O53" s="206"/>
    </row>
    <row r="54" spans="3:15" x14ac:dyDescent="0.2">
      <c r="C54" s="206"/>
      <c r="G54" s="205"/>
      <c r="K54" s="206"/>
      <c r="O54" s="206"/>
    </row>
    <row r="55" spans="3:15" x14ac:dyDescent="0.2">
      <c r="C55" s="206"/>
      <c r="G55" s="205"/>
      <c r="K55" s="206"/>
      <c r="O55" s="206"/>
    </row>
    <row r="56" spans="3:15" x14ac:dyDescent="0.2">
      <c r="C56" s="206"/>
      <c r="G56" s="205"/>
      <c r="K56" s="206"/>
      <c r="O56" s="206"/>
    </row>
    <row r="57" spans="3:15" x14ac:dyDescent="0.2">
      <c r="C57" s="206"/>
      <c r="G57" s="205"/>
      <c r="K57" s="206"/>
      <c r="O57" s="206"/>
    </row>
    <row r="58" spans="3:15" x14ac:dyDescent="0.2">
      <c r="C58" s="206"/>
      <c r="G58" s="205"/>
      <c r="K58" s="206"/>
      <c r="O58" s="206"/>
    </row>
    <row r="59" spans="3:15" x14ac:dyDescent="0.2">
      <c r="C59" s="206"/>
      <c r="G59" s="205"/>
      <c r="K59" s="206"/>
      <c r="O59" s="206"/>
    </row>
    <row r="60" spans="3:15" x14ac:dyDescent="0.2">
      <c r="C60" s="206"/>
      <c r="G60" s="205"/>
      <c r="K60" s="206"/>
      <c r="O60" s="206"/>
    </row>
    <row r="61" spans="3:15" x14ac:dyDescent="0.2">
      <c r="C61" s="206"/>
      <c r="G61" s="205"/>
      <c r="K61" s="206"/>
      <c r="O61" s="206"/>
    </row>
    <row r="62" spans="3:15" x14ac:dyDescent="0.2">
      <c r="C62" s="206"/>
      <c r="G62" s="205"/>
      <c r="K62" s="206"/>
      <c r="O62" s="206"/>
    </row>
    <row r="63" spans="3:15" x14ac:dyDescent="0.2">
      <c r="C63" s="206"/>
      <c r="G63" s="205"/>
      <c r="K63" s="206"/>
      <c r="O63" s="206"/>
    </row>
    <row r="64" spans="3:15" x14ac:dyDescent="0.2">
      <c r="C64" s="206"/>
      <c r="G64" s="205"/>
      <c r="K64" s="206"/>
      <c r="O64" s="206"/>
    </row>
    <row r="65" spans="3:15" x14ac:dyDescent="0.2">
      <c r="C65" s="206"/>
      <c r="G65" s="205"/>
      <c r="K65" s="206"/>
      <c r="O65" s="206"/>
    </row>
    <row r="66" spans="3:15" x14ac:dyDescent="0.2">
      <c r="C66" s="206"/>
      <c r="G66" s="205"/>
      <c r="K66" s="206"/>
      <c r="O66" s="206"/>
    </row>
    <row r="67" spans="3:15" x14ac:dyDescent="0.2">
      <c r="C67" s="206"/>
      <c r="G67" s="205"/>
      <c r="K67" s="206"/>
      <c r="O67" s="206"/>
    </row>
    <row r="68" spans="3:15" x14ac:dyDescent="0.2">
      <c r="C68" s="206"/>
      <c r="G68" s="205"/>
      <c r="K68" s="206"/>
      <c r="O68" s="206"/>
    </row>
    <row r="69" spans="3:15" x14ac:dyDescent="0.2">
      <c r="C69" s="206"/>
      <c r="G69" s="205"/>
      <c r="K69" s="206"/>
      <c r="O69" s="206"/>
    </row>
    <row r="70" spans="3:15" x14ac:dyDescent="0.2">
      <c r="C70" s="206"/>
      <c r="G70" s="205"/>
      <c r="K70" s="206"/>
      <c r="O70" s="206"/>
    </row>
    <row r="71" spans="3:15" x14ac:dyDescent="0.2">
      <c r="C71" s="206"/>
      <c r="G71" s="205"/>
      <c r="K71" s="206"/>
      <c r="O71" s="206"/>
    </row>
    <row r="72" spans="3:15" x14ac:dyDescent="0.2">
      <c r="C72" s="206"/>
      <c r="G72" s="205"/>
      <c r="K72" s="206"/>
      <c r="O72" s="206"/>
    </row>
    <row r="73" spans="3:15" x14ac:dyDescent="0.2">
      <c r="C73" s="206"/>
      <c r="G73" s="205"/>
      <c r="K73" s="206"/>
      <c r="O73" s="206"/>
    </row>
    <row r="74" spans="3:15" x14ac:dyDescent="0.2">
      <c r="C74" s="206"/>
      <c r="G74" s="205"/>
      <c r="K74" s="206"/>
      <c r="O74" s="206"/>
    </row>
    <row r="75" spans="3:15" x14ac:dyDescent="0.2">
      <c r="C75" s="206"/>
      <c r="G75" s="205"/>
      <c r="K75" s="206"/>
      <c r="O75" s="206"/>
    </row>
    <row r="76" spans="3:15" x14ac:dyDescent="0.2">
      <c r="C76" s="206"/>
      <c r="G76" s="205"/>
      <c r="K76" s="206"/>
      <c r="O76" s="206"/>
    </row>
    <row r="77" spans="3:15" x14ac:dyDescent="0.2">
      <c r="C77" s="206"/>
      <c r="G77" s="205"/>
      <c r="K77" s="206"/>
      <c r="O77" s="206"/>
    </row>
    <row r="78" spans="3:15" x14ac:dyDescent="0.2">
      <c r="C78" s="206"/>
      <c r="G78" s="205"/>
      <c r="K78" s="206"/>
      <c r="O78" s="206"/>
    </row>
    <row r="79" spans="3:15" x14ac:dyDescent="0.2">
      <c r="C79" s="206"/>
      <c r="G79" s="205"/>
      <c r="K79" s="206"/>
      <c r="O79" s="206"/>
    </row>
    <row r="80" spans="3:15" x14ac:dyDescent="0.2">
      <c r="C80" s="206"/>
      <c r="G80" s="205"/>
      <c r="K80" s="206"/>
      <c r="O80" s="206"/>
    </row>
    <row r="81" spans="3:15" x14ac:dyDescent="0.2">
      <c r="C81" s="206"/>
      <c r="G81" s="205"/>
      <c r="K81" s="206"/>
      <c r="O81" s="206"/>
    </row>
    <row r="82" spans="3:15" x14ac:dyDescent="0.2">
      <c r="C82" s="206"/>
      <c r="G82" s="205"/>
      <c r="K82" s="206"/>
      <c r="O82" s="206"/>
    </row>
    <row r="83" spans="3:15" x14ac:dyDescent="0.2">
      <c r="C83" s="206"/>
      <c r="G83" s="205"/>
      <c r="K83" s="206"/>
      <c r="O83" s="206"/>
    </row>
    <row r="84" spans="3:15" x14ac:dyDescent="0.2">
      <c r="C84" s="206"/>
      <c r="G84" s="205"/>
      <c r="K84" s="206"/>
      <c r="O84" s="206"/>
    </row>
    <row r="85" spans="3:15" x14ac:dyDescent="0.2">
      <c r="C85" s="206"/>
      <c r="G85" s="205"/>
      <c r="K85" s="206"/>
      <c r="O85" s="206"/>
    </row>
    <row r="86" spans="3:15" x14ac:dyDescent="0.2">
      <c r="C86" s="206"/>
      <c r="G86" s="205"/>
      <c r="K86" s="206"/>
      <c r="O86" s="206"/>
    </row>
    <row r="87" spans="3:15" x14ac:dyDescent="0.2">
      <c r="C87" s="206"/>
      <c r="G87" s="205"/>
      <c r="K87" s="206"/>
      <c r="O87" s="206"/>
    </row>
    <row r="88" spans="3:15" x14ac:dyDescent="0.2">
      <c r="C88" s="206"/>
      <c r="G88" s="205"/>
      <c r="K88" s="206"/>
      <c r="O88" s="206"/>
    </row>
    <row r="89" spans="3:15" x14ac:dyDescent="0.2">
      <c r="C89" s="206"/>
      <c r="G89" s="205"/>
      <c r="K89" s="206"/>
      <c r="O89" s="206"/>
    </row>
    <row r="90" spans="3:15" x14ac:dyDescent="0.2">
      <c r="C90" s="206"/>
      <c r="G90" s="205"/>
      <c r="K90" s="206"/>
      <c r="O90" s="206"/>
    </row>
    <row r="91" spans="3:15" x14ac:dyDescent="0.2">
      <c r="C91" s="206"/>
      <c r="G91" s="205"/>
      <c r="K91" s="206"/>
      <c r="O91" s="206"/>
    </row>
    <row r="92" spans="3:15" x14ac:dyDescent="0.2">
      <c r="C92" s="206"/>
      <c r="G92" s="205"/>
      <c r="K92" s="206"/>
      <c r="O92" s="206"/>
    </row>
    <row r="93" spans="3:15" x14ac:dyDescent="0.2">
      <c r="C93" s="206"/>
      <c r="G93" s="205"/>
      <c r="K93" s="206"/>
      <c r="O93" s="206"/>
    </row>
    <row r="94" spans="3:15" x14ac:dyDescent="0.2">
      <c r="C94" s="206"/>
      <c r="G94" s="205"/>
      <c r="K94" s="206"/>
      <c r="O94" s="206"/>
    </row>
    <row r="95" spans="3:15" x14ac:dyDescent="0.2">
      <c r="C95" s="206"/>
      <c r="G95" s="205"/>
      <c r="K95" s="206"/>
      <c r="O95" s="206"/>
    </row>
    <row r="96" spans="3:15" x14ac:dyDescent="0.2">
      <c r="C96" s="206"/>
      <c r="G96" s="205"/>
      <c r="K96" s="206"/>
      <c r="O96" s="206"/>
    </row>
    <row r="97" spans="3:15" x14ac:dyDescent="0.2">
      <c r="C97" s="206"/>
      <c r="G97" s="205"/>
      <c r="K97" s="206"/>
      <c r="O97" s="206"/>
    </row>
    <row r="98" spans="3:15" x14ac:dyDescent="0.2">
      <c r="C98" s="206"/>
      <c r="G98" s="205"/>
      <c r="K98" s="206"/>
      <c r="O98" s="206"/>
    </row>
    <row r="99" spans="3:15" x14ac:dyDescent="0.2">
      <c r="C99" s="206"/>
      <c r="G99" s="205"/>
      <c r="K99" s="206"/>
      <c r="O99" s="206"/>
    </row>
    <row r="100" spans="3:15" x14ac:dyDescent="0.2">
      <c r="C100" s="206"/>
      <c r="G100" s="205"/>
      <c r="K100" s="206"/>
      <c r="O100" s="206"/>
    </row>
    <row r="101" spans="3:15" x14ac:dyDescent="0.2">
      <c r="C101" s="206"/>
      <c r="G101" s="205"/>
      <c r="K101" s="206"/>
      <c r="O101" s="206"/>
    </row>
    <row r="102" spans="3:15" x14ac:dyDescent="0.2">
      <c r="C102" s="206"/>
      <c r="G102" s="205"/>
      <c r="K102" s="206"/>
      <c r="O102" s="206"/>
    </row>
    <row r="103" spans="3:15" x14ac:dyDescent="0.2">
      <c r="C103" s="206"/>
      <c r="G103" s="205"/>
      <c r="K103" s="206"/>
      <c r="O103" s="206"/>
    </row>
    <row r="104" spans="3:15" x14ac:dyDescent="0.2">
      <c r="C104" s="206"/>
      <c r="G104" s="205"/>
      <c r="K104" s="206"/>
      <c r="O104" s="206"/>
    </row>
    <row r="105" spans="3:15" x14ac:dyDescent="0.2">
      <c r="C105" s="206"/>
      <c r="G105" s="205"/>
      <c r="K105" s="206"/>
      <c r="O105" s="206"/>
    </row>
    <row r="106" spans="3:15" x14ac:dyDescent="0.2">
      <c r="C106" s="206"/>
      <c r="G106" s="205"/>
      <c r="K106" s="206"/>
      <c r="O106" s="206"/>
    </row>
    <row r="107" spans="3:15" x14ac:dyDescent="0.2">
      <c r="C107" s="206"/>
      <c r="G107" s="205"/>
      <c r="K107" s="206"/>
      <c r="O107" s="206"/>
    </row>
    <row r="108" spans="3:15" x14ac:dyDescent="0.2">
      <c r="C108" s="206"/>
      <c r="G108" s="205"/>
      <c r="K108" s="206"/>
      <c r="O108" s="206"/>
    </row>
    <row r="109" spans="3:15" x14ac:dyDescent="0.2">
      <c r="C109" s="206"/>
      <c r="G109" s="205"/>
      <c r="K109" s="206"/>
      <c r="O109" s="206"/>
    </row>
    <row r="110" spans="3:15" x14ac:dyDescent="0.2">
      <c r="C110" s="206"/>
      <c r="G110" s="205"/>
      <c r="K110" s="206"/>
      <c r="O110" s="206"/>
    </row>
    <row r="111" spans="3:15" x14ac:dyDescent="0.2">
      <c r="C111" s="206"/>
      <c r="G111" s="205"/>
      <c r="K111" s="206"/>
      <c r="O111" s="206"/>
    </row>
    <row r="112" spans="3:15" x14ac:dyDescent="0.2">
      <c r="C112" s="206"/>
      <c r="G112" s="205"/>
      <c r="K112" s="206"/>
      <c r="O112" s="206"/>
    </row>
    <row r="113" spans="3:19" x14ac:dyDescent="0.2">
      <c r="C113" s="206"/>
      <c r="G113" s="205"/>
      <c r="K113" s="206"/>
      <c r="O113" s="206"/>
    </row>
    <row r="114" spans="3:19" x14ac:dyDescent="0.2">
      <c r="C114" s="206"/>
      <c r="G114" s="205"/>
      <c r="K114" s="206"/>
      <c r="O114" s="206"/>
    </row>
    <row r="115" spans="3:19" x14ac:dyDescent="0.2">
      <c r="C115" s="206"/>
      <c r="G115" s="205"/>
      <c r="K115" s="206"/>
      <c r="O115" s="206"/>
    </row>
    <row r="116" spans="3:19" x14ac:dyDescent="0.2">
      <c r="C116" s="206"/>
      <c r="G116" s="205"/>
      <c r="K116" s="206"/>
      <c r="O116" s="206"/>
    </row>
    <row r="117" spans="3:19" x14ac:dyDescent="0.2">
      <c r="C117" s="206"/>
      <c r="G117" s="205"/>
      <c r="K117" s="206"/>
      <c r="O117" s="206"/>
    </row>
    <row r="118" spans="3:19" x14ac:dyDescent="0.2">
      <c r="C118" s="206"/>
      <c r="G118" s="205"/>
      <c r="K118" s="206"/>
      <c r="O118" s="206"/>
    </row>
    <row r="119" spans="3:19" x14ac:dyDescent="0.2">
      <c r="C119" s="206"/>
      <c r="G119" s="205"/>
      <c r="K119" s="206"/>
      <c r="O119" s="206"/>
    </row>
    <row r="120" spans="3:19" x14ac:dyDescent="0.2">
      <c r="C120" s="206"/>
      <c r="G120" s="205"/>
      <c r="K120" s="206"/>
      <c r="O120" s="206"/>
    </row>
    <row r="121" spans="3:19" x14ac:dyDescent="0.2">
      <c r="C121" s="206"/>
      <c r="G121" s="205"/>
      <c r="K121" s="206"/>
      <c r="O121" s="206"/>
    </row>
    <row r="122" spans="3:19" x14ac:dyDescent="0.2">
      <c r="C122" s="206"/>
      <c r="G122" s="205"/>
      <c r="K122" s="206"/>
      <c r="O122" s="206"/>
    </row>
    <row r="123" spans="3:19" x14ac:dyDescent="0.2">
      <c r="C123" s="206"/>
      <c r="G123" s="205"/>
      <c r="K123" s="206"/>
      <c r="O123" s="206"/>
    </row>
    <row r="124" spans="3:19" x14ac:dyDescent="0.2">
      <c r="C124" s="206"/>
      <c r="G124" s="205"/>
      <c r="K124" s="206"/>
      <c r="O124" s="206"/>
      <c r="S124" s="207"/>
    </row>
    <row r="125" spans="3:19" x14ac:dyDescent="0.2">
      <c r="C125" s="206"/>
      <c r="G125" s="205"/>
      <c r="K125" s="206"/>
      <c r="O125" s="206"/>
    </row>
    <row r="126" spans="3:19" x14ac:dyDescent="0.2">
      <c r="C126" s="206"/>
      <c r="G126" s="205"/>
      <c r="K126" s="206"/>
      <c r="O126" s="206"/>
    </row>
    <row r="127" spans="3:19" x14ac:dyDescent="0.2">
      <c r="C127" s="206"/>
      <c r="G127" s="205"/>
      <c r="K127" s="206"/>
      <c r="O127" s="206"/>
    </row>
    <row r="128" spans="3:19" x14ac:dyDescent="0.2">
      <c r="C128" s="206"/>
      <c r="G128" s="205"/>
      <c r="K128" s="206"/>
      <c r="O128" s="206"/>
    </row>
    <row r="129" spans="3:15" x14ac:dyDescent="0.2">
      <c r="C129" s="206"/>
      <c r="G129" s="205"/>
      <c r="K129" s="206"/>
      <c r="O129" s="206"/>
    </row>
    <row r="130" spans="3:15" x14ac:dyDescent="0.2">
      <c r="C130" s="206"/>
      <c r="G130" s="205"/>
      <c r="K130" s="206"/>
      <c r="O130" s="206"/>
    </row>
    <row r="131" spans="3:15" x14ac:dyDescent="0.2">
      <c r="C131" s="206"/>
      <c r="G131" s="205"/>
      <c r="K131" s="206"/>
      <c r="O131" s="206"/>
    </row>
  </sheetData>
  <mergeCells count="5">
    <mergeCell ref="A3:A5"/>
    <mergeCell ref="J3:M3"/>
    <mergeCell ref="F3:I3"/>
    <mergeCell ref="N3:Q3"/>
    <mergeCell ref="B3:E3"/>
  </mergeCells>
  <pageMargins left="0.43307086614173229" right="0.23622047244094491" top="0.74803149606299213" bottom="0.74803149606299213" header="0.31496062992125984" footer="0.31496062992125984"/>
  <pageSetup paperSize="9" scale="7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Y151"/>
  <sheetViews>
    <sheetView showOutlineSymbols="0" showWhiteSpace="0" zoomScale="70" zoomScaleNormal="70" workbookViewId="0">
      <selection activeCell="A27" sqref="A27:XFD37"/>
    </sheetView>
  </sheetViews>
  <sheetFormatPr defaultRowHeight="14.25" x14ac:dyDescent="0.2"/>
  <cols>
    <col min="1" max="1" width="44.25" style="3" customWidth="1"/>
    <col min="2" max="4" width="9.25" style="1" hidden="1" customWidth="1"/>
    <col min="5" max="5" width="9.375" style="5" hidden="1" customWidth="1"/>
    <col min="6" max="6" width="9.5" style="1" customWidth="1"/>
    <col min="7" max="7" width="9.625" style="1" customWidth="1"/>
    <col min="8" max="8" width="9.75" style="1" customWidth="1"/>
    <col min="9" max="9" width="9.375" style="5" customWidth="1"/>
    <col min="10" max="10" width="9" customWidth="1"/>
    <col min="11" max="12" width="8.875" customWidth="1"/>
    <col min="13" max="13" width="9" style="5" customWidth="1"/>
    <col min="14" max="14" width="9.125" customWidth="1"/>
    <col min="15" max="15" width="9.75" customWidth="1"/>
    <col min="16" max="16" width="9.25" customWidth="1"/>
    <col min="17" max="17" width="9.125" style="5" customWidth="1"/>
    <col min="18" max="19" width="9.375" customWidth="1"/>
    <col min="20" max="20" width="9.875" customWidth="1"/>
    <col min="21" max="21" width="9.125" style="5" customWidth="1"/>
    <col min="22" max="22" width="9" style="18"/>
    <col min="23" max="23" width="9" style="18" customWidth="1"/>
    <col min="24" max="24" width="9" style="18"/>
    <col min="25" max="25" width="10.125" style="18" customWidth="1"/>
    <col min="26" max="26" width="6.875" style="18" customWidth="1"/>
    <col min="27" max="27" width="5.625" style="18" customWidth="1"/>
    <col min="28" max="28" width="9" style="18"/>
    <col min="29" max="29" width="5.125" style="18" customWidth="1"/>
    <col min="30" max="92" width="9" style="18"/>
  </cols>
  <sheetData>
    <row r="1" spans="1:207" ht="27" customHeight="1" x14ac:dyDescent="0.45">
      <c r="A1" s="409" t="s">
        <v>249</v>
      </c>
      <c r="B1" s="10"/>
      <c r="F1" s="10" t="s">
        <v>178</v>
      </c>
    </row>
    <row r="2" spans="1:207" ht="7.5" customHeight="1" thickBot="1" x14ac:dyDescent="0.25"/>
    <row r="3" spans="1:207" ht="22.5" customHeight="1" thickBot="1" x14ac:dyDescent="0.25">
      <c r="A3" s="585" t="s">
        <v>225</v>
      </c>
      <c r="B3" s="592" t="s">
        <v>224</v>
      </c>
      <c r="C3" s="591"/>
      <c r="D3" s="591"/>
      <c r="E3" s="591"/>
      <c r="F3" s="592" t="s">
        <v>214</v>
      </c>
      <c r="G3" s="591"/>
      <c r="H3" s="591"/>
      <c r="I3" s="591"/>
      <c r="J3" s="588" t="s">
        <v>215</v>
      </c>
      <c r="K3" s="589"/>
      <c r="L3" s="589"/>
      <c r="M3" s="590"/>
      <c r="N3" s="588" t="s">
        <v>216</v>
      </c>
      <c r="O3" s="589"/>
      <c r="P3" s="589"/>
      <c r="Q3" s="590"/>
      <c r="R3" s="588" t="s">
        <v>205</v>
      </c>
      <c r="S3" s="589"/>
      <c r="T3" s="589"/>
      <c r="U3" s="590"/>
    </row>
    <row r="4" spans="1:207" ht="30" x14ac:dyDescent="0.2">
      <c r="A4" s="586"/>
      <c r="B4" s="380" t="s">
        <v>260</v>
      </c>
      <c r="C4" s="408" t="str">
        <f>$A$1</f>
        <v>Август 2019</v>
      </c>
      <c r="D4" s="408" t="str">
        <f>$A$1</f>
        <v>Август 2019</v>
      </c>
      <c r="E4" s="382" t="str">
        <f>$A$1</f>
        <v>Август 2019</v>
      </c>
      <c r="F4" s="380" t="s">
        <v>260</v>
      </c>
      <c r="G4" s="408" t="str">
        <f>$A$1</f>
        <v>Август 2019</v>
      </c>
      <c r="H4" s="408" t="str">
        <f>$A$1</f>
        <v>Август 2019</v>
      </c>
      <c r="I4" s="382" t="str">
        <f>$A$1</f>
        <v>Август 2019</v>
      </c>
      <c r="J4" s="380" t="s">
        <v>260</v>
      </c>
      <c r="K4" s="408" t="str">
        <f>$A$1</f>
        <v>Август 2019</v>
      </c>
      <c r="L4" s="408" t="str">
        <f>$A$1</f>
        <v>Август 2019</v>
      </c>
      <c r="M4" s="382" t="str">
        <f>$A$1</f>
        <v>Август 2019</v>
      </c>
      <c r="N4" s="380" t="s">
        <v>260</v>
      </c>
      <c r="O4" s="408" t="str">
        <f>$A$1</f>
        <v>Август 2019</v>
      </c>
      <c r="P4" s="408" t="str">
        <f>$A$1</f>
        <v>Август 2019</v>
      </c>
      <c r="Q4" s="382" t="str">
        <f>$A$1</f>
        <v>Август 2019</v>
      </c>
      <c r="R4" s="380" t="s">
        <v>260</v>
      </c>
      <c r="S4" s="408" t="str">
        <f>$A$1</f>
        <v>Август 2019</v>
      </c>
      <c r="T4" s="408" t="str">
        <f>$A$1</f>
        <v>Август 2019</v>
      </c>
      <c r="U4" s="382" t="str">
        <f>$A$1</f>
        <v>Август 2019</v>
      </c>
    </row>
    <row r="5" spans="1:207" s="9" customFormat="1" ht="31.5" customHeight="1" thickBot="1" x14ac:dyDescent="0.25">
      <c r="A5" s="587"/>
      <c r="B5" s="109" t="s">
        <v>253</v>
      </c>
      <c r="C5" s="110" t="s">
        <v>251</v>
      </c>
      <c r="D5" s="110" t="s">
        <v>252</v>
      </c>
      <c r="E5" s="407" t="s">
        <v>259</v>
      </c>
      <c r="F5" s="109" t="s">
        <v>253</v>
      </c>
      <c r="G5" s="110" t="s">
        <v>251</v>
      </c>
      <c r="H5" s="110" t="s">
        <v>252</v>
      </c>
      <c r="I5" s="407" t="s">
        <v>259</v>
      </c>
      <c r="J5" s="109" t="s">
        <v>253</v>
      </c>
      <c r="K5" s="110" t="s">
        <v>251</v>
      </c>
      <c r="L5" s="110" t="s">
        <v>252</v>
      </c>
      <c r="M5" s="407" t="s">
        <v>259</v>
      </c>
      <c r="N5" s="109" t="s">
        <v>253</v>
      </c>
      <c r="O5" s="110" t="s">
        <v>251</v>
      </c>
      <c r="P5" s="110" t="s">
        <v>252</v>
      </c>
      <c r="Q5" s="407" t="s">
        <v>259</v>
      </c>
      <c r="R5" s="109" t="s">
        <v>253</v>
      </c>
      <c r="S5" s="110" t="s">
        <v>251</v>
      </c>
      <c r="T5" s="110" t="s">
        <v>252</v>
      </c>
      <c r="U5" s="407" t="s">
        <v>259</v>
      </c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</row>
    <row r="6" spans="1:207" s="11" customFormat="1" ht="21.75" customHeight="1" thickBot="1" x14ac:dyDescent="0.25">
      <c r="A6" s="93" t="s">
        <v>171</v>
      </c>
      <c r="B6" s="522">
        <v>0</v>
      </c>
      <c r="C6" s="523">
        <v>0</v>
      </c>
      <c r="D6" s="524">
        <v>0</v>
      </c>
      <c r="E6" s="312"/>
      <c r="F6" s="451">
        <v>690</v>
      </c>
      <c r="G6" s="417">
        <v>500</v>
      </c>
      <c r="H6" s="452">
        <v>362</v>
      </c>
      <c r="I6" s="312">
        <f t="shared" ref="I6:I26" si="0">H6/G6-1</f>
        <v>-0.27600000000000002</v>
      </c>
      <c r="J6" s="487">
        <v>5</v>
      </c>
      <c r="K6" s="417">
        <v>5</v>
      </c>
      <c r="L6" s="452">
        <v>5</v>
      </c>
      <c r="M6" s="312">
        <f t="shared" ref="M6:M26" si="1">L6/K6-1</f>
        <v>0</v>
      </c>
      <c r="N6" s="451">
        <v>0</v>
      </c>
      <c r="O6" s="417">
        <v>0</v>
      </c>
      <c r="P6" s="452">
        <v>0</v>
      </c>
      <c r="Q6" s="340"/>
      <c r="R6" s="451">
        <v>0</v>
      </c>
      <c r="S6" s="452">
        <v>0</v>
      </c>
      <c r="T6" s="452">
        <v>0</v>
      </c>
      <c r="U6" s="340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</row>
    <row r="7" spans="1:207" s="11" customFormat="1" ht="20.100000000000001" customHeight="1" x14ac:dyDescent="0.2">
      <c r="A7" s="356" t="s">
        <v>169</v>
      </c>
      <c r="B7" s="525">
        <v>0</v>
      </c>
      <c r="C7" s="526">
        <v>0</v>
      </c>
      <c r="D7" s="527">
        <v>0</v>
      </c>
      <c r="E7" s="357"/>
      <c r="F7" s="510">
        <v>806</v>
      </c>
      <c r="G7" s="496">
        <v>416</v>
      </c>
      <c r="H7" s="511">
        <v>595</v>
      </c>
      <c r="I7" s="357">
        <f t="shared" si="0"/>
        <v>0.43028846153846145</v>
      </c>
      <c r="J7" s="488">
        <v>35</v>
      </c>
      <c r="K7" s="489">
        <v>31.5</v>
      </c>
      <c r="L7" s="490">
        <v>22</v>
      </c>
      <c r="M7" s="358">
        <f t="shared" si="1"/>
        <v>-0.30158730158730163</v>
      </c>
      <c r="N7" s="453">
        <v>0</v>
      </c>
      <c r="O7" s="479">
        <v>0</v>
      </c>
      <c r="P7" s="454">
        <v>0</v>
      </c>
      <c r="Q7" s="359"/>
      <c r="R7" s="453">
        <v>0</v>
      </c>
      <c r="S7" s="454">
        <v>0</v>
      </c>
      <c r="T7" s="454">
        <v>0</v>
      </c>
      <c r="U7" s="359"/>
      <c r="V7" s="22"/>
      <c r="W7" s="97"/>
      <c r="X7" s="97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</row>
    <row r="8" spans="1:207" s="22" customFormat="1" ht="20.100000000000001" customHeight="1" x14ac:dyDescent="0.2">
      <c r="A8" s="17" t="s">
        <v>168</v>
      </c>
      <c r="B8" s="528">
        <v>0</v>
      </c>
      <c r="C8" s="529">
        <v>0</v>
      </c>
      <c r="D8" s="530">
        <v>0</v>
      </c>
      <c r="E8" s="344"/>
      <c r="F8" s="459">
        <v>657</v>
      </c>
      <c r="G8" s="134">
        <v>591.29999999999995</v>
      </c>
      <c r="H8" s="512">
        <v>980</v>
      </c>
      <c r="I8" s="344">
        <f t="shared" si="0"/>
        <v>0.65736512768476252</v>
      </c>
      <c r="J8" s="491">
        <v>779</v>
      </c>
      <c r="K8" s="134">
        <v>700.2</v>
      </c>
      <c r="L8" s="199">
        <v>1058</v>
      </c>
      <c r="M8" s="313">
        <f t="shared" si="1"/>
        <v>0.51099685804055972</v>
      </c>
      <c r="N8" s="455">
        <v>0</v>
      </c>
      <c r="O8" s="480">
        <v>0</v>
      </c>
      <c r="P8" s="456">
        <v>0</v>
      </c>
      <c r="Q8" s="344"/>
      <c r="R8" s="455">
        <v>0</v>
      </c>
      <c r="S8" s="456">
        <v>0</v>
      </c>
      <c r="T8" s="456">
        <v>0</v>
      </c>
      <c r="U8" s="344"/>
    </row>
    <row r="9" spans="1:207" s="11" customFormat="1" ht="20.100000000000001" customHeight="1" x14ac:dyDescent="0.2">
      <c r="A9" s="300" t="s">
        <v>170</v>
      </c>
      <c r="B9" s="531">
        <v>0</v>
      </c>
      <c r="C9" s="532">
        <v>0</v>
      </c>
      <c r="D9" s="533">
        <v>0</v>
      </c>
      <c r="E9" s="333"/>
      <c r="F9" s="513">
        <v>901</v>
      </c>
      <c r="G9" s="493">
        <v>810.9</v>
      </c>
      <c r="H9" s="458">
        <v>373</v>
      </c>
      <c r="I9" s="333">
        <f t="shared" si="0"/>
        <v>-0.5400172647675423</v>
      </c>
      <c r="J9" s="492">
        <v>62</v>
      </c>
      <c r="K9" s="493">
        <v>55.8</v>
      </c>
      <c r="L9" s="494">
        <v>40</v>
      </c>
      <c r="M9" s="339">
        <f t="shared" si="1"/>
        <v>-0.28315412186379929</v>
      </c>
      <c r="N9" s="457">
        <v>0</v>
      </c>
      <c r="O9" s="481">
        <v>0</v>
      </c>
      <c r="P9" s="458">
        <v>0</v>
      </c>
      <c r="Q9" s="333"/>
      <c r="R9" s="457">
        <v>0</v>
      </c>
      <c r="S9" s="458">
        <v>0</v>
      </c>
      <c r="T9" s="458">
        <v>0</v>
      </c>
      <c r="U9" s="333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</row>
    <row r="10" spans="1:207" s="22" customFormat="1" ht="20.100000000000001" customHeight="1" x14ac:dyDescent="0.2">
      <c r="A10" s="20" t="s">
        <v>167</v>
      </c>
      <c r="B10" s="528">
        <v>0</v>
      </c>
      <c r="C10" s="529">
        <v>0</v>
      </c>
      <c r="D10" s="534">
        <v>0</v>
      </c>
      <c r="E10" s="342"/>
      <c r="F10" s="459">
        <v>2921.99</v>
      </c>
      <c r="G10" s="134">
        <v>2832</v>
      </c>
      <c r="H10" s="199">
        <v>2702.2</v>
      </c>
      <c r="I10" s="342">
        <f t="shared" si="0"/>
        <v>-4.5833333333333393E-2</v>
      </c>
      <c r="J10" s="491">
        <v>957</v>
      </c>
      <c r="K10" s="134">
        <v>800.8</v>
      </c>
      <c r="L10" s="199">
        <v>1092</v>
      </c>
      <c r="M10" s="353">
        <f t="shared" si="1"/>
        <v>0.36363636363636376</v>
      </c>
      <c r="N10" s="459">
        <v>0</v>
      </c>
      <c r="O10" s="134">
        <v>0</v>
      </c>
      <c r="P10" s="199">
        <v>0</v>
      </c>
      <c r="Q10" s="342"/>
      <c r="R10" s="459">
        <v>0</v>
      </c>
      <c r="S10" s="199">
        <v>0</v>
      </c>
      <c r="T10" s="199">
        <v>0</v>
      </c>
      <c r="U10" s="342"/>
    </row>
    <row r="11" spans="1:207" s="11" customFormat="1" ht="20.100000000000001" customHeight="1" thickBot="1" x14ac:dyDescent="0.25">
      <c r="A11" s="299" t="s">
        <v>243</v>
      </c>
      <c r="B11" s="535">
        <v>0</v>
      </c>
      <c r="C11" s="536">
        <v>0</v>
      </c>
      <c r="D11" s="537">
        <v>0</v>
      </c>
      <c r="E11" s="354"/>
      <c r="F11" s="510"/>
      <c r="G11" s="496">
        <v>12000</v>
      </c>
      <c r="H11" s="461">
        <v>0</v>
      </c>
      <c r="I11" s="354">
        <f t="shared" si="0"/>
        <v>-1</v>
      </c>
      <c r="J11" s="495"/>
      <c r="K11" s="496">
        <v>3000</v>
      </c>
      <c r="L11" s="497">
        <v>963</v>
      </c>
      <c r="M11" s="355">
        <f t="shared" si="1"/>
        <v>-0.67900000000000005</v>
      </c>
      <c r="N11" s="460">
        <v>0</v>
      </c>
      <c r="O11" s="482">
        <v>0</v>
      </c>
      <c r="P11" s="461">
        <v>0</v>
      </c>
      <c r="Q11" s="354"/>
      <c r="R11" s="460">
        <v>0</v>
      </c>
      <c r="S11" s="461">
        <v>800</v>
      </c>
      <c r="T11" s="461">
        <v>796</v>
      </c>
      <c r="U11" s="354">
        <f t="shared" ref="U11" si="2">T11/S11-1</f>
        <v>-5.0000000000000044E-3</v>
      </c>
      <c r="V11" s="22"/>
      <c r="W11" s="97"/>
      <c r="X11" s="97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</row>
    <row r="12" spans="1:207" s="35" customFormat="1" ht="31.5" customHeight="1" x14ac:dyDescent="0.2">
      <c r="A12" s="94" t="s">
        <v>223</v>
      </c>
      <c r="B12" s="538">
        <v>0</v>
      </c>
      <c r="C12" s="539">
        <v>0</v>
      </c>
      <c r="D12" s="540">
        <v>0</v>
      </c>
      <c r="E12" s="334"/>
      <c r="F12" s="462">
        <f>17820.2+2005.2</f>
        <v>19825.400000000001</v>
      </c>
      <c r="G12" s="483">
        <f>12651.84+2005.2</f>
        <v>14657.04</v>
      </c>
      <c r="H12" s="514">
        <v>14657.04</v>
      </c>
      <c r="I12" s="334">
        <f t="shared" si="0"/>
        <v>0</v>
      </c>
      <c r="J12" s="498">
        <v>576</v>
      </c>
      <c r="K12" s="483">
        <v>200</v>
      </c>
      <c r="L12" s="463">
        <v>200</v>
      </c>
      <c r="M12" s="334">
        <f t="shared" si="1"/>
        <v>0</v>
      </c>
      <c r="N12" s="462">
        <v>127</v>
      </c>
      <c r="O12" s="483">
        <v>0</v>
      </c>
      <c r="P12" s="463">
        <v>0</v>
      </c>
      <c r="Q12" s="341"/>
      <c r="R12" s="462">
        <v>0</v>
      </c>
      <c r="S12" s="463">
        <v>0</v>
      </c>
      <c r="T12" s="463">
        <v>0</v>
      </c>
      <c r="U12" s="341"/>
      <c r="V12" s="107"/>
      <c r="W12" s="108"/>
      <c r="X12" s="108"/>
      <c r="Y12" s="108"/>
      <c r="Z12" s="108"/>
      <c r="AA12" s="108"/>
      <c r="AB12" s="108"/>
      <c r="AC12" s="99"/>
      <c r="AD12" s="99"/>
      <c r="AE12" s="99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8"/>
      <c r="GM12" s="38"/>
      <c r="GN12" s="38"/>
      <c r="GO12" s="38"/>
      <c r="GP12" s="38"/>
      <c r="GQ12" s="38"/>
      <c r="GR12" s="38"/>
      <c r="GS12" s="38"/>
      <c r="GT12" s="38"/>
      <c r="GU12" s="38"/>
      <c r="GV12" s="38"/>
      <c r="GW12" s="38"/>
      <c r="GX12" s="38"/>
      <c r="GY12" s="34"/>
    </row>
    <row r="13" spans="1:207" s="31" customFormat="1" ht="20.100000000000001" customHeight="1" x14ac:dyDescent="0.2">
      <c r="A13" s="366" t="s">
        <v>239</v>
      </c>
      <c r="B13" s="541">
        <v>0</v>
      </c>
      <c r="C13" s="542">
        <v>0</v>
      </c>
      <c r="D13" s="543">
        <v>0</v>
      </c>
      <c r="E13" s="342"/>
      <c r="F13" s="224">
        <v>254</v>
      </c>
      <c r="G13" s="144">
        <v>439.20000000000005</v>
      </c>
      <c r="H13" s="515">
        <v>646</v>
      </c>
      <c r="I13" s="342">
        <f t="shared" si="0"/>
        <v>0.47085610200364281</v>
      </c>
      <c r="J13" s="499">
        <v>13</v>
      </c>
      <c r="K13" s="144">
        <v>12.8</v>
      </c>
      <c r="L13" s="144">
        <v>18</v>
      </c>
      <c r="M13" s="345">
        <f t="shared" si="1"/>
        <v>0.40625</v>
      </c>
      <c r="N13" s="464">
        <v>0</v>
      </c>
      <c r="O13" s="144">
        <v>0</v>
      </c>
      <c r="P13" s="144">
        <v>0</v>
      </c>
      <c r="Q13" s="342"/>
      <c r="R13" s="464">
        <v>0</v>
      </c>
      <c r="S13" s="144">
        <v>0</v>
      </c>
      <c r="T13" s="144">
        <v>0</v>
      </c>
      <c r="U13" s="342"/>
    </row>
    <row r="14" spans="1:207" s="38" customFormat="1" ht="20.25" customHeight="1" x14ac:dyDescent="0.2">
      <c r="A14" s="360" t="s">
        <v>240</v>
      </c>
      <c r="B14" s="544">
        <v>0</v>
      </c>
      <c r="C14" s="545">
        <v>0</v>
      </c>
      <c r="D14" s="546">
        <v>0</v>
      </c>
      <c r="E14" s="361"/>
      <c r="F14" s="516">
        <v>500</v>
      </c>
      <c r="G14" s="484">
        <v>550</v>
      </c>
      <c r="H14" s="517">
        <v>655</v>
      </c>
      <c r="I14" s="361">
        <f t="shared" si="0"/>
        <v>0.19090909090909092</v>
      </c>
      <c r="J14" s="500">
        <v>57</v>
      </c>
      <c r="K14" s="484">
        <v>68</v>
      </c>
      <c r="L14" s="466">
        <v>73</v>
      </c>
      <c r="M14" s="362">
        <f t="shared" si="1"/>
        <v>7.3529411764705843E-2</v>
      </c>
      <c r="N14" s="465">
        <v>0</v>
      </c>
      <c r="O14" s="484">
        <v>0</v>
      </c>
      <c r="P14" s="466">
        <v>0</v>
      </c>
      <c r="Q14" s="335"/>
      <c r="R14" s="465">
        <v>0</v>
      </c>
      <c r="S14" s="466">
        <v>0</v>
      </c>
      <c r="T14" s="466">
        <v>0</v>
      </c>
      <c r="U14" s="335"/>
      <c r="V14" s="98"/>
      <c r="X14" s="275"/>
      <c r="Y14" s="99"/>
      <c r="Z14" s="99"/>
      <c r="AA14" s="99"/>
      <c r="AB14" s="99"/>
    </row>
    <row r="15" spans="1:207" s="31" customFormat="1" ht="20.100000000000001" customHeight="1" x14ac:dyDescent="0.2">
      <c r="A15" s="366" t="s">
        <v>241</v>
      </c>
      <c r="B15" s="541">
        <v>0</v>
      </c>
      <c r="C15" s="542">
        <v>0</v>
      </c>
      <c r="D15" s="543">
        <v>0</v>
      </c>
      <c r="E15" s="342"/>
      <c r="F15" s="224">
        <v>1377</v>
      </c>
      <c r="G15" s="144">
        <v>1077</v>
      </c>
      <c r="H15" s="515">
        <v>1464</v>
      </c>
      <c r="I15" s="342">
        <f t="shared" si="0"/>
        <v>0.35933147632311968</v>
      </c>
      <c r="J15" s="499">
        <v>98</v>
      </c>
      <c r="K15" s="144">
        <v>69.2</v>
      </c>
      <c r="L15" s="144">
        <v>49</v>
      </c>
      <c r="M15" s="345">
        <f t="shared" si="1"/>
        <v>-0.29190751445086704</v>
      </c>
      <c r="N15" s="464">
        <v>0</v>
      </c>
      <c r="O15" s="144">
        <v>0</v>
      </c>
      <c r="P15" s="144">
        <v>0</v>
      </c>
      <c r="Q15" s="342"/>
      <c r="R15" s="464">
        <v>0</v>
      </c>
      <c r="S15" s="144">
        <v>0</v>
      </c>
      <c r="T15" s="144">
        <v>0</v>
      </c>
      <c r="U15" s="342"/>
    </row>
    <row r="16" spans="1:207" s="31" customFormat="1" ht="21.75" customHeight="1" thickBot="1" x14ac:dyDescent="0.25">
      <c r="A16" s="363" t="s">
        <v>238</v>
      </c>
      <c r="B16" s="547">
        <v>0</v>
      </c>
      <c r="C16" s="548">
        <v>0</v>
      </c>
      <c r="D16" s="549">
        <v>0</v>
      </c>
      <c r="E16" s="364"/>
      <c r="F16" s="518">
        <f>136+1211</f>
        <v>1347</v>
      </c>
      <c r="G16" s="468">
        <f>400+2700</f>
        <v>3100</v>
      </c>
      <c r="H16" s="519">
        <v>1715</v>
      </c>
      <c r="I16" s="364">
        <f t="shared" si="0"/>
        <v>-0.4467741935483871</v>
      </c>
      <c r="J16" s="501">
        <f>56+43</f>
        <v>99</v>
      </c>
      <c r="K16" s="468">
        <f>18+47</f>
        <v>65</v>
      </c>
      <c r="L16" s="468">
        <v>57</v>
      </c>
      <c r="M16" s="365">
        <f t="shared" si="1"/>
        <v>-0.12307692307692308</v>
      </c>
      <c r="N16" s="467">
        <v>0</v>
      </c>
      <c r="O16" s="468">
        <v>0</v>
      </c>
      <c r="P16" s="468">
        <v>0</v>
      </c>
      <c r="Q16" s="364"/>
      <c r="R16" s="467">
        <v>0</v>
      </c>
      <c r="S16" s="468">
        <v>0</v>
      </c>
      <c r="T16" s="468">
        <v>0</v>
      </c>
      <c r="U16" s="364"/>
    </row>
    <row r="17" spans="1:92" s="103" customFormat="1" ht="28.5" x14ac:dyDescent="0.2">
      <c r="A17" s="349" t="s">
        <v>173</v>
      </c>
      <c r="B17" s="550">
        <v>0</v>
      </c>
      <c r="C17" s="551">
        <v>0</v>
      </c>
      <c r="D17" s="552">
        <v>0</v>
      </c>
      <c r="E17" s="350"/>
      <c r="F17" s="469">
        <v>270</v>
      </c>
      <c r="G17" s="419">
        <v>270</v>
      </c>
      <c r="H17" s="520">
        <v>290</v>
      </c>
      <c r="I17" s="350">
        <f t="shared" si="0"/>
        <v>7.4074074074074181E-2</v>
      </c>
      <c r="J17" s="502">
        <v>20</v>
      </c>
      <c r="K17" s="419">
        <v>25</v>
      </c>
      <c r="L17" s="503">
        <v>23</v>
      </c>
      <c r="M17" s="350">
        <f t="shared" si="1"/>
        <v>-7.999999999999996E-2</v>
      </c>
      <c r="N17" s="469">
        <v>0</v>
      </c>
      <c r="O17" s="470">
        <v>0</v>
      </c>
      <c r="P17" s="470">
        <v>0</v>
      </c>
      <c r="Q17" s="351"/>
      <c r="R17" s="469">
        <v>0</v>
      </c>
      <c r="S17" s="470">
        <v>0</v>
      </c>
      <c r="T17" s="470">
        <v>0</v>
      </c>
      <c r="U17" s="351"/>
      <c r="W17" s="104"/>
      <c r="X17" s="104"/>
    </row>
    <row r="18" spans="1:92" s="103" customFormat="1" ht="28.5" x14ac:dyDescent="0.2">
      <c r="A18" s="346" t="s">
        <v>174</v>
      </c>
      <c r="B18" s="528">
        <v>0</v>
      </c>
      <c r="C18" s="529">
        <v>0</v>
      </c>
      <c r="D18" s="529">
        <v>0</v>
      </c>
      <c r="E18" s="311"/>
      <c r="F18" s="471">
        <v>65</v>
      </c>
      <c r="G18" s="134">
        <v>65</v>
      </c>
      <c r="H18" s="191">
        <v>270</v>
      </c>
      <c r="I18" s="311">
        <f t="shared" si="0"/>
        <v>3.1538461538461542</v>
      </c>
      <c r="J18" s="504">
        <v>33</v>
      </c>
      <c r="K18" s="122">
        <v>26</v>
      </c>
      <c r="L18" s="122">
        <v>5</v>
      </c>
      <c r="M18" s="311">
        <f t="shared" si="1"/>
        <v>-0.80769230769230771</v>
      </c>
      <c r="N18" s="471">
        <v>0</v>
      </c>
      <c r="O18" s="122">
        <v>0</v>
      </c>
      <c r="P18" s="122">
        <v>0</v>
      </c>
      <c r="Q18" s="283"/>
      <c r="R18" s="471">
        <v>0</v>
      </c>
      <c r="S18" s="122">
        <v>0</v>
      </c>
      <c r="T18" s="122">
        <v>0</v>
      </c>
      <c r="U18" s="283"/>
    </row>
    <row r="19" spans="1:92" s="103" customFormat="1" ht="20.100000000000001" customHeight="1" x14ac:dyDescent="0.2">
      <c r="A19" s="105" t="s">
        <v>190</v>
      </c>
      <c r="B19" s="553"/>
      <c r="C19" s="551"/>
      <c r="D19" s="551"/>
      <c r="E19" s="336"/>
      <c r="F19" s="472"/>
      <c r="G19" s="474">
        <v>0</v>
      </c>
      <c r="H19" s="521">
        <v>0</v>
      </c>
      <c r="I19" s="336"/>
      <c r="J19" s="505">
        <v>6</v>
      </c>
      <c r="K19" s="419">
        <v>9</v>
      </c>
      <c r="L19" s="419">
        <v>7</v>
      </c>
      <c r="M19" s="336">
        <f t="shared" si="1"/>
        <v>-0.22222222222222221</v>
      </c>
      <c r="N19" s="472"/>
      <c r="O19" s="419"/>
      <c r="P19" s="419"/>
      <c r="Q19" s="336"/>
      <c r="R19" s="472"/>
      <c r="S19" s="419"/>
      <c r="T19" s="419"/>
      <c r="U19" s="336"/>
    </row>
    <row r="20" spans="1:92" s="103" customFormat="1" ht="20.100000000000001" customHeight="1" x14ac:dyDescent="0.2">
      <c r="A20" s="346" t="s">
        <v>191</v>
      </c>
      <c r="B20" s="528">
        <v>0</v>
      </c>
      <c r="C20" s="529">
        <v>0</v>
      </c>
      <c r="D20" s="529">
        <v>0</v>
      </c>
      <c r="E20" s="293"/>
      <c r="F20" s="471">
        <v>316.48</v>
      </c>
      <c r="G20" s="122">
        <v>253.184</v>
      </c>
      <c r="H20" s="191">
        <v>0</v>
      </c>
      <c r="I20" s="293">
        <f t="shared" si="0"/>
        <v>-1</v>
      </c>
      <c r="J20" s="506">
        <v>0</v>
      </c>
      <c r="K20" s="122">
        <v>0</v>
      </c>
      <c r="L20" s="122">
        <v>0</v>
      </c>
      <c r="M20" s="293"/>
      <c r="N20" s="471">
        <v>0</v>
      </c>
      <c r="O20" s="122">
        <v>0</v>
      </c>
      <c r="P20" s="122">
        <v>0</v>
      </c>
      <c r="Q20" s="293"/>
      <c r="R20" s="471">
        <v>0</v>
      </c>
      <c r="S20" s="122">
        <v>0</v>
      </c>
      <c r="T20" s="122">
        <v>0</v>
      </c>
      <c r="U20" s="293"/>
    </row>
    <row r="21" spans="1:92" s="103" customFormat="1" ht="20.100000000000001" customHeight="1" x14ac:dyDescent="0.2">
      <c r="A21" s="347" t="s">
        <v>189</v>
      </c>
      <c r="B21" s="554">
        <v>0</v>
      </c>
      <c r="C21" s="552">
        <v>0</v>
      </c>
      <c r="D21" s="552">
        <v>0</v>
      </c>
      <c r="E21" s="348"/>
      <c r="F21" s="473">
        <v>1406.01</v>
      </c>
      <c r="G21" s="474">
        <v>1125</v>
      </c>
      <c r="H21" s="520">
        <v>749.62</v>
      </c>
      <c r="I21" s="348">
        <f t="shared" si="0"/>
        <v>-0.33367111111111114</v>
      </c>
      <c r="J21" s="507">
        <v>52</v>
      </c>
      <c r="K21" s="474">
        <v>45</v>
      </c>
      <c r="L21" s="474">
        <v>40</v>
      </c>
      <c r="M21" s="348">
        <f t="shared" si="1"/>
        <v>-0.11111111111111116</v>
      </c>
      <c r="N21" s="473">
        <v>0</v>
      </c>
      <c r="O21" s="474">
        <v>0</v>
      </c>
      <c r="P21" s="474">
        <v>0</v>
      </c>
      <c r="Q21" s="348"/>
      <c r="R21" s="473">
        <v>0</v>
      </c>
      <c r="S21" s="474">
        <v>0</v>
      </c>
      <c r="T21" s="474">
        <v>0</v>
      </c>
      <c r="U21" s="348"/>
    </row>
    <row r="22" spans="1:92" s="22" customFormat="1" ht="29.25" thickBot="1" x14ac:dyDescent="0.25">
      <c r="A22" s="352" t="s">
        <v>172</v>
      </c>
      <c r="B22" s="555">
        <v>0</v>
      </c>
      <c r="C22" s="542">
        <v>0</v>
      </c>
      <c r="D22" s="556">
        <v>0</v>
      </c>
      <c r="E22" s="353"/>
      <c r="F22" s="459">
        <v>40</v>
      </c>
      <c r="G22" s="134">
        <v>40</v>
      </c>
      <c r="H22" s="515">
        <v>113</v>
      </c>
      <c r="I22" s="353">
        <f t="shared" si="0"/>
        <v>1.8250000000000002</v>
      </c>
      <c r="J22" s="464">
        <v>1</v>
      </c>
      <c r="K22" s="134">
        <v>2</v>
      </c>
      <c r="L22" s="199">
        <v>3</v>
      </c>
      <c r="M22" s="353">
        <f t="shared" si="1"/>
        <v>0.5</v>
      </c>
      <c r="N22" s="459">
        <v>0</v>
      </c>
      <c r="O22" s="134">
        <v>0</v>
      </c>
      <c r="P22" s="199">
        <v>0</v>
      </c>
      <c r="Q22" s="342"/>
      <c r="R22" s="459">
        <v>0</v>
      </c>
      <c r="S22" s="199">
        <v>0</v>
      </c>
      <c r="T22" s="199">
        <v>0</v>
      </c>
      <c r="U22" s="342"/>
      <c r="V22" s="278"/>
      <c r="W22" s="279"/>
      <c r="X22" s="275"/>
    </row>
    <row r="23" spans="1:92" s="11" customFormat="1" ht="28.5" x14ac:dyDescent="0.2">
      <c r="A23" s="95" t="s">
        <v>175</v>
      </c>
      <c r="B23" s="557">
        <v>0</v>
      </c>
      <c r="C23" s="558">
        <v>0</v>
      </c>
      <c r="D23" s="559">
        <v>0</v>
      </c>
      <c r="E23" s="337"/>
      <c r="F23" s="475">
        <v>1584</v>
      </c>
      <c r="G23" s="485">
        <v>2800</v>
      </c>
      <c r="H23" s="476">
        <v>2800</v>
      </c>
      <c r="I23" s="337">
        <f t="shared" si="0"/>
        <v>0</v>
      </c>
      <c r="J23" s="508">
        <v>27</v>
      </c>
      <c r="K23" s="485">
        <v>20</v>
      </c>
      <c r="L23" s="476">
        <v>20</v>
      </c>
      <c r="M23" s="337">
        <f t="shared" si="1"/>
        <v>0</v>
      </c>
      <c r="N23" s="475">
        <v>0</v>
      </c>
      <c r="O23" s="485">
        <v>0</v>
      </c>
      <c r="P23" s="476">
        <v>0</v>
      </c>
      <c r="Q23" s="343"/>
      <c r="R23" s="475">
        <v>0</v>
      </c>
      <c r="S23" s="476">
        <v>0</v>
      </c>
      <c r="T23" s="476">
        <v>0</v>
      </c>
      <c r="U23" s="343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</row>
    <row r="24" spans="1:92" s="11" customFormat="1" ht="20.100000000000001" customHeight="1" x14ac:dyDescent="0.2">
      <c r="A24" s="20" t="s">
        <v>182</v>
      </c>
      <c r="B24" s="555">
        <v>0</v>
      </c>
      <c r="C24" s="542">
        <v>0</v>
      </c>
      <c r="D24" s="560">
        <v>0</v>
      </c>
      <c r="E24" s="313"/>
      <c r="F24" s="459"/>
      <c r="G24" s="134">
        <v>100</v>
      </c>
      <c r="H24" s="199">
        <v>0</v>
      </c>
      <c r="I24" s="313">
        <f t="shared" si="0"/>
        <v>-1</v>
      </c>
      <c r="J24" s="464"/>
      <c r="K24" s="134">
        <v>7</v>
      </c>
      <c r="L24" s="199">
        <v>0</v>
      </c>
      <c r="M24" s="313">
        <f t="shared" si="1"/>
        <v>-1</v>
      </c>
      <c r="N24" s="459">
        <v>0</v>
      </c>
      <c r="O24" s="134">
        <v>0</v>
      </c>
      <c r="P24" s="199">
        <v>0</v>
      </c>
      <c r="Q24" s="344"/>
      <c r="R24" s="459">
        <v>0</v>
      </c>
      <c r="S24" s="199">
        <v>0</v>
      </c>
      <c r="T24" s="199">
        <v>0</v>
      </c>
      <c r="U24" s="344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</row>
    <row r="25" spans="1:92" s="22" customFormat="1" ht="20.100000000000001" customHeight="1" thickBot="1" x14ac:dyDescent="0.25">
      <c r="A25" s="96" t="s">
        <v>228</v>
      </c>
      <c r="B25" s="561">
        <v>0</v>
      </c>
      <c r="C25" s="562">
        <v>0</v>
      </c>
      <c r="D25" s="563">
        <v>0</v>
      </c>
      <c r="E25" s="338"/>
      <c r="F25" s="477">
        <v>7</v>
      </c>
      <c r="G25" s="486">
        <v>1980</v>
      </c>
      <c r="H25" s="478">
        <v>604</v>
      </c>
      <c r="I25" s="338">
        <f t="shared" si="0"/>
        <v>-0.69494949494949498</v>
      </c>
      <c r="J25" s="509"/>
      <c r="K25" s="486">
        <v>5</v>
      </c>
      <c r="L25" s="478">
        <v>0</v>
      </c>
      <c r="M25" s="338">
        <f t="shared" si="1"/>
        <v>-1</v>
      </c>
      <c r="N25" s="477">
        <v>0</v>
      </c>
      <c r="O25" s="486">
        <v>0</v>
      </c>
      <c r="P25" s="478">
        <v>0</v>
      </c>
      <c r="Q25" s="338"/>
      <c r="R25" s="477">
        <v>0</v>
      </c>
      <c r="S25" s="478">
        <v>0</v>
      </c>
      <c r="T25" s="478">
        <v>0</v>
      </c>
      <c r="U25" s="338"/>
    </row>
    <row r="26" spans="1:92" ht="28.5" customHeight="1" thickBot="1" x14ac:dyDescent="0.25">
      <c r="A26" s="12"/>
      <c r="B26" s="564">
        <f t="shared" ref="B26:T26" si="3">SUM(B6:B25)</f>
        <v>0</v>
      </c>
      <c r="C26" s="565">
        <f t="shared" si="3"/>
        <v>0</v>
      </c>
      <c r="D26" s="565">
        <f t="shared" si="3"/>
        <v>0</v>
      </c>
      <c r="E26" s="575"/>
      <c r="F26" s="186">
        <f>SUM(F6:F25)</f>
        <v>32967.879999999997</v>
      </c>
      <c r="G26" s="187">
        <f t="shared" si="3"/>
        <v>43606.624000000003</v>
      </c>
      <c r="H26" s="187">
        <f t="shared" si="3"/>
        <v>28975.86</v>
      </c>
      <c r="I26" s="289">
        <f t="shared" si="0"/>
        <v>-0.33551700769130854</v>
      </c>
      <c r="J26" s="186">
        <f>SUM(J6:J25)</f>
        <v>2820</v>
      </c>
      <c r="K26" s="187">
        <f t="shared" si="3"/>
        <v>5147.3</v>
      </c>
      <c r="L26" s="187">
        <f t="shared" si="3"/>
        <v>3675</v>
      </c>
      <c r="M26" s="289">
        <f t="shared" si="1"/>
        <v>-0.2860334544324209</v>
      </c>
      <c r="N26" s="186">
        <f t="shared" si="3"/>
        <v>127</v>
      </c>
      <c r="O26" s="187">
        <f t="shared" si="3"/>
        <v>0</v>
      </c>
      <c r="P26" s="187">
        <f t="shared" si="3"/>
        <v>0</v>
      </c>
      <c r="Q26" s="289"/>
      <c r="R26" s="186">
        <f t="shared" si="3"/>
        <v>0</v>
      </c>
      <c r="S26" s="187">
        <f t="shared" si="3"/>
        <v>800</v>
      </c>
      <c r="T26" s="187">
        <f t="shared" si="3"/>
        <v>796</v>
      </c>
      <c r="U26" s="289">
        <f t="shared" ref="U26" si="4">T26/S26-1</f>
        <v>-5.0000000000000044E-3</v>
      </c>
    </row>
    <row r="27" spans="1:92" x14ac:dyDescent="0.2">
      <c r="C27" s="205"/>
      <c r="G27" s="205"/>
      <c r="K27" s="206"/>
      <c r="O27" s="206"/>
    </row>
    <row r="28" spans="1:92" x14ac:dyDescent="0.2">
      <c r="C28" s="205"/>
      <c r="G28" s="205"/>
      <c r="K28" s="206"/>
      <c r="O28" s="206"/>
    </row>
    <row r="29" spans="1:92" x14ac:dyDescent="0.2">
      <c r="C29" s="205"/>
      <c r="G29" s="205"/>
      <c r="K29" s="206"/>
      <c r="O29" s="206"/>
    </row>
    <row r="30" spans="1:92" x14ac:dyDescent="0.2">
      <c r="C30" s="205"/>
      <c r="G30" s="205"/>
      <c r="K30" s="206"/>
      <c r="O30" s="206"/>
    </row>
    <row r="31" spans="1:92" x14ac:dyDescent="0.2">
      <c r="C31" s="205"/>
      <c r="G31" s="205"/>
      <c r="K31" s="206"/>
      <c r="O31" s="206"/>
    </row>
    <row r="32" spans="1:92" x14ac:dyDescent="0.2">
      <c r="C32" s="205"/>
      <c r="G32" s="205"/>
      <c r="K32" s="206"/>
      <c r="O32" s="206"/>
    </row>
    <row r="33" spans="3:15" x14ac:dyDescent="0.2">
      <c r="C33" s="205"/>
      <c r="G33" s="205"/>
      <c r="K33" s="206"/>
      <c r="O33" s="206"/>
    </row>
    <row r="34" spans="3:15" x14ac:dyDescent="0.2">
      <c r="C34" s="205"/>
      <c r="G34" s="205"/>
      <c r="K34" s="206"/>
      <c r="O34" s="206"/>
    </row>
    <row r="35" spans="3:15" x14ac:dyDescent="0.2">
      <c r="C35" s="205"/>
      <c r="G35" s="205"/>
      <c r="K35" s="206"/>
      <c r="O35" s="206"/>
    </row>
    <row r="36" spans="3:15" x14ac:dyDescent="0.2">
      <c r="C36" s="205"/>
      <c r="G36" s="205"/>
      <c r="K36" s="206"/>
      <c r="O36" s="206"/>
    </row>
    <row r="37" spans="3:15" x14ac:dyDescent="0.2">
      <c r="C37" s="205"/>
      <c r="G37" s="205"/>
      <c r="K37" s="206"/>
      <c r="O37" s="206"/>
    </row>
    <row r="38" spans="3:15" x14ac:dyDescent="0.2">
      <c r="C38" s="205"/>
      <c r="G38" s="205"/>
      <c r="K38" s="206"/>
      <c r="O38" s="206"/>
    </row>
    <row r="39" spans="3:15" x14ac:dyDescent="0.2">
      <c r="C39" s="205"/>
      <c r="G39" s="205"/>
      <c r="K39" s="206"/>
      <c r="O39" s="206"/>
    </row>
    <row r="40" spans="3:15" x14ac:dyDescent="0.2">
      <c r="C40" s="205"/>
      <c r="G40" s="205"/>
      <c r="K40" s="206"/>
      <c r="O40" s="206"/>
    </row>
    <row r="41" spans="3:15" x14ac:dyDescent="0.2">
      <c r="C41" s="205"/>
      <c r="G41" s="205"/>
      <c r="K41" s="206"/>
      <c r="O41" s="206"/>
    </row>
    <row r="42" spans="3:15" x14ac:dyDescent="0.2">
      <c r="C42" s="205"/>
      <c r="G42" s="205"/>
      <c r="K42" s="206"/>
      <c r="O42" s="206"/>
    </row>
    <row r="43" spans="3:15" x14ac:dyDescent="0.2">
      <c r="C43" s="205"/>
      <c r="G43" s="205"/>
      <c r="K43" s="206"/>
      <c r="O43" s="206"/>
    </row>
    <row r="44" spans="3:15" x14ac:dyDescent="0.2">
      <c r="C44" s="205"/>
      <c r="G44" s="205"/>
      <c r="K44" s="206"/>
      <c r="O44" s="206"/>
    </row>
    <row r="45" spans="3:15" x14ac:dyDescent="0.2">
      <c r="C45" s="205"/>
      <c r="G45" s="205"/>
      <c r="K45" s="206"/>
      <c r="O45" s="206"/>
    </row>
    <row r="46" spans="3:15" x14ac:dyDescent="0.2">
      <c r="C46" s="205"/>
      <c r="G46" s="205"/>
      <c r="K46" s="206"/>
      <c r="O46" s="206"/>
    </row>
    <row r="47" spans="3:15" x14ac:dyDescent="0.2">
      <c r="C47" s="205"/>
      <c r="G47" s="205"/>
      <c r="K47" s="206"/>
      <c r="O47" s="206"/>
    </row>
    <row r="48" spans="3:15" x14ac:dyDescent="0.2">
      <c r="C48" s="205"/>
      <c r="G48" s="205"/>
      <c r="K48" s="206"/>
      <c r="O48" s="206"/>
    </row>
    <row r="49" spans="3:19" x14ac:dyDescent="0.2">
      <c r="C49" s="205"/>
      <c r="G49" s="205"/>
      <c r="K49" s="206"/>
      <c r="O49" s="206"/>
    </row>
    <row r="50" spans="3:19" x14ac:dyDescent="0.2">
      <c r="C50" s="205"/>
      <c r="G50" s="205"/>
      <c r="K50" s="206"/>
      <c r="O50" s="206"/>
    </row>
    <row r="51" spans="3:19" x14ac:dyDescent="0.2">
      <c r="C51" s="205"/>
      <c r="G51" s="205"/>
      <c r="K51" s="206"/>
      <c r="O51" s="206"/>
    </row>
    <row r="52" spans="3:19" x14ac:dyDescent="0.2">
      <c r="C52" s="205"/>
      <c r="G52" s="205"/>
      <c r="K52" s="206"/>
      <c r="O52" s="206"/>
    </row>
    <row r="53" spans="3:19" x14ac:dyDescent="0.2">
      <c r="C53" s="205"/>
      <c r="G53" s="205"/>
      <c r="K53" s="206"/>
      <c r="O53" s="206"/>
    </row>
    <row r="54" spans="3:19" x14ac:dyDescent="0.2">
      <c r="C54" s="205"/>
      <c r="G54" s="205"/>
      <c r="K54" s="206"/>
      <c r="O54" s="206"/>
    </row>
    <row r="55" spans="3:19" x14ac:dyDescent="0.2">
      <c r="C55" s="205"/>
      <c r="G55" s="205"/>
      <c r="K55" s="206"/>
      <c r="O55" s="206"/>
    </row>
    <row r="56" spans="3:19" x14ac:dyDescent="0.2">
      <c r="C56" s="205"/>
      <c r="G56" s="205"/>
      <c r="K56" s="206"/>
      <c r="O56" s="206"/>
    </row>
    <row r="57" spans="3:19" x14ac:dyDescent="0.2">
      <c r="C57" s="205"/>
      <c r="G57" s="205"/>
      <c r="K57" s="206"/>
      <c r="O57" s="206"/>
    </row>
    <row r="58" spans="3:19" x14ac:dyDescent="0.2">
      <c r="C58" s="205"/>
      <c r="G58" s="205"/>
      <c r="K58" s="206"/>
      <c r="O58" s="206"/>
    </row>
    <row r="59" spans="3:19" x14ac:dyDescent="0.2">
      <c r="C59" s="205"/>
      <c r="G59" s="205"/>
      <c r="K59" s="206"/>
      <c r="O59" s="206"/>
    </row>
    <row r="60" spans="3:19" x14ac:dyDescent="0.2">
      <c r="C60" s="205"/>
      <c r="G60" s="205"/>
      <c r="K60" s="206"/>
      <c r="O60" s="206"/>
      <c r="S60" s="206"/>
    </row>
    <row r="61" spans="3:19" x14ac:dyDescent="0.2">
      <c r="C61" s="205"/>
      <c r="G61" s="205"/>
      <c r="K61" s="206"/>
      <c r="O61" s="206"/>
    </row>
    <row r="62" spans="3:19" x14ac:dyDescent="0.2">
      <c r="C62" s="205"/>
      <c r="G62" s="205"/>
      <c r="K62" s="206"/>
      <c r="O62" s="206"/>
    </row>
    <row r="63" spans="3:19" x14ac:dyDescent="0.2">
      <c r="C63" s="205"/>
      <c r="G63" s="205"/>
      <c r="K63" s="206"/>
      <c r="O63" s="206"/>
    </row>
    <row r="64" spans="3:19" x14ac:dyDescent="0.2">
      <c r="C64" s="205"/>
      <c r="G64" s="205"/>
      <c r="K64" s="206"/>
      <c r="O64" s="206"/>
    </row>
    <row r="65" spans="3:15" x14ac:dyDescent="0.2">
      <c r="C65" s="205"/>
      <c r="G65" s="205"/>
      <c r="K65" s="206"/>
      <c r="O65" s="206"/>
    </row>
    <row r="66" spans="3:15" x14ac:dyDescent="0.2">
      <c r="C66" s="205"/>
      <c r="G66" s="205"/>
      <c r="K66" s="206"/>
      <c r="O66" s="206"/>
    </row>
    <row r="67" spans="3:15" x14ac:dyDescent="0.2">
      <c r="C67" s="205"/>
      <c r="G67" s="205"/>
      <c r="K67" s="206"/>
      <c r="O67" s="206"/>
    </row>
    <row r="68" spans="3:15" x14ac:dyDescent="0.2">
      <c r="C68" s="205"/>
      <c r="G68" s="205"/>
      <c r="K68" s="206"/>
      <c r="O68" s="206"/>
    </row>
    <row r="69" spans="3:15" x14ac:dyDescent="0.2">
      <c r="C69" s="205"/>
      <c r="G69" s="205"/>
      <c r="K69" s="206"/>
      <c r="O69" s="206"/>
    </row>
    <row r="70" spans="3:15" x14ac:dyDescent="0.2">
      <c r="C70" s="205"/>
      <c r="G70" s="205"/>
      <c r="K70" s="206"/>
      <c r="O70" s="206"/>
    </row>
    <row r="71" spans="3:15" x14ac:dyDescent="0.2">
      <c r="C71" s="205"/>
      <c r="G71" s="205"/>
      <c r="K71" s="206"/>
      <c r="O71" s="206"/>
    </row>
    <row r="72" spans="3:15" x14ac:dyDescent="0.2">
      <c r="C72" s="205"/>
      <c r="G72" s="205"/>
      <c r="K72" s="206"/>
      <c r="O72" s="206"/>
    </row>
    <row r="73" spans="3:15" x14ac:dyDescent="0.2">
      <c r="C73" s="205"/>
      <c r="G73" s="205"/>
      <c r="K73" s="206"/>
      <c r="O73" s="206"/>
    </row>
    <row r="74" spans="3:15" x14ac:dyDescent="0.2">
      <c r="C74" s="205"/>
      <c r="G74" s="205"/>
      <c r="K74" s="206"/>
      <c r="O74" s="206"/>
    </row>
    <row r="75" spans="3:15" x14ac:dyDescent="0.2">
      <c r="C75" s="205"/>
      <c r="G75" s="205"/>
      <c r="K75" s="206"/>
      <c r="O75" s="206"/>
    </row>
    <row r="76" spans="3:15" x14ac:dyDescent="0.2">
      <c r="C76" s="205"/>
      <c r="G76" s="205"/>
      <c r="K76" s="206"/>
      <c r="O76" s="206"/>
    </row>
    <row r="77" spans="3:15" x14ac:dyDescent="0.2">
      <c r="C77" s="205"/>
      <c r="G77" s="205"/>
      <c r="K77" s="206"/>
      <c r="O77" s="206"/>
    </row>
    <row r="78" spans="3:15" x14ac:dyDescent="0.2">
      <c r="C78" s="205"/>
      <c r="G78" s="205"/>
      <c r="K78" s="206"/>
      <c r="O78" s="206"/>
    </row>
    <row r="79" spans="3:15" x14ac:dyDescent="0.2">
      <c r="C79" s="205"/>
      <c r="G79" s="205"/>
      <c r="K79" s="206"/>
      <c r="O79" s="206"/>
    </row>
    <row r="80" spans="3:15" x14ac:dyDescent="0.2">
      <c r="C80" s="205"/>
      <c r="G80" s="205"/>
      <c r="K80" s="206"/>
      <c r="O80" s="206"/>
    </row>
    <row r="81" spans="3:15" x14ac:dyDescent="0.2">
      <c r="C81" s="205"/>
      <c r="G81" s="205"/>
      <c r="K81" s="206"/>
      <c r="O81" s="206"/>
    </row>
    <row r="82" spans="3:15" x14ac:dyDescent="0.2">
      <c r="C82" s="205"/>
      <c r="G82" s="205"/>
      <c r="K82" s="206"/>
      <c r="O82" s="206"/>
    </row>
    <row r="83" spans="3:15" x14ac:dyDescent="0.2">
      <c r="C83" s="205"/>
      <c r="G83" s="205"/>
      <c r="K83" s="206"/>
      <c r="O83" s="206"/>
    </row>
    <row r="84" spans="3:15" x14ac:dyDescent="0.2">
      <c r="C84" s="205"/>
      <c r="G84" s="205"/>
      <c r="K84" s="206"/>
      <c r="O84" s="206"/>
    </row>
    <row r="85" spans="3:15" x14ac:dyDescent="0.2">
      <c r="C85" s="205"/>
      <c r="G85" s="205"/>
      <c r="K85" s="206"/>
      <c r="O85" s="206"/>
    </row>
    <row r="86" spans="3:15" x14ac:dyDescent="0.2">
      <c r="C86" s="205"/>
      <c r="G86" s="205"/>
      <c r="K86" s="206"/>
      <c r="O86" s="206"/>
    </row>
    <row r="87" spans="3:15" x14ac:dyDescent="0.2">
      <c r="C87" s="205"/>
      <c r="G87" s="205"/>
      <c r="K87" s="206"/>
      <c r="O87" s="206"/>
    </row>
    <row r="88" spans="3:15" x14ac:dyDescent="0.2">
      <c r="C88" s="205"/>
      <c r="G88" s="205"/>
      <c r="K88" s="206"/>
      <c r="O88" s="206"/>
    </row>
    <row r="89" spans="3:15" x14ac:dyDescent="0.2">
      <c r="C89" s="205"/>
      <c r="G89" s="205"/>
      <c r="K89" s="206"/>
      <c r="O89" s="206"/>
    </row>
    <row r="90" spans="3:15" x14ac:dyDescent="0.2">
      <c r="C90" s="205"/>
      <c r="G90" s="205"/>
      <c r="K90" s="206"/>
      <c r="O90" s="206"/>
    </row>
    <row r="91" spans="3:15" x14ac:dyDescent="0.2">
      <c r="C91" s="205"/>
      <c r="G91" s="205"/>
      <c r="K91" s="206"/>
      <c r="O91" s="206"/>
    </row>
    <row r="92" spans="3:15" x14ac:dyDescent="0.2">
      <c r="C92" s="205"/>
      <c r="G92" s="205"/>
      <c r="K92" s="206"/>
      <c r="O92" s="206"/>
    </row>
    <row r="93" spans="3:15" x14ac:dyDescent="0.2">
      <c r="C93" s="205"/>
      <c r="G93" s="205"/>
      <c r="K93" s="206"/>
      <c r="O93" s="206"/>
    </row>
    <row r="94" spans="3:15" x14ac:dyDescent="0.2">
      <c r="C94" s="205"/>
      <c r="G94" s="205"/>
      <c r="K94" s="206"/>
      <c r="O94" s="206"/>
    </row>
    <row r="95" spans="3:15" x14ac:dyDescent="0.2">
      <c r="C95" s="205"/>
      <c r="G95" s="205"/>
      <c r="K95" s="206"/>
      <c r="O95" s="206"/>
    </row>
    <row r="96" spans="3:15" x14ac:dyDescent="0.2">
      <c r="C96" s="205"/>
      <c r="G96" s="205"/>
      <c r="K96" s="206"/>
      <c r="O96" s="206"/>
    </row>
    <row r="97" spans="3:15" x14ac:dyDescent="0.2">
      <c r="C97" s="205"/>
      <c r="G97" s="205"/>
      <c r="K97" s="206"/>
      <c r="O97" s="206"/>
    </row>
    <row r="98" spans="3:15" x14ac:dyDescent="0.2">
      <c r="C98" s="205"/>
      <c r="G98" s="205"/>
      <c r="K98" s="206"/>
      <c r="O98" s="206"/>
    </row>
    <row r="99" spans="3:15" x14ac:dyDescent="0.2">
      <c r="C99" s="205"/>
      <c r="G99" s="205"/>
      <c r="K99" s="206"/>
      <c r="O99" s="206"/>
    </row>
    <row r="100" spans="3:15" x14ac:dyDescent="0.2">
      <c r="C100" s="205"/>
      <c r="G100" s="205"/>
      <c r="K100" s="206"/>
      <c r="O100" s="206"/>
    </row>
    <row r="101" spans="3:15" x14ac:dyDescent="0.2">
      <c r="C101" s="205"/>
      <c r="G101" s="205"/>
      <c r="K101" s="206"/>
      <c r="O101" s="206"/>
    </row>
    <row r="102" spans="3:15" x14ac:dyDescent="0.2">
      <c r="C102" s="205"/>
      <c r="G102" s="205"/>
      <c r="K102" s="206"/>
      <c r="O102" s="206"/>
    </row>
    <row r="103" spans="3:15" x14ac:dyDescent="0.2">
      <c r="C103" s="205"/>
      <c r="G103" s="205"/>
      <c r="K103" s="206"/>
      <c r="O103" s="206"/>
    </row>
    <row r="104" spans="3:15" x14ac:dyDescent="0.2">
      <c r="C104" s="205"/>
      <c r="G104" s="205"/>
      <c r="K104" s="206"/>
      <c r="O104" s="206"/>
    </row>
    <row r="105" spans="3:15" x14ac:dyDescent="0.2">
      <c r="C105" s="205"/>
      <c r="G105" s="205"/>
      <c r="K105" s="206"/>
      <c r="O105" s="206"/>
    </row>
    <row r="106" spans="3:15" x14ac:dyDescent="0.2">
      <c r="C106" s="205"/>
      <c r="G106" s="205"/>
      <c r="K106" s="206"/>
      <c r="O106" s="206"/>
    </row>
    <row r="107" spans="3:15" x14ac:dyDescent="0.2">
      <c r="C107" s="205"/>
      <c r="G107" s="205"/>
      <c r="K107" s="206"/>
      <c r="O107" s="206"/>
    </row>
    <row r="108" spans="3:15" x14ac:dyDescent="0.2">
      <c r="C108" s="205"/>
      <c r="G108" s="205"/>
      <c r="K108" s="206"/>
      <c r="O108" s="206"/>
    </row>
    <row r="109" spans="3:15" x14ac:dyDescent="0.2">
      <c r="C109" s="205"/>
      <c r="G109" s="205"/>
      <c r="K109" s="206"/>
      <c r="O109" s="206"/>
    </row>
    <row r="110" spans="3:15" x14ac:dyDescent="0.2">
      <c r="C110" s="205"/>
      <c r="G110" s="205"/>
      <c r="K110" s="206"/>
      <c r="O110" s="206"/>
    </row>
    <row r="111" spans="3:15" x14ac:dyDescent="0.2">
      <c r="C111" s="205"/>
      <c r="G111" s="205"/>
      <c r="K111" s="206"/>
      <c r="O111" s="206"/>
    </row>
    <row r="112" spans="3:15" x14ac:dyDescent="0.2">
      <c r="C112" s="205"/>
      <c r="G112" s="205"/>
      <c r="K112" s="206"/>
      <c r="O112" s="206"/>
    </row>
    <row r="113" spans="3:15" x14ac:dyDescent="0.2">
      <c r="C113" s="205"/>
      <c r="G113" s="205"/>
      <c r="K113" s="206"/>
      <c r="O113" s="206"/>
    </row>
    <row r="114" spans="3:15" x14ac:dyDescent="0.2">
      <c r="C114" s="205"/>
      <c r="G114" s="205"/>
      <c r="K114" s="206"/>
      <c r="O114" s="206"/>
    </row>
    <row r="115" spans="3:15" x14ac:dyDescent="0.2">
      <c r="C115" s="205"/>
      <c r="G115" s="205"/>
      <c r="K115" s="206"/>
      <c r="O115" s="206"/>
    </row>
    <row r="116" spans="3:15" x14ac:dyDescent="0.2">
      <c r="C116" s="205"/>
      <c r="G116" s="205"/>
      <c r="K116" s="206"/>
      <c r="O116" s="206"/>
    </row>
    <row r="117" spans="3:15" x14ac:dyDescent="0.2">
      <c r="C117" s="205"/>
      <c r="G117" s="205"/>
      <c r="K117" s="206"/>
      <c r="O117" s="206"/>
    </row>
    <row r="118" spans="3:15" x14ac:dyDescent="0.2">
      <c r="C118" s="205"/>
      <c r="G118" s="205"/>
      <c r="K118" s="206"/>
      <c r="O118" s="206"/>
    </row>
    <row r="119" spans="3:15" x14ac:dyDescent="0.2">
      <c r="C119" s="205"/>
      <c r="G119" s="205"/>
      <c r="K119" s="206"/>
      <c r="O119" s="206"/>
    </row>
    <row r="120" spans="3:15" x14ac:dyDescent="0.2">
      <c r="C120" s="205"/>
      <c r="G120" s="205"/>
      <c r="K120" s="206"/>
      <c r="O120" s="206"/>
    </row>
    <row r="121" spans="3:15" x14ac:dyDescent="0.2">
      <c r="C121" s="205"/>
      <c r="G121" s="205"/>
      <c r="K121" s="206"/>
      <c r="O121" s="206"/>
    </row>
    <row r="122" spans="3:15" x14ac:dyDescent="0.2">
      <c r="C122" s="205"/>
      <c r="G122" s="205"/>
      <c r="K122" s="206"/>
      <c r="O122" s="206"/>
    </row>
    <row r="123" spans="3:15" x14ac:dyDescent="0.2">
      <c r="C123" s="205"/>
      <c r="G123" s="205"/>
      <c r="K123" s="206"/>
      <c r="O123" s="206"/>
    </row>
    <row r="124" spans="3:15" x14ac:dyDescent="0.2">
      <c r="C124" s="205"/>
      <c r="G124" s="205"/>
      <c r="K124" s="206"/>
      <c r="O124" s="206"/>
    </row>
    <row r="125" spans="3:15" x14ac:dyDescent="0.2">
      <c r="C125" s="205"/>
      <c r="G125" s="205"/>
      <c r="K125" s="206"/>
      <c r="O125" s="206"/>
    </row>
    <row r="126" spans="3:15" x14ac:dyDescent="0.2">
      <c r="C126" s="205"/>
      <c r="G126" s="205"/>
      <c r="K126" s="206"/>
      <c r="O126" s="206"/>
    </row>
    <row r="127" spans="3:15" x14ac:dyDescent="0.2">
      <c r="C127" s="205"/>
      <c r="G127" s="205"/>
      <c r="K127" s="206"/>
      <c r="O127" s="206"/>
    </row>
    <row r="128" spans="3:15" x14ac:dyDescent="0.2">
      <c r="C128" s="205"/>
      <c r="G128" s="205"/>
      <c r="K128" s="206"/>
      <c r="O128" s="206"/>
    </row>
    <row r="129" spans="3:19" x14ac:dyDescent="0.2">
      <c r="C129" s="205"/>
      <c r="G129" s="205"/>
      <c r="K129" s="206"/>
      <c r="O129" s="206"/>
    </row>
    <row r="130" spans="3:19" x14ac:dyDescent="0.2">
      <c r="C130" s="205"/>
      <c r="G130" s="205"/>
      <c r="K130" s="206"/>
      <c r="O130" s="206"/>
    </row>
    <row r="131" spans="3:19" x14ac:dyDescent="0.2">
      <c r="C131" s="205"/>
      <c r="G131" s="205"/>
      <c r="K131" s="206"/>
      <c r="O131" s="206"/>
    </row>
    <row r="132" spans="3:19" x14ac:dyDescent="0.2">
      <c r="C132" s="205"/>
      <c r="G132" s="205"/>
      <c r="K132" s="206"/>
      <c r="O132" s="206"/>
    </row>
    <row r="133" spans="3:19" x14ac:dyDescent="0.2">
      <c r="C133" s="205"/>
      <c r="G133" s="205"/>
      <c r="K133" s="206"/>
      <c r="O133" s="206"/>
    </row>
    <row r="134" spans="3:19" x14ac:dyDescent="0.2">
      <c r="C134" s="205"/>
      <c r="G134" s="205"/>
      <c r="K134" s="206"/>
      <c r="O134" s="206"/>
    </row>
    <row r="135" spans="3:19" x14ac:dyDescent="0.2">
      <c r="C135" s="205"/>
      <c r="G135" s="205"/>
      <c r="K135" s="206"/>
      <c r="O135" s="206"/>
    </row>
    <row r="136" spans="3:19" x14ac:dyDescent="0.2">
      <c r="C136" s="205"/>
      <c r="G136" s="205"/>
      <c r="K136" s="206"/>
      <c r="O136" s="206"/>
    </row>
    <row r="137" spans="3:19" x14ac:dyDescent="0.2">
      <c r="C137" s="205"/>
      <c r="G137" s="205"/>
      <c r="K137" s="206"/>
      <c r="O137" s="206"/>
    </row>
    <row r="138" spans="3:19" x14ac:dyDescent="0.2">
      <c r="C138" s="205"/>
      <c r="G138" s="205"/>
      <c r="K138" s="206"/>
      <c r="O138" s="206"/>
    </row>
    <row r="139" spans="3:19" x14ac:dyDescent="0.2">
      <c r="C139" s="205"/>
      <c r="G139" s="205"/>
      <c r="K139" s="206"/>
      <c r="O139" s="206"/>
    </row>
    <row r="140" spans="3:19" x14ac:dyDescent="0.2">
      <c r="C140" s="205"/>
      <c r="G140" s="205"/>
      <c r="K140" s="206"/>
      <c r="O140" s="206"/>
    </row>
    <row r="141" spans="3:19" x14ac:dyDescent="0.2">
      <c r="C141" s="205"/>
      <c r="G141" s="205"/>
      <c r="K141" s="206"/>
      <c r="O141" s="206"/>
    </row>
    <row r="142" spans="3:19" x14ac:dyDescent="0.2">
      <c r="C142" s="205"/>
      <c r="G142" s="205"/>
      <c r="K142" s="206"/>
      <c r="O142" s="206"/>
    </row>
    <row r="143" spans="3:19" x14ac:dyDescent="0.2">
      <c r="C143" s="205"/>
      <c r="G143" s="205"/>
      <c r="K143" s="206"/>
      <c r="O143" s="206"/>
    </row>
    <row r="144" spans="3:19" x14ac:dyDescent="0.2">
      <c r="C144" s="205"/>
      <c r="G144" s="205"/>
      <c r="K144" s="206"/>
      <c r="O144" s="206"/>
      <c r="S144" s="206"/>
    </row>
    <row r="145" spans="3:15" x14ac:dyDescent="0.2">
      <c r="C145" s="205"/>
      <c r="G145" s="205"/>
      <c r="K145" s="206"/>
      <c r="O145" s="206"/>
    </row>
    <row r="146" spans="3:15" x14ac:dyDescent="0.2">
      <c r="C146" s="205"/>
      <c r="G146" s="205"/>
      <c r="K146" s="206"/>
      <c r="O146" s="206"/>
    </row>
    <row r="147" spans="3:15" x14ac:dyDescent="0.2">
      <c r="C147" s="205"/>
      <c r="G147" s="205"/>
      <c r="K147" s="206"/>
      <c r="O147" s="206"/>
    </row>
    <row r="148" spans="3:15" x14ac:dyDescent="0.2">
      <c r="C148" s="205"/>
      <c r="G148" s="205"/>
      <c r="K148" s="206"/>
      <c r="O148" s="206"/>
    </row>
    <row r="149" spans="3:15" x14ac:dyDescent="0.2">
      <c r="C149" s="205"/>
      <c r="G149" s="205"/>
      <c r="K149" s="206"/>
      <c r="O149" s="206"/>
    </row>
    <row r="150" spans="3:15" x14ac:dyDescent="0.2">
      <c r="C150" s="205"/>
      <c r="G150" s="205"/>
      <c r="K150" s="206"/>
      <c r="O150" s="206"/>
    </row>
    <row r="151" spans="3:15" x14ac:dyDescent="0.2">
      <c r="C151" s="205"/>
      <c r="G151" s="205"/>
      <c r="K151" s="206"/>
      <c r="O151" s="206"/>
    </row>
  </sheetData>
  <mergeCells count="6">
    <mergeCell ref="A3:A5"/>
    <mergeCell ref="F3:I3"/>
    <mergeCell ref="R3:U3"/>
    <mergeCell ref="B3:E3"/>
    <mergeCell ref="J3:M3"/>
    <mergeCell ref="N3:Q3"/>
  </mergeCells>
  <pageMargins left="0.62992125984251968" right="0.23622047244094491" top="0.74803149606299213" bottom="0.74803149606299213" header="0.31496062992125984" footer="0.31496062992125984"/>
  <pageSetup paperSize="9" scale="67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showOutlineSymbols="0" showWhiteSpace="0" zoomScale="70" zoomScaleNormal="70" workbookViewId="0">
      <selection activeCell="A47" sqref="A47:XFD47"/>
    </sheetView>
  </sheetViews>
  <sheetFormatPr defaultRowHeight="14.25" x14ac:dyDescent="0.2"/>
  <cols>
    <col min="1" max="1" width="26.625" style="8" customWidth="1"/>
    <col min="2" max="2" width="19.125" style="1" customWidth="1"/>
    <col min="3" max="3" width="20" style="1" customWidth="1"/>
    <col min="4" max="4" width="19.5" style="1" customWidth="1"/>
    <col min="5" max="5" width="19.5" style="5" customWidth="1"/>
    <col min="6" max="6" width="19.5" style="1" customWidth="1"/>
    <col min="7" max="7" width="19.5" style="5" customWidth="1"/>
  </cols>
  <sheetData>
    <row r="1" spans="1:7" ht="26.25" customHeight="1" x14ac:dyDescent="0.35">
      <c r="A1" s="383" t="s">
        <v>257</v>
      </c>
      <c r="D1" s="5"/>
      <c r="E1" s="48" t="s">
        <v>256</v>
      </c>
      <c r="F1" s="5"/>
      <c r="G1"/>
    </row>
    <row r="2" spans="1:7" ht="9" customHeight="1" thickBot="1" x14ac:dyDescent="0.25"/>
    <row r="3" spans="1:7" ht="26.25" customHeight="1" thickBot="1" x14ac:dyDescent="0.25">
      <c r="A3" s="585" t="s">
        <v>197</v>
      </c>
      <c r="B3" s="576" t="s">
        <v>248</v>
      </c>
      <c r="C3" s="577"/>
      <c r="D3" s="577"/>
      <c r="E3" s="578"/>
      <c r="F3" s="576" t="s">
        <v>199</v>
      </c>
      <c r="G3" s="577"/>
    </row>
    <row r="4" spans="1:7" s="4" customFormat="1" ht="20.25" customHeight="1" x14ac:dyDescent="0.2">
      <c r="A4" s="586"/>
      <c r="B4" s="380" t="str">
        <f>$E$1</f>
        <v>Август 2019г.</v>
      </c>
      <c r="C4" s="381" t="str">
        <f>$E$1</f>
        <v>Август 2019г.</v>
      </c>
      <c r="D4" s="381" t="str">
        <f>$E$1</f>
        <v>Август 2019г.</v>
      </c>
      <c r="E4" s="382" t="str">
        <f>$E$1</f>
        <v>Август 2019г.</v>
      </c>
      <c r="F4" s="595" t="s">
        <v>218</v>
      </c>
      <c r="G4" s="593" t="s">
        <v>200</v>
      </c>
    </row>
    <row r="5" spans="1:7" s="4" customFormat="1" ht="20.25" customHeight="1" thickBot="1" x14ac:dyDescent="0.25">
      <c r="A5" s="587"/>
      <c r="B5" s="58" t="s">
        <v>253</v>
      </c>
      <c r="C5" s="59" t="s">
        <v>254</v>
      </c>
      <c r="D5" s="59" t="s">
        <v>252</v>
      </c>
      <c r="E5" s="60" t="s">
        <v>255</v>
      </c>
      <c r="F5" s="596"/>
      <c r="G5" s="594"/>
    </row>
    <row r="6" spans="1:7" ht="24.95" customHeight="1" thickBot="1" x14ac:dyDescent="0.25">
      <c r="A6" s="49" t="s">
        <v>201</v>
      </c>
      <c r="B6" s="372">
        <f>'Образ-авг'!B163</f>
        <v>0</v>
      </c>
      <c r="C6" s="373">
        <f>'Образ-авг'!C163</f>
        <v>0</v>
      </c>
      <c r="D6" s="373">
        <f>'Образ-авг'!D163</f>
        <v>0</v>
      </c>
      <c r="E6" s="374">
        <f>'Образ-авг'!E163</f>
        <v>0</v>
      </c>
      <c r="F6" s="370">
        <f>C6-D6</f>
        <v>0</v>
      </c>
      <c r="G6" s="51" t="e">
        <f>D6*100/C6-100</f>
        <v>#DIV/0!</v>
      </c>
    </row>
    <row r="7" spans="1:7" ht="24.95" customHeight="1" thickBot="1" x14ac:dyDescent="0.25">
      <c r="A7" s="52" t="s">
        <v>177</v>
      </c>
      <c r="B7" s="53">
        <f>'Здрав-авг'!B22</f>
        <v>9</v>
      </c>
      <c r="C7" s="46">
        <f>'Здрав-авг'!C22</f>
        <v>9.0719999999999992</v>
      </c>
      <c r="D7" s="46">
        <f>'Здрав-авг'!D22</f>
        <v>8.9480000000000004</v>
      </c>
      <c r="E7" s="375">
        <f>'Здрав-авг'!E22</f>
        <v>-1.3668430335096904E-2</v>
      </c>
      <c r="F7" s="371">
        <f>C7-D7</f>
        <v>0.12399999999999878</v>
      </c>
      <c r="G7" s="54">
        <f>D7*100/C7-100</f>
        <v>-1.3668430335096815</v>
      </c>
    </row>
    <row r="8" spans="1:7" ht="24.95" customHeight="1" thickBot="1" x14ac:dyDescent="0.25">
      <c r="A8" s="49" t="s">
        <v>178</v>
      </c>
      <c r="B8" s="40">
        <f>'Спорт-авг'!B26</f>
        <v>0</v>
      </c>
      <c r="C8" s="50">
        <f>'Спорт-авг'!C26</f>
        <v>0</v>
      </c>
      <c r="D8" s="50">
        <f>'Спорт-авг'!D26</f>
        <v>0</v>
      </c>
      <c r="E8" s="376">
        <f>'Спорт-авг'!E26</f>
        <v>0</v>
      </c>
      <c r="F8" s="370">
        <f>C8-D8</f>
        <v>0</v>
      </c>
      <c r="G8" s="51" t="e">
        <f>D8*100/C8-100</f>
        <v>#DIV/0!</v>
      </c>
    </row>
    <row r="9" spans="1:7" ht="24.95" customHeight="1" thickBot="1" x14ac:dyDescent="0.25">
      <c r="A9" s="52" t="s">
        <v>202</v>
      </c>
      <c r="B9" s="53">
        <f>'Культ-авг'!B28</f>
        <v>0</v>
      </c>
      <c r="C9" s="46">
        <f>'Культ-авг'!C28</f>
        <v>0</v>
      </c>
      <c r="D9" s="46">
        <f>'Культ-авг'!D28</f>
        <v>0</v>
      </c>
      <c r="E9" s="375">
        <f>'Культ-авг'!E28</f>
        <v>0</v>
      </c>
      <c r="F9" s="371">
        <f>C9-D9</f>
        <v>0</v>
      </c>
      <c r="G9" s="54" t="e">
        <f>D9*100/C9-100</f>
        <v>#DIV/0!</v>
      </c>
    </row>
    <row r="10" spans="1:7" ht="24.95" customHeight="1" thickBot="1" x14ac:dyDescent="0.25">
      <c r="A10" s="55" t="s">
        <v>203</v>
      </c>
      <c r="B10" s="14">
        <f>SUM(B6:B9)</f>
        <v>9</v>
      </c>
      <c r="C10" s="15">
        <f>SUM(C6:C9)</f>
        <v>9.0719999999999992</v>
      </c>
      <c r="D10" s="15">
        <f>SUM(D6:D9)</f>
        <v>8.9480000000000004</v>
      </c>
      <c r="E10" s="13">
        <f>SUM(E6:E9)</f>
        <v>-1.3668430335096904E-2</v>
      </c>
      <c r="F10" s="15">
        <f>C10-D10</f>
        <v>0.12399999999999878</v>
      </c>
      <c r="G10" s="13">
        <f>D10*100/C10-100</f>
        <v>-1.3668430335096815</v>
      </c>
    </row>
    <row r="11" spans="1:7" ht="4.5" customHeight="1" thickBot="1" x14ac:dyDescent="0.25"/>
    <row r="12" spans="1:7" ht="26.25" customHeight="1" thickBot="1" x14ac:dyDescent="0.25">
      <c r="A12" s="585" t="s">
        <v>180</v>
      </c>
      <c r="B12" s="576" t="s">
        <v>198</v>
      </c>
      <c r="C12" s="577"/>
      <c r="D12" s="577"/>
      <c r="E12" s="578"/>
      <c r="F12" s="576" t="s">
        <v>199</v>
      </c>
      <c r="G12" s="577"/>
    </row>
    <row r="13" spans="1:7" s="4" customFormat="1" ht="20.25" customHeight="1" x14ac:dyDescent="0.2">
      <c r="A13" s="586"/>
      <c r="B13" s="380" t="str">
        <f>$E$1</f>
        <v>Август 2019г.</v>
      </c>
      <c r="C13" s="381" t="str">
        <f>$E$1</f>
        <v>Август 2019г.</v>
      </c>
      <c r="D13" s="381" t="str">
        <f>$E$1</f>
        <v>Август 2019г.</v>
      </c>
      <c r="E13" s="382" t="str">
        <f>$E$1</f>
        <v>Август 2019г.</v>
      </c>
      <c r="F13" s="595" t="s">
        <v>218</v>
      </c>
      <c r="G13" s="593" t="s">
        <v>200</v>
      </c>
    </row>
    <row r="14" spans="1:7" s="4" customFormat="1" ht="20.25" customHeight="1" thickBot="1" x14ac:dyDescent="0.25">
      <c r="A14" s="587"/>
      <c r="B14" s="58" t="s">
        <v>253</v>
      </c>
      <c r="C14" s="59" t="s">
        <v>254</v>
      </c>
      <c r="D14" s="59" t="s">
        <v>252</v>
      </c>
      <c r="E14" s="60" t="s">
        <v>255</v>
      </c>
      <c r="F14" s="596"/>
      <c r="G14" s="594"/>
    </row>
    <row r="15" spans="1:7" ht="24.95" customHeight="1" thickBot="1" x14ac:dyDescent="0.25">
      <c r="A15" s="49" t="s">
        <v>201</v>
      </c>
      <c r="B15" s="40">
        <f>'Образ-авг'!F163</f>
        <v>289058.238664</v>
      </c>
      <c r="C15" s="50">
        <f>'Образ-авг'!G163</f>
        <v>250480.10500000001</v>
      </c>
      <c r="D15" s="50">
        <f>'Образ-авг'!H163</f>
        <v>129882.20000000001</v>
      </c>
      <c r="E15" s="51" t="e">
        <f>'Образ-авг'!I163</f>
        <v>#DIV/0!</v>
      </c>
      <c r="F15" s="50">
        <f>C15-D15</f>
        <v>120597.905</v>
      </c>
      <c r="G15" s="51">
        <f>D15*100/C15-100</f>
        <v>-48.146700114166748</v>
      </c>
    </row>
    <row r="16" spans="1:7" ht="24.95" customHeight="1" thickBot="1" x14ac:dyDescent="0.25">
      <c r="A16" s="52" t="s">
        <v>177</v>
      </c>
      <c r="B16" s="53">
        <f>'Здрав-авг'!F22</f>
        <v>219052</v>
      </c>
      <c r="C16" s="46">
        <f>'Здрав-авг'!G22</f>
        <v>241204.00400000002</v>
      </c>
      <c r="D16" s="46">
        <f>'Здрав-авг'!H22</f>
        <v>263902.33200000005</v>
      </c>
      <c r="E16" s="54">
        <f>'Здрав-авг'!I22</f>
        <v>9.4104275317088204E-2</v>
      </c>
      <c r="F16" s="46">
        <f>C16-D16</f>
        <v>-22698.328000000038</v>
      </c>
      <c r="G16" s="54">
        <f>D16*100/C16-100</f>
        <v>9.4104275317088195</v>
      </c>
    </row>
    <row r="17" spans="1:7" ht="24.95" customHeight="1" thickBot="1" x14ac:dyDescent="0.25">
      <c r="A17" s="49" t="s">
        <v>178</v>
      </c>
      <c r="B17" s="40">
        <f>'Спорт-авг'!F26</f>
        <v>32967.879999999997</v>
      </c>
      <c r="C17" s="50">
        <f>'Спорт-авг'!G26</f>
        <v>43606.624000000003</v>
      </c>
      <c r="D17" s="50">
        <f>'Спорт-авг'!H26</f>
        <v>28975.86</v>
      </c>
      <c r="E17" s="51">
        <f>'Спорт-авг'!I26</f>
        <v>-0.33551700769130854</v>
      </c>
      <c r="F17" s="50">
        <f>C17-D17</f>
        <v>14630.764000000003</v>
      </c>
      <c r="G17" s="51">
        <f>D17*100/C17-100</f>
        <v>-33.551700769130861</v>
      </c>
    </row>
    <row r="18" spans="1:7" ht="24.95" customHeight="1" thickBot="1" x14ac:dyDescent="0.25">
      <c r="A18" s="52" t="s">
        <v>202</v>
      </c>
      <c r="B18" s="53">
        <f>'Культ-авг'!F28</f>
        <v>25957.919999999998</v>
      </c>
      <c r="C18" s="46">
        <f>'Культ-авг'!G28</f>
        <v>35778.352000000006</v>
      </c>
      <c r="D18" s="46">
        <f>'Культ-авг'!H28</f>
        <v>35276.047999999995</v>
      </c>
      <c r="E18" s="54">
        <f>'Культ-авг'!I28</f>
        <v>-1.4039327468185481E-2</v>
      </c>
      <c r="F18" s="46">
        <f>C18-D18</f>
        <v>502.304000000011</v>
      </c>
      <c r="G18" s="54">
        <f>D18*100/C18-100</f>
        <v>-1.4039327468185547</v>
      </c>
    </row>
    <row r="19" spans="1:7" ht="24.95" customHeight="1" thickBot="1" x14ac:dyDescent="0.25">
      <c r="A19" s="55" t="s">
        <v>203</v>
      </c>
      <c r="B19" s="14">
        <f>SUM(B15:B18)</f>
        <v>567036.03866399999</v>
      </c>
      <c r="C19" s="15">
        <f>SUM(C15:C18)</f>
        <v>571069.08499999996</v>
      </c>
      <c r="D19" s="15">
        <f>SUM(D15:D18)</f>
        <v>458036.44000000006</v>
      </c>
      <c r="E19" s="13" t="e">
        <f>SUM(E15:E18)</f>
        <v>#DIV/0!</v>
      </c>
      <c r="F19" s="15">
        <f>C19-D19</f>
        <v>113032.6449999999</v>
      </c>
      <c r="G19" s="13">
        <f>D19*100/C19-100</f>
        <v>-19.793164779704355</v>
      </c>
    </row>
    <row r="20" spans="1:7" ht="4.5" customHeight="1" thickBot="1" x14ac:dyDescent="0.25"/>
    <row r="21" spans="1:7" ht="32.25" customHeight="1" thickBot="1" x14ac:dyDescent="0.25">
      <c r="A21" s="585" t="s">
        <v>142</v>
      </c>
      <c r="B21" s="576" t="s">
        <v>258</v>
      </c>
      <c r="C21" s="577"/>
      <c r="D21" s="577"/>
      <c r="E21" s="578"/>
      <c r="F21" s="576" t="s">
        <v>199</v>
      </c>
      <c r="G21" s="577"/>
    </row>
    <row r="22" spans="1:7" s="4" customFormat="1" ht="21.75" customHeight="1" x14ac:dyDescent="0.2">
      <c r="A22" s="586"/>
      <c r="B22" s="380" t="str">
        <f>$E$1</f>
        <v>Август 2019г.</v>
      </c>
      <c r="C22" s="381" t="str">
        <f>$E$1</f>
        <v>Август 2019г.</v>
      </c>
      <c r="D22" s="381" t="str">
        <f>$E$1</f>
        <v>Август 2019г.</v>
      </c>
      <c r="E22" s="382" t="str">
        <f>$E$1</f>
        <v>Август 2019г.</v>
      </c>
      <c r="F22" s="595" t="s">
        <v>218</v>
      </c>
      <c r="G22" s="593" t="s">
        <v>200</v>
      </c>
    </row>
    <row r="23" spans="1:7" s="4" customFormat="1" ht="21.75" customHeight="1" thickBot="1" x14ac:dyDescent="0.25">
      <c r="A23" s="587"/>
      <c r="B23" s="58" t="s">
        <v>253</v>
      </c>
      <c r="C23" s="59" t="s">
        <v>254</v>
      </c>
      <c r="D23" s="59" t="s">
        <v>252</v>
      </c>
      <c r="E23" s="60" t="s">
        <v>255</v>
      </c>
      <c r="F23" s="596"/>
      <c r="G23" s="594"/>
    </row>
    <row r="24" spans="1:7" ht="24.95" customHeight="1" thickBot="1" x14ac:dyDescent="0.25">
      <c r="A24" s="49" t="s">
        <v>201</v>
      </c>
      <c r="B24" s="40">
        <f>'Образ-авг'!J163</f>
        <v>11579.689860999999</v>
      </c>
      <c r="C24" s="50">
        <f>'Образ-авг'!K163</f>
        <v>10687.127000000004</v>
      </c>
      <c r="D24" s="50">
        <f>'Образ-авг'!L163</f>
        <v>8057.3580000000002</v>
      </c>
      <c r="E24" s="51" t="e">
        <f>'Образ-авг'!M163</f>
        <v>#DIV/0!</v>
      </c>
      <c r="F24" s="50">
        <f>C24-D24</f>
        <v>2629.7690000000039</v>
      </c>
      <c r="G24" s="51">
        <f>D24*100/C24-100</f>
        <v>-24.60688452565411</v>
      </c>
    </row>
    <row r="25" spans="1:7" ht="24.95" customHeight="1" thickBot="1" x14ac:dyDescent="0.25">
      <c r="A25" s="52" t="s">
        <v>177</v>
      </c>
      <c r="B25" s="53">
        <f>'Здрав-авг'!J22</f>
        <v>10785</v>
      </c>
      <c r="C25" s="46">
        <f>'Здрав-авг'!K22</f>
        <v>9068.5560000000005</v>
      </c>
      <c r="D25" s="46">
        <f>'Здрав-авг'!L22</f>
        <v>9505.4800000000014</v>
      </c>
      <c r="E25" s="54">
        <f>'Здрав-авг'!M22</f>
        <v>4.818010717472565E-2</v>
      </c>
      <c r="F25" s="46">
        <f>C25-D25</f>
        <v>-436.92400000000089</v>
      </c>
      <c r="G25" s="54">
        <f>D25*100/C25-100</f>
        <v>4.8180107174725606</v>
      </c>
    </row>
    <row r="26" spans="1:7" ht="24.95" customHeight="1" thickBot="1" x14ac:dyDescent="0.25">
      <c r="A26" s="49" t="s">
        <v>178</v>
      </c>
      <c r="B26" s="40">
        <f>'Спорт-авг'!J26</f>
        <v>2820</v>
      </c>
      <c r="C26" s="50">
        <f>'Спорт-авг'!K26</f>
        <v>5147.3</v>
      </c>
      <c r="D26" s="50">
        <f>'Спорт-авг'!L26</f>
        <v>3675</v>
      </c>
      <c r="E26" s="51">
        <f>'Спорт-авг'!M26</f>
        <v>-0.2860334544324209</v>
      </c>
      <c r="F26" s="50">
        <f>C26-D26</f>
        <v>1472.3000000000002</v>
      </c>
      <c r="G26" s="51">
        <f>D26*100/C26-100</f>
        <v>-28.603345443242091</v>
      </c>
    </row>
    <row r="27" spans="1:7" ht="24.95" customHeight="1" thickBot="1" x14ac:dyDescent="0.25">
      <c r="A27" s="52" t="s">
        <v>202</v>
      </c>
      <c r="B27" s="53">
        <f>'Культ-авг'!J28</f>
        <v>303.952</v>
      </c>
      <c r="C27" s="46">
        <f>'Культ-авг'!K28</f>
        <v>276.86</v>
      </c>
      <c r="D27" s="46">
        <f>'Культ-авг'!L28</f>
        <v>175.346</v>
      </c>
      <c r="E27" s="54">
        <f>'Культ-авг'!M28</f>
        <v>-0.36666185075489421</v>
      </c>
      <c r="F27" s="46">
        <f t="shared" ref="F27" si="0">C27-D27</f>
        <v>101.51400000000001</v>
      </c>
      <c r="G27" s="54">
        <f>D27*100/C27-100</f>
        <v>-36.666185075489423</v>
      </c>
    </row>
    <row r="28" spans="1:7" ht="24.95" customHeight="1" thickBot="1" x14ac:dyDescent="0.25">
      <c r="A28" s="55" t="s">
        <v>203</v>
      </c>
      <c r="B28" s="14">
        <f>SUM(B24:B27)</f>
        <v>25488.641861</v>
      </c>
      <c r="C28" s="15">
        <f>SUM(C24:C27)</f>
        <v>25179.843000000004</v>
      </c>
      <c r="D28" s="15">
        <f>SUM(D24:D27)</f>
        <v>21413.184000000005</v>
      </c>
      <c r="E28" s="13" t="e">
        <f>SUM(E24:E27)</f>
        <v>#DIV/0!</v>
      </c>
      <c r="F28" s="15">
        <f>C28-D28</f>
        <v>3766.6589999999997</v>
      </c>
      <c r="G28" s="13">
        <f>D28*100/C28-100</f>
        <v>-14.959024962943573</v>
      </c>
    </row>
    <row r="29" spans="1:7" ht="3.75" customHeight="1" thickBot="1" x14ac:dyDescent="0.25"/>
    <row r="30" spans="1:7" ht="32.25" customHeight="1" thickBot="1" x14ac:dyDescent="0.25">
      <c r="A30" s="585" t="s">
        <v>204</v>
      </c>
      <c r="B30" s="576" t="s">
        <v>258</v>
      </c>
      <c r="C30" s="577"/>
      <c r="D30" s="577"/>
      <c r="E30" s="578"/>
      <c r="F30" s="576" t="s">
        <v>199</v>
      </c>
      <c r="G30" s="577"/>
    </row>
    <row r="31" spans="1:7" s="4" customFormat="1" ht="19.5" customHeight="1" x14ac:dyDescent="0.2">
      <c r="A31" s="586"/>
      <c r="B31" s="380" t="str">
        <f>$E$1</f>
        <v>Август 2019г.</v>
      </c>
      <c r="C31" s="381" t="str">
        <f>$E$1</f>
        <v>Август 2019г.</v>
      </c>
      <c r="D31" s="381" t="str">
        <f>$E$1</f>
        <v>Август 2019г.</v>
      </c>
      <c r="E31" s="382" t="str">
        <f>$E$1</f>
        <v>Август 2019г.</v>
      </c>
      <c r="F31" s="595" t="s">
        <v>218</v>
      </c>
      <c r="G31" s="593" t="s">
        <v>200</v>
      </c>
    </row>
    <row r="32" spans="1:7" s="4" customFormat="1" ht="19.5" customHeight="1" thickBot="1" x14ac:dyDescent="0.25">
      <c r="A32" s="587"/>
      <c r="B32" s="58" t="s">
        <v>253</v>
      </c>
      <c r="C32" s="59" t="s">
        <v>254</v>
      </c>
      <c r="D32" s="59" t="s">
        <v>252</v>
      </c>
      <c r="E32" s="60" t="s">
        <v>255</v>
      </c>
      <c r="F32" s="596"/>
      <c r="G32" s="594"/>
    </row>
    <row r="33" spans="1:7" ht="24.95" customHeight="1" thickBot="1" x14ac:dyDescent="0.25">
      <c r="A33" s="49" t="s">
        <v>201</v>
      </c>
      <c r="B33" s="40">
        <f>'Образ-авг'!N163</f>
        <v>72.521000000000001</v>
      </c>
      <c r="C33" s="50">
        <f>'Образ-авг'!O163</f>
        <v>47.617000000000004</v>
      </c>
      <c r="D33" s="50">
        <f>'Образ-авг'!P163</f>
        <v>92.207000000000008</v>
      </c>
      <c r="E33" s="51">
        <f>'Образ-авг'!Q163</f>
        <v>0</v>
      </c>
      <c r="F33" s="50">
        <f>C33-D33</f>
        <v>-44.59</v>
      </c>
      <c r="G33" s="51">
        <f>D33*100/C33-100</f>
        <v>93.643026650145941</v>
      </c>
    </row>
    <row r="34" spans="1:7" ht="24.95" customHeight="1" thickBot="1" x14ac:dyDescent="0.25">
      <c r="A34" s="52" t="s">
        <v>177</v>
      </c>
      <c r="B34" s="53">
        <f>'Здрав-авг'!N22</f>
        <v>0</v>
      </c>
      <c r="C34" s="46">
        <f>'Здрав-авг'!O22</f>
        <v>0</v>
      </c>
      <c r="D34" s="46">
        <f>'Здрав-авг'!P22</f>
        <v>0</v>
      </c>
      <c r="E34" s="54">
        <f>'Здрав-авг'!Q22</f>
        <v>0</v>
      </c>
      <c r="F34" s="46">
        <f>C34-D34</f>
        <v>0</v>
      </c>
      <c r="G34" s="54" t="e">
        <f>D34*100/C34-100</f>
        <v>#DIV/0!</v>
      </c>
    </row>
    <row r="35" spans="1:7" ht="24.95" customHeight="1" thickBot="1" x14ac:dyDescent="0.25">
      <c r="A35" s="49" t="s">
        <v>178</v>
      </c>
      <c r="B35" s="40">
        <f>'Спорт-авг'!N26</f>
        <v>127</v>
      </c>
      <c r="C35" s="50">
        <f>'Спорт-авг'!O26</f>
        <v>0</v>
      </c>
      <c r="D35" s="50">
        <f>'Спорт-авг'!P26</f>
        <v>0</v>
      </c>
      <c r="E35" s="51">
        <f>'Спорт-авг'!Q26</f>
        <v>0</v>
      </c>
      <c r="F35" s="50">
        <f>C35-D35</f>
        <v>0</v>
      </c>
      <c r="G35" s="51" t="e">
        <f>D35*100/C35-100</f>
        <v>#DIV/0!</v>
      </c>
    </row>
    <row r="36" spans="1:7" ht="24.95" customHeight="1" thickBot="1" x14ac:dyDescent="0.25">
      <c r="A36" s="55" t="s">
        <v>203</v>
      </c>
      <c r="B36" s="14">
        <f>SUM(B33:B35)</f>
        <v>199.52100000000002</v>
      </c>
      <c r="C36" s="15">
        <f>SUM(C33:C35)</f>
        <v>47.617000000000004</v>
      </c>
      <c r="D36" s="15">
        <f>SUM(D33:D35)</f>
        <v>92.207000000000008</v>
      </c>
      <c r="E36" s="13">
        <f>SUM(E33:E35)</f>
        <v>0</v>
      </c>
      <c r="F36" s="15">
        <f>C36-D36</f>
        <v>-44.59</v>
      </c>
      <c r="G36" s="13">
        <f t="shared" ref="G36" si="1">D36*100/C36-100</f>
        <v>93.643026650145941</v>
      </c>
    </row>
    <row r="37" spans="1:7" ht="5.25" customHeight="1" thickBot="1" x14ac:dyDescent="0.25"/>
    <row r="38" spans="1:7" ht="32.25" customHeight="1" thickBot="1" x14ac:dyDescent="0.25">
      <c r="A38" s="585" t="s">
        <v>205</v>
      </c>
      <c r="B38" s="576" t="s">
        <v>258</v>
      </c>
      <c r="C38" s="577"/>
      <c r="D38" s="577"/>
      <c r="E38" s="578"/>
      <c r="F38" s="576" t="s">
        <v>199</v>
      </c>
      <c r="G38" s="577"/>
    </row>
    <row r="39" spans="1:7" s="4" customFormat="1" ht="19.5" customHeight="1" x14ac:dyDescent="0.2">
      <c r="A39" s="586"/>
      <c r="B39" s="380" t="str">
        <f>$E$1</f>
        <v>Август 2019г.</v>
      </c>
      <c r="C39" s="381" t="str">
        <f>$E$1</f>
        <v>Август 2019г.</v>
      </c>
      <c r="D39" s="381" t="str">
        <f>$E$1</f>
        <v>Август 2019г.</v>
      </c>
      <c r="E39" s="382" t="str">
        <f>$E$1</f>
        <v>Август 2019г.</v>
      </c>
      <c r="F39" s="595" t="s">
        <v>218</v>
      </c>
      <c r="G39" s="593" t="s">
        <v>200</v>
      </c>
    </row>
    <row r="40" spans="1:7" s="4" customFormat="1" ht="19.5" customHeight="1" thickBot="1" x14ac:dyDescent="0.25">
      <c r="A40" s="587"/>
      <c r="B40" s="58" t="s">
        <v>253</v>
      </c>
      <c r="C40" s="59" t="s">
        <v>254</v>
      </c>
      <c r="D40" s="59" t="s">
        <v>252</v>
      </c>
      <c r="E40" s="60" t="s">
        <v>255</v>
      </c>
      <c r="F40" s="596"/>
      <c r="G40" s="594"/>
    </row>
    <row r="41" spans="1:7" ht="24.95" customHeight="1" thickBot="1" x14ac:dyDescent="0.25">
      <c r="A41" s="49" t="s">
        <v>201</v>
      </c>
      <c r="B41" s="40">
        <f>'Образ-авг'!R163</f>
        <v>0</v>
      </c>
      <c r="C41" s="50">
        <f>'Образ-авг'!S163</f>
        <v>18</v>
      </c>
      <c r="D41" s="50">
        <f>'Образ-авг'!T163</f>
        <v>0</v>
      </c>
      <c r="E41" s="51">
        <f>'Образ-авг'!U163</f>
        <v>0</v>
      </c>
      <c r="F41" s="50">
        <f>C41-D41</f>
        <v>18</v>
      </c>
      <c r="G41" s="51">
        <f>D41*100/C41-100</f>
        <v>-100</v>
      </c>
    </row>
    <row r="42" spans="1:7" ht="24.95" customHeight="1" thickBot="1" x14ac:dyDescent="0.25">
      <c r="A42" s="52" t="s">
        <v>177</v>
      </c>
      <c r="B42" s="53">
        <f>'Здрав-авг'!R22</f>
        <v>1435</v>
      </c>
      <c r="C42" s="46">
        <f>'Здрав-авг'!S22</f>
        <v>1351</v>
      </c>
      <c r="D42" s="46">
        <f>'Здрав-авг'!T22</f>
        <v>1110</v>
      </c>
      <c r="E42" s="54">
        <f>'Здрав-авг'!U22</f>
        <v>-0.1783863804589193</v>
      </c>
      <c r="F42" s="46">
        <f>C42-D42</f>
        <v>241</v>
      </c>
      <c r="G42" s="54">
        <f>D42*100/C42-100</f>
        <v>-17.838638045891926</v>
      </c>
    </row>
    <row r="43" spans="1:7" ht="24.95" customHeight="1" thickBot="1" x14ac:dyDescent="0.25">
      <c r="A43" s="49" t="s">
        <v>202</v>
      </c>
      <c r="B43" s="40">
        <f>'Культ-авг'!N28</f>
        <v>0</v>
      </c>
      <c r="C43" s="50">
        <f>'Культ-авг'!O28</f>
        <v>0</v>
      </c>
      <c r="D43" s="50">
        <f>'Культ-авг'!P28</f>
        <v>0</v>
      </c>
      <c r="E43" s="51">
        <f>'Культ-авг'!Q28</f>
        <v>0</v>
      </c>
      <c r="F43" s="50">
        <f>C43-D43</f>
        <v>0</v>
      </c>
      <c r="G43" s="51" t="e">
        <f>D43*100/C43-100</f>
        <v>#DIV/0!</v>
      </c>
    </row>
    <row r="44" spans="1:7" ht="24.95" customHeight="1" thickBot="1" x14ac:dyDescent="0.25">
      <c r="A44" s="52" t="s">
        <v>178</v>
      </c>
      <c r="B44" s="53">
        <f>'Спорт-авг'!R13</f>
        <v>0</v>
      </c>
      <c r="C44" s="46">
        <f>'Спорт-авг'!S13</f>
        <v>0</v>
      </c>
      <c r="D44" s="46">
        <f>'Спорт-авг'!T13</f>
        <v>0</v>
      </c>
      <c r="E44" s="54">
        <f>'Спорт-авг'!U13</f>
        <v>0</v>
      </c>
      <c r="F44" s="46">
        <f>C44-D44</f>
        <v>0</v>
      </c>
      <c r="G44" s="54" t="e">
        <f>D44*100/C44-100</f>
        <v>#DIV/0!</v>
      </c>
    </row>
    <row r="45" spans="1:7" ht="24.95" customHeight="1" thickBot="1" x14ac:dyDescent="0.25">
      <c r="A45" s="55" t="s">
        <v>203</v>
      </c>
      <c r="B45" s="14">
        <f t="shared" ref="B45:E45" si="2">SUM(B41:B44)</f>
        <v>1435</v>
      </c>
      <c r="C45" s="15">
        <f t="shared" si="2"/>
        <v>1369</v>
      </c>
      <c r="D45" s="15">
        <f t="shared" si="2"/>
        <v>1110</v>
      </c>
      <c r="E45" s="13">
        <f t="shared" si="2"/>
        <v>-0.1783863804589193</v>
      </c>
      <c r="F45" s="15">
        <f>C45-D45</f>
        <v>259</v>
      </c>
      <c r="G45" s="13">
        <f>D45*100/C45-100</f>
        <v>-18.918918918918919</v>
      </c>
    </row>
    <row r="46" spans="1:7" ht="4.5" customHeight="1" x14ac:dyDescent="0.2">
      <c r="A46" s="56"/>
      <c r="B46" s="57"/>
      <c r="C46" s="57"/>
      <c r="D46" s="57"/>
      <c r="E46" s="56"/>
      <c r="F46" s="57"/>
      <c r="G46" s="56"/>
    </row>
    <row r="48" spans="1:7" x14ac:dyDescent="0.2">
      <c r="A48" t="s">
        <v>206</v>
      </c>
      <c r="B48" s="5"/>
      <c r="C48" s="5"/>
      <c r="D48" s="5"/>
      <c r="E48"/>
      <c r="F48" s="5"/>
      <c r="G48"/>
    </row>
    <row r="49" spans="1:7" x14ac:dyDescent="0.2">
      <c r="A49" t="s">
        <v>219</v>
      </c>
      <c r="B49" s="5"/>
      <c r="C49" s="5"/>
      <c r="D49" s="5"/>
      <c r="E49"/>
      <c r="F49" s="5"/>
      <c r="G49"/>
    </row>
    <row r="50" spans="1:7" x14ac:dyDescent="0.2">
      <c r="A50" t="s">
        <v>207</v>
      </c>
      <c r="B50" s="5"/>
      <c r="C50" s="5"/>
      <c r="D50" s="5"/>
      <c r="E50"/>
      <c r="F50" s="5"/>
      <c r="G50"/>
    </row>
    <row r="51" spans="1:7" x14ac:dyDescent="0.2">
      <c r="A51" t="s">
        <v>220</v>
      </c>
      <c r="B51" s="5"/>
      <c r="C51" s="5"/>
      <c r="D51" s="5"/>
      <c r="E51"/>
      <c r="F51" s="5"/>
      <c r="G51"/>
    </row>
    <row r="52" spans="1:7" x14ac:dyDescent="0.2">
      <c r="A52" s="39" t="s">
        <v>208</v>
      </c>
      <c r="G52"/>
    </row>
    <row r="53" spans="1:7" x14ac:dyDescent="0.2">
      <c r="G53" s="92"/>
    </row>
    <row r="55" spans="1:7" ht="15" thickBot="1" x14ac:dyDescent="0.25"/>
    <row r="56" spans="1:7" ht="32.25" customHeight="1" thickBot="1" x14ac:dyDescent="0.25">
      <c r="A56" s="585" t="s">
        <v>209</v>
      </c>
      <c r="B56" s="576" t="s">
        <v>210</v>
      </c>
      <c r="C56" s="577"/>
      <c r="D56" s="578"/>
      <c r="E56" s="577" t="s">
        <v>211</v>
      </c>
      <c r="F56" s="577"/>
      <c r="G56" s="578"/>
    </row>
    <row r="57" spans="1:7" s="4" customFormat="1" ht="20.25" customHeight="1" x14ac:dyDescent="0.2">
      <c r="A57" s="586"/>
      <c r="B57" s="377" t="str">
        <f>$E$1</f>
        <v>Август 2019г.</v>
      </c>
      <c r="C57" s="378" t="str">
        <f>$E$1</f>
        <v>Август 2019г.</v>
      </c>
      <c r="D57" s="379" t="str">
        <f>$E$1</f>
        <v>Август 2019г.</v>
      </c>
      <c r="E57" s="595" t="s">
        <v>217</v>
      </c>
      <c r="F57" s="593" t="s">
        <v>212</v>
      </c>
      <c r="G57" s="597"/>
    </row>
    <row r="58" spans="1:7" s="4" customFormat="1" ht="20.25" customHeight="1" thickBot="1" x14ac:dyDescent="0.25">
      <c r="A58" s="587"/>
      <c r="B58" s="58" t="s">
        <v>250</v>
      </c>
      <c r="C58" s="59" t="s">
        <v>251</v>
      </c>
      <c r="D58" s="60" t="s">
        <v>252</v>
      </c>
      <c r="E58" s="596"/>
      <c r="F58" s="594"/>
      <c r="G58" s="598"/>
    </row>
    <row r="59" spans="1:7" ht="36.75" customHeight="1" thickBot="1" x14ac:dyDescent="0.25">
      <c r="A59" s="61" t="s">
        <v>213</v>
      </c>
      <c r="B59" s="62">
        <f>B10</f>
        <v>9</v>
      </c>
      <c r="C59" s="63">
        <f>C10</f>
        <v>9.0719999999999992</v>
      </c>
      <c r="D59" s="64">
        <f>D10</f>
        <v>8.9480000000000004</v>
      </c>
      <c r="E59" s="65">
        <f>C59-D59</f>
        <v>0.12399999999999878</v>
      </c>
      <c r="F59" s="66">
        <f>D59*100/C59-100</f>
        <v>-1.3668430335096815</v>
      </c>
      <c r="G59" s="66"/>
    </row>
    <row r="60" spans="1:7" ht="36.75" customHeight="1" thickBot="1" x14ac:dyDescent="0.25">
      <c r="A60" s="55" t="s">
        <v>214</v>
      </c>
      <c r="B60" s="67">
        <f>B19</f>
        <v>567036.03866399999</v>
      </c>
      <c r="C60" s="68">
        <f>C19</f>
        <v>571069.08499999996</v>
      </c>
      <c r="D60" s="69">
        <f>D19</f>
        <v>458036.44000000006</v>
      </c>
      <c r="E60" s="70">
        <f t="shared" ref="E60:E62" si="3">C60-D60</f>
        <v>113032.6449999999</v>
      </c>
      <c r="F60" s="71">
        <f t="shared" ref="F60:F62" si="4">D60*100/C60-100</f>
        <v>-19.793164779704355</v>
      </c>
      <c r="G60" s="71"/>
    </row>
    <row r="61" spans="1:7" ht="36.75" customHeight="1" thickBot="1" x14ac:dyDescent="0.25">
      <c r="A61" s="61" t="s">
        <v>215</v>
      </c>
      <c r="B61" s="62">
        <f>B28</f>
        <v>25488.641861</v>
      </c>
      <c r="C61" s="63">
        <f>C28</f>
        <v>25179.843000000004</v>
      </c>
      <c r="D61" s="64">
        <f>D28</f>
        <v>21413.184000000005</v>
      </c>
      <c r="E61" s="65">
        <f t="shared" si="3"/>
        <v>3766.6589999999997</v>
      </c>
      <c r="F61" s="66">
        <f t="shared" si="4"/>
        <v>-14.959024962943573</v>
      </c>
      <c r="G61" s="66"/>
    </row>
    <row r="62" spans="1:7" ht="36.75" customHeight="1" thickBot="1" x14ac:dyDescent="0.25">
      <c r="A62" s="55" t="s">
        <v>216</v>
      </c>
      <c r="B62" s="67">
        <f>B36</f>
        <v>199.52100000000002</v>
      </c>
      <c r="C62" s="68">
        <f>C36</f>
        <v>47.617000000000004</v>
      </c>
      <c r="D62" s="69">
        <f>D36</f>
        <v>92.207000000000008</v>
      </c>
      <c r="E62" s="70">
        <f t="shared" si="3"/>
        <v>-44.59</v>
      </c>
      <c r="F62" s="71">
        <f t="shared" si="4"/>
        <v>93.643026650145941</v>
      </c>
      <c r="G62" s="71"/>
    </row>
    <row r="63" spans="1:7" ht="36.75" customHeight="1" thickBot="1" x14ac:dyDescent="0.25">
      <c r="A63" s="61" t="s">
        <v>205</v>
      </c>
      <c r="B63" s="62">
        <f>B45</f>
        <v>1435</v>
      </c>
      <c r="C63" s="63">
        <f>C45</f>
        <v>1369</v>
      </c>
      <c r="D63" s="64">
        <f>D45</f>
        <v>1110</v>
      </c>
      <c r="E63" s="65">
        <f>C63-D63</f>
        <v>259</v>
      </c>
      <c r="F63" s="66">
        <f>D63*100/C63-100</f>
        <v>-18.918918918918919</v>
      </c>
      <c r="G63" s="66"/>
    </row>
    <row r="64" spans="1:7" ht="3.75" customHeight="1" x14ac:dyDescent="0.2">
      <c r="A64" s="72"/>
      <c r="B64" s="57"/>
      <c r="C64" s="57"/>
      <c r="D64" s="57"/>
      <c r="E64" s="57"/>
      <c r="F64" s="56"/>
      <c r="G64" s="56"/>
    </row>
  </sheetData>
  <mergeCells count="31">
    <mergeCell ref="B38:E38"/>
    <mergeCell ref="F38:G38"/>
    <mergeCell ref="B56:D56"/>
    <mergeCell ref="E56:G56"/>
    <mergeCell ref="A56:A58"/>
    <mergeCell ref="G57:G58"/>
    <mergeCell ref="F57:F58"/>
    <mergeCell ref="E57:E58"/>
    <mergeCell ref="F39:F40"/>
    <mergeCell ref="G39:G40"/>
    <mergeCell ref="A38:A40"/>
    <mergeCell ref="A21:A23"/>
    <mergeCell ref="F31:F32"/>
    <mergeCell ref="G31:G32"/>
    <mergeCell ref="A30:A32"/>
    <mergeCell ref="B21:E21"/>
    <mergeCell ref="F21:G21"/>
    <mergeCell ref="B30:E30"/>
    <mergeCell ref="F30:G30"/>
    <mergeCell ref="F22:F23"/>
    <mergeCell ref="G22:G23"/>
    <mergeCell ref="B3:E3"/>
    <mergeCell ref="F3:G3"/>
    <mergeCell ref="B12:E12"/>
    <mergeCell ref="F12:G12"/>
    <mergeCell ref="A3:A5"/>
    <mergeCell ref="A12:A14"/>
    <mergeCell ref="G4:G5"/>
    <mergeCell ref="F4:F5"/>
    <mergeCell ref="F13:F14"/>
    <mergeCell ref="G13:G14"/>
  </mergeCells>
  <pageMargins left="0.23622047244094491" right="0.23622047244094491" top="0.35433070866141736" bottom="0.35433070866141736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Образ-авг</vt:lpstr>
      <vt:lpstr>Здрав-авг</vt:lpstr>
      <vt:lpstr>Культ-авг</vt:lpstr>
      <vt:lpstr>Спорт-авг</vt:lpstr>
      <vt:lpstr>Экономия</vt:lpstr>
      <vt:lpstr>'Образ-авг'!Область_печати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Владелец</dc:creator>
  <cp:lastModifiedBy>Терзи Ксения Витальевна</cp:lastModifiedBy>
  <cp:lastPrinted>2019-09-10T10:24:24Z</cp:lastPrinted>
  <dcterms:created xsi:type="dcterms:W3CDTF">2017-01-30T09:18:39Z</dcterms:created>
  <dcterms:modified xsi:type="dcterms:W3CDTF">2020-01-28T09:08:58Z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2017-01-30T02:41:05Z</dcterms:created>
  <cp:revision>0</cp:revision>
</cp:coreProperties>
</file>