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Энергоэффективность и экология\для проектов\"/>
    </mc:Choice>
  </mc:AlternateContent>
  <bookViews>
    <workbookView xWindow="-30" yWindow="7245" windowWidth="10920" windowHeight="1860"/>
  </bookViews>
  <sheets>
    <sheet name="Обр-Июль" sheetId="6" r:id="rId1"/>
    <sheet name="Обр-май" sheetId="14" r:id="rId2"/>
    <sheet name="обр июнь" sheetId="9" r:id="rId3"/>
    <sheet name="Здрав-июль" sheetId="4" r:id="rId4"/>
    <sheet name="Здрав-май" sheetId="15" r:id="rId5"/>
    <sheet name="Здрав июнь" sheetId="10" r:id="rId6"/>
    <sheet name="Культ-июль" sheetId="3" r:id="rId7"/>
    <sheet name="Культура-май" sheetId="16" r:id="rId8"/>
    <sheet name="Культура июнь" sheetId="11" r:id="rId9"/>
    <sheet name="Спорт-июль" sheetId="5" r:id="rId10"/>
    <sheet name="Спорт-май" sheetId="17" r:id="rId11"/>
    <sheet name="Спорт июнь" sheetId="12" r:id="rId12"/>
    <sheet name="Экономия" sheetId="7" r:id="rId13"/>
    <sheet name="Экономия (2)" sheetId="8" r:id="rId14"/>
    <sheet name="Экономия (3)" sheetId="13" r:id="rId15"/>
  </sheets>
  <definedNames>
    <definedName name="_xlnm.Print_Area" localSheetId="5">'Здрав июнь'!$A$1:$V$22</definedName>
    <definedName name="_xlnm.Print_Area" localSheetId="4">'Здрав-май'!$A$1:$V$29</definedName>
    <definedName name="_xlnm.Print_Area" localSheetId="8">'Культура июнь'!$A$1:$R$32</definedName>
    <definedName name="_xlnm.Print_Area" localSheetId="7">'Культура-май'!$A$1:$R$32</definedName>
    <definedName name="_xlnm.Print_Area" localSheetId="2">'обр июнь'!$A$1:$V$162</definedName>
    <definedName name="_xlnm.Print_Area" localSheetId="0">'Обр-Июль'!$A$1:$U$162</definedName>
    <definedName name="_xlnm.Print_Area" localSheetId="1">'Обр-май'!$A$1:$V$162</definedName>
    <definedName name="_xlnm.Print_Area" localSheetId="11">'Спорт июнь'!$A$1:$V$23</definedName>
    <definedName name="_xlnm.Print_Area" localSheetId="10">'Спорт-май'!$A$1:$V$23</definedName>
  </definedNames>
  <calcPr calcId="152511" iterateDelta="1E-4"/>
</workbook>
</file>

<file path=xl/calcChain.xml><?xml version="1.0" encoding="utf-8"?>
<calcChain xmlns="http://schemas.openxmlformats.org/spreadsheetml/2006/main">
  <c r="L5" i="3" l="1"/>
  <c r="H5" i="3"/>
  <c r="U23" i="17" l="1"/>
  <c r="T23" i="17"/>
  <c r="S23" i="17"/>
  <c r="Q23" i="17"/>
  <c r="P23" i="17"/>
  <c r="O23" i="17"/>
  <c r="M23" i="17"/>
  <c r="L23" i="17"/>
  <c r="K23" i="17"/>
  <c r="H23" i="17"/>
  <c r="J23" i="17" s="1"/>
  <c r="G23" i="17"/>
  <c r="E23" i="17"/>
  <c r="D23" i="17"/>
  <c r="C23" i="17"/>
  <c r="J22" i="17"/>
  <c r="N21" i="17"/>
  <c r="J21" i="17"/>
  <c r="N20" i="17"/>
  <c r="J20" i="17"/>
  <c r="J19" i="17"/>
  <c r="N18" i="17"/>
  <c r="N17" i="17"/>
  <c r="J17" i="17"/>
  <c r="N16" i="17"/>
  <c r="J16" i="17"/>
  <c r="N15" i="17"/>
  <c r="J15" i="17"/>
  <c r="N14" i="17"/>
  <c r="J14" i="17"/>
  <c r="N13" i="17"/>
  <c r="J13" i="17"/>
  <c r="V12" i="17"/>
  <c r="N12" i="17"/>
  <c r="J12" i="17"/>
  <c r="R10" i="17"/>
  <c r="N10" i="17"/>
  <c r="J10" i="17"/>
  <c r="F10" i="17"/>
  <c r="N9" i="17"/>
  <c r="J9" i="17"/>
  <c r="N8" i="17"/>
  <c r="J8" i="17"/>
  <c r="N7" i="17"/>
  <c r="J7" i="17"/>
  <c r="N6" i="17"/>
  <c r="J6" i="17"/>
  <c r="N5" i="17"/>
  <c r="J5" i="17"/>
  <c r="Q29" i="16"/>
  <c r="P29" i="16"/>
  <c r="O29" i="16"/>
  <c r="M29" i="16"/>
  <c r="L29" i="16"/>
  <c r="K29" i="16"/>
  <c r="I29" i="16"/>
  <c r="H29" i="16"/>
  <c r="G29" i="16"/>
  <c r="E29" i="16"/>
  <c r="D29" i="16"/>
  <c r="C29" i="16"/>
  <c r="R28" i="16"/>
  <c r="J28" i="16"/>
  <c r="N27" i="16"/>
  <c r="J27" i="16"/>
  <c r="F27" i="16"/>
  <c r="N26" i="16"/>
  <c r="J26" i="16"/>
  <c r="N25" i="16"/>
  <c r="J25" i="16"/>
  <c r="N24" i="16"/>
  <c r="F24" i="16"/>
  <c r="N23" i="16"/>
  <c r="J23" i="16"/>
  <c r="F23" i="16"/>
  <c r="N22" i="16"/>
  <c r="J22" i="16"/>
  <c r="F22" i="16"/>
  <c r="R21" i="16"/>
  <c r="N21" i="16"/>
  <c r="J21" i="16"/>
  <c r="F21" i="16"/>
  <c r="N20" i="16"/>
  <c r="J20" i="16"/>
  <c r="F20" i="16"/>
  <c r="J19" i="16"/>
  <c r="F19" i="16"/>
  <c r="R18" i="16"/>
  <c r="N18" i="16"/>
  <c r="J18" i="16"/>
  <c r="F18" i="16"/>
  <c r="R17" i="16"/>
  <c r="N17" i="16"/>
  <c r="J17" i="16"/>
  <c r="F17" i="16"/>
  <c r="N16" i="16"/>
  <c r="J16" i="16"/>
  <c r="F16" i="16"/>
  <c r="N15" i="16"/>
  <c r="J15" i="16"/>
  <c r="F15" i="16"/>
  <c r="N14" i="16"/>
  <c r="J14" i="16"/>
  <c r="F14" i="16"/>
  <c r="N13" i="16"/>
  <c r="J13" i="16"/>
  <c r="F13" i="16"/>
  <c r="R12" i="16"/>
  <c r="N12" i="16"/>
  <c r="J12" i="16"/>
  <c r="N11" i="16"/>
  <c r="J11" i="16"/>
  <c r="F11" i="16"/>
  <c r="N10" i="16"/>
  <c r="J10" i="16"/>
  <c r="F10" i="16"/>
  <c r="N9" i="16"/>
  <c r="J9" i="16"/>
  <c r="F9" i="16"/>
  <c r="N8" i="16"/>
  <c r="J8" i="16"/>
  <c r="F8" i="16"/>
  <c r="N7" i="16"/>
  <c r="J7" i="16"/>
  <c r="F7" i="16"/>
  <c r="R6" i="16"/>
  <c r="N6" i="16"/>
  <c r="J6" i="16"/>
  <c r="R5" i="16"/>
  <c r="N5" i="16"/>
  <c r="J5" i="16"/>
  <c r="F5" i="16"/>
  <c r="U29" i="15"/>
  <c r="T29" i="15"/>
  <c r="S29" i="15"/>
  <c r="Q29" i="15"/>
  <c r="P29" i="15"/>
  <c r="O29" i="15"/>
  <c r="M29" i="15"/>
  <c r="L29" i="15"/>
  <c r="K29" i="15"/>
  <c r="I29" i="15"/>
  <c r="H29" i="15"/>
  <c r="G29" i="15"/>
  <c r="E29" i="15"/>
  <c r="D29" i="15"/>
  <c r="C29" i="15"/>
  <c r="N28" i="15"/>
  <c r="J28" i="15"/>
  <c r="N27" i="15"/>
  <c r="J27" i="15"/>
  <c r="N26" i="15"/>
  <c r="J26" i="15"/>
  <c r="N25" i="15"/>
  <c r="J25" i="15"/>
  <c r="N24" i="15"/>
  <c r="J24" i="15"/>
  <c r="F24" i="15"/>
  <c r="N22" i="15"/>
  <c r="J22" i="15"/>
  <c r="N21" i="15"/>
  <c r="J21" i="15"/>
  <c r="N20" i="15"/>
  <c r="J20" i="15"/>
  <c r="F20" i="15"/>
  <c r="N19" i="15"/>
  <c r="J19" i="15"/>
  <c r="V18" i="15"/>
  <c r="N18" i="15"/>
  <c r="J18" i="15"/>
  <c r="V17" i="15"/>
  <c r="N17" i="15"/>
  <c r="J17" i="15"/>
  <c r="F17" i="15"/>
  <c r="V16" i="15"/>
  <c r="N16" i="15"/>
  <c r="J16" i="15"/>
  <c r="N15" i="15"/>
  <c r="J15" i="15"/>
  <c r="N14" i="15"/>
  <c r="J14" i="15"/>
  <c r="U162" i="14"/>
  <c r="T162" i="14"/>
  <c r="S162" i="14"/>
  <c r="Q162" i="14"/>
  <c r="P162" i="14"/>
  <c r="O162" i="14"/>
  <c r="M162" i="14"/>
  <c r="L162" i="14"/>
  <c r="K162" i="14"/>
  <c r="I162" i="14"/>
  <c r="H162" i="14"/>
  <c r="G162" i="14"/>
  <c r="E162" i="14"/>
  <c r="D162" i="14"/>
  <c r="C162" i="14"/>
  <c r="N161" i="14"/>
  <c r="J161" i="14"/>
  <c r="F161" i="14"/>
  <c r="N160" i="14"/>
  <c r="J160" i="14"/>
  <c r="N159" i="14"/>
  <c r="J159" i="14"/>
  <c r="F159" i="14"/>
  <c r="N158" i="14"/>
  <c r="J158" i="14"/>
  <c r="F158" i="14"/>
  <c r="N157" i="14"/>
  <c r="J157" i="14"/>
  <c r="F157" i="14"/>
  <c r="N156" i="14"/>
  <c r="J156" i="14"/>
  <c r="F156" i="14"/>
  <c r="N155" i="14"/>
  <c r="J155" i="14"/>
  <c r="F155" i="14"/>
  <c r="V154" i="14"/>
  <c r="N154" i="14"/>
  <c r="J154" i="14"/>
  <c r="F154" i="14"/>
  <c r="N153" i="14"/>
  <c r="J153" i="14"/>
  <c r="F153" i="14"/>
  <c r="N152" i="14"/>
  <c r="J152" i="14"/>
  <c r="F152" i="14"/>
  <c r="N151" i="14"/>
  <c r="J151" i="14"/>
  <c r="F151" i="14"/>
  <c r="N150" i="14"/>
  <c r="J150" i="14"/>
  <c r="F150" i="14"/>
  <c r="N149" i="14"/>
  <c r="J149" i="14"/>
  <c r="F149" i="14"/>
  <c r="N148" i="14"/>
  <c r="J148" i="14"/>
  <c r="F148" i="14"/>
  <c r="N147" i="14"/>
  <c r="J147" i="14"/>
  <c r="F147" i="14"/>
  <c r="N146" i="14"/>
  <c r="J146" i="14"/>
  <c r="F146" i="14"/>
  <c r="N145" i="14"/>
  <c r="J145" i="14"/>
  <c r="F145" i="14"/>
  <c r="N144" i="14"/>
  <c r="J144" i="14"/>
  <c r="F144" i="14"/>
  <c r="N143" i="14"/>
  <c r="J143" i="14"/>
  <c r="F143" i="14"/>
  <c r="N142" i="14"/>
  <c r="J142" i="14"/>
  <c r="F142" i="14"/>
  <c r="N141" i="14"/>
  <c r="J141" i="14"/>
  <c r="F141" i="14"/>
  <c r="N140" i="14"/>
  <c r="J140" i="14"/>
  <c r="F140" i="14"/>
  <c r="N139" i="14"/>
  <c r="J139" i="14"/>
  <c r="F139" i="14"/>
  <c r="N138" i="14"/>
  <c r="J138" i="14"/>
  <c r="F138" i="14"/>
  <c r="N137" i="14"/>
  <c r="J137" i="14"/>
  <c r="F137" i="14"/>
  <c r="N136" i="14"/>
  <c r="J136" i="14"/>
  <c r="F136" i="14"/>
  <c r="N135" i="14"/>
  <c r="J135" i="14"/>
  <c r="F135" i="14"/>
  <c r="N134" i="14"/>
  <c r="J134" i="14"/>
  <c r="F134" i="14"/>
  <c r="N133" i="14"/>
  <c r="J133" i="14"/>
  <c r="F133" i="14"/>
  <c r="N132" i="14"/>
  <c r="J132" i="14"/>
  <c r="F132" i="14"/>
  <c r="N131" i="14"/>
  <c r="J131" i="14"/>
  <c r="F131" i="14"/>
  <c r="N130" i="14"/>
  <c r="J130" i="14"/>
  <c r="F130" i="14"/>
  <c r="N129" i="14"/>
  <c r="J129" i="14"/>
  <c r="F129" i="14"/>
  <c r="N128" i="14"/>
  <c r="J128" i="14"/>
  <c r="F128" i="14"/>
  <c r="N127" i="14"/>
  <c r="J127" i="14"/>
  <c r="F127" i="14"/>
  <c r="N126" i="14"/>
  <c r="J126" i="14"/>
  <c r="F126" i="14"/>
  <c r="N125" i="14"/>
  <c r="J125" i="14"/>
  <c r="F125" i="14"/>
  <c r="N124" i="14"/>
  <c r="J124" i="14"/>
  <c r="F124" i="14"/>
  <c r="N123" i="14"/>
  <c r="J123" i="14"/>
  <c r="F123" i="14"/>
  <c r="N122" i="14"/>
  <c r="J122" i="14"/>
  <c r="F122" i="14"/>
  <c r="N121" i="14"/>
  <c r="J121" i="14"/>
  <c r="F121" i="14"/>
  <c r="N119" i="14"/>
  <c r="J119" i="14"/>
  <c r="F119" i="14"/>
  <c r="N118" i="14"/>
  <c r="J118" i="14"/>
  <c r="F118" i="14"/>
  <c r="N117" i="14"/>
  <c r="J117" i="14"/>
  <c r="F117" i="14"/>
  <c r="N116" i="14"/>
  <c r="J116" i="14"/>
  <c r="F116" i="14"/>
  <c r="N115" i="14"/>
  <c r="J115" i="14"/>
  <c r="F115" i="14"/>
  <c r="N114" i="14"/>
  <c r="J114" i="14"/>
  <c r="F114" i="14"/>
  <c r="N113" i="14"/>
  <c r="J113" i="14"/>
  <c r="F113" i="14"/>
  <c r="N112" i="14"/>
  <c r="J112" i="14"/>
  <c r="F112" i="14"/>
  <c r="N111" i="14"/>
  <c r="J111" i="14"/>
  <c r="F111" i="14"/>
  <c r="N110" i="14"/>
  <c r="J110" i="14"/>
  <c r="F110" i="14"/>
  <c r="N109" i="14"/>
  <c r="J109" i="14"/>
  <c r="F109" i="14"/>
  <c r="R108" i="14"/>
  <c r="N108" i="14"/>
  <c r="J108" i="14"/>
  <c r="F108" i="14"/>
  <c r="N107" i="14"/>
  <c r="J107" i="14"/>
  <c r="F107" i="14"/>
  <c r="N106" i="14"/>
  <c r="J106" i="14"/>
  <c r="F106" i="14"/>
  <c r="N105" i="14"/>
  <c r="J105" i="14"/>
  <c r="F105" i="14"/>
  <c r="N104" i="14"/>
  <c r="J104" i="14"/>
  <c r="F104" i="14"/>
  <c r="N103" i="14"/>
  <c r="J103" i="14"/>
  <c r="F103" i="14"/>
  <c r="N102" i="14"/>
  <c r="J102" i="14"/>
  <c r="F102" i="14"/>
  <c r="N101" i="14"/>
  <c r="J101" i="14"/>
  <c r="F101" i="14"/>
  <c r="N100" i="14"/>
  <c r="J100" i="14"/>
  <c r="F100" i="14"/>
  <c r="N99" i="14"/>
  <c r="J99" i="14"/>
  <c r="F99" i="14"/>
  <c r="N98" i="14"/>
  <c r="J98" i="14"/>
  <c r="F98" i="14"/>
  <c r="N97" i="14"/>
  <c r="J97" i="14"/>
  <c r="F97" i="14"/>
  <c r="N96" i="14"/>
  <c r="J96" i="14"/>
  <c r="F96" i="14"/>
  <c r="N95" i="14"/>
  <c r="J95" i="14"/>
  <c r="F95" i="14"/>
  <c r="N94" i="14"/>
  <c r="J94" i="14"/>
  <c r="F94" i="14"/>
  <c r="R93" i="14"/>
  <c r="N93" i="14"/>
  <c r="J93" i="14"/>
  <c r="F93" i="14"/>
  <c r="N92" i="14"/>
  <c r="J92" i="14"/>
  <c r="F92" i="14"/>
  <c r="N91" i="14"/>
  <c r="J91" i="14"/>
  <c r="F91" i="14"/>
  <c r="N90" i="14"/>
  <c r="J90" i="14"/>
  <c r="F90" i="14"/>
  <c r="N89" i="14"/>
  <c r="J89" i="14"/>
  <c r="F89" i="14"/>
  <c r="N88" i="14"/>
  <c r="J88" i="14"/>
  <c r="F88" i="14"/>
  <c r="N87" i="14"/>
  <c r="J87" i="14"/>
  <c r="F87" i="14"/>
  <c r="N86" i="14"/>
  <c r="J86" i="14"/>
  <c r="F86" i="14"/>
  <c r="N85" i="14"/>
  <c r="J85" i="14"/>
  <c r="F85" i="14"/>
  <c r="R84" i="14"/>
  <c r="N84" i="14"/>
  <c r="J84" i="14"/>
  <c r="F84" i="14"/>
  <c r="N83" i="14"/>
  <c r="J83" i="14"/>
  <c r="F83" i="14"/>
  <c r="N82" i="14"/>
  <c r="J82" i="14"/>
  <c r="F82" i="14"/>
  <c r="N81" i="14"/>
  <c r="J81" i="14"/>
  <c r="F81" i="14"/>
  <c r="N80" i="14"/>
  <c r="J80" i="14"/>
  <c r="F80" i="14"/>
  <c r="N79" i="14"/>
  <c r="J79" i="14"/>
  <c r="F79" i="14"/>
  <c r="N78" i="14"/>
  <c r="J78" i="14"/>
  <c r="F78" i="14"/>
  <c r="N77" i="14"/>
  <c r="J77" i="14"/>
  <c r="F77" i="14"/>
  <c r="N76" i="14"/>
  <c r="J76" i="14"/>
  <c r="F76" i="14"/>
  <c r="R75" i="14"/>
  <c r="N75" i="14"/>
  <c r="J75" i="14"/>
  <c r="F75" i="14"/>
  <c r="N74" i="14"/>
  <c r="J74" i="14"/>
  <c r="F74" i="14"/>
  <c r="N73" i="14"/>
  <c r="J73" i="14"/>
  <c r="F73" i="14"/>
  <c r="N72" i="14"/>
  <c r="J72" i="14"/>
  <c r="N71" i="14"/>
  <c r="J71" i="14"/>
  <c r="F71" i="14"/>
  <c r="N70" i="14"/>
  <c r="J70" i="14"/>
  <c r="N69" i="14"/>
  <c r="J69" i="14"/>
  <c r="F69" i="14"/>
  <c r="R68" i="14"/>
  <c r="N68" i="14"/>
  <c r="J68" i="14"/>
  <c r="F68" i="14"/>
  <c r="R67" i="14"/>
  <c r="N67" i="14"/>
  <c r="J67" i="14"/>
  <c r="F67" i="14"/>
  <c r="R66" i="14"/>
  <c r="N66" i="14"/>
  <c r="J66" i="14"/>
  <c r="F66" i="14"/>
  <c r="R65" i="14"/>
  <c r="N65" i="14"/>
  <c r="J65" i="14"/>
  <c r="F65" i="14"/>
  <c r="N64" i="14"/>
  <c r="J64" i="14"/>
  <c r="F64" i="14"/>
  <c r="R63" i="14"/>
  <c r="N63" i="14"/>
  <c r="J63" i="14"/>
  <c r="F63" i="14"/>
  <c r="R62" i="14"/>
  <c r="N62" i="14"/>
  <c r="J62" i="14"/>
  <c r="F62" i="14"/>
  <c r="R61" i="14"/>
  <c r="N61" i="14"/>
  <c r="J61" i="14"/>
  <c r="F61" i="14"/>
  <c r="N60" i="14"/>
  <c r="J60" i="14"/>
  <c r="F60" i="14"/>
  <c r="N59" i="14"/>
  <c r="J59" i="14"/>
  <c r="F59" i="14"/>
  <c r="R58" i="14"/>
  <c r="N58" i="14"/>
  <c r="J58" i="14"/>
  <c r="F58" i="14"/>
  <c r="N57" i="14"/>
  <c r="J57" i="14"/>
  <c r="F57" i="14"/>
  <c r="N56" i="14"/>
  <c r="J56" i="14"/>
  <c r="F56" i="14"/>
  <c r="R55" i="14"/>
  <c r="N55" i="14"/>
  <c r="J55" i="14"/>
  <c r="F55" i="14"/>
  <c r="R54" i="14"/>
  <c r="N54" i="14"/>
  <c r="J54" i="14"/>
  <c r="F54" i="14"/>
  <c r="N53" i="14"/>
  <c r="J53" i="14"/>
  <c r="F53" i="14"/>
  <c r="N52" i="14"/>
  <c r="J52" i="14"/>
  <c r="F52" i="14"/>
  <c r="N51" i="14"/>
  <c r="J51" i="14"/>
  <c r="F51" i="14"/>
  <c r="N50" i="14"/>
  <c r="J50" i="14"/>
  <c r="F50" i="14"/>
  <c r="N49" i="14"/>
  <c r="J49" i="14"/>
  <c r="F49" i="14"/>
  <c r="N48" i="14"/>
  <c r="J48" i="14"/>
  <c r="F48" i="14"/>
  <c r="N47" i="14"/>
  <c r="J47" i="14"/>
  <c r="F47" i="14"/>
  <c r="N46" i="14"/>
  <c r="J46" i="14"/>
  <c r="F46" i="14"/>
  <c r="N45" i="14"/>
  <c r="J45" i="14"/>
  <c r="F45" i="14"/>
  <c r="R44" i="14"/>
  <c r="N44" i="14"/>
  <c r="J44" i="14"/>
  <c r="F44" i="14"/>
  <c r="N43" i="14"/>
  <c r="J43" i="14"/>
  <c r="F43" i="14"/>
  <c r="N42" i="14"/>
  <c r="J42" i="14"/>
  <c r="F42" i="14"/>
  <c r="N41" i="14"/>
  <c r="J41" i="14"/>
  <c r="F41" i="14"/>
  <c r="N40" i="14"/>
  <c r="J40" i="14"/>
  <c r="F40" i="14"/>
  <c r="N39" i="14"/>
  <c r="J39" i="14"/>
  <c r="F39" i="14"/>
  <c r="N38" i="14"/>
  <c r="J38" i="14"/>
  <c r="F38" i="14"/>
  <c r="N37" i="14"/>
  <c r="J37" i="14"/>
  <c r="F37" i="14"/>
  <c r="N36" i="14"/>
  <c r="J36" i="14"/>
  <c r="F36" i="14"/>
  <c r="N35" i="14"/>
  <c r="J35" i="14"/>
  <c r="F35" i="14"/>
  <c r="N34" i="14"/>
  <c r="J34" i="14"/>
  <c r="F34" i="14"/>
  <c r="N33" i="14"/>
  <c r="J33" i="14"/>
  <c r="F33" i="14"/>
  <c r="N32" i="14"/>
  <c r="J32" i="14"/>
  <c r="F32" i="14"/>
  <c r="N31" i="14"/>
  <c r="J31" i="14"/>
  <c r="F31" i="14"/>
  <c r="N30" i="14"/>
  <c r="J30" i="14"/>
  <c r="F30" i="14"/>
  <c r="N29" i="14"/>
  <c r="J29" i="14"/>
  <c r="F29" i="14"/>
  <c r="N28" i="14"/>
  <c r="J28" i="14"/>
  <c r="F28" i="14"/>
  <c r="N27" i="14"/>
  <c r="J27" i="14"/>
  <c r="F27" i="14"/>
  <c r="N26" i="14"/>
  <c r="J26" i="14"/>
  <c r="F26" i="14"/>
  <c r="N25" i="14"/>
  <c r="J25" i="14"/>
  <c r="F25" i="14"/>
  <c r="R24" i="14"/>
  <c r="N24" i="14"/>
  <c r="J24" i="14"/>
  <c r="F24" i="14"/>
  <c r="N23" i="14"/>
  <c r="J23" i="14"/>
  <c r="F23" i="14"/>
  <c r="N22" i="14"/>
  <c r="J22" i="14"/>
  <c r="F22" i="14"/>
  <c r="N21" i="14"/>
  <c r="J21" i="14"/>
  <c r="F21" i="14"/>
  <c r="N20" i="14"/>
  <c r="J20" i="14"/>
  <c r="F20" i="14"/>
  <c r="R19" i="14"/>
  <c r="N19" i="14"/>
  <c r="J19" i="14"/>
  <c r="F19" i="14"/>
  <c r="N18" i="14"/>
  <c r="J18" i="14"/>
  <c r="F18" i="14"/>
  <c r="N17" i="14"/>
  <c r="J17" i="14"/>
  <c r="F17" i="14"/>
  <c r="N16" i="14"/>
  <c r="J16" i="14"/>
  <c r="F16" i="14"/>
  <c r="N15" i="14"/>
  <c r="J15" i="14"/>
  <c r="F15" i="14"/>
  <c r="N14" i="14"/>
  <c r="J14" i="14"/>
  <c r="F14" i="14"/>
  <c r="R13" i="14"/>
  <c r="N13" i="14"/>
  <c r="J13" i="14"/>
  <c r="F13" i="14"/>
  <c r="N12" i="14"/>
  <c r="J12" i="14"/>
  <c r="F12" i="14"/>
  <c r="N11" i="14"/>
  <c r="J11" i="14"/>
  <c r="F11" i="14"/>
  <c r="R10" i="14"/>
  <c r="N10" i="14"/>
  <c r="J10" i="14"/>
  <c r="F10" i="14"/>
  <c r="N9" i="14"/>
  <c r="J9" i="14"/>
  <c r="F9" i="14"/>
  <c r="N8" i="14"/>
  <c r="J8" i="14"/>
  <c r="F8" i="14"/>
  <c r="N7" i="14"/>
  <c r="J7" i="14"/>
  <c r="F7" i="14"/>
  <c r="N6" i="14"/>
  <c r="J6" i="14"/>
  <c r="F6" i="14"/>
  <c r="N5" i="14"/>
  <c r="J5" i="14"/>
  <c r="F5" i="14"/>
  <c r="V23" i="17" l="1"/>
  <c r="J29" i="16"/>
  <c r="R162" i="14"/>
  <c r="N162" i="14"/>
  <c r="V29" i="15"/>
  <c r="R23" i="17"/>
  <c r="J162" i="14"/>
  <c r="R29" i="16"/>
  <c r="N23" i="17"/>
  <c r="V162" i="14"/>
  <c r="J29" i="15"/>
  <c r="N29" i="16"/>
  <c r="F23" i="17"/>
  <c r="F29" i="16"/>
  <c r="F29" i="15"/>
  <c r="N29" i="15"/>
  <c r="F162" i="14"/>
  <c r="D52" i="13" l="1"/>
  <c r="B52" i="13"/>
  <c r="E39" i="13"/>
  <c r="D39" i="13"/>
  <c r="G39" i="13" s="1"/>
  <c r="C39" i="13"/>
  <c r="B39" i="13"/>
  <c r="D35" i="13"/>
  <c r="B35" i="13"/>
  <c r="D28" i="13"/>
  <c r="B28" i="13"/>
  <c r="D20" i="13"/>
  <c r="B20" i="13"/>
  <c r="E12" i="13"/>
  <c r="E35" i="13" s="1"/>
  <c r="C12" i="13"/>
  <c r="C35" i="13" s="1"/>
  <c r="D4" i="13"/>
  <c r="C4" i="13"/>
  <c r="B4" i="13"/>
  <c r="E4" i="13" l="1"/>
  <c r="F39" i="13"/>
  <c r="C20" i="13"/>
  <c r="E20" i="13"/>
  <c r="C28" i="13"/>
  <c r="E28" i="13"/>
  <c r="C52" i="13"/>
  <c r="U23" i="12" l="1"/>
  <c r="T23" i="12"/>
  <c r="S23" i="12"/>
  <c r="Q23" i="12"/>
  <c r="P23" i="12"/>
  <c r="O23" i="12"/>
  <c r="M23" i="12"/>
  <c r="L23" i="12"/>
  <c r="K23" i="12"/>
  <c r="I23" i="12"/>
  <c r="H23" i="12"/>
  <c r="G23" i="12"/>
  <c r="E23" i="12"/>
  <c r="D23" i="12"/>
  <c r="C23" i="12"/>
  <c r="Q30" i="11"/>
  <c r="P30" i="11"/>
  <c r="O30" i="11"/>
  <c r="M30" i="11"/>
  <c r="L30" i="11"/>
  <c r="K30" i="11"/>
  <c r="I30" i="11"/>
  <c r="H30" i="11"/>
  <c r="G30" i="11"/>
  <c r="E30" i="11"/>
  <c r="D30" i="11"/>
  <c r="C30" i="11"/>
  <c r="U22" i="10"/>
  <c r="T22" i="10"/>
  <c r="S22" i="10"/>
  <c r="Q22" i="10"/>
  <c r="P22" i="10"/>
  <c r="O22" i="10"/>
  <c r="M22" i="10"/>
  <c r="L22" i="10"/>
  <c r="K22" i="10"/>
  <c r="I22" i="10"/>
  <c r="H22" i="10"/>
  <c r="G22" i="10"/>
  <c r="E22" i="10"/>
  <c r="D22" i="10"/>
  <c r="C22" i="10"/>
  <c r="U162" i="9"/>
  <c r="T162" i="9"/>
  <c r="S162" i="9"/>
  <c r="Q162" i="9"/>
  <c r="P162" i="9"/>
  <c r="O162" i="9"/>
  <c r="M162" i="9"/>
  <c r="L162" i="9"/>
  <c r="K162" i="9"/>
  <c r="I162" i="9"/>
  <c r="H162" i="9"/>
  <c r="G162" i="9"/>
  <c r="E162" i="9"/>
  <c r="D162" i="9"/>
  <c r="C162" i="9"/>
  <c r="N23" i="12" l="1"/>
  <c r="J23" i="12"/>
  <c r="J30" i="11"/>
  <c r="V23" i="12"/>
  <c r="R23" i="12"/>
  <c r="V162" i="9"/>
  <c r="V22" i="10"/>
  <c r="R30" i="11"/>
  <c r="F23" i="12"/>
  <c r="F30" i="11"/>
  <c r="N30" i="11"/>
  <c r="F22" i="10"/>
  <c r="J22" i="10"/>
  <c r="N22" i="10"/>
  <c r="R22" i="10"/>
  <c r="F162" i="9"/>
  <c r="J162" i="9"/>
  <c r="N162" i="9"/>
  <c r="R162" i="9"/>
  <c r="E39" i="8" l="1"/>
  <c r="D39" i="8"/>
  <c r="C39" i="8"/>
  <c r="B39" i="8"/>
  <c r="F39" i="8" s="1"/>
  <c r="E12" i="8"/>
  <c r="E35" i="8" s="1"/>
  <c r="D52" i="8"/>
  <c r="C12" i="8"/>
  <c r="C35" i="8" s="1"/>
  <c r="B52" i="8"/>
  <c r="E4" i="8"/>
  <c r="D4" i="8"/>
  <c r="B4" i="8"/>
  <c r="C4" i="8" l="1"/>
  <c r="G39" i="8"/>
  <c r="C20" i="8"/>
  <c r="E20" i="8"/>
  <c r="C28" i="8"/>
  <c r="E28" i="8"/>
  <c r="B35" i="8"/>
  <c r="D35" i="8"/>
  <c r="C52" i="8"/>
  <c r="B20" i="8"/>
  <c r="D20" i="8"/>
  <c r="B28" i="8"/>
  <c r="D28" i="8"/>
  <c r="H161" i="6" l="1"/>
  <c r="H162" i="6" s="1"/>
  <c r="L161" i="6"/>
  <c r="D13" i="13" l="1"/>
  <c r="D13" i="8"/>
  <c r="K161" i="6"/>
  <c r="G162" i="6"/>
  <c r="G161" i="6"/>
  <c r="C13" i="13" l="1"/>
  <c r="C13" i="8"/>
  <c r="M6" i="3"/>
  <c r="J15" i="3" l="1"/>
  <c r="J27" i="3" s="1"/>
  <c r="F15" i="3"/>
  <c r="B24" i="13" l="1"/>
  <c r="B24" i="8"/>
  <c r="J15" i="5"/>
  <c r="J25" i="5" s="1"/>
  <c r="F15" i="5"/>
  <c r="F25" i="5" s="1"/>
  <c r="B15" i="13" l="1"/>
  <c r="B15" i="8"/>
  <c r="B23" i="13"/>
  <c r="B23" i="8"/>
  <c r="T25" i="5"/>
  <c r="S25" i="5"/>
  <c r="R25" i="5"/>
  <c r="U10" i="5"/>
  <c r="Q11" i="5"/>
  <c r="M24" i="5"/>
  <c r="M23" i="5"/>
  <c r="M22" i="5"/>
  <c r="M21" i="5"/>
  <c r="M20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I24" i="5"/>
  <c r="I23" i="5"/>
  <c r="I22" i="5"/>
  <c r="I21" i="5"/>
  <c r="I20" i="5"/>
  <c r="I19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U25" i="5" l="1"/>
  <c r="M25" i="3"/>
  <c r="M24" i="3"/>
  <c r="M23" i="3"/>
  <c r="M22" i="3"/>
  <c r="M21" i="3"/>
  <c r="M20" i="3"/>
  <c r="M19" i="3"/>
  <c r="M17" i="3"/>
  <c r="M16" i="3"/>
  <c r="M15" i="3"/>
  <c r="M14" i="3"/>
  <c r="M13" i="3"/>
  <c r="M12" i="3"/>
  <c r="M11" i="3"/>
  <c r="M10" i="3"/>
  <c r="M9" i="3"/>
  <c r="M8" i="3"/>
  <c r="M7" i="3"/>
  <c r="M5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E13" i="4" l="1"/>
  <c r="M6" i="4"/>
  <c r="U15" i="4"/>
  <c r="U11" i="4"/>
  <c r="U10" i="4"/>
  <c r="U9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5" i="4"/>
  <c r="I20" i="4"/>
  <c r="I19" i="4"/>
  <c r="I18" i="4"/>
  <c r="I17" i="4"/>
  <c r="I16" i="4"/>
  <c r="I15" i="4"/>
  <c r="I14" i="4"/>
  <c r="I13" i="4"/>
  <c r="I12" i="4"/>
  <c r="I11" i="4"/>
  <c r="I10" i="4"/>
  <c r="I8" i="4"/>
  <c r="I7" i="4"/>
  <c r="I6" i="4"/>
  <c r="I5" i="4"/>
  <c r="I9" i="4"/>
  <c r="C27" i="3" l="1"/>
  <c r="G27" i="3"/>
  <c r="K27" i="3"/>
  <c r="O27" i="3"/>
  <c r="O25" i="5"/>
  <c r="K25" i="5"/>
  <c r="G25" i="5"/>
  <c r="C25" i="5"/>
  <c r="C7" i="13" l="1"/>
  <c r="C7" i="8"/>
  <c r="C7" i="7"/>
  <c r="C24" i="13"/>
  <c r="C24" i="8"/>
  <c r="C38" i="13"/>
  <c r="C38" i="8"/>
  <c r="C23" i="13"/>
  <c r="C23" i="8"/>
  <c r="C15" i="13"/>
  <c r="C15" i="8"/>
  <c r="C16" i="13"/>
  <c r="C16" i="8"/>
  <c r="C31" i="13"/>
  <c r="C31" i="8"/>
  <c r="C8" i="13"/>
  <c r="C8" i="8"/>
  <c r="C8" i="7"/>
  <c r="O21" i="4"/>
  <c r="K21" i="4"/>
  <c r="G21" i="4"/>
  <c r="C21" i="4"/>
  <c r="C22" i="13" l="1"/>
  <c r="C22" i="8"/>
  <c r="C30" i="13"/>
  <c r="C30" i="8"/>
  <c r="C6" i="13"/>
  <c r="C6" i="8"/>
  <c r="C6" i="7"/>
  <c r="C14" i="13"/>
  <c r="C17" i="13" s="1"/>
  <c r="C54" i="13" s="1"/>
  <c r="C14" i="8"/>
  <c r="C17" i="8" s="1"/>
  <c r="C54" i="8" s="1"/>
  <c r="O162" i="6"/>
  <c r="C29" i="13" l="1"/>
  <c r="C32" i="13" s="1"/>
  <c r="C56" i="13" s="1"/>
  <c r="C29" i="8"/>
  <c r="R162" i="6"/>
  <c r="N162" i="6"/>
  <c r="B29" i="13" l="1"/>
  <c r="B29" i="8"/>
  <c r="C32" i="8"/>
  <c r="C56" i="8" s="1"/>
  <c r="D27" i="3"/>
  <c r="D8" i="13" l="1"/>
  <c r="D8" i="8"/>
  <c r="D8" i="7"/>
  <c r="C162" i="6"/>
  <c r="C5" i="13" l="1"/>
  <c r="C9" i="13" s="1"/>
  <c r="C53" i="13" s="1"/>
  <c r="C5" i="8"/>
  <c r="C9" i="8" s="1"/>
  <c r="C53" i="8" s="1"/>
  <c r="C5" i="7"/>
  <c r="E39" i="7"/>
  <c r="D39" i="7"/>
  <c r="C39" i="7"/>
  <c r="B39" i="7"/>
  <c r="G39" i="7" l="1"/>
  <c r="F39" i="7"/>
  <c r="P27" i="3" l="1"/>
  <c r="D38" i="13" l="1"/>
  <c r="D38" i="8"/>
  <c r="P25" i="5"/>
  <c r="L25" i="5"/>
  <c r="D23" i="13" s="1"/>
  <c r="Q25" i="5" l="1"/>
  <c r="D31" i="13"/>
  <c r="D31" i="8"/>
  <c r="G23" i="13"/>
  <c r="F23" i="13"/>
  <c r="M25" i="5"/>
  <c r="D23" i="8"/>
  <c r="D162" i="6"/>
  <c r="D5" i="13" l="1"/>
  <c r="D5" i="8"/>
  <c r="D5" i="7"/>
  <c r="E23" i="8"/>
  <c r="E23" i="13"/>
  <c r="E31" i="13"/>
  <c r="E31" i="8"/>
  <c r="G23" i="8"/>
  <c r="F23" i="8"/>
  <c r="H27" i="3"/>
  <c r="L27" i="3"/>
  <c r="B27" i="3"/>
  <c r="B8" i="13" l="1"/>
  <c r="B8" i="8"/>
  <c r="B8" i="7"/>
  <c r="M27" i="3"/>
  <c r="D24" i="13"/>
  <c r="D24" i="8"/>
  <c r="I27" i="3"/>
  <c r="D16" i="13"/>
  <c r="D16" i="8"/>
  <c r="S21" i="4"/>
  <c r="T21" i="4"/>
  <c r="R21" i="4"/>
  <c r="Q21" i="4"/>
  <c r="P21" i="4"/>
  <c r="N21" i="4"/>
  <c r="L21" i="4"/>
  <c r="J21" i="4"/>
  <c r="H21" i="4"/>
  <c r="F21" i="4"/>
  <c r="D21" i="4"/>
  <c r="B21" i="4"/>
  <c r="D30" i="13" l="1"/>
  <c r="D30" i="8"/>
  <c r="C37" i="13"/>
  <c r="C37" i="8"/>
  <c r="F8" i="13"/>
  <c r="G8" i="13"/>
  <c r="B6" i="13"/>
  <c r="B6" i="8"/>
  <c r="F6" i="8" s="1"/>
  <c r="B6" i="7"/>
  <c r="E30" i="13"/>
  <c r="E30" i="8"/>
  <c r="I21" i="4"/>
  <c r="D14" i="13"/>
  <c r="D14" i="8"/>
  <c r="G14" i="8" s="1"/>
  <c r="E21" i="4"/>
  <c r="D6" i="13"/>
  <c r="D6" i="8"/>
  <c r="D6" i="7"/>
  <c r="G6" i="7" s="1"/>
  <c r="B22" i="13"/>
  <c r="B22" i="8"/>
  <c r="M21" i="4"/>
  <c r="D22" i="13"/>
  <c r="D22" i="8"/>
  <c r="B37" i="13"/>
  <c r="B37" i="8"/>
  <c r="F8" i="7"/>
  <c r="G8" i="7"/>
  <c r="B14" i="13"/>
  <c r="B14" i="8"/>
  <c r="B30" i="13"/>
  <c r="B30" i="8"/>
  <c r="D37" i="13"/>
  <c r="G37" i="13" s="1"/>
  <c r="D37" i="8"/>
  <c r="G37" i="8" s="1"/>
  <c r="F8" i="8"/>
  <c r="G8" i="8"/>
  <c r="G24" i="8"/>
  <c r="F24" i="8"/>
  <c r="E24" i="13"/>
  <c r="E24" i="8"/>
  <c r="G24" i="13"/>
  <c r="F24" i="13"/>
  <c r="E16" i="13"/>
  <c r="E16" i="8"/>
  <c r="U21" i="4"/>
  <c r="U162" i="6"/>
  <c r="T162" i="6"/>
  <c r="S162" i="6"/>
  <c r="Q162" i="6"/>
  <c r="P162" i="6"/>
  <c r="M162" i="6"/>
  <c r="L162" i="6"/>
  <c r="K162" i="6"/>
  <c r="J162" i="6"/>
  <c r="I162" i="6"/>
  <c r="F162" i="6"/>
  <c r="E162" i="6"/>
  <c r="B162" i="6"/>
  <c r="G22" i="8" l="1"/>
  <c r="G22" i="13"/>
  <c r="B13" i="13"/>
  <c r="B13" i="8"/>
  <c r="E5" i="13"/>
  <c r="E5" i="8"/>
  <c r="E5" i="7"/>
  <c r="C21" i="13"/>
  <c r="C25" i="13" s="1"/>
  <c r="C55" i="13" s="1"/>
  <c r="C21" i="8"/>
  <c r="C25" i="8" s="1"/>
  <c r="C55" i="8" s="1"/>
  <c r="E29" i="13"/>
  <c r="E32" i="13" s="1"/>
  <c r="E29" i="8"/>
  <c r="E32" i="8" s="1"/>
  <c r="E37" i="13"/>
  <c r="E37" i="8"/>
  <c r="G14" i="13"/>
  <c r="F14" i="13"/>
  <c r="F37" i="13"/>
  <c r="F22" i="8"/>
  <c r="G6" i="13"/>
  <c r="E14" i="13"/>
  <c r="E14" i="8"/>
  <c r="D21" i="13"/>
  <c r="D21" i="8"/>
  <c r="C36" i="13"/>
  <c r="C40" i="13" s="1"/>
  <c r="C57" i="13" s="1"/>
  <c r="C36" i="8"/>
  <c r="C40" i="8" s="1"/>
  <c r="C57" i="8" s="1"/>
  <c r="F30" i="8"/>
  <c r="F22" i="13"/>
  <c r="E6" i="13"/>
  <c r="E6" i="8"/>
  <c r="E6" i="7"/>
  <c r="F6" i="13"/>
  <c r="E13" i="13"/>
  <c r="E13" i="8"/>
  <c r="E21" i="13"/>
  <c r="E21" i="8"/>
  <c r="D36" i="13"/>
  <c r="D36" i="8"/>
  <c r="F30" i="13"/>
  <c r="G30" i="8"/>
  <c r="B5" i="13"/>
  <c r="B5" i="8"/>
  <c r="B5" i="7"/>
  <c r="B21" i="13"/>
  <c r="B21" i="8"/>
  <c r="D29" i="13"/>
  <c r="D29" i="8"/>
  <c r="E36" i="13"/>
  <c r="E36" i="8"/>
  <c r="F14" i="8"/>
  <c r="F37" i="8"/>
  <c r="E22" i="13"/>
  <c r="E22" i="8"/>
  <c r="G6" i="8"/>
  <c r="F6" i="7"/>
  <c r="G30" i="13"/>
  <c r="E27" i="3"/>
  <c r="E25" i="8" l="1"/>
  <c r="E25" i="13"/>
  <c r="D32" i="8"/>
  <c r="G29" i="8"/>
  <c r="F29" i="8"/>
  <c r="F5" i="7"/>
  <c r="G5" i="7"/>
  <c r="D40" i="8"/>
  <c r="F36" i="8"/>
  <c r="G36" i="8"/>
  <c r="D32" i="13"/>
  <c r="G29" i="13"/>
  <c r="F29" i="13"/>
  <c r="F5" i="8"/>
  <c r="G5" i="8"/>
  <c r="F36" i="13"/>
  <c r="G36" i="13"/>
  <c r="D40" i="13"/>
  <c r="B25" i="8"/>
  <c r="F21" i="8"/>
  <c r="F5" i="13"/>
  <c r="G5" i="13"/>
  <c r="G21" i="8"/>
  <c r="D25" i="8"/>
  <c r="F13" i="8"/>
  <c r="G13" i="8"/>
  <c r="E8" i="13"/>
  <c r="E8" i="8"/>
  <c r="E8" i="7"/>
  <c r="F21" i="13"/>
  <c r="B25" i="13"/>
  <c r="G21" i="13"/>
  <c r="D25" i="13"/>
  <c r="F13" i="13"/>
  <c r="G13" i="13"/>
  <c r="Q27" i="3"/>
  <c r="D38" i="7"/>
  <c r="N27" i="3"/>
  <c r="B38" i="13" l="1"/>
  <c r="B38" i="8"/>
  <c r="G25" i="13"/>
  <c r="D55" i="13"/>
  <c r="F55" i="13" s="1"/>
  <c r="B55" i="13"/>
  <c r="F25" i="13"/>
  <c r="D56" i="8"/>
  <c r="D55" i="8"/>
  <c r="G25" i="8"/>
  <c r="E38" i="13"/>
  <c r="E40" i="13" s="1"/>
  <c r="E38" i="8"/>
  <c r="E40" i="8" s="1"/>
  <c r="B55" i="8"/>
  <c r="F25" i="8"/>
  <c r="D57" i="13"/>
  <c r="D56" i="13"/>
  <c r="D57" i="8"/>
  <c r="C38" i="7"/>
  <c r="B38" i="7"/>
  <c r="F38" i="7" s="1"/>
  <c r="E38" i="7"/>
  <c r="E55" i="8" l="1"/>
  <c r="G38" i="7"/>
  <c r="F55" i="8"/>
  <c r="F38" i="8"/>
  <c r="G38" i="8"/>
  <c r="B40" i="8"/>
  <c r="E55" i="13"/>
  <c r="F38" i="13"/>
  <c r="G38" i="13"/>
  <c r="B40" i="13"/>
  <c r="F27" i="3"/>
  <c r="F40" i="8" l="1"/>
  <c r="B57" i="8"/>
  <c r="G40" i="8"/>
  <c r="B16" i="13"/>
  <c r="B16" i="8"/>
  <c r="B57" i="13"/>
  <c r="F40" i="13"/>
  <c r="G40" i="13"/>
  <c r="N25" i="5"/>
  <c r="H25" i="5"/>
  <c r="E25" i="5"/>
  <c r="D25" i="5"/>
  <c r="B25" i="5"/>
  <c r="B31" i="13" l="1"/>
  <c r="B31" i="8"/>
  <c r="E57" i="8"/>
  <c r="F57" i="8"/>
  <c r="I25" i="5"/>
  <c r="D15" i="13"/>
  <c r="D15" i="8"/>
  <c r="E57" i="13"/>
  <c r="F57" i="13"/>
  <c r="D7" i="13"/>
  <c r="D7" i="8"/>
  <c r="D7" i="7"/>
  <c r="G16" i="8"/>
  <c r="F16" i="8"/>
  <c r="B17" i="8"/>
  <c r="B7" i="13"/>
  <c r="B7" i="8"/>
  <c r="B7" i="7"/>
  <c r="E7" i="13"/>
  <c r="E9" i="13" s="1"/>
  <c r="E7" i="8"/>
  <c r="E9" i="8" s="1"/>
  <c r="E7" i="7"/>
  <c r="F16" i="13"/>
  <c r="G16" i="13"/>
  <c r="B17" i="13"/>
  <c r="E12" i="7"/>
  <c r="D12" i="7"/>
  <c r="D52" i="7" s="1"/>
  <c r="C12" i="7"/>
  <c r="C52" i="7" s="1"/>
  <c r="B12" i="7"/>
  <c r="B20" i="7" s="1"/>
  <c r="F7" i="7" l="1"/>
  <c r="B54" i="13"/>
  <c r="F7" i="13"/>
  <c r="B9" i="13"/>
  <c r="G7" i="7"/>
  <c r="B54" i="8"/>
  <c r="G7" i="8"/>
  <c r="D9" i="8"/>
  <c r="G15" i="8"/>
  <c r="F15" i="8"/>
  <c r="D17" i="8"/>
  <c r="F17" i="8" s="1"/>
  <c r="G7" i="13"/>
  <c r="D9" i="13"/>
  <c r="D53" i="13" s="1"/>
  <c r="F31" i="8"/>
  <c r="G31" i="8"/>
  <c r="B32" i="8"/>
  <c r="G15" i="13"/>
  <c r="F15" i="13"/>
  <c r="D17" i="13"/>
  <c r="F17" i="13" s="1"/>
  <c r="F7" i="8"/>
  <c r="B9" i="8"/>
  <c r="E15" i="13"/>
  <c r="E17" i="13" s="1"/>
  <c r="E15" i="8"/>
  <c r="E17" i="8" s="1"/>
  <c r="F31" i="13"/>
  <c r="G31" i="13"/>
  <c r="B32" i="13"/>
  <c r="B52" i="7"/>
  <c r="B56" i="8" l="1"/>
  <c r="F32" i="8"/>
  <c r="G32" i="8"/>
  <c r="D53" i="8"/>
  <c r="G9" i="8"/>
  <c r="D54" i="13"/>
  <c r="F54" i="13" s="1"/>
  <c r="G17" i="13"/>
  <c r="B56" i="13"/>
  <c r="F32" i="13"/>
  <c r="G32" i="13"/>
  <c r="B53" i="8"/>
  <c r="F9" i="8"/>
  <c r="D54" i="8"/>
  <c r="F54" i="8" s="1"/>
  <c r="G17" i="8"/>
  <c r="G9" i="13"/>
  <c r="B53" i="13"/>
  <c r="F53" i="13" s="1"/>
  <c r="F9" i="13"/>
  <c r="E54" i="13" l="1"/>
  <c r="E56" i="13"/>
  <c r="F56" i="13"/>
  <c r="E53" i="8"/>
  <c r="F53" i="8"/>
  <c r="E56" i="8"/>
  <c r="F56" i="8"/>
  <c r="E53" i="13"/>
  <c r="E54" i="8"/>
  <c r="D37" i="7"/>
  <c r="D36" i="7"/>
  <c r="E28" i="7"/>
  <c r="D35" i="7"/>
  <c r="C28" i="7"/>
  <c r="B35" i="7"/>
  <c r="G36" i="7" l="1"/>
  <c r="F36" i="7"/>
  <c r="D40" i="7"/>
  <c r="C4" i="7"/>
  <c r="E4" i="7"/>
  <c r="B4" i="7"/>
  <c r="D4" i="7"/>
  <c r="D20" i="7"/>
  <c r="B28" i="7"/>
  <c r="D28" i="7"/>
  <c r="C35" i="7"/>
  <c r="E35" i="7"/>
  <c r="C20" i="7"/>
  <c r="E20" i="7"/>
  <c r="B16" i="7" l="1"/>
  <c r="C36" i="7" l="1"/>
  <c r="E15" i="7" l="1"/>
  <c r="C15" i="7"/>
  <c r="B15" i="7"/>
  <c r="D15" i="7" l="1"/>
  <c r="C24" i="7"/>
  <c r="G15" i="7" l="1"/>
  <c r="F15" i="7"/>
  <c r="D57" i="7"/>
  <c r="E16" i="7"/>
  <c r="D16" i="7"/>
  <c r="B31" i="7"/>
  <c r="C31" i="7"/>
  <c r="E31" i="7"/>
  <c r="F16" i="7" l="1"/>
  <c r="G16" i="7"/>
  <c r="D31" i="7"/>
  <c r="G31" i="7" l="1"/>
  <c r="F31" i="7"/>
  <c r="D13" i="7"/>
  <c r="E14" i="7" l="1"/>
  <c r="B29" i="7" l="1"/>
  <c r="E29" i="7"/>
  <c r="C29" i="7"/>
  <c r="C21" i="7"/>
  <c r="B21" i="7"/>
  <c r="B13" i="7"/>
  <c r="E21" i="7"/>
  <c r="E13" i="7"/>
  <c r="E17" i="7" s="1"/>
  <c r="E36" i="7"/>
  <c r="D29" i="7"/>
  <c r="G29" i="7" s="1"/>
  <c r="C13" i="7"/>
  <c r="D21" i="7"/>
  <c r="G21" i="7" s="1"/>
  <c r="F13" i="7" l="1"/>
  <c r="G13" i="7"/>
  <c r="F21" i="7"/>
  <c r="F29" i="7"/>
  <c r="D14" i="7"/>
  <c r="C16" i="7" l="1"/>
  <c r="D17" i="7"/>
  <c r="E23" i="7"/>
  <c r="C23" i="7"/>
  <c r="B23" i="7"/>
  <c r="E9" i="7"/>
  <c r="D54" i="7" l="1"/>
  <c r="B9" i="7"/>
  <c r="C9" i="7"/>
  <c r="D23" i="7"/>
  <c r="B53" i="7" l="1"/>
  <c r="F23" i="7"/>
  <c r="G23" i="7"/>
  <c r="C53" i="7"/>
  <c r="C22" i="7"/>
  <c r="C25" i="7" s="1"/>
  <c r="D9" i="7"/>
  <c r="G9" i="7" s="1"/>
  <c r="F9" i="7" l="1"/>
  <c r="C55" i="7"/>
  <c r="D53" i="7"/>
  <c r="F53" i="7" s="1"/>
  <c r="C30" i="7"/>
  <c r="C32" i="7" s="1"/>
  <c r="C14" i="7"/>
  <c r="C37" i="7"/>
  <c r="C40" i="7" l="1"/>
  <c r="E53" i="7"/>
  <c r="C56" i="7"/>
  <c r="B14" i="7"/>
  <c r="C17" i="7"/>
  <c r="D30" i="7"/>
  <c r="D22" i="7"/>
  <c r="B17" i="7" l="1"/>
  <c r="F14" i="7"/>
  <c r="G14" i="7"/>
  <c r="C57" i="7"/>
  <c r="B24" i="7"/>
  <c r="E24" i="7"/>
  <c r="D24" i="7"/>
  <c r="C54" i="7"/>
  <c r="D32" i="7"/>
  <c r="B37" i="7"/>
  <c r="B54" i="7" l="1"/>
  <c r="G17" i="7"/>
  <c r="F17" i="7"/>
  <c r="F37" i="7"/>
  <c r="G37" i="7"/>
  <c r="D56" i="7"/>
  <c r="D25" i="7"/>
  <c r="D55" i="7" s="1"/>
  <c r="G24" i="7"/>
  <c r="F24" i="7"/>
  <c r="B40" i="7"/>
  <c r="E57" i="7"/>
  <c r="F57" i="7"/>
  <c r="B22" i="7"/>
  <c r="B30" i="7"/>
  <c r="F54" i="7"/>
  <c r="E54" i="7"/>
  <c r="E37" i="7"/>
  <c r="E40" i="7" s="1"/>
  <c r="F56" i="7"/>
  <c r="E56" i="7"/>
  <c r="E22" i="7"/>
  <c r="E25" i="7" s="1"/>
  <c r="E30" i="7"/>
  <c r="E32" i="7" s="1"/>
  <c r="B57" i="7" l="1"/>
  <c r="F40" i="7"/>
  <c r="G40" i="7"/>
  <c r="B25" i="7"/>
  <c r="B55" i="7" s="1"/>
  <c r="F22" i="7"/>
  <c r="G22" i="7"/>
  <c r="B32" i="7"/>
  <c r="F30" i="7"/>
  <c r="G30" i="7"/>
  <c r="E55" i="7"/>
  <c r="F55" i="7"/>
  <c r="B56" i="7" l="1"/>
  <c r="F32" i="7"/>
  <c r="G32" i="7"/>
  <c r="F25" i="7"/>
  <c r="G25" i="7"/>
</calcChain>
</file>

<file path=xl/sharedStrings.xml><?xml version="1.0" encoding="utf-8"?>
<sst xmlns="http://schemas.openxmlformats.org/spreadsheetml/2006/main" count="1164" uniqueCount="300">
  <si>
    <t>КЗ МНВК Колегіум-школа №1</t>
  </si>
  <si>
    <t>МЗОШ № 45</t>
  </si>
  <si>
    <t>МСШ І-ІІІ ст.№4</t>
  </si>
  <si>
    <t>МСШ І-ІІІ ст.№5</t>
  </si>
  <si>
    <t>МСШ І-ІІІ ст.№7</t>
  </si>
  <si>
    <t>МСШ І-ІІІ ст.№8</t>
  </si>
  <si>
    <t>МСШ І-ІІІ ст.№9</t>
  </si>
  <si>
    <t>МЗОШ І-ІІІ ст.№10</t>
  </si>
  <si>
    <t>НВК Ліцей-школа №14</t>
  </si>
  <si>
    <t>МЗОШ І-ІІІ ст.№15</t>
  </si>
  <si>
    <t>МЗОШ І-ІІІ ст.№17</t>
  </si>
  <si>
    <t>МЗОШ І-ІІІ ст.№18</t>
  </si>
  <si>
    <t>МЗОШ І-ІІІ ст.№20</t>
  </si>
  <si>
    <t>МЗОШ І-ІІІ ст.№21</t>
  </si>
  <si>
    <t>МЗОШ І-ІІІ ст.№24</t>
  </si>
  <si>
    <t>МЗОШ І-ІІІ ст.№25</t>
  </si>
  <si>
    <t>МЗОШ І-ІІІ ст.№26</t>
  </si>
  <si>
    <t>НВК Гімназія-школа №27</t>
  </si>
  <si>
    <t>НВК Колегіум-школа №28</t>
  </si>
  <si>
    <t>МЗОШ І-ІІІ ст.№29</t>
  </si>
  <si>
    <t>МЗОШ І-ІІІ ст.№30</t>
  </si>
  <si>
    <t>МЗОШ І-ІІІ ст.№31</t>
  </si>
  <si>
    <t>МЗОШ І-ІІІ ст.№32</t>
  </si>
  <si>
    <t>МЗОШ І-ІІІ ст.№33</t>
  </si>
  <si>
    <t>МЗОШ І-ІІІ ст.№34</t>
  </si>
  <si>
    <t>МЗОШ І-ІІІ ст.№36</t>
  </si>
  <si>
    <t>МЗОШ І-ІІІ ст.№37</t>
  </si>
  <si>
    <t>МЗОШ І-ІІІ ст.№38</t>
  </si>
  <si>
    <t>МСШ І-ІІІ ст.№39</t>
  </si>
  <si>
    <t xml:space="preserve">МСШ І-ІІІ ст.№40 </t>
  </si>
  <si>
    <t>МЗОШ І-ІІІ ст.№41</t>
  </si>
  <si>
    <t>МСШ І-ІІІ ст.№42</t>
  </si>
  <si>
    <t>МЗОШ І-ІІІ ст.№43</t>
  </si>
  <si>
    <t>МЗОШ І-ІІІ ст.№44</t>
  </si>
  <si>
    <t>МСШ І-ІІІ ст.№46</t>
  </si>
  <si>
    <t>МЗОШ І-ІІІ ст.№47</t>
  </si>
  <si>
    <t>МЗОШ І-ІІІ ст.№50</t>
  </si>
  <si>
    <t>МЗОШ І-ІІІ ст.№51</t>
  </si>
  <si>
    <t>МЗОШ І-ІІІ ст.№52</t>
  </si>
  <si>
    <t>МЗОШ І-ІІІ ст.№53</t>
  </si>
  <si>
    <t>МЗОШ І-ІІІ ст.№54</t>
  </si>
  <si>
    <t>МЗОШ І-ІІІ ст.№55</t>
  </si>
  <si>
    <t>МЗОШ І-ІІІ ст.№56</t>
  </si>
  <si>
    <t>МЗОШ І-ІІІ ст.№57</t>
  </si>
  <si>
    <t>МЗОШ І-ІІІ ст.№58</t>
  </si>
  <si>
    <t>МСШ І-ІІІ ст.№63</t>
  </si>
  <si>
    <t>МЗОШ І-ІІІ ст.№64</t>
  </si>
  <si>
    <t>МЗОШ І-ІІІ ст.№65</t>
  </si>
  <si>
    <t>МСШ І-ІІІ ст.№66</t>
  </si>
  <si>
    <t>МЗОШ І-ІІІ ст.№67</t>
  </si>
  <si>
    <t>МЗОШ І-ІІІ ст.№68</t>
  </si>
  <si>
    <t>НВК Школа-ліцей ІТ №69</t>
  </si>
  <si>
    <t>Маріупольський міський ліцей</t>
  </si>
  <si>
    <t>Маріупольський технічний ліцей</t>
  </si>
  <si>
    <t>Маріупольський технологічний ліцей</t>
  </si>
  <si>
    <t>НВК Гімназія-школа №1</t>
  </si>
  <si>
    <t>Маріупольська гімназія №2</t>
  </si>
  <si>
    <t>Маріуполський морський ліцей</t>
  </si>
  <si>
    <t>Виноградненська ЗОШ</t>
  </si>
  <si>
    <t>ДНЗ-школа №71</t>
  </si>
  <si>
    <t>Дошкільний навчальний заклад "Ясла-садок №7 "Колобок "</t>
  </si>
  <si>
    <t>Дошкільний навчальний заклад "Ясла-садок №8 "Зернятко"</t>
  </si>
  <si>
    <t>Дошкільний навчальний заклад "Ясла-садок №11 "Журавлик"</t>
  </si>
  <si>
    <t>Дошкільний навчальний заклад "Ясла-садок №20 "Калинка"</t>
  </si>
  <si>
    <t>Дошкільний навчальний заклад "Ясла-садок №21 "Веселка"</t>
  </si>
  <si>
    <t>Дошкільний навчальний заклад "Український ясла-садок №32 "Дивосвіт"</t>
  </si>
  <si>
    <t>Дошкільний навчальний заклад "Ясла-садок №35 "Гніздечко"</t>
  </si>
  <si>
    <t>Дошкільний навчальний заклад "Ясла-садок №42 "Схід"</t>
  </si>
  <si>
    <t>Дошкільний навчальний заклад "Ясла-садок №45 "Ясочка"</t>
  </si>
  <si>
    <t>Дошкільний навчальний заклад "Український ясла-садок №47 "Подоляночка"</t>
  </si>
  <si>
    <t>Дошкільний навчальний заклад "Український ясла-садок №52 "Барвінок"</t>
  </si>
  <si>
    <t>Дошкільний навчальний заклад "Ясла-садок №49 "Ромашка"</t>
  </si>
  <si>
    <t xml:space="preserve">Дошкільний навчальний заклад "Ясла-садок №54 "Колобок"			</t>
  </si>
  <si>
    <t xml:space="preserve">Дошкільний навчальній заклад "Ясла-садок №55 "Барвінок"			</t>
  </si>
  <si>
    <t>Дошкільний навчальний заклад "Ясла-садок №56 "Капітошка"</t>
  </si>
  <si>
    <t>Дошкільний навчальний заклад "Український ясла-садок №57 "Веселий вулик"</t>
  </si>
  <si>
    <t>Дошкільний навчальний заклад "Ясла-садок №59 "Ластівка"</t>
  </si>
  <si>
    <t>Дошкільний навчальний заклад "Ясла-садок №61 "Гніздечко"</t>
  </si>
  <si>
    <t>Дошкільний навчальний заклад "Ясла-садок №63 "Джерельце"</t>
  </si>
  <si>
    <t>Дошкільний навчальний заклад "Ясла-садок №64 "Кораблик"</t>
  </si>
  <si>
    <t xml:space="preserve">Дошкільний навчальний заклад "Ясла-садок №66 "Вербинка"			</t>
  </si>
  <si>
    <t xml:space="preserve">Дошкільний навчальний заклад "Ясла-садок №67"			</t>
  </si>
  <si>
    <t xml:space="preserve">Дошкільний навчальний заклад "Ясла-садок №68 "Зірочка"			</t>
  </si>
  <si>
    <t>Дошкільний навчальний заклад "Ясла-садок №70 "Зоряничка"</t>
  </si>
  <si>
    <t>Дошкільний навчальний заклад "Дитячий садок №72 "Весела планета"</t>
  </si>
  <si>
    <t>Дошкільний навчальний заклад "Ясла-садок №73 "Горішок"</t>
  </si>
  <si>
    <t>Дошкільний навчальний заклад "Ясла-садок №76 "Весняночка"</t>
  </si>
  <si>
    <t xml:space="preserve">Дошкільний навчальний заклад "Ясла-садок №80 "Берізка"			</t>
  </si>
  <si>
    <t>Дошкільний навчальний заклад "Ясла-садок №81 "Червоні вітрила"</t>
  </si>
  <si>
    <t>Дошкільний навчальний заклад "Ясла-садок №83 "Червоний капелюшок"</t>
  </si>
  <si>
    <t>Дошкільний навчальний заклад "Український ясла-садок №84 "Тополек"</t>
  </si>
  <si>
    <t>Дошкільний навчальний заклад комбінованого типу "Ясла-садок №85 "Якірець"</t>
  </si>
  <si>
    <t>Дошкільний навчальний заклад "Український ясла-садок №86 "Струмок "</t>
  </si>
  <si>
    <t>Дошкільний навчальний заклад "Український ясла-садок №90  "Калинка"</t>
  </si>
  <si>
    <t>Дошкільний навчальний заклад "Ясла-садок №91 "Пролісок"</t>
  </si>
  <si>
    <t xml:space="preserve">Дошкільний навчальний заклад "Ясла-садок №93 "Зернятко"			</t>
  </si>
  <si>
    <t>Дошкільний навчальний заклад "Ясла-садок №98 "Веселка"</t>
  </si>
  <si>
    <t>Дошкільний навчальний заклад "Ясла-садок №100 "Барвінок"</t>
  </si>
  <si>
    <t>Дошкільний навчальний заклад "Ясла-садок №101"</t>
  </si>
  <si>
    <t xml:space="preserve">Дошкільний навчальний заклад "Ясла-садок №102 "Промінець"			</t>
  </si>
  <si>
    <t xml:space="preserve">Дошкільний навчальний заклад "Ясла-садок №103 "Червоненька квіточка"			</t>
  </si>
  <si>
    <t xml:space="preserve">Дошкільний навчальний заклад "Український ясла-садок №104 "Вербинка""			</t>
  </si>
  <si>
    <t xml:space="preserve">Дошкільний заклад "Ясла-садок №106 "Горобинка"			</t>
  </si>
  <si>
    <t xml:space="preserve">Дошкільний навчальній заклад "Ясла-садок №108 "Матрьошка"			</t>
  </si>
  <si>
    <t xml:space="preserve">Дошкільний навчальний заклад "Ясла-садок №110 "Світлячок"			</t>
  </si>
  <si>
    <t xml:space="preserve">Дошкільний навчальний заклад "Український ясла-садок №113 "Росинка"			</t>
  </si>
  <si>
    <t>Дошкільний навчальний заклад "Український ясла-садок №114 "Калинонька"</t>
  </si>
  <si>
    <t>Дошкільний навчальний заклад "Ясла-садок №117 "Юний моряк"</t>
  </si>
  <si>
    <t xml:space="preserve">Дошкільний навчальний заклад "Ясла-садок №118 "Ягідка"			</t>
  </si>
  <si>
    <t>Дошкільний навчальний заклад "Ясла-садок №119 "Світлячок"</t>
  </si>
  <si>
    <t xml:space="preserve">Дошкільний навчальний заклад "Український ясла-садок №124 "Струмочок"			</t>
  </si>
  <si>
    <t>Дошкільний навчальний заклад "Український ясла-садок №125 "Червона гвоздика"</t>
  </si>
  <si>
    <t>Дошкільний навчальний заклад "Український ясла-садок №126 "Дзвіночок"</t>
  </si>
  <si>
    <t xml:space="preserve">Дошкільний навчальний заклад "Ясла-садок №128 "Золотий ключик"			</t>
  </si>
  <si>
    <t xml:space="preserve">Дошкільний заклад "Український ясла-садок №129 "Іскорка"			</t>
  </si>
  <si>
    <t xml:space="preserve">Дошкільний заклад "Український ясла-садок №130 "Перлинка"			</t>
  </si>
  <si>
    <t xml:space="preserve">Дошкільний заклад "Український ясла-садок №131 "Малятко"			</t>
  </si>
  <si>
    <t>Дошкільний навчальний заклад "Ясла-садок №134 "Журавлик"</t>
  </si>
  <si>
    <t xml:space="preserve">Дошкільний навчальний заклад "Український ясла-садок №135 "Краплинка"			</t>
  </si>
  <si>
    <t>Дошкільний навчальний заклад "Український ясла-садок №136 "Ялинка"</t>
  </si>
  <si>
    <t>Дошкільний навчальний заклад "Український ясла-садок №139 "Струмочок"</t>
  </si>
  <si>
    <t>Дошкільний навчальний заклад "Український ясла-садок №140 "Пролісок"</t>
  </si>
  <si>
    <t xml:space="preserve">Дошкільний навчальний заклад "Ясла-садок №142 "Умка"			</t>
  </si>
  <si>
    <t>Дошкільний навчальний заклад "Український ясла-садок №146 "Чайка"</t>
  </si>
  <si>
    <t xml:space="preserve">Дошкільний навчальний заклад "Український ясла-садок №148 "Джерельце"			</t>
  </si>
  <si>
    <t>Дошкільний навчальний заклад "Ясла-садок №149 "Сонечко"</t>
  </si>
  <si>
    <t>Дошкільний навчальний заклад "Ясла-садок №150  "Родзинка"</t>
  </si>
  <si>
    <t>Комунальний дошкільний навчальний заклад комбінованого типу "Ясла-садок №151"Сонечко" УО ММР</t>
  </si>
  <si>
    <t>Дошкільний навчальний заклад "Ясла-садок №153"Черемушка"</t>
  </si>
  <si>
    <t>Дошкільний навчальний заклад "Український ясла-садок №152"Криничка"</t>
  </si>
  <si>
    <t>Дошкільний навчальний заклад "Український ясла-садок №155"</t>
  </si>
  <si>
    <t>Дошкільний навчальний заклад "Ясла-садок №156"Дельфінятко"</t>
  </si>
  <si>
    <t>Дошкільний навчальний заклад "Ясла-садок №157"Зоряний"</t>
  </si>
  <si>
    <t>Дошкільний навчальний заклад "Ясла-садок №159"Веселка"</t>
  </si>
  <si>
    <t>Дошкільний навчальний заклад загального розвитку ясла-садок №160 "Джерельце"</t>
  </si>
  <si>
    <t>Дошкільний навчальний заклад "Український ясла-садок №161"Сонечко"</t>
  </si>
  <si>
    <t>Дошкільний навчальний заклад "Український ясла-садок №163"Квіточка"</t>
  </si>
  <si>
    <t>Дошкільний навчальний заклад "Ясла-садок №165"Катруся"</t>
  </si>
  <si>
    <t>Дошкільний навчальний заклад "Ясла-садок №167 "Золотий вулик"</t>
  </si>
  <si>
    <t>Дошкільний навчальний заклад "Ясла-садок №166 "Діоскурія"</t>
  </si>
  <si>
    <t>Дошкільний навчальний заклад "Ясла-садок №46 "Казка"</t>
  </si>
  <si>
    <t>Комунальний дошкільний навчальний заклад загального розвитку "Ясла-садок №164"Капітошка"</t>
  </si>
  <si>
    <t>Холодна вода</t>
  </si>
  <si>
    <t>КПСМНЗ Художня школа ім.А.І.Куінджи</t>
  </si>
  <si>
    <t>КПСМНЗ Музична школа №2</t>
  </si>
  <si>
    <t>КПСМНЗ Музична школа №4</t>
  </si>
  <si>
    <t>КПСМНЗ Музична школа №5</t>
  </si>
  <si>
    <t>КЗ Палац культури "Молодіжний"</t>
  </si>
  <si>
    <t>КЗ Централізована бухгалтерія закладів культури</t>
  </si>
  <si>
    <t>КЗ Міський Палац культури</t>
  </si>
  <si>
    <t>КУ Музей історії та етнографії греків Приазов'я</t>
  </si>
  <si>
    <t>КПСМНЗ Школа мистецтв</t>
  </si>
  <si>
    <t>КЗ Маріупольська спеціалізована музична школа</t>
  </si>
  <si>
    <t>КУ "Міський Будинок культури ім.Т.Каци сел.Сартана"</t>
  </si>
  <si>
    <t>КУ "Міський Будинок культури с.Каменськ"</t>
  </si>
  <si>
    <t>КЗ Центр культури та дозвілля сел. Старий Крим</t>
  </si>
  <si>
    <t>КЗ Центр культури та дозвілля сел. Талаківка</t>
  </si>
  <si>
    <t>КЗ Палац культури "Чайка"</t>
  </si>
  <si>
    <t>КУ Маріупольська міська лікарня швидкої медичної допомоги</t>
  </si>
  <si>
    <t>КЗ Міська лікарня №4 (КДП)</t>
  </si>
  <si>
    <t>КЗ Центр первинної медико-санітарної допомоги №4</t>
  </si>
  <si>
    <t>КЗ Центр первинної медико-санітарної допомоги №2</t>
  </si>
  <si>
    <t xml:space="preserve">КЗ Міська лікарня №10 </t>
  </si>
  <si>
    <t>КЗ МТМО здоров’я дитини та жінки</t>
  </si>
  <si>
    <t>КЗ Міська лікарня №9</t>
  </si>
  <si>
    <t>КЗ Пологовий будинок №2 міста Маріуполя</t>
  </si>
  <si>
    <t>КЗ Міська лікарня №8</t>
  </si>
  <si>
    <t>КЗ МСК "Азовець"</t>
  </si>
  <si>
    <t>Стадіон "Західний"</t>
  </si>
  <si>
    <t>Cтадіон "Олімп"</t>
  </si>
  <si>
    <t>Стадіон "Приморський"</t>
  </si>
  <si>
    <t>Управління з фізичної культури та спорту ММР</t>
  </si>
  <si>
    <t>Комплексна дитячо-юнацька спортивна школа "Атлетик" велосипедна база</t>
  </si>
  <si>
    <t>Комплексна дитячо-юнацька спортивна школа "Атлетик" веслувальна база</t>
  </si>
  <si>
    <t>Комплексна дитячо-юнацька спортивна школа "Атлетик" зал важкої атлетики</t>
  </si>
  <si>
    <t>КЗ Маріупольський міський водноспортивний комплекс</t>
  </si>
  <si>
    <t>Заклади освіти</t>
  </si>
  <si>
    <t>Охорона здоров'я</t>
  </si>
  <si>
    <t>Спорт</t>
  </si>
  <si>
    <t>Заклади культури</t>
  </si>
  <si>
    <t>Електроенергія</t>
  </si>
  <si>
    <t>Виноградненський дитячий садок" Лелека"</t>
  </si>
  <si>
    <t>КЗ Міський шаховий клуб</t>
  </si>
  <si>
    <t>Дитячий будинок "Центр опіки"</t>
  </si>
  <si>
    <t>Міський центр позашкільної роботи за місцем проживання</t>
  </si>
  <si>
    <t>Міський палац естетичного виховання</t>
  </si>
  <si>
    <t>Будинок творчості дітей та юнацтва Приморського району</t>
  </si>
  <si>
    <t>Будинок дитячої та юнацької творчості Лівобережного району</t>
  </si>
  <si>
    <t>Міський центр науково-технічної творчості учнівської молоді</t>
  </si>
  <si>
    <t>Спортзал Арх.Нильсена,2</t>
  </si>
  <si>
    <t>Зал бокса ул.Ломизова,1</t>
  </si>
  <si>
    <t>Зал борьбы, ул.Ломизова,1</t>
  </si>
  <si>
    <t>НВК "Ліцей - школа №48"</t>
  </si>
  <si>
    <t>Міська лікарня № 1</t>
  </si>
  <si>
    <t xml:space="preserve">КЗ Центр первинної медико-санітарної допомоги №3 </t>
  </si>
  <si>
    <t>КЗ Центр первинної медико-санітарної допомоги №1</t>
  </si>
  <si>
    <t xml:space="preserve">МЗОШ І-ІІІ ст.№19  </t>
  </si>
  <si>
    <t>Теплова енергія</t>
  </si>
  <si>
    <t>Споживання, ліміт (кВт*г)</t>
  </si>
  <si>
    <t>Порівняння з лімітом</t>
  </si>
  <si>
    <t>Факт (фін), кВт*г</t>
  </si>
  <si>
    <t>Факт (фін), %</t>
  </si>
  <si>
    <t>Освіта</t>
  </si>
  <si>
    <t>Культура</t>
  </si>
  <si>
    <t>Итого:</t>
  </si>
  <si>
    <t>Споживання, ліміт (м куб.)</t>
  </si>
  <si>
    <t>Гаряча Вода</t>
  </si>
  <si>
    <t>Природный газ</t>
  </si>
  <si>
    <t>_Расчетный период по электроэнергии с 10 по 10 число каждого месяца</t>
  </si>
  <si>
    <t>_Расчетный период по холодной воде с 06 по 06 число каждого месяца</t>
  </si>
  <si>
    <t>_Положительный "%" - превышение лимита</t>
  </si>
  <si>
    <t>Энергоносители</t>
  </si>
  <si>
    <t>Потребление, лимит</t>
  </si>
  <si>
    <t>Сравнение с лимитом</t>
  </si>
  <si>
    <t>Факт (фин), %</t>
  </si>
  <si>
    <t>Тепловая энергия</t>
  </si>
  <si>
    <t>Электроэнергия</t>
  </si>
  <si>
    <t>Холодная вода</t>
  </si>
  <si>
    <t>Горячая вода</t>
  </si>
  <si>
    <t>Факт (натурал. показатели)</t>
  </si>
  <si>
    <t>Факт (фін), Гкал</t>
  </si>
  <si>
    <t>Факт (фін), куб.м</t>
  </si>
  <si>
    <t>_Расчетный период по теплу и горячей воде с 15 по 15 число каждого месяца</t>
  </si>
  <si>
    <t>_Расчетный период по газу с 01 по 01 число каждого месяца</t>
  </si>
  <si>
    <t>КУ Центр сучасного мистецтва і культури ім. Куїнджі</t>
  </si>
  <si>
    <t>Департамент КГР ММР (+ Вежа)</t>
  </si>
  <si>
    <t>КДЮСШ «Меотида» плавальний басейн «Нептун» (+ МССК ТСОУ - электрич.)</t>
  </si>
  <si>
    <t>Тепловая энерия</t>
  </si>
  <si>
    <t>Заведение</t>
  </si>
  <si>
    <t>Дошкільний навчальний заклад "Ясла-садок №16 "Чайка"</t>
  </si>
  <si>
    <t>МСШ І-ІІІ ст. №3 з поглибленим вивченням окремих предметів</t>
  </si>
  <si>
    <t>КЗ "М.Спорт - Спорт для всіх"</t>
  </si>
  <si>
    <t>КУ Палац культури "Український Дім" (ПК "Металургів")</t>
  </si>
  <si>
    <t>КЗ Міська лікарня №5</t>
  </si>
  <si>
    <t>Департамент освіти Маріупольської міської ради</t>
  </si>
  <si>
    <t>Департамент охорони здоров'я</t>
  </si>
  <si>
    <t>КУ "Міський центр здоров'я"</t>
  </si>
  <si>
    <t>КЗ Центр первинної медико-санітарної допомоги №5</t>
  </si>
  <si>
    <t>НМЦ</t>
  </si>
  <si>
    <t>Пральня, Лог., ІРЦ</t>
  </si>
  <si>
    <t>МЗОШ І-ІІІ ст.№16</t>
  </si>
  <si>
    <t>КДЮСШ "Олімпія"</t>
  </si>
  <si>
    <t>КДЮСШ "Прометей" №1</t>
  </si>
  <si>
    <t>КДЮСШ "Прометей" №2</t>
  </si>
  <si>
    <t>КДЮСШ "Прометей" №5</t>
  </si>
  <si>
    <t>Апрель 2018 Факт</t>
  </si>
  <si>
    <t>Апрель 2019 Лимит</t>
  </si>
  <si>
    <t>Апрель 2019 Факт (фин)</t>
  </si>
  <si>
    <t>Апрель 2019 Факт (прог)</t>
  </si>
  <si>
    <t>Электроенергия</t>
  </si>
  <si>
    <t>Июль 2018 Факт</t>
  </si>
  <si>
    <t>Июль 2019 Лимит</t>
  </si>
  <si>
    <t>Июль 2019 Факт (фин)</t>
  </si>
  <si>
    <t>Июль 2019 Факт (прог)</t>
  </si>
  <si>
    <t>Сравнительный анализ потребления энергоресурсов в июле 2019г.</t>
  </si>
  <si>
    <t>Cтадіон "ім. Бойко В.С."</t>
  </si>
  <si>
    <t>КУ "Міська центральна бібліотечна система"</t>
  </si>
  <si>
    <t>КПСМНЗ Музична школа №1 (+філія)</t>
  </si>
  <si>
    <t>КЗ Маріупольський краєзнавчий музей (+побуту, галер.)</t>
  </si>
  <si>
    <t>КПСМНЗ Музична школа №3 (+філія)</t>
  </si>
  <si>
    <t>Споживання, ліміт (Гкал)</t>
  </si>
  <si>
    <t>ФОРМА РОЗРАХУНКУ КІЛЬКОСТІ СПОЖИВАННЯ ЕНЕРГІЇ</t>
  </si>
  <si>
    <t>Кількість споживання енергоресурсів в закладах освіти за звітне 1 півріччя 2019 року</t>
  </si>
  <si>
    <t>№ пп</t>
  </si>
  <si>
    <t>6 мес. 2018 Факт</t>
  </si>
  <si>
    <t>6 мес. 2019 Лимит</t>
  </si>
  <si>
    <t>6 мес. 2019 Факт</t>
  </si>
  <si>
    <t>Сравнен. Факт/ лимит</t>
  </si>
  <si>
    <t>Виноградненський дитячий садок "Лелека"</t>
  </si>
  <si>
    <t>НМЦ, ІРЦ</t>
  </si>
  <si>
    <t>Пральня, Лог., ЦБ</t>
  </si>
  <si>
    <t>Кількість споживання енергоресурсів в закладах охорони здоров'я за звітне 1 півріччя 2019 року</t>
  </si>
  <si>
    <t>КЗ Міська лікарня №11</t>
  </si>
  <si>
    <t>Кількість споживання енергоресурсів в закладах культури за звітне 1 півріччя 2019 року</t>
  </si>
  <si>
    <t>КПСМНЗ Музична школа №1 + філія</t>
  </si>
  <si>
    <t>КПСМНЗ Музична школа №3 + філія</t>
  </si>
  <si>
    <t>Центральна міська бібліотечна система для дітей</t>
  </si>
  <si>
    <t>Маріупольська міська історична бібліотека ім. Грушевського</t>
  </si>
  <si>
    <t>Центpальная міська бібліотечна система для дорослих</t>
  </si>
  <si>
    <t>КЗ Маріуп. краєзнавчий музей, картинна гал., народного побуту</t>
  </si>
  <si>
    <t>Кількість споживання енергоресурсів в закладах спорта за звітне 1 півріччя 2019 року</t>
  </si>
  <si>
    <t>КДЮСШ «Меотида» плавальний басейн «Нептун»</t>
  </si>
  <si>
    <t>МССК ТСОУ</t>
  </si>
  <si>
    <t>КДЮСШ "Прометей"</t>
  </si>
  <si>
    <t>Июнь-Июль 2018 Факт</t>
  </si>
  <si>
    <t>Июнь-Июль 2019 Факт</t>
  </si>
  <si>
    <t>Натурал. показатели</t>
  </si>
  <si>
    <t>Сравнение в %</t>
  </si>
  <si>
    <t>Кількість споживання енергоресурсів в закладах освіти за звітний Лютий 2019 року</t>
  </si>
  <si>
    <t>Февраль 2018 Факт</t>
  </si>
  <si>
    <t>Февраль 2019 Лимит</t>
  </si>
  <si>
    <t>Февраль 2019 Факт</t>
  </si>
  <si>
    <t>Пральня, Лог.</t>
  </si>
  <si>
    <t>Кількість споживання енергоресурсів в закладах охорони здоров'я за звітний Лютий 2019 року</t>
  </si>
  <si>
    <t>Кількість споживання енергоресурсів в закладах культури за звітний Травень 2019 року</t>
  </si>
  <si>
    <t>Май 2018 Факт</t>
  </si>
  <si>
    <t>Май 2019 Лимит</t>
  </si>
  <si>
    <t>Май 2019 Факт</t>
  </si>
  <si>
    <t>Кількість споживання енергоресурсів в закладах спорта за звітний Лютий 2019 року</t>
  </si>
  <si>
    <t>ФОК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</si>
</sst>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"/>
    <numFmt numFmtId="165" formatCode="0.0%"/>
    <numFmt numFmtId="166" formatCode="0.00;;;@"/>
    <numFmt numFmtId="167" formatCode="0.000"/>
    <numFmt numFmtId="168" formatCode="#,##0.000"/>
    <numFmt numFmtId="169" formatCode="0.0;;;@"/>
    <numFmt numFmtId="170" formatCode="0.0"/>
  </numFmts>
  <fonts count="32" x14ac:knownFonts="1">
    <font>
      <sz val="11"/>
      <name val="Arial"/>
      <family val="1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FFFF"/>
      <name val="Arial"/>
      <family val="1"/>
    </font>
    <font>
      <b/>
      <sz val="16"/>
      <color rgb="FFFFFFFF"/>
      <name val="Arial"/>
      <family val="1"/>
    </font>
    <font>
      <sz val="11"/>
      <name val="Arial"/>
      <family val="1"/>
    </font>
    <font>
      <b/>
      <sz val="16"/>
      <color theme="0"/>
      <name val="Arial"/>
      <family val="2"/>
      <charset val="204"/>
    </font>
    <font>
      <sz val="11"/>
      <name val="Arial"/>
      <family val="2"/>
      <charset val="204"/>
    </font>
    <font>
      <sz val="11"/>
      <name val="Arial Cyr"/>
      <charset val="204"/>
    </font>
    <font>
      <sz val="11"/>
      <color theme="0"/>
      <name val="Arial"/>
      <family val="1"/>
    </font>
    <font>
      <b/>
      <sz val="11"/>
      <color theme="0"/>
      <name val="Arial"/>
      <family val="1"/>
    </font>
    <font>
      <sz val="26"/>
      <name val="Arial"/>
      <family val="1"/>
    </font>
    <font>
      <sz val="11"/>
      <color rgb="FFFF0000"/>
      <name val="Arial"/>
      <family val="1"/>
    </font>
    <font>
      <sz val="10"/>
      <name val="Arial Cyr"/>
      <charset val="204"/>
    </font>
    <font>
      <sz val="20"/>
      <name val="Arial"/>
      <family val="1"/>
    </font>
    <font>
      <sz val="14"/>
      <name val="Arial"/>
      <family val="2"/>
      <charset val="204"/>
    </font>
    <font>
      <sz val="14"/>
      <color theme="0"/>
      <name val="Arial"/>
      <family val="1"/>
    </font>
    <font>
      <b/>
      <sz val="12"/>
      <color rgb="FFFFFFFF"/>
      <name val="Arial"/>
      <family val="1"/>
    </font>
    <font>
      <b/>
      <sz val="12"/>
      <color theme="0"/>
      <name val="Arial"/>
      <family val="1"/>
    </font>
    <font>
      <sz val="11"/>
      <color rgb="FFC00000"/>
      <name val="Arial"/>
      <family val="1"/>
    </font>
    <font>
      <sz val="14"/>
      <color rgb="FF000000"/>
      <name val="Arial"/>
      <family val="1"/>
    </font>
    <font>
      <sz val="14"/>
      <name val="Arial"/>
      <family val="1"/>
    </font>
    <font>
      <sz val="16"/>
      <name val="Arial"/>
      <family val="1"/>
    </font>
    <font>
      <sz val="18"/>
      <name val="Arial"/>
      <family val="2"/>
      <charset val="204"/>
    </font>
    <font>
      <sz val="18"/>
      <name val="Arial"/>
      <family val="1"/>
    </font>
    <font>
      <b/>
      <sz val="14"/>
      <color rgb="FFFFFFFF"/>
      <name val="Arial"/>
      <family val="1"/>
    </font>
    <font>
      <b/>
      <sz val="10"/>
      <color rgb="FFFFFFFF"/>
      <name val="Arial"/>
      <family val="1"/>
    </font>
    <font>
      <sz val="14"/>
      <color rgb="FF000000"/>
      <name val="Arial"/>
      <family val="2"/>
      <charset val="204"/>
    </font>
    <font>
      <b/>
      <sz val="10"/>
      <color theme="0"/>
      <name val="Arial"/>
      <family val="1"/>
    </font>
    <font>
      <sz val="11"/>
      <color rgb="FFFF0000"/>
      <name val="Arial"/>
      <family val="2"/>
      <charset val="204"/>
    </font>
    <font>
      <sz val="11"/>
      <name val="Arial Cyr"/>
    </font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71C5E1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EECF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89BB2"/>
        <bgColor indexed="64"/>
      </patternFill>
    </fill>
    <fill>
      <patternFill patternType="solid">
        <fgColor rgb="FFAE3F3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8A3E"/>
        <bgColor indexed="64"/>
      </patternFill>
    </fill>
    <fill>
      <patternFill patternType="solid">
        <fgColor rgb="FFC00000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5" fillId="0" borderId="0"/>
    <xf numFmtId="0" fontId="2" fillId="0" borderId="0"/>
    <xf numFmtId="0" fontId="13" fillId="0" borderId="0"/>
    <xf numFmtId="0" fontId="31" fillId="0" borderId="0"/>
    <xf numFmtId="0" fontId="1" fillId="0" borderId="0"/>
  </cellStyleXfs>
  <cellXfs count="1629">
    <xf numFmtId="0" fontId="0" fillId="0" borderId="0" xfId="0"/>
    <xf numFmtId="2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2" fontId="0" fillId="0" borderId="0" xfId="0" applyNumberFormat="1"/>
    <xf numFmtId="0" fontId="0" fillId="4" borderId="3" xfId="1" applyFont="1" applyFill="1" applyBorder="1" applyAlignment="1">
      <alignment horizontal="left" vertical="center" wrapText="1"/>
    </xf>
    <xf numFmtId="0" fontId="0" fillId="4" borderId="4" xfId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wrapText="1"/>
    </xf>
    <xf numFmtId="2" fontId="11" fillId="0" borderId="0" xfId="0" applyNumberFormat="1" applyFont="1" applyAlignment="1">
      <alignment horizontal="left"/>
    </xf>
    <xf numFmtId="0" fontId="0" fillId="3" borderId="0" xfId="0" applyFill="1" applyAlignment="1">
      <alignment horizontal="center"/>
    </xf>
    <xf numFmtId="0" fontId="9" fillId="5" borderId="18" xfId="0" applyFont="1" applyFill="1" applyBorder="1" applyAlignment="1">
      <alignment wrapText="1"/>
    </xf>
    <xf numFmtId="2" fontId="10" fillId="5" borderId="19" xfId="0" applyNumberFormat="1" applyFont="1" applyFill="1" applyBorder="1" applyAlignment="1">
      <alignment horizontal="center" vertical="center"/>
    </xf>
    <xf numFmtId="2" fontId="10" fillId="5" borderId="8" xfId="0" applyNumberFormat="1" applyFont="1" applyFill="1" applyBorder="1" applyAlignment="1">
      <alignment horizontal="center" vertical="center"/>
    </xf>
    <xf numFmtId="2" fontId="10" fillId="5" borderId="9" xfId="0" applyNumberFormat="1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left" wrapText="1"/>
    </xf>
    <xf numFmtId="0" fontId="0" fillId="0" borderId="4" xfId="1" applyFont="1" applyFill="1" applyBorder="1" applyAlignment="1">
      <alignment horizontal="left" vertical="center" wrapText="1"/>
    </xf>
    <xf numFmtId="0" fontId="0" fillId="0" borderId="0" xfId="0" applyFill="1"/>
    <xf numFmtId="0" fontId="5" fillId="0" borderId="4" xfId="1" applyFont="1" applyFill="1" applyBorder="1" applyAlignment="1">
      <alignment horizontal="left" vertical="center" wrapText="1"/>
    </xf>
    <xf numFmtId="0" fontId="0" fillId="0" borderId="3" xfId="1" applyFont="1" applyFill="1" applyBorder="1" applyAlignment="1">
      <alignment horizontal="left" vertical="center" wrapText="1"/>
    </xf>
    <xf numFmtId="49" fontId="7" fillId="0" borderId="0" xfId="0" applyNumberFormat="1" applyFont="1" applyAlignment="1">
      <alignment wrapText="1"/>
    </xf>
    <xf numFmtId="0" fontId="0" fillId="0" borderId="0" xfId="0" applyFill="1" applyAlignment="1">
      <alignment horizontal="center"/>
    </xf>
    <xf numFmtId="0" fontId="0" fillId="0" borderId="45" xfId="1" applyFont="1" applyFill="1" applyBorder="1" applyAlignment="1">
      <alignment horizontal="left" vertical="center" wrapText="1"/>
    </xf>
    <xf numFmtId="0" fontId="0" fillId="0" borderId="18" xfId="1" applyFont="1" applyFill="1" applyBorder="1" applyAlignment="1">
      <alignment horizontal="left" vertical="center" wrapText="1"/>
    </xf>
    <xf numFmtId="0" fontId="0" fillId="3" borderId="45" xfId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 wrapText="1"/>
    </xf>
    <xf numFmtId="0" fontId="0" fillId="0" borderId="55" xfId="0" applyFill="1" applyBorder="1"/>
    <xf numFmtId="0" fontId="7" fillId="0" borderId="7" xfId="0" applyFont="1" applyFill="1" applyBorder="1" applyAlignment="1">
      <alignment horizontal="left" vertical="center" wrapText="1"/>
    </xf>
    <xf numFmtId="0" fontId="0" fillId="0" borderId="56" xfId="0" applyFill="1" applyBorder="1"/>
    <xf numFmtId="0" fontId="7" fillId="0" borderId="39" xfId="0" applyNumberFormat="1" applyFont="1" applyFill="1" applyBorder="1" applyAlignment="1">
      <alignment horizontal="left" vertical="center" wrapText="1"/>
    </xf>
    <xf numFmtId="0" fontId="0" fillId="0" borderId="0" xfId="0" applyFill="1" applyBorder="1"/>
    <xf numFmtId="0" fontId="3" fillId="2" borderId="11" xfId="1" applyFont="1" applyFill="1" applyBorder="1" applyAlignment="1">
      <alignment horizontal="left" vertical="center" wrapText="1"/>
    </xf>
    <xf numFmtId="2" fontId="0" fillId="0" borderId="0" xfId="0" applyNumberFormat="1" applyFont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4" borderId="7" xfId="0" applyNumberFormat="1" applyFont="1" applyFill="1" applyBorder="1" applyAlignment="1">
      <alignment horizontal="left" vertical="center" wrapText="1"/>
    </xf>
    <xf numFmtId="0" fontId="7" fillId="4" borderId="8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2" fontId="7" fillId="4" borderId="8" xfId="0" applyNumberFormat="1" applyFont="1" applyFill="1" applyBorder="1" applyAlignment="1">
      <alignment horizontal="center" vertical="center"/>
    </xf>
    <xf numFmtId="2" fontId="3" fillId="7" borderId="49" xfId="1" applyNumberFormat="1" applyFont="1" applyFill="1" applyBorder="1" applyAlignment="1">
      <alignment horizontal="center" vertical="center" wrapText="1"/>
    </xf>
    <xf numFmtId="2" fontId="3" fillId="7" borderId="66" xfId="1" applyNumberFormat="1" applyFont="1" applyFill="1" applyBorder="1" applyAlignment="1">
      <alignment horizontal="center" vertical="center" wrapText="1"/>
    </xf>
    <xf numFmtId="2" fontId="3" fillId="7" borderId="67" xfId="1" applyNumberFormat="1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left" wrapText="1"/>
    </xf>
    <xf numFmtId="0" fontId="7" fillId="4" borderId="22" xfId="0" applyFont="1" applyFill="1" applyBorder="1" applyAlignment="1">
      <alignment horizontal="left" vertical="center" wrapText="1"/>
    </xf>
    <xf numFmtId="4" fontId="7" fillId="0" borderId="14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wrapText="1"/>
    </xf>
    <xf numFmtId="49" fontId="7" fillId="0" borderId="0" xfId="0" applyNumberFormat="1" applyFont="1" applyFill="1" applyAlignment="1">
      <alignment wrapText="1"/>
    </xf>
    <xf numFmtId="2" fontId="7" fillId="8" borderId="9" xfId="0" applyNumberFormat="1" applyFont="1" applyFill="1" applyBorder="1" applyAlignment="1">
      <alignment horizontal="center" vertical="center"/>
    </xf>
    <xf numFmtId="49" fontId="7" fillId="10" borderId="26" xfId="1" applyNumberFormat="1" applyFont="1" applyFill="1" applyBorder="1" applyAlignment="1">
      <alignment horizontal="left" vertical="center" wrapText="1"/>
    </xf>
    <xf numFmtId="2" fontId="14" fillId="0" borderId="0" xfId="0" applyNumberFormat="1" applyFont="1" applyAlignment="1">
      <alignment horizontal="left"/>
    </xf>
    <xf numFmtId="0" fontId="15" fillId="4" borderId="18" xfId="0" applyFont="1" applyFill="1" applyBorder="1" applyAlignment="1">
      <alignment horizontal="left" vertical="center" wrapText="1"/>
    </xf>
    <xf numFmtId="2" fontId="7" fillId="4" borderId="9" xfId="0" applyNumberFormat="1" applyFont="1" applyFill="1" applyBorder="1" applyAlignment="1">
      <alignment horizontal="center" vertical="center"/>
    </xf>
    <xf numFmtId="2" fontId="7" fillId="4" borderId="19" xfId="0" applyNumberFormat="1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left" vertical="center" wrapText="1"/>
    </xf>
    <xf numFmtId="2" fontId="7" fillId="8" borderId="8" xfId="0" applyNumberFormat="1" applyFont="1" applyFill="1" applyBorder="1" applyAlignment="1">
      <alignment horizontal="center" vertical="center"/>
    </xf>
    <xf numFmtId="2" fontId="7" fillId="8" borderId="19" xfId="0" applyNumberFormat="1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left" vertical="center" wrapText="1"/>
    </xf>
    <xf numFmtId="2" fontId="0" fillId="0" borderId="68" xfId="0" applyNumberFormat="1" applyBorder="1"/>
    <xf numFmtId="2" fontId="0" fillId="0" borderId="68" xfId="0" applyNumberFormat="1" applyBorder="1" applyAlignment="1">
      <alignment horizontal="center"/>
    </xf>
    <xf numFmtId="2" fontId="17" fillId="7" borderId="49" xfId="1" applyNumberFormat="1" applyFont="1" applyFill="1" applyBorder="1" applyAlignment="1">
      <alignment horizontal="center" vertical="center" wrapText="1"/>
    </xf>
    <xf numFmtId="2" fontId="17" fillId="7" borderId="66" xfId="1" applyNumberFormat="1" applyFont="1" applyFill="1" applyBorder="1" applyAlignment="1">
      <alignment horizontal="center" vertical="center" wrapText="1"/>
    </xf>
    <xf numFmtId="2" fontId="17" fillId="7" borderId="67" xfId="1" applyNumberFormat="1" applyFont="1" applyFill="1" applyBorder="1" applyAlignment="1">
      <alignment horizontal="center" vertical="center" wrapText="1"/>
    </xf>
    <xf numFmtId="2" fontId="17" fillId="7" borderId="76" xfId="1" applyNumberFormat="1" applyFont="1" applyFill="1" applyBorder="1" applyAlignment="1">
      <alignment horizontal="center" vertical="center" wrapText="1"/>
    </xf>
    <xf numFmtId="0" fontId="16" fillId="13" borderId="18" xfId="0" applyFont="1" applyFill="1" applyBorder="1" applyAlignment="1">
      <alignment horizontal="left" vertical="center" wrapText="1"/>
    </xf>
    <xf numFmtId="2" fontId="18" fillId="13" borderId="8" xfId="0" applyNumberFormat="1" applyFont="1" applyFill="1" applyBorder="1" applyAlignment="1">
      <alignment horizontal="center" vertical="center"/>
    </xf>
    <xf numFmtId="2" fontId="18" fillId="13" borderId="9" xfId="0" applyNumberFormat="1" applyFont="1" applyFill="1" applyBorder="1" applyAlignment="1">
      <alignment horizontal="center" vertical="center"/>
    </xf>
    <xf numFmtId="2" fontId="18" fillId="13" borderId="60" xfId="0" applyNumberFormat="1" applyFont="1" applyFill="1" applyBorder="1" applyAlignment="1">
      <alignment horizontal="center" vertical="center"/>
    </xf>
    <xf numFmtId="2" fontId="18" fillId="13" borderId="34" xfId="0" applyNumberFormat="1" applyFont="1" applyFill="1" applyBorder="1" applyAlignment="1">
      <alignment horizontal="center" vertical="center"/>
    </xf>
    <xf numFmtId="2" fontId="18" fillId="13" borderId="19" xfId="0" applyNumberFormat="1" applyFont="1" applyFill="1" applyBorder="1" applyAlignment="1">
      <alignment horizontal="center" vertical="center"/>
    </xf>
    <xf numFmtId="2" fontId="18" fillId="5" borderId="8" xfId="0" applyNumberFormat="1" applyFont="1" applyFill="1" applyBorder="1" applyAlignment="1">
      <alignment horizontal="center" vertical="center"/>
    </xf>
    <xf numFmtId="2" fontId="18" fillId="5" borderId="9" xfId="0" applyNumberFormat="1" applyFont="1" applyFill="1" applyBorder="1" applyAlignment="1">
      <alignment horizontal="center" vertical="center"/>
    </xf>
    <xf numFmtId="2" fontId="18" fillId="5" borderId="60" xfId="0" applyNumberFormat="1" applyFont="1" applyFill="1" applyBorder="1" applyAlignment="1">
      <alignment horizontal="center" vertical="center"/>
    </xf>
    <xf numFmtId="2" fontId="18" fillId="5" borderId="34" xfId="0" applyNumberFormat="1" applyFont="1" applyFill="1" applyBorder="1" applyAlignment="1">
      <alignment horizontal="center" vertical="center"/>
    </xf>
    <xf numFmtId="2" fontId="18" fillId="5" borderId="19" xfId="0" applyNumberFormat="1" applyFont="1" applyFill="1" applyBorder="1" applyAlignment="1">
      <alignment horizontal="center" vertical="center"/>
    </xf>
    <xf numFmtId="0" fontId="0" fillId="0" borderId="68" xfId="0" applyBorder="1" applyAlignment="1">
      <alignment horizontal="left" wrapText="1"/>
    </xf>
    <xf numFmtId="0" fontId="19" fillId="0" borderId="0" xfId="0" applyFont="1"/>
    <xf numFmtId="49" fontId="0" fillId="0" borderId="0" xfId="0" applyNumberFormat="1" applyFill="1" applyBorder="1" applyAlignment="1">
      <alignment wrapText="1"/>
    </xf>
    <xf numFmtId="0" fontId="0" fillId="0" borderId="0" xfId="0" applyFill="1" applyAlignment="1">
      <alignment vertical="center"/>
    </xf>
    <xf numFmtId="0" fontId="5" fillId="4" borderId="3" xfId="1" applyFont="1" applyFill="1" applyBorder="1" applyAlignment="1">
      <alignment horizontal="left" vertical="center" wrapText="1"/>
    </xf>
    <xf numFmtId="0" fontId="5" fillId="4" borderId="4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5" fillId="0" borderId="45" xfId="1" applyFont="1" applyFill="1" applyBorder="1" applyAlignment="1">
      <alignment horizontal="left" vertical="center" wrapText="1"/>
    </xf>
    <xf numFmtId="0" fontId="5" fillId="0" borderId="77" xfId="1" applyFont="1" applyFill="1" applyBorder="1" applyAlignment="1">
      <alignment horizontal="left" vertical="center" wrapText="1"/>
    </xf>
    <xf numFmtId="0" fontId="5" fillId="4" borderId="61" xfId="1" applyFont="1" applyFill="1" applyBorder="1" applyAlignment="1">
      <alignment horizontal="left" vertical="center" wrapText="1"/>
    </xf>
    <xf numFmtId="0" fontId="5" fillId="0" borderId="18" xfId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 vertical="center" wrapText="1"/>
    </xf>
    <xf numFmtId="49" fontId="7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16" xfId="1" applyFont="1" applyFill="1" applyBorder="1" applyAlignment="1">
      <alignment horizontal="left" vertical="center" wrapText="1"/>
    </xf>
    <xf numFmtId="0" fontId="0" fillId="3" borderId="43" xfId="0" applyFont="1" applyFill="1" applyBorder="1" applyAlignment="1">
      <alignment horizontal="left" vertical="center" wrapText="1"/>
    </xf>
    <xf numFmtId="0" fontId="0" fillId="4" borderId="84" xfId="1" applyFont="1" applyFill="1" applyBorder="1" applyAlignment="1">
      <alignment horizontal="left" vertical="center" wrapText="1"/>
    </xf>
    <xf numFmtId="0" fontId="0" fillId="0" borderId="55" xfId="0" applyBorder="1"/>
    <xf numFmtId="0" fontId="0" fillId="11" borderId="38" xfId="1" applyFont="1" applyFill="1" applyBorder="1" applyAlignment="1">
      <alignment horizontal="left" vertical="center" wrapText="1"/>
    </xf>
    <xf numFmtId="0" fontId="0" fillId="8" borderId="84" xfId="1" applyFont="1" applyFill="1" applyBorder="1" applyAlignment="1">
      <alignment horizontal="left" vertical="center" wrapText="1"/>
    </xf>
    <xf numFmtId="0" fontId="0" fillId="10" borderId="84" xfId="1" applyFont="1" applyFill="1" applyBorder="1" applyAlignment="1">
      <alignment horizontal="left" vertical="center" wrapText="1"/>
    </xf>
    <xf numFmtId="0" fontId="0" fillId="14" borderId="38" xfId="1" applyFont="1" applyFill="1" applyBorder="1" applyAlignment="1">
      <alignment horizontal="left" vertical="center" wrapText="1"/>
    </xf>
    <xf numFmtId="0" fontId="0" fillId="0" borderId="0" xfId="0" applyBorder="1"/>
    <xf numFmtId="2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" fontId="7" fillId="4" borderId="49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Fill="1" applyBorder="1" applyAlignment="1">
      <alignment horizontal="left" vertical="center" wrapText="1"/>
    </xf>
    <xf numFmtId="0" fontId="5" fillId="0" borderId="43" xfId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12" borderId="61" xfId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2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2" fontId="3" fillId="7" borderId="49" xfId="1" applyNumberFormat="1" applyFont="1" applyFill="1" applyBorder="1" applyAlignment="1">
      <alignment horizontal="center" vertical="top" wrapText="1"/>
    </xf>
    <xf numFmtId="2" fontId="3" fillId="7" borderId="66" xfId="1" applyNumberFormat="1" applyFont="1" applyFill="1" applyBorder="1" applyAlignment="1">
      <alignment horizontal="center" vertical="top" wrapText="1"/>
    </xf>
    <xf numFmtId="2" fontId="3" fillId="7" borderId="60" xfId="1" applyNumberFormat="1" applyFont="1" applyFill="1" applyBorder="1" applyAlignment="1">
      <alignment horizontal="center" vertical="top" wrapText="1"/>
    </xf>
    <xf numFmtId="2" fontId="3" fillId="7" borderId="73" xfId="1" applyNumberFormat="1" applyFont="1" applyFill="1" applyBorder="1" applyAlignment="1">
      <alignment horizontal="center" vertical="top" wrapText="1"/>
    </xf>
    <xf numFmtId="4" fontId="0" fillId="0" borderId="15" xfId="0" applyNumberFormat="1" applyFont="1" applyFill="1" applyBorder="1" applyAlignment="1">
      <alignment horizontal="right" vertical="center"/>
    </xf>
    <xf numFmtId="4" fontId="0" fillId="0" borderId="83" xfId="1" applyNumberFormat="1" applyFont="1" applyFill="1" applyBorder="1" applyAlignment="1">
      <alignment horizontal="right" vertical="center"/>
    </xf>
    <xf numFmtId="164" fontId="0" fillId="0" borderId="15" xfId="0" applyNumberFormat="1" applyFont="1" applyFill="1" applyBorder="1" applyAlignment="1">
      <alignment horizontal="right" vertical="center"/>
    </xf>
    <xf numFmtId="164" fontId="0" fillId="0" borderId="83" xfId="1" applyNumberFormat="1" applyFont="1" applyFill="1" applyBorder="1" applyAlignment="1">
      <alignment horizontal="right" vertical="center"/>
    </xf>
    <xf numFmtId="164" fontId="0" fillId="0" borderId="15" xfId="1" applyNumberFormat="1" applyFont="1" applyFill="1" applyBorder="1" applyAlignment="1">
      <alignment horizontal="right" vertical="center"/>
    </xf>
    <xf numFmtId="164" fontId="0" fillId="0" borderId="13" xfId="1" applyNumberFormat="1" applyFont="1" applyFill="1" applyBorder="1" applyAlignment="1">
      <alignment horizontal="right" vertical="center"/>
    </xf>
    <xf numFmtId="4" fontId="0" fillId="4" borderId="23" xfId="0" applyNumberFormat="1" applyFont="1" applyFill="1" applyBorder="1" applyAlignment="1">
      <alignment horizontal="right" vertical="center"/>
    </xf>
    <xf numFmtId="4" fontId="0" fillId="4" borderId="27" xfId="1" applyNumberFormat="1" applyFont="1" applyFill="1" applyBorder="1" applyAlignment="1">
      <alignment horizontal="right" vertical="center"/>
    </xf>
    <xf numFmtId="164" fontId="0" fillId="4" borderId="23" xfId="0" applyNumberFormat="1" applyFont="1" applyFill="1" applyBorder="1" applyAlignment="1">
      <alignment horizontal="right" vertical="center"/>
    </xf>
    <xf numFmtId="164" fontId="0" fillId="4" borderId="0" xfId="0" applyNumberFormat="1" applyFont="1" applyFill="1" applyBorder="1" applyAlignment="1">
      <alignment horizontal="right" vertical="center"/>
    </xf>
    <xf numFmtId="164" fontId="0" fillId="4" borderId="51" xfId="1" applyNumberFormat="1" applyFont="1" applyFill="1" applyBorder="1" applyAlignment="1">
      <alignment horizontal="right" vertical="center"/>
    </xf>
    <xf numFmtId="164" fontId="0" fillId="4" borderId="27" xfId="1" applyNumberFormat="1" applyFont="1" applyFill="1" applyBorder="1" applyAlignment="1">
      <alignment horizontal="right" vertical="center"/>
    </xf>
    <xf numFmtId="164" fontId="0" fillId="4" borderId="23" xfId="1" applyNumberFormat="1" applyFont="1" applyFill="1" applyBorder="1" applyAlignment="1">
      <alignment horizontal="right" vertical="center"/>
    </xf>
    <xf numFmtId="164" fontId="0" fillId="4" borderId="44" xfId="1" applyNumberFormat="1" applyFont="1" applyFill="1" applyBorder="1" applyAlignment="1">
      <alignment horizontal="right" vertical="center"/>
    </xf>
    <xf numFmtId="4" fontId="0" fillId="0" borderId="1" xfId="0" applyNumberFormat="1" applyFont="1" applyFill="1" applyBorder="1" applyAlignment="1">
      <alignment horizontal="right" vertical="center"/>
    </xf>
    <xf numFmtId="4" fontId="0" fillId="0" borderId="25" xfId="1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25" xfId="1" applyNumberFormat="1" applyFont="1" applyFill="1" applyBorder="1" applyAlignment="1">
      <alignment horizontal="right" vertical="center"/>
    </xf>
    <xf numFmtId="164" fontId="0" fillId="0" borderId="1" xfId="1" applyNumberFormat="1" applyFont="1" applyFill="1" applyBorder="1" applyAlignment="1">
      <alignment horizontal="right" vertical="center"/>
    </xf>
    <xf numFmtId="164" fontId="0" fillId="0" borderId="35" xfId="1" applyNumberFormat="1" applyFont="1" applyFill="1" applyBorder="1" applyAlignment="1">
      <alignment horizontal="right" vertical="center"/>
    </xf>
    <xf numFmtId="4" fontId="0" fillId="4" borderId="1" xfId="0" applyNumberFormat="1" applyFont="1" applyFill="1" applyBorder="1" applyAlignment="1">
      <alignment horizontal="right" vertical="center"/>
    </xf>
    <xf numFmtId="4" fontId="0" fillId="4" borderId="25" xfId="1" applyNumberFormat="1" applyFont="1" applyFill="1" applyBorder="1" applyAlignment="1">
      <alignment horizontal="right" vertical="center"/>
    </xf>
    <xf numFmtId="164" fontId="0" fillId="4" borderId="1" xfId="0" applyNumberFormat="1" applyFont="1" applyFill="1" applyBorder="1" applyAlignment="1">
      <alignment horizontal="right" vertical="center"/>
    </xf>
    <xf numFmtId="164" fontId="0" fillId="4" borderId="25" xfId="1" applyNumberFormat="1" applyFont="1" applyFill="1" applyBorder="1" applyAlignment="1">
      <alignment horizontal="right" vertical="center"/>
    </xf>
    <xf numFmtId="164" fontId="0" fillId="4" borderId="1" xfId="1" applyNumberFormat="1" applyFont="1" applyFill="1" applyBorder="1" applyAlignment="1">
      <alignment horizontal="right" vertical="center"/>
    </xf>
    <xf numFmtId="164" fontId="0" fillId="4" borderId="35" xfId="1" applyNumberFormat="1" applyFont="1" applyFill="1" applyBorder="1" applyAlignment="1">
      <alignment horizontal="right" vertical="center"/>
    </xf>
    <xf numFmtId="4" fontId="0" fillId="0" borderId="79" xfId="1" applyNumberFormat="1" applyFont="1" applyFill="1" applyBorder="1" applyAlignment="1">
      <alignment horizontal="right" vertical="center"/>
    </xf>
    <xf numFmtId="164" fontId="0" fillId="0" borderId="79" xfId="1" applyNumberFormat="1" applyFont="1" applyFill="1" applyBorder="1" applyAlignment="1">
      <alignment horizontal="right" vertical="center"/>
    </xf>
    <xf numFmtId="164" fontId="0" fillId="0" borderId="78" xfId="1" applyNumberFormat="1" applyFont="1" applyFill="1" applyBorder="1" applyAlignment="1">
      <alignment horizontal="right" vertical="center"/>
    </xf>
    <xf numFmtId="4" fontId="0" fillId="0" borderId="9" xfId="0" applyNumberFormat="1" applyFont="1" applyFill="1" applyBorder="1" applyAlignment="1">
      <alignment horizontal="right" vertical="center"/>
    </xf>
    <xf numFmtId="4" fontId="0" fillId="0" borderId="46" xfId="1" applyNumberFormat="1" applyFont="1" applyFill="1" applyBorder="1" applyAlignment="1">
      <alignment horizontal="right" vertical="center"/>
    </xf>
    <xf numFmtId="164" fontId="0" fillId="0" borderId="9" xfId="0" applyNumberFormat="1" applyFont="1" applyFill="1" applyBorder="1" applyAlignment="1">
      <alignment horizontal="right" vertical="center"/>
    </xf>
    <xf numFmtId="164" fontId="0" fillId="0" borderId="46" xfId="1" applyNumberFormat="1" applyFont="1" applyFill="1" applyBorder="1" applyAlignment="1">
      <alignment horizontal="right" vertical="center"/>
    </xf>
    <xf numFmtId="164" fontId="0" fillId="0" borderId="47" xfId="1" applyNumberFormat="1" applyFont="1" applyFill="1" applyBorder="1" applyAlignment="1">
      <alignment horizontal="right" vertical="center"/>
    </xf>
    <xf numFmtId="4" fontId="0" fillId="0" borderId="23" xfId="0" applyNumberFormat="1" applyFont="1" applyFill="1" applyBorder="1" applyAlignment="1">
      <alignment horizontal="right" vertical="center"/>
    </xf>
    <xf numFmtId="4" fontId="0" fillId="0" borderId="27" xfId="1" applyNumberFormat="1" applyFont="1" applyFill="1" applyBorder="1" applyAlignment="1">
      <alignment horizontal="right" vertical="center"/>
    </xf>
    <xf numFmtId="164" fontId="0" fillId="0" borderId="23" xfId="0" applyNumberFormat="1" applyFont="1" applyFill="1" applyBorder="1" applyAlignment="1">
      <alignment horizontal="right" vertical="center"/>
    </xf>
    <xf numFmtId="164" fontId="0" fillId="0" borderId="27" xfId="1" applyNumberFormat="1" applyFont="1" applyFill="1" applyBorder="1" applyAlignment="1">
      <alignment horizontal="right" vertical="center"/>
    </xf>
    <xf numFmtId="164" fontId="0" fillId="0" borderId="33" xfId="1" applyNumberFormat="1" applyFont="1" applyFill="1" applyBorder="1" applyAlignment="1">
      <alignment horizontal="right" vertical="center"/>
    </xf>
    <xf numFmtId="164" fontId="0" fillId="0" borderId="44" xfId="1" applyNumberFormat="1" applyFont="1" applyFill="1" applyBorder="1" applyAlignment="1">
      <alignment horizontal="right" vertical="center"/>
    </xf>
    <xf numFmtId="164" fontId="0" fillId="4" borderId="32" xfId="1" applyNumberFormat="1" applyFont="1" applyFill="1" applyBorder="1" applyAlignment="1">
      <alignment horizontal="right" vertical="center"/>
    </xf>
    <xf numFmtId="164" fontId="0" fillId="0" borderId="32" xfId="1" applyNumberFormat="1" applyFont="1" applyFill="1" applyBorder="1" applyAlignment="1">
      <alignment horizontal="right" vertical="center"/>
    </xf>
    <xf numFmtId="4" fontId="0" fillId="0" borderId="1" xfId="1" applyNumberFormat="1" applyFont="1" applyFill="1" applyBorder="1" applyAlignment="1">
      <alignment horizontal="right" vertical="center"/>
    </xf>
    <xf numFmtId="4" fontId="0" fillId="6" borderId="25" xfId="1" applyNumberFormat="1" applyFont="1" applyFill="1" applyBorder="1" applyAlignment="1">
      <alignment horizontal="right" vertical="center"/>
    </xf>
    <xf numFmtId="164" fontId="0" fillId="6" borderId="25" xfId="1" applyNumberFormat="1" applyFont="1" applyFill="1" applyBorder="1" applyAlignment="1">
      <alignment horizontal="right" vertical="center"/>
    </xf>
    <xf numFmtId="164" fontId="0" fillId="6" borderId="35" xfId="1" applyNumberFormat="1" applyFont="1" applyFill="1" applyBorder="1" applyAlignment="1">
      <alignment horizontal="right" vertical="center"/>
    </xf>
    <xf numFmtId="4" fontId="0" fillId="4" borderId="1" xfId="1" applyNumberFormat="1" applyFont="1" applyFill="1" applyBorder="1" applyAlignment="1">
      <alignment horizontal="right" vertical="center"/>
    </xf>
    <xf numFmtId="4" fontId="0" fillId="4" borderId="62" xfId="1" applyNumberFormat="1" applyFont="1" applyFill="1" applyBorder="1" applyAlignment="1">
      <alignment horizontal="right" vertical="center"/>
    </xf>
    <xf numFmtId="164" fontId="0" fillId="4" borderId="62" xfId="1" applyNumberFormat="1" applyFont="1" applyFill="1" applyBorder="1" applyAlignment="1">
      <alignment horizontal="right" vertical="center"/>
    </xf>
    <xf numFmtId="164" fontId="0" fillId="4" borderId="29" xfId="1" applyNumberFormat="1" applyFont="1" applyFill="1" applyBorder="1" applyAlignment="1">
      <alignment horizontal="right" vertical="center"/>
    </xf>
    <xf numFmtId="4" fontId="0" fillId="0" borderId="30" xfId="1" applyNumberFormat="1" applyFont="1" applyFill="1" applyBorder="1" applyAlignment="1">
      <alignment horizontal="right" vertical="center"/>
    </xf>
    <xf numFmtId="4" fontId="0" fillId="0" borderId="48" xfId="1" applyNumberFormat="1" applyFont="1" applyFill="1" applyBorder="1" applyAlignment="1">
      <alignment horizontal="right" vertical="center"/>
    </xf>
    <xf numFmtId="164" fontId="0" fillId="0" borderId="30" xfId="1" applyNumberFormat="1" applyFont="1" applyFill="1" applyBorder="1" applyAlignment="1">
      <alignment horizontal="right" vertical="center"/>
    </xf>
    <xf numFmtId="164" fontId="0" fillId="0" borderId="48" xfId="1" applyNumberFormat="1" applyFont="1" applyFill="1" applyBorder="1" applyAlignment="1">
      <alignment horizontal="right" vertical="center"/>
    </xf>
    <xf numFmtId="164" fontId="0" fillId="0" borderId="76" xfId="1" applyNumberFormat="1" applyFont="1" applyFill="1" applyBorder="1" applyAlignment="1">
      <alignment horizontal="right" vertical="center"/>
    </xf>
    <xf numFmtId="164" fontId="0" fillId="0" borderId="82" xfId="1" applyNumberFormat="1" applyFont="1" applyFill="1" applyBorder="1" applyAlignment="1">
      <alignment horizontal="right" vertical="center"/>
    </xf>
    <xf numFmtId="164" fontId="0" fillId="0" borderId="57" xfId="0" applyNumberFormat="1" applyFont="1" applyFill="1" applyBorder="1" applyAlignment="1">
      <alignment horizontal="right" vertical="center"/>
    </xf>
    <xf numFmtId="164" fontId="0" fillId="0" borderId="19" xfId="1" applyNumberFormat="1" applyFont="1" applyFill="1" applyBorder="1" applyAlignment="1">
      <alignment horizontal="right" vertical="center"/>
    </xf>
    <xf numFmtId="4" fontId="0" fillId="0" borderId="23" xfId="1" applyNumberFormat="1" applyFont="1" applyFill="1" applyBorder="1" applyAlignment="1">
      <alignment horizontal="right" vertical="center"/>
    </xf>
    <xf numFmtId="4" fontId="0" fillId="0" borderId="75" xfId="1" applyNumberFormat="1" applyFont="1" applyFill="1" applyBorder="1" applyAlignment="1">
      <alignment horizontal="right" vertical="center"/>
    </xf>
    <xf numFmtId="164" fontId="0" fillId="0" borderId="23" xfId="1" applyNumberFormat="1" applyFont="1" applyFill="1" applyBorder="1" applyAlignment="1">
      <alignment horizontal="right" vertical="center"/>
    </xf>
    <xf numFmtId="164" fontId="0" fillId="0" borderId="75" xfId="1" applyNumberFormat="1" applyFont="1" applyFill="1" applyBorder="1" applyAlignment="1">
      <alignment horizontal="right" vertical="center"/>
    </xf>
    <xf numFmtId="164" fontId="0" fillId="0" borderId="55" xfId="1" applyNumberFormat="1" applyFont="1" applyFill="1" applyBorder="1" applyAlignment="1">
      <alignment horizontal="right" vertical="center"/>
    </xf>
    <xf numFmtId="164" fontId="0" fillId="0" borderId="80" xfId="1" applyNumberFormat="1" applyFont="1" applyFill="1" applyBorder="1" applyAlignment="1">
      <alignment horizontal="right" vertical="center"/>
    </xf>
    <xf numFmtId="164" fontId="0" fillId="0" borderId="81" xfId="1" applyNumberFormat="1" applyFont="1" applyFill="1" applyBorder="1" applyAlignment="1">
      <alignment horizontal="right" vertical="center"/>
    </xf>
    <xf numFmtId="164" fontId="0" fillId="4" borderId="32" xfId="0" applyNumberFormat="1" applyFont="1" applyFill="1" applyBorder="1" applyAlignment="1">
      <alignment horizontal="right" vertical="center"/>
    </xf>
    <xf numFmtId="164" fontId="0" fillId="4" borderId="29" xfId="0" applyNumberFormat="1" applyFont="1" applyFill="1" applyBorder="1" applyAlignment="1">
      <alignment horizontal="right" vertical="center"/>
    </xf>
    <xf numFmtId="164" fontId="0" fillId="0" borderId="32" xfId="0" applyNumberFormat="1" applyFont="1" applyFill="1" applyBorder="1" applyAlignment="1">
      <alignment horizontal="right" vertical="center"/>
    </xf>
    <xf numFmtId="164" fontId="0" fillId="0" borderId="29" xfId="0" applyNumberFormat="1" applyFont="1" applyFill="1" applyBorder="1" applyAlignment="1">
      <alignment horizontal="right" vertical="center"/>
    </xf>
    <xf numFmtId="164" fontId="0" fillId="0" borderId="40" xfId="1" applyNumberFormat="1" applyFont="1" applyFill="1" applyBorder="1" applyAlignment="1">
      <alignment horizontal="right" vertical="center"/>
    </xf>
    <xf numFmtId="4" fontId="0" fillId="4" borderId="9" xfId="1" applyNumberFormat="1" applyFont="1" applyFill="1" applyBorder="1" applyAlignment="1">
      <alignment horizontal="right" vertical="center"/>
    </xf>
    <xf numFmtId="4" fontId="0" fillId="4" borderId="46" xfId="1" applyNumberFormat="1" applyFont="1" applyFill="1" applyBorder="1" applyAlignment="1">
      <alignment horizontal="right" vertical="center"/>
    </xf>
    <xf numFmtId="164" fontId="0" fillId="4" borderId="9" xfId="1" applyNumberFormat="1" applyFont="1" applyFill="1" applyBorder="1" applyAlignment="1">
      <alignment horizontal="right" vertical="center"/>
    </xf>
    <xf numFmtId="164" fontId="0" fillId="4" borderId="46" xfId="1" applyNumberFormat="1" applyFont="1" applyFill="1" applyBorder="1" applyAlignment="1">
      <alignment horizontal="right" vertical="center"/>
    </xf>
    <xf numFmtId="164" fontId="0" fillId="4" borderId="47" xfId="1" applyNumberFormat="1" applyFont="1" applyFill="1" applyBorder="1" applyAlignment="1">
      <alignment horizontal="right" vertical="center"/>
    </xf>
    <xf numFmtId="4" fontId="0" fillId="0" borderId="15" xfId="1" applyNumberFormat="1" applyFont="1" applyFill="1" applyBorder="1" applyAlignment="1">
      <alignment horizontal="right" vertical="center"/>
    </xf>
    <xf numFmtId="4" fontId="0" fillId="0" borderId="12" xfId="1" applyNumberFormat="1" applyFont="1" applyFill="1" applyBorder="1" applyAlignment="1">
      <alignment horizontal="right" vertical="center"/>
    </xf>
    <xf numFmtId="164" fontId="0" fillId="0" borderId="12" xfId="1" applyNumberFormat="1" applyFont="1" applyFill="1" applyBorder="1" applyAlignment="1">
      <alignment horizontal="right" vertical="center"/>
    </xf>
    <xf numFmtId="164" fontId="0" fillId="0" borderId="73" xfId="1" applyNumberFormat="1" applyFont="1" applyFill="1" applyBorder="1" applyAlignment="1">
      <alignment horizontal="right" vertical="center"/>
    </xf>
    <xf numFmtId="4" fontId="0" fillId="4" borderId="23" xfId="1" applyNumberFormat="1" applyFont="1" applyFill="1" applyBorder="1" applyAlignment="1">
      <alignment horizontal="right" vertical="center"/>
    </xf>
    <xf numFmtId="4" fontId="0" fillId="4" borderId="55" xfId="1" applyNumberFormat="1" applyFont="1" applyFill="1" applyBorder="1" applyAlignment="1">
      <alignment horizontal="right" vertical="center"/>
    </xf>
    <xf numFmtId="164" fontId="0" fillId="4" borderId="55" xfId="1" applyNumberFormat="1" applyFont="1" applyFill="1" applyBorder="1" applyAlignment="1">
      <alignment horizontal="right" vertical="center"/>
    </xf>
    <xf numFmtId="164" fontId="0" fillId="4" borderId="58" xfId="1" applyNumberFormat="1" applyFont="1" applyFill="1" applyBorder="1" applyAlignment="1">
      <alignment horizontal="right" vertical="center"/>
    </xf>
    <xf numFmtId="4" fontId="0" fillId="0" borderId="56" xfId="1" applyNumberFormat="1" applyFont="1" applyFill="1" applyBorder="1" applyAlignment="1">
      <alignment horizontal="right" vertical="center"/>
    </xf>
    <xf numFmtId="164" fontId="0" fillId="0" borderId="56" xfId="1" applyNumberFormat="1" applyFont="1" applyFill="1" applyBorder="1" applyAlignment="1">
      <alignment horizontal="right" vertical="center"/>
    </xf>
    <xf numFmtId="164" fontId="0" fillId="0" borderId="29" xfId="1" applyNumberFormat="1" applyFont="1" applyFill="1" applyBorder="1" applyAlignment="1">
      <alignment horizontal="right" vertical="center"/>
    </xf>
    <xf numFmtId="4" fontId="0" fillId="4" borderId="56" xfId="1" applyNumberFormat="1" applyFont="1" applyFill="1" applyBorder="1" applyAlignment="1">
      <alignment horizontal="right" vertical="center"/>
    </xf>
    <xf numFmtId="164" fontId="0" fillId="4" borderId="56" xfId="1" applyNumberFormat="1" applyFont="1" applyFill="1" applyBorder="1" applyAlignment="1">
      <alignment horizontal="right" vertical="center"/>
    </xf>
    <xf numFmtId="4" fontId="0" fillId="0" borderId="40" xfId="1" applyNumberFormat="1" applyFont="1" applyFill="1" applyBorder="1" applyAlignment="1">
      <alignment horizontal="right" vertical="center"/>
    </xf>
    <xf numFmtId="4" fontId="0" fillId="0" borderId="0" xfId="1" applyNumberFormat="1" applyFont="1" applyFill="1" applyBorder="1" applyAlignment="1">
      <alignment horizontal="right" vertical="center"/>
    </xf>
    <xf numFmtId="164" fontId="0" fillId="0" borderId="0" xfId="1" applyNumberFormat="1" applyFont="1" applyFill="1" applyBorder="1" applyAlignment="1">
      <alignment horizontal="right" vertical="center"/>
    </xf>
    <xf numFmtId="164" fontId="0" fillId="0" borderId="42" xfId="1" applyNumberFormat="1" applyFont="1" applyFill="1" applyBorder="1" applyAlignment="1">
      <alignment horizontal="right" vertical="center"/>
    </xf>
    <xf numFmtId="4" fontId="0" fillId="4" borderId="20" xfId="1" applyNumberFormat="1" applyFont="1" applyFill="1" applyBorder="1" applyAlignment="1">
      <alignment horizontal="right" vertical="center"/>
    </xf>
    <xf numFmtId="164" fontId="0" fillId="4" borderId="20" xfId="1" applyNumberFormat="1" applyFont="1" applyFill="1" applyBorder="1" applyAlignment="1">
      <alignment horizontal="right" vertical="center"/>
    </xf>
    <xf numFmtId="164" fontId="0" fillId="4" borderId="50" xfId="1" applyNumberFormat="1" applyFont="1" applyFill="1" applyBorder="1" applyAlignment="1">
      <alignment horizontal="right" vertical="center"/>
    </xf>
    <xf numFmtId="4" fontId="0" fillId="0" borderId="6" xfId="1" applyNumberFormat="1" applyFont="1" applyFill="1" applyBorder="1" applyAlignment="1">
      <alignment horizontal="right" vertical="center"/>
    </xf>
    <xf numFmtId="4" fontId="0" fillId="0" borderId="68" xfId="1" applyNumberFormat="1" applyFont="1" applyFill="1" applyBorder="1" applyAlignment="1">
      <alignment horizontal="right" vertical="center"/>
    </xf>
    <xf numFmtId="164" fontId="0" fillId="0" borderId="6" xfId="1" applyNumberFormat="1" applyFont="1" applyFill="1" applyBorder="1" applyAlignment="1">
      <alignment horizontal="right" vertical="center"/>
    </xf>
    <xf numFmtId="164" fontId="0" fillId="0" borderId="68" xfId="1" applyNumberFormat="1" applyFont="1" applyFill="1" applyBorder="1" applyAlignment="1">
      <alignment horizontal="right" vertical="center"/>
    </xf>
    <xf numFmtId="164" fontId="0" fillId="0" borderId="64" xfId="1" applyNumberFormat="1" applyFont="1" applyFill="1" applyBorder="1" applyAlignment="1">
      <alignment horizontal="right" vertical="center"/>
    </xf>
    <xf numFmtId="4" fontId="0" fillId="4" borderId="30" xfId="1" applyNumberFormat="1" applyFont="1" applyFill="1" applyBorder="1" applyAlignment="1">
      <alignment horizontal="right" vertical="center"/>
    </xf>
    <xf numFmtId="4" fontId="0" fillId="4" borderId="76" xfId="1" applyNumberFormat="1" applyFont="1" applyFill="1" applyBorder="1" applyAlignment="1">
      <alignment horizontal="right" vertical="center"/>
    </xf>
    <xf numFmtId="164" fontId="0" fillId="4" borderId="30" xfId="1" applyNumberFormat="1" applyFont="1" applyFill="1" applyBorder="1" applyAlignment="1">
      <alignment horizontal="right" vertical="center"/>
    </xf>
    <xf numFmtId="164" fontId="0" fillId="4" borderId="76" xfId="1" applyNumberFormat="1" applyFont="1" applyFill="1" applyBorder="1" applyAlignment="1">
      <alignment horizontal="right" vertical="center"/>
    </xf>
    <xf numFmtId="164" fontId="0" fillId="4" borderId="19" xfId="1" applyNumberFormat="1" applyFont="1" applyFill="1" applyBorder="1" applyAlignment="1">
      <alignment horizontal="right" vertical="center"/>
    </xf>
    <xf numFmtId="4" fontId="3" fillId="2" borderId="14" xfId="1" applyNumberFormat="1" applyFont="1" applyFill="1" applyBorder="1" applyAlignment="1">
      <alignment horizontal="right" vertical="center"/>
    </xf>
    <xf numFmtId="4" fontId="3" fillId="2" borderId="15" xfId="1" applyNumberFormat="1" applyFont="1" applyFill="1" applyBorder="1" applyAlignment="1">
      <alignment horizontal="right" vertical="center"/>
    </xf>
    <xf numFmtId="4" fontId="3" fillId="2" borderId="13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horizontal="right" vertical="center"/>
    </xf>
    <xf numFmtId="164" fontId="3" fillId="2" borderId="15" xfId="1" applyNumberFormat="1" applyFont="1" applyFill="1" applyBorder="1" applyAlignment="1">
      <alignment horizontal="right" vertical="center"/>
    </xf>
    <xf numFmtId="164" fontId="3" fillId="2" borderId="30" xfId="1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horizontal="right" vertical="center"/>
    </xf>
    <xf numFmtId="164" fontId="3" fillId="2" borderId="12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4" fontId="0" fillId="4" borderId="5" xfId="0" applyNumberFormat="1" applyFont="1" applyFill="1" applyBorder="1" applyAlignment="1">
      <alignment horizontal="right" vertical="center"/>
    </xf>
    <xf numFmtId="4" fontId="0" fillId="4" borderId="85" xfId="0" applyNumberFormat="1" applyFont="1" applyFill="1" applyBorder="1" applyAlignment="1">
      <alignment horizontal="right" vertical="center"/>
    </xf>
    <xf numFmtId="164" fontId="0" fillId="4" borderId="5" xfId="0" applyNumberFormat="1" applyFont="1" applyFill="1" applyBorder="1" applyAlignment="1">
      <alignment horizontal="right" vertical="center" wrapText="1"/>
    </xf>
    <xf numFmtId="164" fontId="0" fillId="4" borderId="6" xfId="1" applyNumberFormat="1" applyFont="1" applyFill="1" applyBorder="1" applyAlignment="1">
      <alignment horizontal="right" vertical="center"/>
    </xf>
    <xf numFmtId="164" fontId="0" fillId="4" borderId="5" xfId="0" applyNumberFormat="1" applyFont="1" applyFill="1" applyBorder="1" applyAlignment="1">
      <alignment horizontal="right" vertical="center"/>
    </xf>
    <xf numFmtId="164" fontId="0" fillId="4" borderId="85" xfId="0" applyNumberFormat="1" applyFont="1" applyFill="1" applyBorder="1" applyAlignment="1">
      <alignment horizontal="right" vertical="center"/>
    </xf>
    <xf numFmtId="164" fontId="0" fillId="4" borderId="86" xfId="1" applyNumberFormat="1" applyFont="1" applyFill="1" applyBorder="1" applyAlignment="1">
      <alignment horizontal="right" vertical="center"/>
    </xf>
    <xf numFmtId="164" fontId="0" fillId="4" borderId="87" xfId="0" applyNumberFormat="1" applyFont="1" applyFill="1" applyBorder="1" applyAlignment="1">
      <alignment horizontal="right" vertical="center"/>
    </xf>
    <xf numFmtId="164" fontId="7" fillId="4" borderId="85" xfId="0" applyNumberFormat="1" applyFont="1" applyFill="1" applyBorder="1" applyAlignment="1">
      <alignment horizontal="right" vertical="center"/>
    </xf>
    <xf numFmtId="164" fontId="8" fillId="4" borderId="5" xfId="0" applyNumberFormat="1" applyFont="1" applyFill="1" applyBorder="1" applyAlignment="1">
      <alignment horizontal="right" vertical="center"/>
    </xf>
    <xf numFmtId="4" fontId="0" fillId="0" borderId="66" xfId="0" applyNumberFormat="1" applyFont="1" applyFill="1" applyBorder="1" applyAlignment="1">
      <alignment horizontal="right" vertical="center"/>
    </xf>
    <xf numFmtId="4" fontId="0" fillId="0" borderId="67" xfId="1" applyNumberFormat="1" applyFont="1" applyFill="1" applyBorder="1" applyAlignment="1">
      <alignment horizontal="right" vertical="center"/>
    </xf>
    <xf numFmtId="164" fontId="0" fillId="0" borderId="66" xfId="0" applyNumberFormat="1" applyFont="1" applyFill="1" applyBorder="1" applyAlignment="1">
      <alignment horizontal="right" vertical="center"/>
    </xf>
    <xf numFmtId="164" fontId="0" fillId="0" borderId="67" xfId="1" applyNumberFormat="1" applyFont="1" applyFill="1" applyBorder="1" applyAlignment="1">
      <alignment horizontal="right" vertical="center"/>
    </xf>
    <xf numFmtId="164" fontId="7" fillId="0" borderId="66" xfId="0" applyNumberFormat="1" applyFont="1" applyFill="1" applyBorder="1" applyAlignment="1">
      <alignment horizontal="right" vertical="center"/>
    </xf>
    <xf numFmtId="164" fontId="8" fillId="0" borderId="49" xfId="0" applyNumberFormat="1" applyFont="1" applyFill="1" applyBorder="1" applyAlignment="1">
      <alignment horizontal="right" vertical="center"/>
    </xf>
    <xf numFmtId="4" fontId="0" fillId="4" borderId="0" xfId="0" applyNumberFormat="1" applyFont="1" applyFill="1" applyBorder="1" applyAlignment="1">
      <alignment horizontal="right" vertical="center"/>
    </xf>
    <xf numFmtId="164" fontId="8" fillId="4" borderId="33" xfId="0" applyNumberFormat="1" applyFont="1" applyFill="1" applyBorder="1" applyAlignment="1">
      <alignment horizontal="right" vertical="center"/>
    </xf>
    <xf numFmtId="164" fontId="0" fillId="4" borderId="53" xfId="0" applyNumberFormat="1" applyFont="1" applyFill="1" applyBorder="1" applyAlignment="1">
      <alignment horizontal="right" vertical="center"/>
    </xf>
    <xf numFmtId="4" fontId="0" fillId="0" borderId="28" xfId="0" applyNumberFormat="1" applyFont="1" applyFill="1" applyBorder="1" applyAlignment="1">
      <alignment horizontal="right" vertical="center"/>
    </xf>
    <xf numFmtId="164" fontId="0" fillId="0" borderId="28" xfId="0" applyNumberFormat="1" applyFont="1" applyFill="1" applyBorder="1" applyAlignment="1">
      <alignment horizontal="right" vertical="center"/>
    </xf>
    <xf numFmtId="164" fontId="0" fillId="0" borderId="2" xfId="1" applyNumberFormat="1" applyFont="1" applyFill="1" applyBorder="1" applyAlignment="1">
      <alignment horizontal="right" vertical="center"/>
    </xf>
    <xf numFmtId="164" fontId="7" fillId="0" borderId="28" xfId="0" applyNumberFormat="1" applyFont="1" applyFill="1" applyBorder="1" applyAlignment="1">
      <alignment horizontal="right" vertical="center"/>
    </xf>
    <xf numFmtId="4" fontId="0" fillId="4" borderId="9" xfId="0" applyNumberFormat="1" applyFont="1" applyFill="1" applyBorder="1" applyAlignment="1">
      <alignment horizontal="right" vertical="center"/>
    </xf>
    <xf numFmtId="164" fontId="0" fillId="4" borderId="9" xfId="0" applyNumberFormat="1" applyFont="1" applyFill="1" applyBorder="1" applyAlignment="1">
      <alignment horizontal="right" vertical="center"/>
    </xf>
    <xf numFmtId="164" fontId="0" fillId="4" borderId="34" xfId="0" applyNumberFormat="1" applyFont="1" applyFill="1" applyBorder="1" applyAlignment="1">
      <alignment horizontal="right" vertical="center"/>
    </xf>
    <xf numFmtId="4" fontId="0" fillId="3" borderId="23" xfId="0" applyNumberFormat="1" applyFont="1" applyFill="1" applyBorder="1" applyAlignment="1">
      <alignment horizontal="right" vertical="center"/>
    </xf>
    <xf numFmtId="164" fontId="0" fillId="3" borderId="23" xfId="0" applyNumberFormat="1" applyFont="1" applyFill="1" applyBorder="1" applyAlignment="1">
      <alignment horizontal="right" vertical="center"/>
    </xf>
    <xf numFmtId="164" fontId="0" fillId="3" borderId="27" xfId="1" applyNumberFormat="1" applyFont="1" applyFill="1" applyBorder="1" applyAlignment="1">
      <alignment horizontal="right" vertical="center"/>
    </xf>
    <xf numFmtId="4" fontId="0" fillId="4" borderId="35" xfId="1" applyNumberFormat="1" applyFont="1" applyFill="1" applyBorder="1" applyAlignment="1">
      <alignment horizontal="right" vertical="center"/>
    </xf>
    <xf numFmtId="4" fontId="0" fillId="0" borderId="35" xfId="1" applyNumberFormat="1" applyFont="1" applyFill="1" applyBorder="1" applyAlignment="1">
      <alignment horizontal="right" vertical="center"/>
    </xf>
    <xf numFmtId="4" fontId="0" fillId="4" borderId="44" xfId="1" applyNumberFormat="1" applyFont="1" applyFill="1" applyBorder="1" applyAlignment="1">
      <alignment horizontal="right" vertical="center"/>
    </xf>
    <xf numFmtId="4" fontId="10" fillId="5" borderId="8" xfId="0" applyNumberFormat="1" applyFont="1" applyFill="1" applyBorder="1" applyAlignment="1">
      <alignment horizontal="right" vertical="center"/>
    </xf>
    <xf numFmtId="4" fontId="10" fillId="5" borderId="9" xfId="0" applyNumberFormat="1" applyFont="1" applyFill="1" applyBorder="1" applyAlignment="1">
      <alignment horizontal="right" vertical="center"/>
    </xf>
    <xf numFmtId="164" fontId="10" fillId="5" borderId="8" xfId="0" applyNumberFormat="1" applyFont="1" applyFill="1" applyBorder="1" applyAlignment="1">
      <alignment horizontal="right" vertical="center"/>
    </xf>
    <xf numFmtId="164" fontId="10" fillId="5" borderId="9" xfId="0" applyNumberFormat="1" applyFont="1" applyFill="1" applyBorder="1" applyAlignment="1">
      <alignment horizontal="right" vertical="center"/>
    </xf>
    <xf numFmtId="164" fontId="10" fillId="5" borderId="19" xfId="0" applyNumberFormat="1" applyFont="1" applyFill="1" applyBorder="1" applyAlignment="1">
      <alignment horizontal="right" vertical="center"/>
    </xf>
    <xf numFmtId="164" fontId="10" fillId="5" borderId="34" xfId="0" applyNumberFormat="1" applyFont="1" applyFill="1" applyBorder="1" applyAlignment="1">
      <alignment horizontal="right" vertical="center"/>
    </xf>
    <xf numFmtId="4" fontId="7" fillId="10" borderId="1" xfId="1" applyNumberFormat="1" applyFont="1" applyFill="1" applyBorder="1" applyAlignment="1">
      <alignment horizontal="right" vertical="center" wrapText="1"/>
    </xf>
    <xf numFmtId="4" fontId="0" fillId="10" borderId="86" xfId="1" applyNumberFormat="1" applyFont="1" applyFill="1" applyBorder="1" applyAlignment="1">
      <alignment horizontal="right" vertical="center"/>
    </xf>
    <xf numFmtId="164" fontId="7" fillId="10" borderId="1" xfId="1" applyNumberFormat="1" applyFont="1" applyFill="1" applyBorder="1" applyAlignment="1">
      <alignment horizontal="right" vertical="center" wrapText="1"/>
    </xf>
    <xf numFmtId="164" fontId="0" fillId="10" borderId="71" xfId="1" applyNumberFormat="1" applyFont="1" applyFill="1" applyBorder="1" applyAlignment="1">
      <alignment horizontal="right" vertical="center"/>
    </xf>
    <xf numFmtId="4" fontId="7" fillId="0" borderId="9" xfId="0" applyNumberFormat="1" applyFont="1" applyFill="1" applyBorder="1" applyAlignment="1">
      <alignment horizontal="right" vertical="center"/>
    </xf>
    <xf numFmtId="164" fontId="0" fillId="10" borderId="67" xfId="1" applyNumberFormat="1" applyFont="1" applyFill="1" applyBorder="1" applyAlignment="1">
      <alignment horizontal="right" vertical="center"/>
    </xf>
    <xf numFmtId="164" fontId="7" fillId="0" borderId="9" xfId="0" applyNumberFormat="1" applyFont="1" applyFill="1" applyBorder="1" applyAlignment="1">
      <alignment horizontal="right" vertical="center"/>
    </xf>
    <xf numFmtId="164" fontId="7" fillId="4" borderId="23" xfId="0" applyNumberFormat="1" applyFont="1" applyFill="1" applyBorder="1" applyAlignment="1">
      <alignment horizontal="right" vertical="center"/>
    </xf>
    <xf numFmtId="4" fontId="0" fillId="0" borderId="90" xfId="1" applyNumberFormat="1" applyFont="1" applyFill="1" applyBorder="1" applyAlignment="1">
      <alignment horizontal="right" vertical="center"/>
    </xf>
    <xf numFmtId="164" fontId="7" fillId="0" borderId="1" xfId="0" applyNumberFormat="1" applyFont="1" applyFill="1" applyBorder="1" applyAlignment="1">
      <alignment horizontal="right" vertical="center"/>
    </xf>
    <xf numFmtId="4" fontId="0" fillId="4" borderId="10" xfId="0" applyNumberFormat="1" applyFont="1" applyFill="1" applyBorder="1" applyAlignment="1">
      <alignment horizontal="right" vertical="center"/>
    </xf>
    <xf numFmtId="4" fontId="0" fillId="4" borderId="42" xfId="1" applyNumberFormat="1" applyFont="1" applyFill="1" applyBorder="1" applyAlignment="1">
      <alignment horizontal="right" vertical="center"/>
    </xf>
    <xf numFmtId="164" fontId="0" fillId="4" borderId="10" xfId="0" applyNumberFormat="1" applyFont="1" applyFill="1" applyBorder="1" applyAlignment="1">
      <alignment horizontal="right" vertical="center"/>
    </xf>
    <xf numFmtId="164" fontId="7" fillId="4" borderId="10" xfId="0" applyNumberFormat="1" applyFont="1" applyFill="1" applyBorder="1" applyAlignment="1">
      <alignment horizontal="right" vertical="center"/>
    </xf>
    <xf numFmtId="164" fontId="7" fillId="4" borderId="1" xfId="0" applyNumberFormat="1" applyFont="1" applyFill="1" applyBorder="1" applyAlignment="1">
      <alignment horizontal="right" vertical="center"/>
    </xf>
    <xf numFmtId="4" fontId="0" fillId="0" borderId="47" xfId="1" applyNumberFormat="1" applyFont="1" applyFill="1" applyBorder="1" applyAlignment="1">
      <alignment horizontal="right" vertical="center"/>
    </xf>
    <xf numFmtId="164" fontId="0" fillId="9" borderId="70" xfId="0" applyNumberFormat="1" applyFont="1" applyFill="1" applyBorder="1" applyAlignment="1">
      <alignment horizontal="right" vertical="center"/>
    </xf>
    <xf numFmtId="164" fontId="7" fillId="9" borderId="70" xfId="0" applyNumberFormat="1" applyFont="1" applyFill="1" applyBorder="1" applyAlignment="1">
      <alignment horizontal="right" vertical="center"/>
    </xf>
    <xf numFmtId="164" fontId="0" fillId="11" borderId="70" xfId="0" applyNumberFormat="1" applyFont="1" applyFill="1" applyBorder="1" applyAlignment="1">
      <alignment horizontal="right" vertical="center"/>
    </xf>
    <xf numFmtId="164" fontId="0" fillId="11" borderId="44" xfId="1" applyNumberFormat="1" applyFont="1" applyFill="1" applyBorder="1" applyAlignment="1">
      <alignment horizontal="right" vertical="center"/>
    </xf>
    <xf numFmtId="164" fontId="7" fillId="11" borderId="70" xfId="0" applyNumberFormat="1" applyFont="1" applyFill="1" applyBorder="1" applyAlignment="1">
      <alignment horizontal="right" vertical="center"/>
    </xf>
    <xf numFmtId="4" fontId="0" fillId="0" borderId="44" xfId="1" applyNumberFormat="1" applyFont="1" applyFill="1" applyBorder="1" applyAlignment="1">
      <alignment horizontal="right" vertical="center"/>
    </xf>
    <xf numFmtId="164" fontId="7" fillId="0" borderId="23" xfId="0" applyNumberFormat="1" applyFont="1" applyFill="1" applyBorder="1" applyAlignment="1">
      <alignment horizontal="right" vertical="center"/>
    </xf>
    <xf numFmtId="4" fontId="0" fillId="11" borderId="9" xfId="0" applyNumberFormat="1" applyFont="1" applyFill="1" applyBorder="1" applyAlignment="1">
      <alignment horizontal="right" vertical="center"/>
    </xf>
    <xf numFmtId="4" fontId="0" fillId="12" borderId="1" xfId="0" applyNumberFormat="1" applyFont="1" applyFill="1" applyBorder="1" applyAlignment="1">
      <alignment horizontal="right" vertical="center"/>
    </xf>
    <xf numFmtId="4" fontId="0" fillId="12" borderId="9" xfId="0" applyNumberFormat="1" applyFont="1" applyFill="1" applyBorder="1" applyAlignment="1">
      <alignment horizontal="right" vertical="center"/>
    </xf>
    <xf numFmtId="4" fontId="0" fillId="12" borderId="50" xfId="1" applyNumberFormat="1" applyFont="1" applyFill="1" applyBorder="1" applyAlignment="1">
      <alignment horizontal="right" vertical="center"/>
    </xf>
    <xf numFmtId="4" fontId="0" fillId="4" borderId="69" xfId="1" applyNumberFormat="1" applyFont="1" applyFill="1" applyBorder="1" applyAlignment="1">
      <alignment horizontal="right" vertical="center"/>
    </xf>
    <xf numFmtId="164" fontId="0" fillId="4" borderId="69" xfId="1" applyNumberFormat="1" applyFont="1" applyFill="1" applyBorder="1" applyAlignment="1">
      <alignment horizontal="right" vertical="center"/>
    </xf>
    <xf numFmtId="164" fontId="7" fillId="4" borderId="0" xfId="0" applyNumberFormat="1" applyFont="1" applyFill="1" applyBorder="1" applyAlignment="1">
      <alignment horizontal="right" vertical="center"/>
    </xf>
    <xf numFmtId="4" fontId="10" fillId="5" borderId="14" xfId="0" applyNumberFormat="1" applyFont="1" applyFill="1" applyBorder="1" applyAlignment="1">
      <alignment horizontal="right" vertical="center"/>
    </xf>
    <xf numFmtId="4" fontId="10" fillId="5" borderId="17" xfId="0" applyNumberFormat="1" applyFont="1" applyFill="1" applyBorder="1" applyAlignment="1">
      <alignment horizontal="right" vertical="center"/>
    </xf>
    <xf numFmtId="4" fontId="10" fillId="5" borderId="13" xfId="0" applyNumberFormat="1" applyFont="1" applyFill="1" applyBorder="1" applyAlignment="1">
      <alignment horizontal="right" vertical="center"/>
    </xf>
    <xf numFmtId="164" fontId="10" fillId="5" borderId="14" xfId="0" applyNumberFormat="1" applyFont="1" applyFill="1" applyBorder="1" applyAlignment="1">
      <alignment horizontal="right" vertical="center"/>
    </xf>
    <xf numFmtId="164" fontId="10" fillId="5" borderId="17" xfId="0" applyNumberFormat="1" applyFont="1" applyFill="1" applyBorder="1" applyAlignment="1">
      <alignment horizontal="right" vertical="center"/>
    </xf>
    <xf numFmtId="164" fontId="10" fillId="5" borderId="13" xfId="0" applyNumberFormat="1" applyFont="1" applyFill="1" applyBorder="1" applyAlignment="1">
      <alignment horizontal="right" vertical="center"/>
    </xf>
    <xf numFmtId="2" fontId="7" fillId="11" borderId="9" xfId="0" applyNumberFormat="1" applyFont="1" applyFill="1" applyBorder="1" applyAlignment="1">
      <alignment horizontal="right" vertical="center"/>
    </xf>
    <xf numFmtId="2" fontId="0" fillId="11" borderId="21" xfId="1" applyNumberFormat="1" applyFont="1" applyFill="1" applyBorder="1" applyAlignment="1">
      <alignment horizontal="right" vertical="center"/>
    </xf>
    <xf numFmtId="2" fontId="7" fillId="8" borderId="6" xfId="0" applyNumberFormat="1" applyFont="1" applyFill="1" applyBorder="1" applyAlignment="1">
      <alignment horizontal="right" vertical="center"/>
    </xf>
    <xf numFmtId="2" fontId="0" fillId="8" borderId="86" xfId="1" applyNumberFormat="1" applyFont="1" applyFill="1" applyBorder="1" applyAlignment="1">
      <alignment horizontal="right" vertical="center"/>
    </xf>
    <xf numFmtId="2" fontId="7" fillId="0" borderId="23" xfId="0" applyNumberFormat="1" applyFont="1" applyFill="1" applyBorder="1" applyAlignment="1">
      <alignment horizontal="right" vertical="center"/>
    </xf>
    <xf numFmtId="2" fontId="0" fillId="0" borderId="55" xfId="1" applyNumberFormat="1" applyFont="1" applyFill="1" applyBorder="1" applyAlignment="1">
      <alignment horizontal="right" vertical="center"/>
    </xf>
    <xf numFmtId="2" fontId="7" fillId="10" borderId="5" xfId="0" applyNumberFormat="1" applyFont="1" applyFill="1" applyBorder="1" applyAlignment="1">
      <alignment horizontal="right" vertical="center" wrapText="1"/>
    </xf>
    <xf numFmtId="2" fontId="7" fillId="10" borderId="6" xfId="0" applyNumberFormat="1" applyFont="1" applyFill="1" applyBorder="1" applyAlignment="1">
      <alignment horizontal="right" vertical="center"/>
    </xf>
    <xf numFmtId="2" fontId="0" fillId="10" borderId="63" xfId="1" applyNumberFormat="1" applyFont="1" applyFill="1" applyBorder="1" applyAlignment="1">
      <alignment horizontal="right" vertical="center"/>
    </xf>
    <xf numFmtId="2" fontId="0" fillId="0" borderId="27" xfId="1" applyNumberFormat="1" applyFont="1" applyFill="1" applyBorder="1" applyAlignment="1">
      <alignment horizontal="right" vertical="center"/>
    </xf>
    <xf numFmtId="2" fontId="7" fillId="14" borderId="8" xfId="0" applyNumberFormat="1" applyFont="1" applyFill="1" applyBorder="1" applyAlignment="1">
      <alignment horizontal="right" vertical="center" wrapText="1"/>
    </xf>
    <xf numFmtId="2" fontId="7" fillId="14" borderId="9" xfId="0" applyNumberFormat="1" applyFont="1" applyFill="1" applyBorder="1" applyAlignment="1">
      <alignment horizontal="right" vertical="center"/>
    </xf>
    <xf numFmtId="2" fontId="0" fillId="14" borderId="60" xfId="1" applyNumberFormat="1" applyFont="1" applyFill="1" applyBorder="1" applyAlignment="1">
      <alignment horizontal="right" vertical="center"/>
    </xf>
    <xf numFmtId="2" fontId="10" fillId="5" borderId="8" xfId="0" applyNumberFormat="1" applyFont="1" applyFill="1" applyBorder="1" applyAlignment="1">
      <alignment horizontal="right" vertical="center"/>
    </xf>
    <xf numFmtId="2" fontId="10" fillId="5" borderId="9" xfId="0" applyNumberFormat="1" applyFont="1" applyFill="1" applyBorder="1" applyAlignment="1">
      <alignment horizontal="right" vertical="center"/>
    </xf>
    <xf numFmtId="2" fontId="10" fillId="5" borderId="19" xfId="0" applyNumberFormat="1" applyFont="1" applyFill="1" applyBorder="1" applyAlignment="1">
      <alignment horizontal="right" vertical="center"/>
    </xf>
    <xf numFmtId="164" fontId="0" fillId="0" borderId="50" xfId="1" applyNumberFormat="1" applyFont="1" applyFill="1" applyBorder="1" applyAlignment="1">
      <alignment horizontal="right" vertical="center"/>
    </xf>
    <xf numFmtId="2" fontId="12" fillId="0" borderId="0" xfId="0" applyNumberFormat="1" applyFont="1" applyAlignment="1">
      <alignment horizontal="center"/>
    </xf>
    <xf numFmtId="0" fontId="12" fillId="0" borderId="0" xfId="0" applyFont="1"/>
    <xf numFmtId="0" fontId="12" fillId="0" borderId="0" xfId="0" applyFont="1" applyFill="1"/>
    <xf numFmtId="4" fontId="0" fillId="0" borderId="14" xfId="0" applyNumberFormat="1" applyFont="1" applyFill="1" applyBorder="1" applyAlignment="1">
      <alignment horizontal="right" vertical="center"/>
    </xf>
    <xf numFmtId="164" fontId="0" fillId="0" borderId="14" xfId="0" applyNumberFormat="1" applyFont="1" applyFill="1" applyBorder="1" applyAlignment="1">
      <alignment horizontal="right" vertical="center"/>
    </xf>
    <xf numFmtId="164" fontId="0" fillId="0" borderId="14" xfId="1" applyNumberFormat="1" applyFont="1" applyFill="1" applyBorder="1" applyAlignment="1">
      <alignment horizontal="right" vertical="center"/>
    </xf>
    <xf numFmtId="4" fontId="0" fillId="4" borderId="22" xfId="0" applyNumberFormat="1" applyFont="1" applyFill="1" applyBorder="1" applyAlignment="1">
      <alignment horizontal="right" vertical="center"/>
    </xf>
    <xf numFmtId="164" fontId="0" fillId="4" borderId="22" xfId="0" applyNumberFormat="1" applyFont="1" applyFill="1" applyBorder="1" applyAlignment="1">
      <alignment horizontal="right" vertical="center"/>
    </xf>
    <xf numFmtId="164" fontId="0" fillId="4" borderId="22" xfId="1" applyNumberFormat="1" applyFont="1" applyFill="1" applyBorder="1" applyAlignment="1">
      <alignment horizontal="right" vertical="center"/>
    </xf>
    <xf numFmtId="4" fontId="0" fillId="0" borderId="7" xfId="0" applyNumberFormat="1" applyFont="1" applyFill="1" applyBorder="1" applyAlignment="1">
      <alignment horizontal="right" vertical="center"/>
    </xf>
    <xf numFmtId="164" fontId="0" fillId="0" borderId="7" xfId="0" applyNumberFormat="1" applyFont="1" applyFill="1" applyBorder="1" applyAlignment="1">
      <alignment horizontal="right" vertical="center"/>
    </xf>
    <xf numFmtId="164" fontId="0" fillId="0" borderId="7" xfId="1" applyNumberFormat="1" applyFont="1" applyFill="1" applyBorder="1" applyAlignment="1">
      <alignment horizontal="right" vertical="center"/>
    </xf>
    <xf numFmtId="4" fontId="0" fillId="4" borderId="7" xfId="0" applyNumberFormat="1" applyFont="1" applyFill="1" applyBorder="1" applyAlignment="1">
      <alignment horizontal="right" vertical="center"/>
    </xf>
    <xf numFmtId="164" fontId="0" fillId="4" borderId="7" xfId="0" applyNumberFormat="1" applyFont="1" applyFill="1" applyBorder="1" applyAlignment="1">
      <alignment horizontal="right" vertical="center"/>
    </xf>
    <xf numFmtId="164" fontId="0" fillId="4" borderId="7" xfId="1" applyNumberFormat="1" applyFont="1" applyFill="1" applyBorder="1" applyAlignment="1">
      <alignment horizontal="right" vertical="center"/>
    </xf>
    <xf numFmtId="4" fontId="0" fillId="0" borderId="8" xfId="0" applyNumberFormat="1" applyFont="1" applyFill="1" applyBorder="1" applyAlignment="1">
      <alignment horizontal="right" vertical="center"/>
    </xf>
    <xf numFmtId="164" fontId="0" fillId="0" borderId="8" xfId="0" applyNumberFormat="1" applyFont="1" applyFill="1" applyBorder="1" applyAlignment="1">
      <alignment horizontal="right" vertical="center"/>
    </xf>
    <xf numFmtId="164" fontId="0" fillId="0" borderId="8" xfId="1" applyNumberFormat="1" applyFont="1" applyFill="1" applyBorder="1" applyAlignment="1">
      <alignment horizontal="right" vertical="center"/>
    </xf>
    <xf numFmtId="4" fontId="0" fillId="0" borderId="22" xfId="0" applyNumberFormat="1" applyFont="1" applyFill="1" applyBorder="1" applyAlignment="1">
      <alignment horizontal="right" vertical="center"/>
    </xf>
    <xf numFmtId="164" fontId="0" fillId="0" borderId="22" xfId="0" applyNumberFormat="1" applyFont="1" applyFill="1" applyBorder="1" applyAlignment="1">
      <alignment horizontal="right" vertical="center"/>
    </xf>
    <xf numFmtId="164" fontId="0" fillId="0" borderId="22" xfId="1" applyNumberFormat="1" applyFont="1" applyFill="1" applyBorder="1" applyAlignment="1">
      <alignment horizontal="right" vertical="center"/>
    </xf>
    <xf numFmtId="164" fontId="0" fillId="4" borderId="31" xfId="1" applyNumberFormat="1" applyFont="1" applyFill="1" applyBorder="1" applyAlignment="1">
      <alignment horizontal="right" vertical="center"/>
    </xf>
    <xf numFmtId="164" fontId="0" fillId="0" borderId="31" xfId="1" applyNumberFormat="1" applyFont="1" applyFill="1" applyBorder="1" applyAlignment="1">
      <alignment horizontal="right" vertical="center"/>
    </xf>
    <xf numFmtId="164" fontId="0" fillId="4" borderId="31" xfId="0" applyNumberFormat="1" applyFont="1" applyFill="1" applyBorder="1" applyAlignment="1">
      <alignment horizontal="right" vertical="center"/>
    </xf>
    <xf numFmtId="4" fontId="0" fillId="0" borderId="49" xfId="0" applyNumberFormat="1" applyFont="1" applyFill="1" applyBorder="1" applyAlignment="1">
      <alignment horizontal="right" vertical="center"/>
    </xf>
    <xf numFmtId="164" fontId="0" fillId="0" borderId="49" xfId="0" applyNumberFormat="1" applyFont="1" applyFill="1" applyBorder="1" applyAlignment="1">
      <alignment horizontal="right" vertical="center"/>
    </xf>
    <xf numFmtId="164" fontId="0" fillId="0" borderId="49" xfId="1" applyNumberFormat="1" applyFont="1" applyFill="1" applyBorder="1" applyAlignment="1">
      <alignment horizontal="right" vertical="center"/>
    </xf>
    <xf numFmtId="4" fontId="8" fillId="0" borderId="22" xfId="0" applyNumberFormat="1" applyFont="1" applyFill="1" applyBorder="1" applyAlignment="1">
      <alignment horizontal="right" vertical="center"/>
    </xf>
    <xf numFmtId="164" fontId="8" fillId="0" borderId="22" xfId="0" applyNumberFormat="1" applyFont="1" applyFill="1" applyBorder="1" applyAlignment="1">
      <alignment horizontal="right" vertical="center"/>
    </xf>
    <xf numFmtId="4" fontId="8" fillId="4" borderId="7" xfId="0" applyNumberFormat="1" applyFont="1" applyFill="1" applyBorder="1" applyAlignment="1">
      <alignment horizontal="right" vertical="center"/>
    </xf>
    <xf numFmtId="164" fontId="8" fillId="4" borderId="7" xfId="0" applyNumberFormat="1" applyFont="1" applyFill="1" applyBorder="1" applyAlignment="1">
      <alignment horizontal="right" vertical="center"/>
    </xf>
    <xf numFmtId="4" fontId="8" fillId="0" borderId="7" xfId="0" applyNumberFormat="1" applyFont="1" applyFill="1" applyBorder="1" applyAlignment="1">
      <alignment horizontal="right" vertical="center"/>
    </xf>
    <xf numFmtId="164" fontId="8" fillId="0" borderId="7" xfId="0" applyNumberFormat="1" applyFont="1" applyFill="1" applyBorder="1" applyAlignment="1">
      <alignment horizontal="right" vertical="center"/>
    </xf>
    <xf numFmtId="4" fontId="8" fillId="4" borderId="8" xfId="0" applyNumberFormat="1" applyFont="1" applyFill="1" applyBorder="1" applyAlignment="1">
      <alignment horizontal="right" vertical="center"/>
    </xf>
    <xf numFmtId="164" fontId="0" fillId="4" borderId="8" xfId="0" applyNumberFormat="1" applyFont="1" applyFill="1" applyBorder="1" applyAlignment="1">
      <alignment horizontal="right" vertical="center"/>
    </xf>
    <xf numFmtId="164" fontId="8" fillId="4" borderId="8" xfId="0" applyNumberFormat="1" applyFont="1" applyFill="1" applyBorder="1" applyAlignment="1">
      <alignment horizontal="right" vertical="center"/>
    </xf>
    <xf numFmtId="164" fontId="0" fillId="4" borderId="8" xfId="1" applyNumberFormat="1" applyFont="1" applyFill="1" applyBorder="1" applyAlignment="1">
      <alignment horizontal="right" vertical="center"/>
    </xf>
    <xf numFmtId="4" fontId="8" fillId="0" borderId="14" xfId="0" applyNumberFormat="1" applyFont="1" applyFill="1" applyBorder="1" applyAlignment="1">
      <alignment horizontal="right" vertical="center"/>
    </xf>
    <xf numFmtId="164" fontId="8" fillId="0" borderId="14" xfId="0" applyNumberFormat="1" applyFont="1" applyFill="1" applyBorder="1" applyAlignment="1">
      <alignment horizontal="right" vertical="center"/>
    </xf>
    <xf numFmtId="4" fontId="8" fillId="4" borderId="22" xfId="0" applyNumberFormat="1" applyFont="1" applyFill="1" applyBorder="1" applyAlignment="1">
      <alignment horizontal="right" vertical="center"/>
    </xf>
    <xf numFmtId="164" fontId="8" fillId="4" borderId="22" xfId="0" applyNumberFormat="1" applyFont="1" applyFill="1" applyBorder="1" applyAlignment="1">
      <alignment horizontal="right" vertical="center"/>
    </xf>
    <xf numFmtId="4" fontId="8" fillId="0" borderId="39" xfId="0" applyNumberFormat="1" applyFont="1" applyFill="1" applyBorder="1" applyAlignment="1">
      <alignment horizontal="right" vertical="center"/>
    </xf>
    <xf numFmtId="164" fontId="0" fillId="0" borderId="39" xfId="0" applyNumberFormat="1" applyFont="1" applyFill="1" applyBorder="1" applyAlignment="1">
      <alignment horizontal="right" vertical="center"/>
    </xf>
    <xf numFmtId="164" fontId="8" fillId="0" borderId="39" xfId="0" applyNumberFormat="1" applyFont="1" applyFill="1" applyBorder="1" applyAlignment="1">
      <alignment horizontal="right" vertical="center"/>
    </xf>
    <xf numFmtId="164" fontId="0" fillId="0" borderId="39" xfId="1" applyNumberFormat="1" applyFont="1" applyFill="1" applyBorder="1" applyAlignment="1">
      <alignment horizontal="right" vertical="center"/>
    </xf>
    <xf numFmtId="4" fontId="8" fillId="0" borderId="5" xfId="0" applyNumberFormat="1" applyFont="1" applyFill="1" applyBorder="1" applyAlignment="1">
      <alignment horizontal="right" vertical="center"/>
    </xf>
    <xf numFmtId="164" fontId="0" fillId="0" borderId="5" xfId="0" applyNumberFormat="1" applyFont="1" applyFill="1" applyBorder="1" applyAlignment="1">
      <alignment horizontal="right" vertical="center"/>
    </xf>
    <xf numFmtId="164" fontId="8" fillId="0" borderId="5" xfId="0" applyNumberFormat="1" applyFont="1" applyFill="1" applyBorder="1" applyAlignment="1">
      <alignment horizontal="right" vertical="center"/>
    </xf>
    <xf numFmtId="164" fontId="0" fillId="0" borderId="5" xfId="1" applyNumberFormat="1" applyFont="1" applyFill="1" applyBorder="1" applyAlignment="1">
      <alignment horizontal="right" vertical="center"/>
    </xf>
    <xf numFmtId="4" fontId="8" fillId="4" borderId="49" xfId="0" applyNumberFormat="1" applyFont="1" applyFill="1" applyBorder="1" applyAlignment="1">
      <alignment horizontal="right" vertical="center"/>
    </xf>
    <xf numFmtId="164" fontId="0" fillId="4" borderId="49" xfId="0" applyNumberFormat="1" applyFont="1" applyFill="1" applyBorder="1" applyAlignment="1">
      <alignment horizontal="right" vertical="center"/>
    </xf>
    <xf numFmtId="164" fontId="8" fillId="4" borderId="49" xfId="0" applyNumberFormat="1" applyFont="1" applyFill="1" applyBorder="1" applyAlignment="1">
      <alignment horizontal="right" vertical="center"/>
    </xf>
    <xf numFmtId="164" fontId="0" fillId="4" borderId="49" xfId="1" applyNumberFormat="1" applyFont="1" applyFill="1" applyBorder="1" applyAlignment="1">
      <alignment horizontal="right" vertical="center"/>
    </xf>
    <xf numFmtId="164" fontId="0" fillId="0" borderId="49" xfId="0" applyNumberFormat="1" applyFont="1" applyFill="1" applyBorder="1" applyAlignment="1">
      <alignment horizontal="right" vertical="center" wrapText="1"/>
    </xf>
    <xf numFmtId="164" fontId="8" fillId="4" borderId="22" xfId="0" applyNumberFormat="1" applyFont="1" applyFill="1" applyBorder="1" applyAlignment="1">
      <alignment horizontal="right" vertical="center" wrapText="1"/>
    </xf>
    <xf numFmtId="164" fontId="0" fillId="0" borderId="7" xfId="0" applyNumberFormat="1" applyFont="1" applyFill="1" applyBorder="1" applyAlignment="1">
      <alignment horizontal="right" vertical="center" wrapText="1"/>
    </xf>
    <xf numFmtId="4" fontId="0" fillId="4" borderId="8" xfId="0" applyNumberFormat="1" applyFont="1" applyFill="1" applyBorder="1" applyAlignment="1">
      <alignment horizontal="right" vertical="center"/>
    </xf>
    <xf numFmtId="164" fontId="0" fillId="4" borderId="8" xfId="0" applyNumberFormat="1" applyFont="1" applyFill="1" applyBorder="1" applyAlignment="1">
      <alignment horizontal="right" vertical="center" wrapText="1"/>
    </xf>
    <xf numFmtId="4" fontId="0" fillId="3" borderId="22" xfId="0" applyNumberFormat="1" applyFont="1" applyFill="1" applyBorder="1" applyAlignment="1">
      <alignment horizontal="right" vertical="center"/>
    </xf>
    <xf numFmtId="164" fontId="0" fillId="3" borderId="22" xfId="0" applyNumberFormat="1" applyFont="1" applyFill="1" applyBorder="1" applyAlignment="1">
      <alignment horizontal="right" vertical="center" wrapText="1"/>
    </xf>
    <xf numFmtId="164" fontId="0" fillId="3" borderId="22" xfId="0" applyNumberFormat="1" applyFont="1" applyFill="1" applyBorder="1" applyAlignment="1">
      <alignment horizontal="right" vertical="center"/>
    </xf>
    <xf numFmtId="164" fontId="0" fillId="3" borderId="33" xfId="0" applyNumberFormat="1" applyFont="1" applyFill="1" applyBorder="1" applyAlignment="1">
      <alignment horizontal="right" vertical="center"/>
    </xf>
    <xf numFmtId="4" fontId="0" fillId="4" borderId="7" xfId="0" applyNumberFormat="1" applyFont="1" applyFill="1" applyBorder="1" applyAlignment="1">
      <alignment horizontal="right" vertical="center" wrapText="1"/>
    </xf>
    <xf numFmtId="164" fontId="0" fillId="4" borderId="7" xfId="0" applyNumberFormat="1" applyFont="1" applyFill="1" applyBorder="1" applyAlignment="1">
      <alignment horizontal="right" vertical="center" wrapText="1"/>
    </xf>
    <xf numFmtId="164" fontId="0" fillId="4" borderId="32" xfId="0" applyNumberFormat="1" applyFont="1" applyFill="1" applyBorder="1" applyAlignment="1">
      <alignment horizontal="right" vertical="center" wrapText="1"/>
    </xf>
    <xf numFmtId="164" fontId="0" fillId="4" borderId="22" xfId="0" applyNumberFormat="1" applyFont="1" applyFill="1" applyBorder="1" applyAlignment="1">
      <alignment horizontal="right" vertical="center" wrapText="1"/>
    </xf>
    <xf numFmtId="164" fontId="0" fillId="4" borderId="33" xfId="0" applyNumberFormat="1" applyFont="1" applyFill="1" applyBorder="1" applyAlignment="1">
      <alignment horizontal="right" vertical="center"/>
    </xf>
    <xf numFmtId="4" fontId="0" fillId="10" borderId="5" xfId="0" applyNumberFormat="1" applyFont="1" applyFill="1" applyBorder="1" applyAlignment="1">
      <alignment horizontal="right" vertical="center"/>
    </xf>
    <xf numFmtId="4" fontId="0" fillId="10" borderId="1" xfId="1" applyNumberFormat="1" applyFont="1" applyFill="1" applyBorder="1" applyAlignment="1">
      <alignment horizontal="right" vertical="center" wrapText="1"/>
    </xf>
    <xf numFmtId="164" fontId="0" fillId="10" borderId="1" xfId="1" applyNumberFormat="1" applyFont="1" applyFill="1" applyBorder="1" applyAlignment="1">
      <alignment horizontal="right" vertical="center" wrapText="1"/>
    </xf>
    <xf numFmtId="164" fontId="0" fillId="10" borderId="5" xfId="0" applyNumberFormat="1" applyFont="1" applyFill="1" applyBorder="1" applyAlignment="1">
      <alignment horizontal="right" vertical="center"/>
    </xf>
    <xf numFmtId="4" fontId="0" fillId="4" borderId="36" xfId="0" applyNumberFormat="1" applyFont="1" applyFill="1" applyBorder="1" applyAlignment="1">
      <alignment horizontal="right" vertical="center"/>
    </xf>
    <xf numFmtId="164" fontId="0" fillId="4" borderId="36" xfId="0" applyNumberFormat="1" applyFont="1" applyFill="1" applyBorder="1" applyAlignment="1">
      <alignment horizontal="right" vertical="center"/>
    </xf>
    <xf numFmtId="164" fontId="0" fillId="9" borderId="74" xfId="0" applyNumberFormat="1" applyFont="1" applyFill="1" applyBorder="1" applyAlignment="1">
      <alignment horizontal="right" vertical="center"/>
    </xf>
    <xf numFmtId="164" fontId="0" fillId="11" borderId="74" xfId="0" applyNumberFormat="1" applyFont="1" applyFill="1" applyBorder="1" applyAlignment="1">
      <alignment horizontal="right" vertical="center"/>
    </xf>
    <xf numFmtId="4" fontId="0" fillId="11" borderId="8" xfId="0" applyNumberFormat="1" applyFont="1" applyFill="1" applyBorder="1" applyAlignment="1">
      <alignment horizontal="right" vertical="center"/>
    </xf>
    <xf numFmtId="4" fontId="0" fillId="12" borderId="7" xfId="0" applyNumberFormat="1" applyFont="1" applyFill="1" applyBorder="1" applyAlignment="1">
      <alignment horizontal="right" vertical="center"/>
    </xf>
    <xf numFmtId="4" fontId="0" fillId="12" borderId="8" xfId="0" applyNumberFormat="1" applyFont="1" applyFill="1" applyBorder="1" applyAlignment="1">
      <alignment horizontal="right" vertical="center"/>
    </xf>
    <xf numFmtId="2" fontId="7" fillId="11" borderId="8" xfId="0" applyNumberFormat="1" applyFont="1" applyFill="1" applyBorder="1" applyAlignment="1">
      <alignment horizontal="right" vertical="center" wrapText="1"/>
    </xf>
    <xf numFmtId="2" fontId="0" fillId="11" borderId="9" xfId="0" applyNumberFormat="1" applyFont="1" applyFill="1" applyBorder="1" applyAlignment="1">
      <alignment horizontal="right" vertical="center"/>
    </xf>
    <xf numFmtId="2" fontId="7" fillId="9" borderId="7" xfId="0" applyNumberFormat="1" applyFont="1" applyFill="1" applyBorder="1" applyAlignment="1">
      <alignment horizontal="right" vertical="center" wrapText="1"/>
    </xf>
    <xf numFmtId="2" fontId="0" fillId="9" borderId="1" xfId="0" applyNumberFormat="1" applyFont="1" applyFill="1" applyBorder="1" applyAlignment="1">
      <alignment horizontal="right" vertical="center"/>
    </xf>
    <xf numFmtId="2" fontId="7" fillId="8" borderId="5" xfId="0" applyNumberFormat="1" applyFont="1" applyFill="1" applyBorder="1" applyAlignment="1">
      <alignment horizontal="right" vertical="center" wrapText="1"/>
    </xf>
    <xf numFmtId="2" fontId="0" fillId="8" borderId="6" xfId="0" applyNumberFormat="1" applyFont="1" applyFill="1" applyBorder="1" applyAlignment="1">
      <alignment horizontal="right" vertical="center"/>
    </xf>
    <xf numFmtId="2" fontId="7" fillId="0" borderId="22" xfId="0" applyNumberFormat="1" applyFont="1" applyFill="1" applyBorder="1" applyAlignment="1">
      <alignment horizontal="right" vertical="center" wrapText="1"/>
    </xf>
    <xf numFmtId="2" fontId="0" fillId="0" borderId="23" xfId="0" applyNumberFormat="1" applyFont="1" applyFill="1" applyBorder="1" applyAlignment="1">
      <alignment horizontal="right" vertical="center"/>
    </xf>
    <xf numFmtId="2" fontId="0" fillId="8" borderId="55" xfId="1" applyNumberFormat="1" applyFont="1" applyFill="1" applyBorder="1" applyAlignment="1">
      <alignment horizontal="right" vertical="center"/>
    </xf>
    <xf numFmtId="2" fontId="7" fillId="12" borderId="22" xfId="0" applyNumberFormat="1" applyFont="1" applyFill="1" applyBorder="1" applyAlignment="1">
      <alignment horizontal="right" vertical="center" wrapText="1"/>
    </xf>
    <xf numFmtId="2" fontId="0" fillId="12" borderId="23" xfId="0" applyNumberFormat="1" applyFont="1" applyFill="1" applyBorder="1" applyAlignment="1">
      <alignment horizontal="right" vertical="center"/>
    </xf>
    <xf numFmtId="2" fontId="0" fillId="0" borderId="1" xfId="0" applyNumberFormat="1" applyFont="1" applyFill="1" applyBorder="1" applyAlignment="1">
      <alignment horizontal="right" vertical="center"/>
    </xf>
    <xf numFmtId="2" fontId="7" fillId="12" borderId="7" xfId="0" applyNumberFormat="1" applyFont="1" applyFill="1" applyBorder="1" applyAlignment="1">
      <alignment horizontal="right" vertical="center" wrapText="1"/>
    </xf>
    <xf numFmtId="2" fontId="0" fillId="12" borderId="1" xfId="0" applyNumberFormat="1" applyFont="1" applyFill="1" applyBorder="1" applyAlignment="1">
      <alignment horizontal="right" vertical="center"/>
    </xf>
    <xf numFmtId="2" fontId="0" fillId="12" borderId="2" xfId="1" applyNumberFormat="1" applyFont="1" applyFill="1" applyBorder="1" applyAlignment="1">
      <alignment horizontal="right" vertical="center"/>
    </xf>
    <xf numFmtId="2" fontId="0" fillId="10" borderId="6" xfId="0" applyNumberFormat="1" applyFont="1" applyFill="1" applyBorder="1" applyAlignment="1">
      <alignment horizontal="right" vertical="center"/>
    </xf>
    <xf numFmtId="2" fontId="0" fillId="14" borderId="9" xfId="0" applyNumberFormat="1" applyFont="1" applyFill="1" applyBorder="1" applyAlignment="1">
      <alignment horizontal="right" vertical="center"/>
    </xf>
    <xf numFmtId="4" fontId="0" fillId="0" borderId="41" xfId="1" applyNumberFormat="1" applyFont="1" applyFill="1" applyBorder="1" applyAlignment="1">
      <alignment horizontal="right" vertical="center"/>
    </xf>
    <xf numFmtId="164" fontId="0" fillId="6" borderId="24" xfId="1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4" fontId="12" fillId="4" borderId="1" xfId="1" applyNumberFormat="1" applyFont="1" applyFill="1" applyBorder="1" applyAlignment="1">
      <alignment horizontal="right" vertical="center"/>
    </xf>
    <xf numFmtId="4" fontId="12" fillId="0" borderId="1" xfId="0" applyNumberFormat="1" applyFont="1" applyFill="1" applyBorder="1" applyAlignment="1">
      <alignment horizontal="right" vertical="center"/>
    </xf>
    <xf numFmtId="4" fontId="12" fillId="0" borderId="15" xfId="0" applyNumberFormat="1" applyFont="1" applyFill="1" applyBorder="1" applyAlignment="1">
      <alignment horizontal="right" vertical="center"/>
    </xf>
    <xf numFmtId="0" fontId="0" fillId="0" borderId="9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5" fontId="0" fillId="4" borderId="64" xfId="1" applyNumberFormat="1" applyFont="1" applyFill="1" applyBorder="1" applyAlignment="1">
      <alignment horizontal="right" vertical="center"/>
    </xf>
    <xf numFmtId="165" fontId="0" fillId="0" borderId="19" xfId="1" applyNumberFormat="1" applyFont="1" applyFill="1" applyBorder="1" applyAlignment="1">
      <alignment horizontal="right" vertical="center"/>
    </xf>
    <xf numFmtId="165" fontId="0" fillId="4" borderId="51" xfId="1" applyNumberFormat="1" applyFont="1" applyFill="1" applyBorder="1" applyAlignment="1">
      <alignment horizontal="right" vertical="center"/>
    </xf>
    <xf numFmtId="165" fontId="0" fillId="0" borderId="29" xfId="1" applyNumberFormat="1" applyFont="1" applyFill="1" applyBorder="1" applyAlignment="1">
      <alignment horizontal="right" vertical="center"/>
    </xf>
    <xf numFmtId="165" fontId="0" fillId="4" borderId="46" xfId="1" applyNumberFormat="1" applyFont="1" applyFill="1" applyBorder="1" applyAlignment="1">
      <alignment horizontal="right" vertical="center"/>
    </xf>
    <xf numFmtId="165" fontId="0" fillId="0" borderId="51" xfId="1" applyNumberFormat="1" applyFont="1" applyFill="1" applyBorder="1" applyAlignment="1">
      <alignment horizontal="right" vertical="center"/>
    </xf>
    <xf numFmtId="165" fontId="0" fillId="4" borderId="25" xfId="1" applyNumberFormat="1" applyFont="1" applyFill="1" applyBorder="1" applyAlignment="1">
      <alignment horizontal="right" vertical="center"/>
    </xf>
    <xf numFmtId="165" fontId="0" fillId="0" borderId="25" xfId="1" applyNumberFormat="1" applyFont="1" applyFill="1" applyBorder="1" applyAlignment="1">
      <alignment horizontal="right" vertical="center"/>
    </xf>
    <xf numFmtId="165" fontId="0" fillId="4" borderId="27" xfId="1" applyNumberFormat="1" applyFont="1" applyFill="1" applyBorder="1" applyAlignment="1">
      <alignment horizontal="right" vertical="center"/>
    </xf>
    <xf numFmtId="165" fontId="10" fillId="5" borderId="19" xfId="0" applyNumberFormat="1" applyFont="1" applyFill="1" applyBorder="1" applyAlignment="1">
      <alignment horizontal="right" vertical="center"/>
    </xf>
    <xf numFmtId="165" fontId="0" fillId="4" borderId="86" xfId="1" applyNumberFormat="1" applyFont="1" applyFill="1" applyBorder="1" applyAlignment="1">
      <alignment horizontal="right" vertical="center"/>
    </xf>
    <xf numFmtId="165" fontId="0" fillId="0" borderId="67" xfId="1" applyNumberFormat="1" applyFont="1" applyFill="1" applyBorder="1" applyAlignment="1">
      <alignment horizontal="right" vertical="center"/>
    </xf>
    <xf numFmtId="165" fontId="0" fillId="4" borderId="52" xfId="1" applyNumberFormat="1" applyFont="1" applyFill="1" applyBorder="1" applyAlignment="1">
      <alignment horizontal="right" vertical="center"/>
    </xf>
    <xf numFmtId="165" fontId="0" fillId="0" borderId="2" xfId="1" applyNumberFormat="1" applyFont="1" applyFill="1" applyBorder="1" applyAlignment="1">
      <alignment horizontal="right" vertical="center"/>
    </xf>
    <xf numFmtId="165" fontId="0" fillId="4" borderId="47" xfId="1" applyNumberFormat="1" applyFont="1" applyFill="1" applyBorder="1" applyAlignment="1">
      <alignment horizontal="right" vertical="center"/>
    </xf>
    <xf numFmtId="165" fontId="0" fillId="3" borderId="44" xfId="1" applyNumberFormat="1" applyFont="1" applyFill="1" applyBorder="1" applyAlignment="1">
      <alignment horizontal="right" vertical="center"/>
    </xf>
    <xf numFmtId="165" fontId="0" fillId="4" borderId="35" xfId="1" applyNumberFormat="1" applyFont="1" applyFill="1" applyBorder="1" applyAlignment="1">
      <alignment horizontal="right" vertical="center"/>
    </xf>
    <xf numFmtId="165" fontId="0" fillId="0" borderId="35" xfId="1" applyNumberFormat="1" applyFont="1" applyFill="1" applyBorder="1" applyAlignment="1">
      <alignment horizontal="right" vertical="center"/>
    </xf>
    <xf numFmtId="165" fontId="0" fillId="4" borderId="44" xfId="1" applyNumberFormat="1" applyFont="1" applyFill="1" applyBorder="1" applyAlignment="1">
      <alignment horizontal="right" vertical="center"/>
    </xf>
    <xf numFmtId="165" fontId="0" fillId="4" borderId="86" xfId="0" applyNumberFormat="1" applyFont="1" applyFill="1" applyBorder="1" applyAlignment="1">
      <alignment horizontal="right" vertical="center"/>
    </xf>
    <xf numFmtId="165" fontId="0" fillId="0" borderId="67" xfId="0" applyNumberFormat="1" applyFont="1" applyFill="1" applyBorder="1" applyAlignment="1">
      <alignment horizontal="right" vertical="center"/>
    </xf>
    <xf numFmtId="165" fontId="0" fillId="4" borderId="54" xfId="1" applyNumberFormat="1" applyFont="1" applyFill="1" applyBorder="1" applyAlignment="1">
      <alignment horizontal="right" vertical="center"/>
    </xf>
    <xf numFmtId="165" fontId="0" fillId="0" borderId="72" xfId="0" applyNumberFormat="1" applyFont="1" applyFill="1" applyBorder="1" applyAlignment="1">
      <alignment horizontal="right" vertical="center"/>
    </xf>
    <xf numFmtId="165" fontId="0" fillId="4" borderId="60" xfId="0" applyNumberFormat="1" applyFont="1" applyFill="1" applyBorder="1" applyAlignment="1">
      <alignment horizontal="right" vertical="center"/>
    </xf>
    <xf numFmtId="165" fontId="0" fillId="3" borderId="54" xfId="0" applyNumberFormat="1" applyFont="1" applyFill="1" applyBorder="1" applyAlignment="1">
      <alignment horizontal="right" vertical="center"/>
    </xf>
    <xf numFmtId="165" fontId="0" fillId="4" borderId="2" xfId="0" applyNumberFormat="1" applyFont="1" applyFill="1" applyBorder="1" applyAlignment="1">
      <alignment horizontal="right" vertical="center"/>
    </xf>
    <xf numFmtId="0" fontId="0" fillId="9" borderId="26" xfId="1" applyFont="1" applyFill="1" applyBorder="1" applyAlignment="1">
      <alignment horizontal="left" vertical="center" wrapText="1"/>
    </xf>
    <xf numFmtId="0" fontId="0" fillId="9" borderId="61" xfId="1" applyFont="1" applyFill="1" applyBorder="1" applyAlignment="1">
      <alignment horizontal="left" vertical="center" wrapText="1"/>
    </xf>
    <xf numFmtId="2" fontId="7" fillId="9" borderId="1" xfId="0" applyNumberFormat="1" applyFont="1" applyFill="1" applyBorder="1" applyAlignment="1">
      <alignment horizontal="right" vertical="center" wrapText="1"/>
    </xf>
    <xf numFmtId="0" fontId="0" fillId="9" borderId="16" xfId="1" applyFont="1" applyFill="1" applyBorder="1" applyAlignment="1">
      <alignment horizontal="left" vertical="center" wrapText="1"/>
    </xf>
    <xf numFmtId="4" fontId="0" fillId="9" borderId="14" xfId="0" applyNumberFormat="1" applyFont="1" applyFill="1" applyBorder="1" applyAlignment="1">
      <alignment horizontal="right" vertical="center"/>
    </xf>
    <xf numFmtId="4" fontId="0" fillId="9" borderId="15" xfId="0" applyNumberFormat="1" applyFont="1" applyFill="1" applyBorder="1" applyAlignment="1">
      <alignment horizontal="right" vertical="center"/>
    </xf>
    <xf numFmtId="4" fontId="0" fillId="9" borderId="13" xfId="1" applyNumberFormat="1" applyFont="1" applyFill="1" applyBorder="1" applyAlignment="1">
      <alignment horizontal="right" vertical="center"/>
    </xf>
    <xf numFmtId="0" fontId="0" fillId="11" borderId="84" xfId="1" applyFont="1" applyFill="1" applyBorder="1" applyAlignment="1">
      <alignment horizontal="left" vertical="center" wrapText="1"/>
    </xf>
    <xf numFmtId="4" fontId="0" fillId="11" borderId="5" xfId="0" applyNumberFormat="1" applyFont="1" applyFill="1" applyBorder="1" applyAlignment="1">
      <alignment horizontal="right" vertical="center"/>
    </xf>
    <xf numFmtId="4" fontId="0" fillId="11" borderId="6" xfId="0" applyNumberFormat="1" applyFont="1" applyFill="1" applyBorder="1" applyAlignment="1">
      <alignment horizontal="right" vertical="center"/>
    </xf>
    <xf numFmtId="4" fontId="0" fillId="11" borderId="64" xfId="1" applyNumberFormat="1" applyFont="1" applyFill="1" applyBorder="1" applyAlignment="1">
      <alignment horizontal="right" vertical="center"/>
    </xf>
    <xf numFmtId="0" fontId="0" fillId="0" borderId="61" xfId="1" applyFont="1" applyFill="1" applyBorder="1" applyAlignment="1">
      <alignment horizontal="left" vertical="center" wrapText="1"/>
    </xf>
    <xf numFmtId="4" fontId="0" fillId="0" borderId="29" xfId="1" applyNumberFormat="1" applyFont="1" applyFill="1" applyBorder="1" applyAlignment="1">
      <alignment horizontal="right" vertical="center"/>
    </xf>
    <xf numFmtId="4" fontId="0" fillId="8" borderId="8" xfId="0" applyNumberFormat="1" applyFont="1" applyFill="1" applyBorder="1" applyAlignment="1">
      <alignment horizontal="right" vertical="center"/>
    </xf>
    <xf numFmtId="4" fontId="0" fillId="14" borderId="9" xfId="0" applyNumberFormat="1" applyFont="1" applyFill="1" applyBorder="1" applyAlignment="1">
      <alignment horizontal="right" vertical="center"/>
    </xf>
    <xf numFmtId="4" fontId="0" fillId="11" borderId="50" xfId="1" applyNumberFormat="1" applyFont="1" applyFill="1" applyBorder="1" applyAlignment="1">
      <alignment horizontal="right" vertical="center"/>
    </xf>
    <xf numFmtId="4" fontId="0" fillId="12" borderId="23" xfId="0" applyNumberFormat="1" applyFont="1" applyFill="1" applyBorder="1" applyAlignment="1">
      <alignment horizontal="right" vertical="center"/>
    </xf>
    <xf numFmtId="0" fontId="5" fillId="12" borderId="38" xfId="1" applyFont="1" applyFill="1" applyBorder="1" applyAlignment="1">
      <alignment horizontal="left" vertical="center" wrapText="1"/>
    </xf>
    <xf numFmtId="0" fontId="0" fillId="12" borderId="77" xfId="1" applyFont="1" applyFill="1" applyBorder="1" applyAlignment="1">
      <alignment horizontal="left" vertical="center" wrapText="1"/>
    </xf>
    <xf numFmtId="4" fontId="0" fillId="12" borderId="78" xfId="1" applyNumberFormat="1" applyFont="1" applyFill="1" applyBorder="1" applyAlignment="1">
      <alignment horizontal="right" vertical="center"/>
    </xf>
    <xf numFmtId="4" fontId="0" fillId="10" borderId="87" xfId="0" applyNumberFormat="1" applyFont="1" applyFill="1" applyBorder="1" applyAlignment="1">
      <alignment horizontal="right" vertical="center"/>
    </xf>
    <xf numFmtId="4" fontId="0" fillId="0" borderId="57" xfId="0" applyNumberFormat="1" applyFont="1" applyFill="1" applyBorder="1" applyAlignment="1">
      <alignment horizontal="right" vertical="center"/>
    </xf>
    <xf numFmtId="4" fontId="0" fillId="0" borderId="9" xfId="1" applyNumberFormat="1" applyFont="1" applyFill="1" applyBorder="1" applyAlignment="1">
      <alignment horizontal="right" vertical="center"/>
    </xf>
    <xf numFmtId="4" fontId="7" fillId="0" borderId="9" xfId="1" applyNumberFormat="1" applyFont="1" applyFill="1" applyBorder="1" applyAlignment="1">
      <alignment horizontal="right" vertical="center"/>
    </xf>
    <xf numFmtId="4" fontId="0" fillId="4" borderId="33" xfId="0" applyNumberFormat="1" applyFont="1" applyFill="1" applyBorder="1" applyAlignment="1">
      <alignment horizontal="right" vertical="center"/>
    </xf>
    <xf numFmtId="4" fontId="0" fillId="0" borderId="32" xfId="0" applyNumberFormat="1" applyFont="1" applyFill="1" applyBorder="1" applyAlignment="1">
      <alignment horizontal="right" vertical="center"/>
    </xf>
    <xf numFmtId="4" fontId="0" fillId="4" borderId="89" xfId="0" applyNumberFormat="1" applyFont="1" applyFill="1" applyBorder="1" applyAlignment="1">
      <alignment horizontal="right" vertical="center"/>
    </xf>
    <xf numFmtId="4" fontId="0" fillId="4" borderId="32" xfId="0" applyNumberFormat="1" applyFont="1" applyFill="1" applyBorder="1" applyAlignment="1">
      <alignment horizontal="right" vertical="center"/>
    </xf>
    <xf numFmtId="4" fontId="0" fillId="0" borderId="34" xfId="0" applyNumberFormat="1" applyFont="1" applyFill="1" applyBorder="1" applyAlignment="1">
      <alignment horizontal="right" vertical="center"/>
    </xf>
    <xf numFmtId="4" fontId="0" fillId="9" borderId="17" xfId="0" applyNumberFormat="1" applyFont="1" applyFill="1" applyBorder="1" applyAlignment="1">
      <alignment horizontal="right" vertical="center"/>
    </xf>
    <xf numFmtId="165" fontId="0" fillId="10" borderId="86" xfId="1" applyNumberFormat="1" applyFont="1" applyFill="1" applyBorder="1" applyAlignment="1">
      <alignment horizontal="right" vertical="center"/>
    </xf>
    <xf numFmtId="165" fontId="0" fillId="0" borderId="60" xfId="1" applyNumberFormat="1" applyFont="1" applyFill="1" applyBorder="1" applyAlignment="1">
      <alignment horizontal="right" vertical="center"/>
    </xf>
    <xf numFmtId="165" fontId="0" fillId="0" borderId="46" xfId="1" applyNumberFormat="1" applyFont="1" applyFill="1" applyBorder="1" applyAlignment="1">
      <alignment horizontal="right" vertical="center"/>
    </xf>
    <xf numFmtId="165" fontId="0" fillId="9" borderId="83" xfId="1" applyNumberFormat="1" applyFont="1" applyFill="1" applyBorder="1" applyAlignment="1">
      <alignment horizontal="right" vertical="center"/>
    </xf>
    <xf numFmtId="165" fontId="0" fillId="11" borderId="63" xfId="1" applyNumberFormat="1" applyFont="1" applyFill="1" applyBorder="1" applyAlignment="1">
      <alignment horizontal="right" vertical="center"/>
    </xf>
    <xf numFmtId="165" fontId="0" fillId="0" borderId="62" xfId="1" applyNumberFormat="1" applyFont="1" applyFill="1" applyBorder="1" applyAlignment="1">
      <alignment horizontal="right" vertical="center"/>
    </xf>
    <xf numFmtId="165" fontId="0" fillId="11" borderId="21" xfId="1" applyNumberFormat="1" applyFont="1" applyFill="1" applyBorder="1" applyAlignment="1">
      <alignment horizontal="right" vertical="center"/>
    </xf>
    <xf numFmtId="165" fontId="0" fillId="0" borderId="27" xfId="1" applyNumberFormat="1" applyFont="1" applyFill="1" applyBorder="1" applyAlignment="1">
      <alignment horizontal="right" vertical="center"/>
    </xf>
    <xf numFmtId="165" fontId="0" fillId="12" borderId="79" xfId="1" applyNumberFormat="1" applyFont="1" applyFill="1" applyBorder="1" applyAlignment="1">
      <alignment horizontal="right" vertical="center"/>
    </xf>
    <xf numFmtId="165" fontId="0" fillId="12" borderId="21" xfId="1" applyNumberFormat="1" applyFont="1" applyFill="1" applyBorder="1" applyAlignment="1">
      <alignment horizontal="right" vertical="center"/>
    </xf>
    <xf numFmtId="165" fontId="0" fillId="4" borderId="24" xfId="1" applyNumberFormat="1" applyFont="1" applyFill="1" applyBorder="1" applyAlignment="1">
      <alignment horizontal="right" vertical="center"/>
    </xf>
    <xf numFmtId="165" fontId="10" fillId="5" borderId="17" xfId="0" applyNumberFormat="1" applyFont="1" applyFill="1" applyBorder="1" applyAlignment="1">
      <alignment horizontal="right" vertical="center"/>
    </xf>
    <xf numFmtId="10" fontId="0" fillId="10" borderId="86" xfId="1" applyNumberFormat="1" applyFont="1" applyFill="1" applyBorder="1" applyAlignment="1">
      <alignment horizontal="right" vertical="center"/>
    </xf>
    <xf numFmtId="10" fontId="0" fillId="0" borderId="60" xfId="1" applyNumberFormat="1" applyFont="1" applyFill="1" applyBorder="1" applyAlignment="1">
      <alignment horizontal="right" vertical="center"/>
    </xf>
    <xf numFmtId="10" fontId="0" fillId="4" borderId="44" xfId="1" applyNumberFormat="1" applyFont="1" applyFill="1" applyBorder="1" applyAlignment="1">
      <alignment horizontal="right" vertical="center"/>
    </xf>
    <xf numFmtId="10" fontId="0" fillId="0" borderId="35" xfId="1" applyNumberFormat="1" applyFont="1" applyFill="1" applyBorder="1" applyAlignment="1">
      <alignment horizontal="right" vertical="center"/>
    </xf>
    <xf numFmtId="10" fontId="0" fillId="4" borderId="35" xfId="1" applyNumberFormat="1" applyFont="1" applyFill="1" applyBorder="1" applyAlignment="1">
      <alignment horizontal="right" vertical="center"/>
    </xf>
    <xf numFmtId="10" fontId="0" fillId="0" borderId="47" xfId="1" applyNumberFormat="1" applyFont="1" applyFill="1" applyBorder="1" applyAlignment="1">
      <alignment horizontal="right" vertical="center"/>
    </xf>
    <xf numFmtId="10" fontId="0" fillId="9" borderId="13" xfId="1" applyNumberFormat="1" applyFont="1" applyFill="1" applyBorder="1" applyAlignment="1">
      <alignment horizontal="right" vertical="center"/>
    </xf>
    <xf numFmtId="10" fontId="0" fillId="11" borderId="64" xfId="1" applyNumberFormat="1" applyFont="1" applyFill="1" applyBorder="1" applyAlignment="1">
      <alignment horizontal="right" vertical="center"/>
    </xf>
    <xf numFmtId="10" fontId="0" fillId="0" borderId="29" xfId="1" applyNumberFormat="1" applyFont="1" applyFill="1" applyBorder="1" applyAlignment="1">
      <alignment horizontal="right" vertical="center"/>
    </xf>
    <xf numFmtId="10" fontId="0" fillId="11" borderId="50" xfId="1" applyNumberFormat="1" applyFont="1" applyFill="1" applyBorder="1" applyAlignment="1">
      <alignment horizontal="right" vertical="center"/>
    </xf>
    <xf numFmtId="10" fontId="0" fillId="0" borderId="44" xfId="1" applyNumberFormat="1" applyFont="1" applyFill="1" applyBorder="1" applyAlignment="1">
      <alignment horizontal="right" vertical="center"/>
    </xf>
    <xf numFmtId="10" fontId="0" fillId="12" borderId="78" xfId="1" applyNumberFormat="1" applyFont="1" applyFill="1" applyBorder="1" applyAlignment="1">
      <alignment horizontal="right" vertical="center"/>
    </xf>
    <xf numFmtId="10" fontId="0" fillId="12" borderId="50" xfId="1" applyNumberFormat="1" applyFont="1" applyFill="1" applyBorder="1" applyAlignment="1">
      <alignment horizontal="right" vertical="center"/>
    </xf>
    <xf numFmtId="10" fontId="0" fillId="4" borderId="69" xfId="1" applyNumberFormat="1" applyFont="1" applyFill="1" applyBorder="1" applyAlignment="1">
      <alignment horizontal="right" vertical="center"/>
    </xf>
    <xf numFmtId="10" fontId="10" fillId="5" borderId="13" xfId="0" applyNumberFormat="1" applyFont="1" applyFill="1" applyBorder="1" applyAlignment="1">
      <alignment horizontal="right" vertical="center"/>
    </xf>
    <xf numFmtId="4" fontId="7" fillId="11" borderId="8" xfId="0" applyNumberFormat="1" applyFont="1" applyFill="1" applyBorder="1" applyAlignment="1">
      <alignment horizontal="right" vertical="center" wrapText="1"/>
    </xf>
    <xf numFmtId="4" fontId="7" fillId="11" borderId="9" xfId="0" applyNumberFormat="1" applyFont="1" applyFill="1" applyBorder="1" applyAlignment="1">
      <alignment horizontal="right" vertical="center"/>
    </xf>
    <xf numFmtId="4" fontId="7" fillId="11" borderId="8" xfId="0" applyNumberFormat="1" applyFont="1" applyFill="1" applyBorder="1" applyAlignment="1">
      <alignment horizontal="right" vertical="center"/>
    </xf>
    <xf numFmtId="4" fontId="7" fillId="9" borderId="22" xfId="0" applyNumberFormat="1" applyFont="1" applyFill="1" applyBorder="1" applyAlignment="1">
      <alignment horizontal="right" vertical="center" wrapText="1"/>
    </xf>
    <xf numFmtId="4" fontId="0" fillId="9" borderId="23" xfId="0" applyNumberFormat="1" applyFont="1" applyFill="1" applyBorder="1" applyAlignment="1">
      <alignment horizontal="right" vertical="center"/>
    </xf>
    <xf numFmtId="4" fontId="7" fillId="9" borderId="32" xfId="0" applyNumberFormat="1" applyFont="1" applyFill="1" applyBorder="1" applyAlignment="1">
      <alignment horizontal="right" vertical="center"/>
    </xf>
    <xf numFmtId="4" fontId="0" fillId="9" borderId="1" xfId="0" applyNumberFormat="1" applyFont="1" applyFill="1" applyBorder="1" applyAlignment="1">
      <alignment horizontal="right" vertical="center"/>
    </xf>
    <xf numFmtId="4" fontId="7" fillId="9" borderId="1" xfId="0" applyNumberFormat="1" applyFont="1" applyFill="1" applyBorder="1" applyAlignment="1">
      <alignment horizontal="right" vertical="center"/>
    </xf>
    <xf numFmtId="4" fontId="7" fillId="9" borderId="7" xfId="0" applyNumberFormat="1" applyFont="1" applyFill="1" applyBorder="1" applyAlignment="1">
      <alignment horizontal="right" vertical="center" wrapText="1"/>
    </xf>
    <xf numFmtId="4" fontId="7" fillId="9" borderId="1" xfId="0" applyNumberFormat="1" applyFont="1" applyFill="1" applyBorder="1" applyAlignment="1">
      <alignment horizontal="right" vertical="center" wrapText="1"/>
    </xf>
    <xf numFmtId="4" fontId="7" fillId="9" borderId="7" xfId="1" applyNumberFormat="1" applyFont="1" applyFill="1" applyBorder="1" applyAlignment="1">
      <alignment horizontal="right" vertical="center"/>
    </xf>
    <xf numFmtId="4" fontId="0" fillId="9" borderId="1" xfId="0" applyNumberFormat="1" applyFont="1" applyFill="1" applyBorder="1" applyAlignment="1">
      <alignment horizontal="right" vertical="center" wrapText="1"/>
    </xf>
    <xf numFmtId="4" fontId="7" fillId="8" borderId="5" xfId="0" applyNumberFormat="1" applyFont="1" applyFill="1" applyBorder="1" applyAlignment="1">
      <alignment horizontal="right" vertical="center" wrapText="1"/>
    </xf>
    <xf numFmtId="4" fontId="0" fillId="8" borderId="6" xfId="0" applyNumberFormat="1" applyFont="1" applyFill="1" applyBorder="1" applyAlignment="1">
      <alignment horizontal="right" vertical="center"/>
    </xf>
    <xf numFmtId="4" fontId="7" fillId="8" borderId="6" xfId="0" applyNumberFormat="1" applyFont="1" applyFill="1" applyBorder="1" applyAlignment="1">
      <alignment horizontal="right" vertical="center" wrapText="1"/>
    </xf>
    <xf numFmtId="4" fontId="7" fillId="8" borderId="87" xfId="0" applyNumberFormat="1" applyFont="1" applyFill="1" applyBorder="1" applyAlignment="1">
      <alignment horizontal="right" vertical="center"/>
    </xf>
    <xf numFmtId="4" fontId="7" fillId="8" borderId="6" xfId="0" applyNumberFormat="1" applyFont="1" applyFill="1" applyBorder="1" applyAlignment="1">
      <alignment horizontal="right" vertical="center"/>
    </xf>
    <xf numFmtId="4" fontId="7" fillId="0" borderId="22" xfId="0" applyNumberFormat="1" applyFont="1" applyFill="1" applyBorder="1" applyAlignment="1">
      <alignment horizontal="right" vertical="center" wrapText="1"/>
    </xf>
    <xf numFmtId="4" fontId="7" fillId="0" borderId="23" xfId="0" applyNumberFormat="1" applyFont="1" applyFill="1" applyBorder="1" applyAlignment="1">
      <alignment horizontal="right" vertical="center" wrapText="1"/>
    </xf>
    <xf numFmtId="4" fontId="7" fillId="0" borderId="33" xfId="0" applyNumberFormat="1" applyFont="1" applyFill="1" applyBorder="1" applyAlignment="1">
      <alignment horizontal="right" vertical="center"/>
    </xf>
    <xf numFmtId="4" fontId="7" fillId="0" borderId="23" xfId="0" applyNumberFormat="1" applyFont="1" applyFill="1" applyBorder="1" applyAlignment="1">
      <alignment horizontal="right" vertical="center"/>
    </xf>
    <xf numFmtId="4" fontId="7" fillId="12" borderId="22" xfId="0" applyNumberFormat="1" applyFont="1" applyFill="1" applyBorder="1" applyAlignment="1">
      <alignment horizontal="right" vertical="center" wrapText="1"/>
    </xf>
    <xf numFmtId="4" fontId="7" fillId="12" borderId="23" xfId="0" applyNumberFormat="1" applyFont="1" applyFill="1" applyBorder="1" applyAlignment="1">
      <alignment horizontal="right" vertical="center"/>
    </xf>
    <xf numFmtId="4" fontId="7" fillId="12" borderId="7" xfId="0" applyNumberFormat="1" applyFont="1" applyFill="1" applyBorder="1" applyAlignment="1">
      <alignment horizontal="right" vertical="center" wrapText="1"/>
    </xf>
    <xf numFmtId="4" fontId="7" fillId="12" borderId="1" xfId="0" applyNumberFormat="1" applyFont="1" applyFill="1" applyBorder="1" applyAlignment="1">
      <alignment horizontal="right" vertical="center"/>
    </xf>
    <xf numFmtId="4" fontId="7" fillId="12" borderId="32" xfId="0" applyNumberFormat="1" applyFont="1" applyFill="1" applyBorder="1" applyAlignment="1">
      <alignment horizontal="right" vertical="center"/>
    </xf>
    <xf numFmtId="4" fontId="7" fillId="10" borderId="5" xfId="0" applyNumberFormat="1" applyFont="1" applyFill="1" applyBorder="1" applyAlignment="1">
      <alignment horizontal="right" vertical="center" wrapText="1"/>
    </xf>
    <xf numFmtId="4" fontId="0" fillId="10" borderId="6" xfId="0" applyNumberFormat="1" applyFont="1" applyFill="1" applyBorder="1" applyAlignment="1">
      <alignment horizontal="right" vertical="center"/>
    </xf>
    <xf numFmtId="4" fontId="7" fillId="10" borderId="6" xfId="0" applyNumberFormat="1" applyFont="1" applyFill="1" applyBorder="1" applyAlignment="1">
      <alignment horizontal="right" vertical="center"/>
    </xf>
    <xf numFmtId="4" fontId="7" fillId="10" borderId="5" xfId="0" applyNumberFormat="1" applyFont="1" applyFill="1" applyBorder="1" applyAlignment="1">
      <alignment horizontal="right" vertical="center"/>
    </xf>
    <xf numFmtId="4" fontId="7" fillId="0" borderId="22" xfId="0" applyNumberFormat="1" applyFont="1" applyFill="1" applyBorder="1" applyAlignment="1">
      <alignment horizontal="right" vertical="center"/>
    </xf>
    <xf numFmtId="4" fontId="7" fillId="14" borderId="8" xfId="0" applyNumberFormat="1" applyFont="1" applyFill="1" applyBorder="1" applyAlignment="1">
      <alignment horizontal="right" vertical="center" wrapText="1"/>
    </xf>
    <xf numFmtId="4" fontId="7" fillId="14" borderId="9" xfId="0" applyNumberFormat="1" applyFont="1" applyFill="1" applyBorder="1" applyAlignment="1">
      <alignment horizontal="right" vertical="center"/>
    </xf>
    <xf numFmtId="4" fontId="7" fillId="14" borderId="34" xfId="0" applyNumberFormat="1" applyFont="1" applyFill="1" applyBorder="1" applyAlignment="1">
      <alignment horizontal="right" vertical="center"/>
    </xf>
    <xf numFmtId="165" fontId="0" fillId="9" borderId="29" xfId="1" applyNumberFormat="1" applyFont="1" applyFill="1" applyBorder="1" applyAlignment="1">
      <alignment horizontal="right" vertical="center"/>
    </xf>
    <xf numFmtId="165" fontId="7" fillId="8" borderId="86" xfId="1" applyNumberFormat="1" applyFont="1" applyFill="1" applyBorder="1" applyAlignment="1">
      <alignment horizontal="right" vertical="center"/>
    </xf>
    <xf numFmtId="165" fontId="0" fillId="8" borderId="58" xfId="1" applyNumberFormat="1" applyFont="1" applyFill="1" applyBorder="1" applyAlignment="1">
      <alignment horizontal="right" vertical="center"/>
    </xf>
    <xf numFmtId="165" fontId="0" fillId="12" borderId="2" xfId="1" applyNumberFormat="1" applyFont="1" applyFill="1" applyBorder="1" applyAlignment="1">
      <alignment horizontal="right" vertical="center"/>
    </xf>
    <xf numFmtId="165" fontId="0" fillId="10" borderId="63" xfId="1" applyNumberFormat="1" applyFont="1" applyFill="1" applyBorder="1" applyAlignment="1">
      <alignment horizontal="right" vertical="center"/>
    </xf>
    <xf numFmtId="165" fontId="0" fillId="14" borderId="60" xfId="1" applyNumberFormat="1" applyFont="1" applyFill="1" applyBorder="1" applyAlignment="1">
      <alignment horizontal="right" vertical="center"/>
    </xf>
    <xf numFmtId="165" fontId="0" fillId="9" borderId="62" xfId="1" applyNumberFormat="1" applyFont="1" applyFill="1" applyBorder="1" applyAlignment="1">
      <alignment horizontal="right" vertical="center"/>
    </xf>
    <xf numFmtId="165" fontId="0" fillId="11" borderId="50" xfId="1" applyNumberFormat="1" applyFont="1" applyFill="1" applyBorder="1" applyAlignment="1">
      <alignment horizontal="right" vertical="center"/>
    </xf>
    <xf numFmtId="165" fontId="0" fillId="8" borderId="86" xfId="1" applyNumberFormat="1" applyFont="1" applyFill="1" applyBorder="1" applyAlignment="1">
      <alignment horizontal="right" vertical="center"/>
    </xf>
    <xf numFmtId="165" fontId="0" fillId="0" borderId="58" xfId="1" applyNumberFormat="1" applyFont="1" applyFill="1" applyBorder="1" applyAlignment="1">
      <alignment horizontal="right" vertical="center"/>
    </xf>
    <xf numFmtId="165" fontId="0" fillId="10" borderId="64" xfId="1" applyNumberFormat="1" applyFont="1" applyFill="1" applyBorder="1" applyAlignment="1">
      <alignment horizontal="right" vertical="center"/>
    </xf>
    <xf numFmtId="165" fontId="0" fillId="0" borderId="44" xfId="1" applyNumberFormat="1" applyFont="1" applyFill="1" applyBorder="1" applyAlignment="1">
      <alignment horizontal="right" vertical="center"/>
    </xf>
    <xf numFmtId="165" fontId="0" fillId="0" borderId="55" xfId="1" applyNumberFormat="1" applyFont="1" applyFill="1" applyBorder="1" applyAlignment="1">
      <alignment horizontal="right" vertical="center"/>
    </xf>
    <xf numFmtId="0" fontId="5" fillId="0" borderId="61" xfId="1" applyFont="1" applyFill="1" applyBorder="1" applyAlignment="1">
      <alignment horizontal="left" vertical="center" wrapText="1"/>
    </xf>
    <xf numFmtId="2" fontId="7" fillId="0" borderId="7" xfId="0" applyNumberFormat="1" applyFont="1" applyFill="1" applyBorder="1" applyAlignment="1">
      <alignment horizontal="right" vertical="center" wrapText="1"/>
    </xf>
    <xf numFmtId="2" fontId="0" fillId="0" borderId="2" xfId="1" applyNumberFormat="1" applyFont="1" applyFill="1" applyBorder="1" applyAlignment="1">
      <alignment horizontal="right" vertical="center"/>
    </xf>
    <xf numFmtId="4" fontId="7" fillId="0" borderId="7" xfId="0" applyNumberFormat="1" applyFont="1" applyFill="1" applyBorder="1" applyAlignment="1">
      <alignment horizontal="right" vertical="center" wrapText="1"/>
    </xf>
    <xf numFmtId="4" fontId="7" fillId="0" borderId="1" xfId="0" applyNumberFormat="1" applyFont="1" applyFill="1" applyBorder="1" applyAlignment="1">
      <alignment horizontal="right" vertical="center"/>
    </xf>
    <xf numFmtId="4" fontId="7" fillId="0" borderId="32" xfId="0" applyNumberFormat="1" applyFont="1" applyFill="1" applyBorder="1" applyAlignment="1">
      <alignment horizontal="right" vertical="center"/>
    </xf>
    <xf numFmtId="0" fontId="5" fillId="12" borderId="43" xfId="1" applyFont="1" applyFill="1" applyBorder="1" applyAlignment="1">
      <alignment horizontal="left" vertical="center" wrapText="1"/>
    </xf>
    <xf numFmtId="2" fontId="0" fillId="12" borderId="54" xfId="1" applyNumberFormat="1" applyFont="1" applyFill="1" applyBorder="1" applyAlignment="1">
      <alignment horizontal="right" vertical="center"/>
    </xf>
    <xf numFmtId="165" fontId="0" fillId="12" borderId="54" xfId="1" applyNumberFormat="1" applyFont="1" applyFill="1" applyBorder="1" applyAlignment="1">
      <alignment horizontal="right" vertical="center"/>
    </xf>
    <xf numFmtId="4" fontId="7" fillId="12" borderId="33" xfId="0" applyNumberFormat="1" applyFont="1" applyFill="1" applyBorder="1" applyAlignment="1">
      <alignment horizontal="right" vertical="center"/>
    </xf>
    <xf numFmtId="0" fontId="5" fillId="12" borderId="26" xfId="1" applyFont="1" applyFill="1" applyBorder="1" applyAlignment="1">
      <alignment horizontal="left" vertical="center" wrapText="1"/>
    </xf>
    <xf numFmtId="2" fontId="7" fillId="12" borderId="39" xfId="0" applyNumberFormat="1" applyFont="1" applyFill="1" applyBorder="1" applyAlignment="1">
      <alignment horizontal="right" vertical="center" wrapText="1"/>
    </xf>
    <xf numFmtId="2" fontId="0" fillId="12" borderId="41" xfId="1" applyNumberFormat="1" applyFont="1" applyFill="1" applyBorder="1" applyAlignment="1">
      <alignment horizontal="right" vertical="center"/>
    </xf>
    <xf numFmtId="4" fontId="7" fillId="12" borderId="39" xfId="0" applyNumberFormat="1" applyFont="1" applyFill="1" applyBorder="1" applyAlignment="1">
      <alignment horizontal="right" vertical="center" wrapText="1"/>
    </xf>
    <xf numFmtId="165" fontId="0" fillId="12" borderId="41" xfId="1" applyNumberFormat="1" applyFont="1" applyFill="1" applyBorder="1" applyAlignment="1">
      <alignment horizontal="right" vertical="center"/>
    </xf>
    <xf numFmtId="4" fontId="7" fillId="12" borderId="39" xfId="0" applyNumberFormat="1" applyFont="1" applyFill="1" applyBorder="1" applyAlignment="1">
      <alignment horizontal="right" vertical="center"/>
    </xf>
    <xf numFmtId="4" fontId="7" fillId="12" borderId="40" xfId="0" applyNumberFormat="1" applyFont="1" applyFill="1" applyBorder="1" applyAlignment="1">
      <alignment horizontal="right" vertical="center"/>
    </xf>
    <xf numFmtId="4" fontId="0" fillId="12" borderId="40" xfId="0" applyNumberFormat="1" applyFont="1" applyFill="1" applyBorder="1" applyAlignment="1">
      <alignment horizontal="right" vertical="center"/>
    </xf>
    <xf numFmtId="165" fontId="0" fillId="12" borderId="42" xfId="1" applyNumberFormat="1" applyFont="1" applyFill="1" applyBorder="1" applyAlignment="1">
      <alignment horizontal="right" vertical="center"/>
    </xf>
    <xf numFmtId="2" fontId="0" fillId="0" borderId="62" xfId="1" applyNumberFormat="1" applyFont="1" applyFill="1" applyBorder="1" applyAlignment="1">
      <alignment horizontal="right" vertical="center"/>
    </xf>
    <xf numFmtId="4" fontId="7" fillId="0" borderId="7" xfId="0" applyNumberFormat="1" applyFont="1" applyFill="1" applyBorder="1" applyAlignment="1">
      <alignment horizontal="right" vertical="center"/>
    </xf>
    <xf numFmtId="0" fontId="0" fillId="0" borderId="43" xfId="1" applyFont="1" applyFill="1" applyBorder="1" applyAlignment="1">
      <alignment horizontal="left" vertical="center" wrapText="1"/>
    </xf>
    <xf numFmtId="2" fontId="7" fillId="0" borderId="23" xfId="1" applyNumberFormat="1" applyFont="1" applyFill="1" applyBorder="1" applyAlignment="1">
      <alignment horizontal="right" vertical="center"/>
    </xf>
    <xf numFmtId="2" fontId="0" fillId="0" borderId="75" xfId="1" applyNumberFormat="1" applyFont="1" applyFill="1" applyBorder="1" applyAlignment="1">
      <alignment horizontal="right" vertical="center"/>
    </xf>
    <xf numFmtId="4" fontId="7" fillId="0" borderId="23" xfId="1" applyNumberFormat="1" applyFont="1" applyFill="1" applyBorder="1" applyAlignment="1">
      <alignment horizontal="right" vertical="center"/>
    </xf>
    <xf numFmtId="165" fontId="0" fillId="0" borderId="75" xfId="1" applyNumberFormat="1" applyFont="1" applyFill="1" applyBorder="1" applyAlignment="1">
      <alignment horizontal="right" vertical="center"/>
    </xf>
    <xf numFmtId="4" fontId="7" fillId="9" borderId="40" xfId="0" applyNumberFormat="1" applyFont="1" applyFill="1" applyBorder="1" applyAlignment="1">
      <alignment horizontal="right" vertical="center" wrapText="1"/>
    </xf>
    <xf numFmtId="165" fontId="0" fillId="9" borderId="42" xfId="1" applyNumberFormat="1" applyFont="1" applyFill="1" applyBorder="1" applyAlignment="1">
      <alignment horizontal="right" vertical="center"/>
    </xf>
    <xf numFmtId="4" fontId="7" fillId="9" borderId="33" xfId="0" applyNumberFormat="1" applyFont="1" applyFill="1" applyBorder="1" applyAlignment="1">
      <alignment horizontal="right" vertical="center"/>
    </xf>
    <xf numFmtId="4" fontId="7" fillId="9" borderId="40" xfId="0" applyNumberFormat="1" applyFont="1" applyFill="1" applyBorder="1" applyAlignment="1">
      <alignment horizontal="right" vertical="center"/>
    </xf>
    <xf numFmtId="165" fontId="0" fillId="9" borderId="41" xfId="1" applyNumberFormat="1" applyFont="1" applyFill="1" applyBorder="1" applyAlignment="1">
      <alignment horizontal="right" vertical="center"/>
    </xf>
    <xf numFmtId="4" fontId="7" fillId="9" borderId="39" xfId="1" applyNumberFormat="1" applyFont="1" applyFill="1" applyBorder="1" applyAlignment="1">
      <alignment horizontal="right" vertical="center"/>
    </xf>
    <xf numFmtId="4" fontId="0" fillId="9" borderId="40" xfId="0" applyNumberFormat="1" applyFont="1" applyFill="1" applyBorder="1" applyAlignment="1">
      <alignment horizontal="right" vertical="center" wrapText="1"/>
    </xf>
    <xf numFmtId="0" fontId="0" fillId="9" borderId="37" xfId="1" applyFont="1" applyFill="1" applyBorder="1" applyAlignment="1">
      <alignment horizontal="left" vertical="center" wrapText="1"/>
    </xf>
    <xf numFmtId="4" fontId="7" fillId="9" borderId="10" xfId="0" applyNumberFormat="1" applyFont="1" applyFill="1" applyBorder="1" applyAlignment="1">
      <alignment horizontal="right" vertical="center" wrapText="1"/>
    </xf>
    <xf numFmtId="165" fontId="0" fillId="9" borderId="86" xfId="1" applyNumberFormat="1" applyFont="1" applyFill="1" applyBorder="1" applyAlignment="1">
      <alignment horizontal="right" vertical="center"/>
    </xf>
    <xf numFmtId="4" fontId="7" fillId="9" borderId="87" xfId="0" applyNumberFormat="1" applyFont="1" applyFill="1" applyBorder="1" applyAlignment="1">
      <alignment horizontal="right" vertical="center"/>
    </xf>
    <xf numFmtId="4" fontId="0" fillId="9" borderId="6" xfId="0" applyNumberFormat="1" applyFont="1" applyFill="1" applyBorder="1" applyAlignment="1">
      <alignment horizontal="right" vertical="center"/>
    </xf>
    <xf numFmtId="4" fontId="7" fillId="9" borderId="6" xfId="0" applyNumberFormat="1" applyFont="1" applyFill="1" applyBorder="1" applyAlignment="1">
      <alignment horizontal="right" vertical="center"/>
    </xf>
    <xf numFmtId="165" fontId="0" fillId="9" borderId="63" xfId="1" applyNumberFormat="1" applyFont="1" applyFill="1" applyBorder="1" applyAlignment="1">
      <alignment horizontal="right" vertical="center"/>
    </xf>
    <xf numFmtId="4" fontId="7" fillId="9" borderId="5" xfId="1" applyNumberFormat="1" applyFont="1" applyFill="1" applyBorder="1" applyAlignment="1">
      <alignment horizontal="right" vertical="center"/>
    </xf>
    <xf numFmtId="4" fontId="0" fillId="9" borderId="6" xfId="0" applyNumberFormat="1" applyFont="1" applyFill="1" applyBorder="1" applyAlignment="1">
      <alignment horizontal="right" vertical="center" wrapText="1"/>
    </xf>
    <xf numFmtId="4" fontId="7" fillId="9" borderId="6" xfId="0" applyNumberFormat="1" applyFont="1" applyFill="1" applyBorder="1" applyAlignment="1">
      <alignment horizontal="right" vertical="center" wrapText="1"/>
    </xf>
    <xf numFmtId="165" fontId="0" fillId="9" borderId="64" xfId="1" applyNumberFormat="1" applyFont="1" applyFill="1" applyBorder="1" applyAlignment="1">
      <alignment horizontal="right" vertical="center"/>
    </xf>
    <xf numFmtId="2" fontId="7" fillId="0" borderId="1" xfId="1" applyNumberFormat="1" applyFont="1" applyFill="1" applyBorder="1" applyAlignment="1">
      <alignment horizontal="right" vertical="center"/>
    </xf>
    <xf numFmtId="4" fontId="7" fillId="0" borderId="1" xfId="1" applyNumberFormat="1" applyFont="1" applyFill="1" applyBorder="1" applyAlignment="1">
      <alignment horizontal="right" vertical="center"/>
    </xf>
    <xf numFmtId="4" fontId="7" fillId="0" borderId="22" xfId="1" applyNumberFormat="1" applyFont="1" applyFill="1" applyBorder="1" applyAlignment="1">
      <alignment horizontal="right" vertical="center"/>
    </xf>
    <xf numFmtId="4" fontId="0" fillId="0" borderId="23" xfId="0" applyNumberFormat="1" applyFont="1" applyFill="1" applyBorder="1" applyAlignment="1">
      <alignment horizontal="right" vertical="center" wrapText="1"/>
    </xf>
    <xf numFmtId="0" fontId="0" fillId="8" borderId="88" xfId="1" applyFont="1" applyFill="1" applyBorder="1" applyAlignment="1">
      <alignment horizontal="left" vertical="center" wrapText="1"/>
    </xf>
    <xf numFmtId="2" fontId="7" fillId="8" borderId="22" xfId="0" applyNumberFormat="1" applyFont="1" applyFill="1" applyBorder="1" applyAlignment="1">
      <alignment horizontal="right" vertical="center" wrapText="1"/>
    </xf>
    <xf numFmtId="2" fontId="0" fillId="8" borderId="23" xfId="0" applyNumberFormat="1" applyFont="1" applyFill="1" applyBorder="1" applyAlignment="1">
      <alignment horizontal="right" vertical="center"/>
    </xf>
    <xf numFmtId="2" fontId="7" fillId="8" borderId="23" xfId="0" applyNumberFormat="1" applyFont="1" applyFill="1" applyBorder="1" applyAlignment="1">
      <alignment horizontal="right" vertical="center"/>
    </xf>
    <xf numFmtId="4" fontId="0" fillId="8" borderId="22" xfId="0" applyNumberFormat="1" applyFont="1" applyFill="1" applyBorder="1" applyAlignment="1">
      <alignment horizontal="right" vertical="center" wrapText="1"/>
    </xf>
    <xf numFmtId="4" fontId="0" fillId="8" borderId="23" xfId="0" applyNumberFormat="1" applyFont="1" applyFill="1" applyBorder="1" applyAlignment="1">
      <alignment horizontal="right" vertical="center"/>
    </xf>
    <xf numFmtId="4" fontId="7" fillId="8" borderId="23" xfId="0" applyNumberFormat="1" applyFont="1" applyFill="1" applyBorder="1" applyAlignment="1">
      <alignment horizontal="right" vertical="center" wrapText="1"/>
    </xf>
    <xf numFmtId="165" fontId="7" fillId="8" borderId="58" xfId="1" applyNumberFormat="1" applyFont="1" applyFill="1" applyBorder="1" applyAlignment="1">
      <alignment horizontal="right" vertical="center"/>
    </xf>
    <xf numFmtId="4" fontId="7" fillId="8" borderId="33" xfId="0" applyNumberFormat="1" applyFont="1" applyFill="1" applyBorder="1" applyAlignment="1">
      <alignment horizontal="right" vertical="center"/>
    </xf>
    <xf numFmtId="4" fontId="7" fillId="8" borderId="23" xfId="0" applyNumberFormat="1" applyFont="1" applyFill="1" applyBorder="1" applyAlignment="1">
      <alignment horizontal="right" vertical="center"/>
    </xf>
    <xf numFmtId="165" fontId="7" fillId="8" borderId="55" xfId="1" applyNumberFormat="1" applyFont="1" applyFill="1" applyBorder="1" applyAlignment="1">
      <alignment horizontal="right" vertical="center"/>
    </xf>
    <xf numFmtId="4" fontId="7" fillId="8" borderId="22" xfId="0" applyNumberFormat="1" applyFont="1" applyFill="1" applyBorder="1" applyAlignment="1">
      <alignment horizontal="right" vertical="center" wrapText="1"/>
    </xf>
    <xf numFmtId="0" fontId="7" fillId="8" borderId="8" xfId="0" applyFont="1" applyFill="1" applyBorder="1" applyAlignment="1">
      <alignment horizontal="left" vertical="center" wrapText="1"/>
    </xf>
    <xf numFmtId="2" fontId="8" fillId="8" borderId="8" xfId="0" applyNumberFormat="1" applyFont="1" applyFill="1" applyBorder="1" applyAlignment="1">
      <alignment horizontal="right" vertical="center"/>
    </xf>
    <xf numFmtId="2" fontId="0" fillId="8" borderId="9" xfId="1" applyNumberFormat="1" applyFont="1" applyFill="1" applyBorder="1" applyAlignment="1">
      <alignment horizontal="right" vertical="center"/>
    </xf>
    <xf numFmtId="2" fontId="0" fillId="8" borderId="20" xfId="1" applyNumberFormat="1" applyFont="1" applyFill="1" applyBorder="1" applyAlignment="1">
      <alignment horizontal="right" vertical="center"/>
    </xf>
    <xf numFmtId="4" fontId="0" fillId="8" borderId="9" xfId="1" applyNumberFormat="1" applyFont="1" applyFill="1" applyBorder="1" applyAlignment="1">
      <alignment horizontal="right" vertical="center"/>
    </xf>
    <xf numFmtId="4" fontId="7" fillId="8" borderId="9" xfId="1" applyNumberFormat="1" applyFont="1" applyFill="1" applyBorder="1" applyAlignment="1">
      <alignment horizontal="right" vertical="center"/>
    </xf>
    <xf numFmtId="165" fontId="0" fillId="8" borderId="50" xfId="1" applyNumberFormat="1" applyFont="1" applyFill="1" applyBorder="1" applyAlignment="1">
      <alignment horizontal="right" vertical="center"/>
    </xf>
    <xf numFmtId="4" fontId="8" fillId="8" borderId="34" xfId="0" applyNumberFormat="1" applyFont="1" applyFill="1" applyBorder="1" applyAlignment="1">
      <alignment horizontal="right" vertical="center"/>
    </xf>
    <xf numFmtId="165" fontId="0" fillId="8" borderId="20" xfId="1" applyNumberFormat="1" applyFont="1" applyFill="1" applyBorder="1" applyAlignment="1">
      <alignment horizontal="right" vertical="center"/>
    </xf>
    <xf numFmtId="4" fontId="7" fillId="8" borderId="8" xfId="0" applyNumberFormat="1" applyFont="1" applyFill="1" applyBorder="1" applyAlignment="1">
      <alignment horizontal="right" vertical="center"/>
    </xf>
    <xf numFmtId="0" fontId="7" fillId="0" borderId="22" xfId="0" applyFont="1" applyFill="1" applyBorder="1" applyAlignment="1">
      <alignment horizontal="left" vertical="center" wrapText="1"/>
    </xf>
    <xf numFmtId="2" fontId="8" fillId="0" borderId="22" xfId="0" applyNumberFormat="1" applyFont="1" applyFill="1" applyBorder="1" applyAlignment="1">
      <alignment horizontal="right" vertical="center"/>
    </xf>
    <xf numFmtId="2" fontId="0" fillId="0" borderId="23" xfId="1" applyNumberFormat="1" applyFont="1" applyFill="1" applyBorder="1" applyAlignment="1">
      <alignment horizontal="right" vertical="center"/>
    </xf>
    <xf numFmtId="4" fontId="8" fillId="0" borderId="33" xfId="0" applyNumberFormat="1" applyFont="1" applyFill="1" applyBorder="1" applyAlignment="1">
      <alignment horizontal="right" vertical="center"/>
    </xf>
    <xf numFmtId="2" fontId="7" fillId="9" borderId="5" xfId="0" applyNumberFormat="1" applyFont="1" applyFill="1" applyBorder="1" applyAlignment="1">
      <alignment horizontal="right" vertical="center" wrapText="1"/>
    </xf>
    <xf numFmtId="2" fontId="0" fillId="9" borderId="6" xfId="0" applyNumberFormat="1" applyFont="1" applyFill="1" applyBorder="1" applyAlignment="1">
      <alignment horizontal="right" vertical="center"/>
    </xf>
    <xf numFmtId="2" fontId="7" fillId="9" borderId="6" xfId="0" applyNumberFormat="1" applyFont="1" applyFill="1" applyBorder="1" applyAlignment="1">
      <alignment horizontal="right" vertical="center" wrapText="1"/>
    </xf>
    <xf numFmtId="2" fontId="0" fillId="9" borderId="64" xfId="1" applyNumberFormat="1" applyFont="1" applyFill="1" applyBorder="1" applyAlignment="1">
      <alignment horizontal="right" vertical="center"/>
    </xf>
    <xf numFmtId="2" fontId="0" fillId="0" borderId="29" xfId="1" applyNumberFormat="1" applyFont="1" applyFill="1" applyBorder="1" applyAlignment="1">
      <alignment horizontal="right" vertical="center"/>
    </xf>
    <xf numFmtId="2" fontId="0" fillId="9" borderId="29" xfId="1" applyNumberFormat="1" applyFont="1" applyFill="1" applyBorder="1" applyAlignment="1">
      <alignment horizontal="right" vertical="center"/>
    </xf>
    <xf numFmtId="2" fontId="7" fillId="0" borderId="1" xfId="0" applyNumberFormat="1" applyFont="1" applyFill="1" applyBorder="1" applyAlignment="1">
      <alignment horizontal="right" vertical="center"/>
    </xf>
    <xf numFmtId="2" fontId="7" fillId="9" borderId="8" xfId="0" applyNumberFormat="1" applyFont="1" applyFill="1" applyBorder="1" applyAlignment="1">
      <alignment horizontal="right" vertical="center" wrapText="1"/>
    </xf>
    <xf numFmtId="2" fontId="0" fillId="9" borderId="9" xfId="0" applyNumberFormat="1" applyFont="1" applyFill="1" applyBorder="1" applyAlignment="1">
      <alignment horizontal="right" vertical="center"/>
    </xf>
    <xf numFmtId="2" fontId="7" fillId="9" borderId="9" xfId="0" applyNumberFormat="1" applyFont="1" applyFill="1" applyBorder="1" applyAlignment="1">
      <alignment horizontal="right" vertical="center" wrapText="1"/>
    </xf>
    <xf numFmtId="2" fontId="0" fillId="9" borderId="50" xfId="1" applyNumberFormat="1" applyFont="1" applyFill="1" applyBorder="1" applyAlignment="1">
      <alignment horizontal="right" vertical="center"/>
    </xf>
    <xf numFmtId="164" fontId="0" fillId="9" borderId="73" xfId="1" applyNumberFormat="1" applyFont="1" applyFill="1" applyBorder="1" applyAlignment="1">
      <alignment horizontal="right" vertical="center"/>
    </xf>
    <xf numFmtId="164" fontId="0" fillId="0" borderId="36" xfId="0" applyNumberFormat="1" applyFont="1" applyFill="1" applyBorder="1" applyAlignment="1">
      <alignment horizontal="right" vertical="center"/>
    </xf>
    <xf numFmtId="164" fontId="0" fillId="0" borderId="10" xfId="0" applyNumberFormat="1" applyFont="1" applyFill="1" applyBorder="1" applyAlignment="1">
      <alignment horizontal="right" vertical="center"/>
    </xf>
    <xf numFmtId="164" fontId="7" fillId="0" borderId="10" xfId="0" applyNumberFormat="1" applyFont="1" applyFill="1" applyBorder="1" applyAlignment="1">
      <alignment horizontal="right" vertical="center"/>
    </xf>
    <xf numFmtId="164" fontId="0" fillId="0" borderId="92" xfId="1" applyNumberFormat="1" applyFont="1" applyFill="1" applyBorder="1" applyAlignment="1">
      <alignment horizontal="right" vertical="center"/>
    </xf>
    <xf numFmtId="164" fontId="0" fillId="0" borderId="93" xfId="1" applyNumberFormat="1" applyFont="1" applyFill="1" applyBorder="1" applyAlignment="1">
      <alignment horizontal="right" vertical="center"/>
    </xf>
    <xf numFmtId="2" fontId="7" fillId="4" borderId="34" xfId="0" applyNumberFormat="1" applyFont="1" applyFill="1" applyBorder="1" applyAlignment="1">
      <alignment horizontal="center" vertical="center"/>
    </xf>
    <xf numFmtId="2" fontId="7" fillId="8" borderId="34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2" fontId="7" fillId="4" borderId="15" xfId="0" applyNumberFormat="1" applyFont="1" applyFill="1" applyBorder="1" applyAlignment="1">
      <alignment horizontal="center" vertical="center"/>
    </xf>
    <xf numFmtId="2" fontId="7" fillId="4" borderId="73" xfId="0" applyNumberFormat="1" applyFont="1" applyFill="1" applyBorder="1" applyAlignment="1">
      <alignment horizontal="center" vertical="center"/>
    </xf>
    <xf numFmtId="2" fontId="7" fillId="8" borderId="60" xfId="0" applyNumberFormat="1" applyFont="1" applyFill="1" applyBorder="1" applyAlignment="1">
      <alignment horizontal="center" vertical="center"/>
    </xf>
    <xf numFmtId="2" fontId="7" fillId="4" borderId="60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0" fillId="0" borderId="0" xfId="0" applyFill="1" applyAlignment="1"/>
    <xf numFmtId="1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1" fontId="0" fillId="0" borderId="0" xfId="0" applyNumberFormat="1" applyFill="1" applyAlignment="1">
      <alignment horizontal="center" vertical="center"/>
    </xf>
    <xf numFmtId="2" fontId="22" fillId="0" borderId="0" xfId="0" applyNumberFormat="1" applyFont="1" applyAlignment="1">
      <alignment horizontal="left"/>
    </xf>
    <xf numFmtId="2" fontId="23" fillId="0" borderId="0" xfId="0" applyNumberFormat="1" applyFont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1" fillId="0" borderId="0" xfId="0" applyFont="1" applyFill="1" applyBorder="1" applyAlignment="1">
      <alignment horizontal="right" vertical="center"/>
    </xf>
    <xf numFmtId="1" fontId="21" fillId="0" borderId="0" xfId="0" applyNumberFormat="1" applyFont="1" applyBorder="1" applyAlignment="1">
      <alignment horizontal="center"/>
    </xf>
    <xf numFmtId="2" fontId="21" fillId="0" borderId="0" xfId="0" applyNumberFormat="1" applyFont="1" applyBorder="1" applyAlignment="1">
      <alignment horizontal="left"/>
    </xf>
    <xf numFmtId="0" fontId="21" fillId="0" borderId="0" xfId="0" applyFont="1" applyFill="1" applyBorder="1" applyAlignment="1">
      <alignment horizontal="left" vertical="center"/>
    </xf>
    <xf numFmtId="1" fontId="21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1" fillId="0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3" fillId="7" borderId="66" xfId="1" applyNumberFormat="1" applyFont="1" applyFill="1" applyBorder="1" applyAlignment="1">
      <alignment horizontal="center" vertical="center" wrapText="1"/>
    </xf>
    <xf numFmtId="1" fontId="0" fillId="0" borderId="16" xfId="1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10" fontId="0" fillId="0" borderId="83" xfId="1" applyNumberFormat="1" applyFont="1" applyFill="1" applyBorder="1" applyAlignment="1">
      <alignment horizontal="center" vertical="center"/>
    </xf>
    <xf numFmtId="166" fontId="0" fillId="0" borderId="14" xfId="1" applyNumberFormat="1" applyFont="1" applyFill="1" applyBorder="1" applyAlignment="1">
      <alignment horizontal="center" vertical="center"/>
    </xf>
    <xf numFmtId="166" fontId="0" fillId="0" borderId="15" xfId="1" applyNumberFormat="1" applyFont="1" applyFill="1" applyBorder="1" applyAlignment="1">
      <alignment horizontal="center" vertical="center"/>
    </xf>
    <xf numFmtId="166" fontId="0" fillId="0" borderId="15" xfId="0" applyNumberFormat="1" applyFont="1" applyFill="1" applyBorder="1" applyAlignment="1">
      <alignment horizontal="center" vertical="center"/>
    </xf>
    <xf numFmtId="2" fontId="0" fillId="0" borderId="14" xfId="1" applyNumberFormat="1" applyFont="1" applyFill="1" applyBorder="1" applyAlignment="1">
      <alignment horizontal="center" vertical="center"/>
    </xf>
    <xf numFmtId="2" fontId="0" fillId="0" borderId="83" xfId="1" applyNumberFormat="1" applyFont="1" applyFill="1" applyBorder="1" applyAlignment="1">
      <alignment horizontal="center" vertical="center"/>
    </xf>
    <xf numFmtId="2" fontId="12" fillId="0" borderId="83" xfId="1" applyNumberFormat="1" applyFont="1" applyFill="1" applyBorder="1" applyAlignment="1">
      <alignment horizontal="center" vertical="center"/>
    </xf>
    <xf numFmtId="10" fontId="0" fillId="0" borderId="12" xfId="1" applyNumberFormat="1" applyFont="1" applyFill="1" applyBorder="1" applyAlignment="1">
      <alignment horizontal="center" vertical="center"/>
    </xf>
    <xf numFmtId="1" fontId="0" fillId="0" borderId="84" xfId="1" applyNumberFormat="1" applyFont="1" applyFill="1" applyBorder="1" applyAlignment="1">
      <alignment horizontal="center" vertical="center"/>
    </xf>
    <xf numFmtId="2" fontId="0" fillId="4" borderId="22" xfId="0" applyNumberFormat="1" applyFont="1" applyFill="1" applyBorder="1" applyAlignment="1">
      <alignment horizontal="center" vertical="center"/>
    </xf>
    <xf numFmtId="2" fontId="0" fillId="4" borderId="23" xfId="0" applyNumberFormat="1" applyFont="1" applyFill="1" applyBorder="1" applyAlignment="1">
      <alignment horizontal="center" vertical="center"/>
    </xf>
    <xf numFmtId="10" fontId="0" fillId="4" borderId="27" xfId="1" applyNumberFormat="1" applyFont="1" applyFill="1" applyBorder="1" applyAlignment="1">
      <alignment horizontal="center" vertical="center"/>
    </xf>
    <xf numFmtId="2" fontId="0" fillId="4" borderId="0" xfId="0" applyNumberFormat="1" applyFont="1" applyFill="1" applyBorder="1" applyAlignment="1">
      <alignment horizontal="center" vertical="center"/>
    </xf>
    <xf numFmtId="10" fontId="0" fillId="4" borderId="51" xfId="1" applyNumberFormat="1" applyFont="1" applyFill="1" applyBorder="1" applyAlignment="1">
      <alignment horizontal="center" vertical="center"/>
    </xf>
    <xf numFmtId="166" fontId="0" fillId="4" borderId="22" xfId="1" applyNumberFormat="1" applyFont="1" applyFill="1" applyBorder="1" applyAlignment="1">
      <alignment horizontal="center" vertical="center"/>
    </xf>
    <xf numFmtId="166" fontId="0" fillId="4" borderId="23" xfId="1" applyNumberFormat="1" applyFont="1" applyFill="1" applyBorder="1" applyAlignment="1">
      <alignment horizontal="center" vertical="center"/>
    </xf>
    <xf numFmtId="166" fontId="0" fillId="4" borderId="0" xfId="0" applyNumberFormat="1" applyFont="1" applyFill="1" applyBorder="1" applyAlignment="1">
      <alignment horizontal="center" vertical="center"/>
    </xf>
    <xf numFmtId="2" fontId="0" fillId="4" borderId="22" xfId="1" applyNumberFormat="1" applyFont="1" applyFill="1" applyBorder="1" applyAlignment="1">
      <alignment horizontal="center" vertical="center"/>
    </xf>
    <xf numFmtId="2" fontId="0" fillId="4" borderId="27" xfId="1" applyNumberFormat="1" applyFont="1" applyFill="1" applyBorder="1" applyAlignment="1">
      <alignment horizontal="center" vertical="center"/>
    </xf>
    <xf numFmtId="2" fontId="12" fillId="4" borderId="27" xfId="1" applyNumberFormat="1" applyFont="1" applyFill="1" applyBorder="1" applyAlignment="1">
      <alignment horizontal="center" vertical="center"/>
    </xf>
    <xf numFmtId="10" fontId="0" fillId="4" borderId="94" xfId="1" applyNumberFormat="1" applyFont="1" applyFill="1" applyBorder="1" applyAlignment="1">
      <alignment horizontal="center" vertical="center"/>
    </xf>
    <xf numFmtId="1" fontId="0" fillId="0" borderId="61" xfId="1" applyNumberFormat="1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0" fontId="0" fillId="0" borderId="25" xfId="1" applyNumberFormat="1" applyFont="1" applyFill="1" applyBorder="1" applyAlignment="1">
      <alignment horizontal="center" vertical="center"/>
    </xf>
    <xf numFmtId="166" fontId="0" fillId="0" borderId="7" xfId="1" applyNumberFormat="1" applyFont="1" applyFill="1" applyBorder="1" applyAlignment="1">
      <alignment horizontal="center" vertical="center"/>
    </xf>
    <xf numFmtId="166" fontId="0" fillId="0" borderId="1" xfId="1" applyNumberFormat="1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0" fillId="0" borderId="25" xfId="1" applyNumberFormat="1" applyFont="1" applyFill="1" applyBorder="1" applyAlignment="1">
      <alignment horizontal="center" vertical="center"/>
    </xf>
    <xf numFmtId="2" fontId="12" fillId="0" borderId="25" xfId="1" applyNumberFormat="1" applyFont="1" applyFill="1" applyBorder="1" applyAlignment="1">
      <alignment horizontal="center" vertical="center"/>
    </xf>
    <xf numFmtId="10" fontId="0" fillId="0" borderId="95" xfId="1" applyNumberFormat="1" applyFont="1" applyFill="1" applyBorder="1" applyAlignment="1">
      <alignment horizontal="center" vertical="center"/>
    </xf>
    <xf numFmtId="2" fontId="0" fillId="4" borderId="7" xfId="0" applyNumberFormat="1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10" fontId="0" fillId="4" borderId="25" xfId="1" applyNumberFormat="1" applyFont="1" applyFill="1" applyBorder="1" applyAlignment="1">
      <alignment horizontal="center" vertical="center"/>
    </xf>
    <xf numFmtId="166" fontId="0" fillId="4" borderId="7" xfId="1" applyNumberFormat="1" applyFont="1" applyFill="1" applyBorder="1" applyAlignment="1">
      <alignment horizontal="center" vertical="center"/>
    </xf>
    <xf numFmtId="166" fontId="0" fillId="4" borderId="1" xfId="1" applyNumberFormat="1" applyFont="1" applyFill="1" applyBorder="1" applyAlignment="1">
      <alignment horizontal="center" vertical="center"/>
    </xf>
    <xf numFmtId="166" fontId="0" fillId="4" borderId="1" xfId="0" applyNumberFormat="1" applyFont="1" applyFill="1" applyBorder="1" applyAlignment="1">
      <alignment horizontal="center" vertical="center"/>
    </xf>
    <xf numFmtId="2" fontId="0" fillId="4" borderId="7" xfId="1" applyNumberFormat="1" applyFont="1" applyFill="1" applyBorder="1" applyAlignment="1">
      <alignment horizontal="center" vertical="center"/>
    </xf>
    <xf numFmtId="2" fontId="0" fillId="4" borderId="25" xfId="1" applyNumberFormat="1" applyFont="1" applyFill="1" applyBorder="1" applyAlignment="1">
      <alignment horizontal="center" vertical="center"/>
    </xf>
    <xf numFmtId="2" fontId="12" fillId="4" borderId="25" xfId="1" applyNumberFormat="1" applyFont="1" applyFill="1" applyBorder="1" applyAlignment="1">
      <alignment horizontal="center" vertical="center"/>
    </xf>
    <xf numFmtId="10" fontId="0" fillId="4" borderId="95" xfId="1" applyNumberFormat="1" applyFont="1" applyFill="1" applyBorder="1" applyAlignment="1">
      <alignment horizontal="center" vertical="center"/>
    </xf>
    <xf numFmtId="10" fontId="0" fillId="0" borderId="79" xfId="1" applyNumberFormat="1" applyFont="1" applyFill="1" applyBorder="1" applyAlignment="1">
      <alignment horizontal="center" vertical="center"/>
    </xf>
    <xf numFmtId="2" fontId="0" fillId="0" borderId="79" xfId="1" applyNumberFormat="1" applyFont="1" applyFill="1" applyBorder="1" applyAlignment="1">
      <alignment horizontal="center" vertical="center"/>
    </xf>
    <xf numFmtId="2" fontId="12" fillId="0" borderId="79" xfId="1" applyNumberFormat="1" applyFont="1" applyFill="1" applyBorder="1" applyAlignment="1">
      <alignment horizontal="center" vertical="center"/>
    </xf>
    <xf numFmtId="10" fontId="0" fillId="0" borderId="96" xfId="1" applyNumberFormat="1" applyFont="1" applyFill="1" applyBorder="1" applyAlignment="1">
      <alignment horizontal="center" vertical="center"/>
    </xf>
    <xf numFmtId="166" fontId="0" fillId="4" borderId="22" xfId="0" applyNumberFormat="1" applyFont="1" applyFill="1" applyBorder="1" applyAlignment="1">
      <alignment horizontal="center" vertical="center"/>
    </xf>
    <xf numFmtId="166" fontId="0" fillId="4" borderId="23" xfId="0" applyNumberFormat="1" applyFont="1" applyFill="1" applyBorder="1" applyAlignment="1">
      <alignment horizontal="center" vertical="center"/>
    </xf>
    <xf numFmtId="1" fontId="0" fillId="0" borderId="38" xfId="1" applyNumberFormat="1" applyFont="1" applyFill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10" fontId="0" fillId="0" borderId="46" xfId="1" applyNumberFormat="1" applyFont="1" applyFill="1" applyBorder="1" applyAlignment="1">
      <alignment horizontal="center" vertical="center"/>
    </xf>
    <xf numFmtId="166" fontId="0" fillId="0" borderId="8" xfId="1" applyNumberFormat="1" applyFont="1" applyFill="1" applyBorder="1" applyAlignment="1">
      <alignment horizontal="center" vertical="center"/>
    </xf>
    <xf numFmtId="166" fontId="0" fillId="0" borderId="9" xfId="0" applyNumberFormat="1" applyFont="1" applyFill="1" applyBorder="1" applyAlignment="1">
      <alignment horizontal="center" vertical="center"/>
    </xf>
    <xf numFmtId="2" fontId="0" fillId="0" borderId="8" xfId="1" applyNumberFormat="1" applyFont="1" applyFill="1" applyBorder="1" applyAlignment="1">
      <alignment horizontal="center" vertical="center"/>
    </xf>
    <xf numFmtId="2" fontId="0" fillId="0" borderId="46" xfId="1" applyNumberFormat="1" applyFont="1" applyFill="1" applyBorder="1" applyAlignment="1">
      <alignment horizontal="center" vertical="center"/>
    </xf>
    <xf numFmtId="2" fontId="12" fillId="0" borderId="46" xfId="1" applyNumberFormat="1" applyFont="1" applyFill="1" applyBorder="1" applyAlignment="1">
      <alignment horizontal="center" vertical="center"/>
    </xf>
    <xf numFmtId="10" fontId="0" fillId="0" borderId="97" xfId="1" applyNumberFormat="1" applyFont="1" applyFill="1" applyBorder="1" applyAlignment="1">
      <alignment horizontal="center" vertical="center"/>
    </xf>
    <xf numFmtId="2" fontId="0" fillId="0" borderId="22" xfId="0" applyNumberFormat="1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10" fontId="0" fillId="0" borderId="27" xfId="1" applyNumberFormat="1" applyFont="1" applyFill="1" applyBorder="1" applyAlignment="1">
      <alignment horizontal="center" vertical="center"/>
    </xf>
    <xf numFmtId="166" fontId="0" fillId="0" borderId="22" xfId="1" applyNumberFormat="1" applyFont="1" applyFill="1" applyBorder="1" applyAlignment="1">
      <alignment horizontal="center" vertical="center"/>
    </xf>
    <xf numFmtId="166" fontId="0" fillId="0" borderId="23" xfId="0" applyNumberFormat="1" applyFont="1" applyFill="1" applyBorder="1" applyAlignment="1">
      <alignment horizontal="center" vertical="center"/>
    </xf>
    <xf numFmtId="2" fontId="0" fillId="0" borderId="22" xfId="1" applyNumberFormat="1" applyFont="1" applyFill="1" applyBorder="1" applyAlignment="1">
      <alignment horizontal="center" vertical="center"/>
    </xf>
    <xf numFmtId="2" fontId="0" fillId="0" borderId="33" xfId="1" applyNumberFormat="1" applyFont="1" applyFill="1" applyBorder="1" applyAlignment="1">
      <alignment horizontal="center" vertical="center"/>
    </xf>
    <xf numFmtId="2" fontId="12" fillId="0" borderId="23" xfId="0" applyNumberFormat="1" applyFont="1" applyFill="1" applyBorder="1" applyAlignment="1">
      <alignment horizontal="center" vertical="center"/>
    </xf>
    <xf numFmtId="10" fontId="0" fillId="0" borderId="94" xfId="1" applyNumberFormat="1" applyFont="1" applyFill="1" applyBorder="1" applyAlignment="1">
      <alignment horizontal="center" vertical="center"/>
    </xf>
    <xf numFmtId="166" fontId="0" fillId="0" borderId="7" xfId="0" applyNumberFormat="1" applyFont="1" applyFill="1" applyBorder="1" applyAlignment="1">
      <alignment horizontal="center" vertical="center"/>
    </xf>
    <xf numFmtId="166" fontId="0" fillId="4" borderId="7" xfId="0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2" fontId="0" fillId="4" borderId="1" xfId="1" applyNumberFormat="1" applyFont="1" applyFill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166" fontId="0" fillId="4" borderId="31" xfId="1" applyNumberFormat="1" applyFont="1" applyFill="1" applyBorder="1" applyAlignment="1">
      <alignment horizontal="center" vertical="center"/>
    </xf>
    <xf numFmtId="166" fontId="0" fillId="0" borderId="31" xfId="1" applyNumberFormat="1" applyFont="1" applyFill="1" applyBorder="1" applyAlignment="1">
      <alignment horizontal="center" vertical="center"/>
    </xf>
    <xf numFmtId="166" fontId="0" fillId="4" borderId="31" xfId="0" applyNumberFormat="1" applyFont="1" applyFill="1" applyBorder="1" applyAlignment="1">
      <alignment horizontal="center" vertical="center"/>
    </xf>
    <xf numFmtId="166" fontId="0" fillId="4" borderId="32" xfId="1" applyNumberFormat="1" applyFont="1" applyFill="1" applyBorder="1" applyAlignment="1">
      <alignment horizontal="center" vertical="center"/>
    </xf>
    <xf numFmtId="166" fontId="0" fillId="0" borderId="32" xfId="1" applyNumberFormat="1" applyFont="1" applyFill="1" applyBorder="1" applyAlignment="1">
      <alignment horizontal="center" vertical="center"/>
    </xf>
    <xf numFmtId="10" fontId="5" fillId="0" borderId="25" xfId="1" applyNumberFormat="1" applyFont="1" applyFill="1" applyBorder="1" applyAlignment="1">
      <alignment horizontal="center" vertical="center"/>
    </xf>
    <xf numFmtId="10" fontId="0" fillId="6" borderId="25" xfId="1" applyNumberFormat="1" applyFont="1" applyFill="1" applyBorder="1" applyAlignment="1">
      <alignment horizontal="center" vertical="center"/>
    </xf>
    <xf numFmtId="2" fontId="0" fillId="6" borderId="25" xfId="1" applyNumberFormat="1" applyFont="1" applyFill="1" applyBorder="1" applyAlignment="1">
      <alignment horizontal="center" vertical="center"/>
    </xf>
    <xf numFmtId="2" fontId="12" fillId="6" borderId="25" xfId="1" applyNumberFormat="1" applyFont="1" applyFill="1" applyBorder="1" applyAlignment="1">
      <alignment horizontal="center" vertical="center"/>
    </xf>
    <xf numFmtId="10" fontId="0" fillId="6" borderId="95" xfId="1" applyNumberFormat="1" applyFont="1" applyFill="1" applyBorder="1" applyAlignment="1">
      <alignment horizontal="center" vertical="center"/>
    </xf>
    <xf numFmtId="10" fontId="0" fillId="4" borderId="62" xfId="1" applyNumberFormat="1" applyFont="1" applyFill="1" applyBorder="1" applyAlignment="1">
      <alignment horizontal="center" vertical="center"/>
    </xf>
    <xf numFmtId="2" fontId="5" fillId="4" borderId="1" xfId="1" applyNumberFormat="1" applyFont="1" applyFill="1" applyBorder="1" applyAlignment="1">
      <alignment horizontal="center" vertical="center"/>
    </xf>
    <xf numFmtId="10" fontId="0" fillId="4" borderId="56" xfId="1" applyNumberFormat="1" applyFont="1" applyFill="1" applyBorder="1" applyAlignment="1">
      <alignment horizontal="center" vertical="center"/>
    </xf>
    <xf numFmtId="2" fontId="0" fillId="0" borderId="49" xfId="0" applyNumberFormat="1" applyFont="1" applyFill="1" applyBorder="1" applyAlignment="1">
      <alignment horizontal="center" vertical="center"/>
    </xf>
    <xf numFmtId="2" fontId="0" fillId="0" borderId="30" xfId="1" applyNumberFormat="1" applyFont="1" applyFill="1" applyBorder="1" applyAlignment="1">
      <alignment horizontal="center" vertical="center"/>
    </xf>
    <xf numFmtId="10" fontId="0" fillId="0" borderId="48" xfId="1" applyNumberFormat="1" applyFont="1" applyFill="1" applyBorder="1" applyAlignment="1">
      <alignment horizontal="center" vertical="center"/>
    </xf>
    <xf numFmtId="166" fontId="0" fillId="0" borderId="49" xfId="1" applyNumberFormat="1" applyFont="1" applyFill="1" applyBorder="1" applyAlignment="1">
      <alignment horizontal="center" vertical="center"/>
    </xf>
    <xf numFmtId="166" fontId="0" fillId="0" borderId="30" xfId="1" applyNumberFormat="1" applyFont="1" applyFill="1" applyBorder="1" applyAlignment="1">
      <alignment horizontal="center" vertical="center"/>
    </xf>
    <xf numFmtId="166" fontId="0" fillId="0" borderId="76" xfId="1" applyNumberFormat="1" applyFont="1" applyFill="1" applyBorder="1" applyAlignment="1">
      <alignment horizontal="center" vertical="center"/>
    </xf>
    <xf numFmtId="10" fontId="0" fillId="0" borderId="82" xfId="1" applyNumberFormat="1" applyFont="1" applyFill="1" applyBorder="1" applyAlignment="1">
      <alignment horizontal="center" vertical="center"/>
    </xf>
    <xf numFmtId="2" fontId="0" fillId="0" borderId="57" xfId="0" applyNumberFormat="1" applyFont="1" applyFill="1" applyBorder="1" applyAlignment="1">
      <alignment horizontal="center" vertical="center"/>
    </xf>
    <xf numFmtId="2" fontId="5" fillId="0" borderId="30" xfId="1" applyNumberFormat="1" applyFont="1" applyFill="1" applyBorder="1" applyAlignment="1">
      <alignment horizontal="center" vertical="center"/>
    </xf>
    <xf numFmtId="10" fontId="0" fillId="0" borderId="76" xfId="1" applyNumberFormat="1" applyFont="1" applyFill="1" applyBorder="1" applyAlignment="1">
      <alignment horizontal="center" vertical="center"/>
    </xf>
    <xf numFmtId="1" fontId="0" fillId="0" borderId="43" xfId="1" applyNumberFormat="1" applyFont="1" applyFill="1" applyBorder="1" applyAlignment="1">
      <alignment horizontal="center" vertical="center"/>
    </xf>
    <xf numFmtId="2" fontId="8" fillId="0" borderId="22" xfId="0" applyNumberFormat="1" applyFont="1" applyFill="1" applyBorder="1" applyAlignment="1">
      <alignment horizontal="center" vertical="center"/>
    </xf>
    <xf numFmtId="2" fontId="0" fillId="0" borderId="23" xfId="1" applyNumberFormat="1" applyFont="1" applyFill="1" applyBorder="1" applyAlignment="1">
      <alignment horizontal="center" vertical="center"/>
    </xf>
    <xf numFmtId="10" fontId="0" fillId="0" borderId="75" xfId="1" applyNumberFormat="1" applyFont="1" applyFill="1" applyBorder="1" applyAlignment="1">
      <alignment horizontal="center" vertical="center"/>
    </xf>
    <xf numFmtId="166" fontId="0" fillId="0" borderId="23" xfId="1" applyNumberFormat="1" applyFont="1" applyFill="1" applyBorder="1" applyAlignment="1">
      <alignment horizontal="center" vertical="center"/>
    </xf>
    <xf numFmtId="166" fontId="0" fillId="0" borderId="55" xfId="1" applyNumberFormat="1" applyFont="1" applyFill="1" applyBorder="1" applyAlignment="1">
      <alignment horizontal="center" vertical="center"/>
    </xf>
    <xf numFmtId="10" fontId="0" fillId="0" borderId="80" xfId="1" applyNumberFormat="1" applyFont="1" applyFill="1" applyBorder="1" applyAlignment="1">
      <alignment horizontal="center" vertical="center"/>
    </xf>
    <xf numFmtId="2" fontId="5" fillId="0" borderId="55" xfId="1" applyNumberFormat="1" applyFont="1" applyFill="1" applyBorder="1" applyAlignment="1">
      <alignment horizontal="center" vertical="center"/>
    </xf>
    <xf numFmtId="10" fontId="0" fillId="0" borderId="98" xfId="1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2" fontId="0" fillId="4" borderId="32" xfId="0" applyNumberFormat="1" applyFont="1" applyFill="1" applyBorder="1" applyAlignment="1">
      <alignment horizontal="center" vertical="center"/>
    </xf>
    <xf numFmtId="10" fontId="0" fillId="4" borderId="56" xfId="0" applyNumberFormat="1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2" fontId="0" fillId="0" borderId="32" xfId="1" applyNumberFormat="1" applyFon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2" fontId="5" fillId="0" borderId="32" xfId="1" applyNumberFormat="1" applyFont="1" applyFill="1" applyBorder="1" applyAlignment="1">
      <alignment horizontal="center" vertical="center"/>
    </xf>
    <xf numFmtId="2" fontId="5" fillId="4" borderId="32" xfId="1" applyNumberFormat="1" applyFont="1" applyFill="1" applyBorder="1" applyAlignment="1">
      <alignment horizontal="center" vertical="center"/>
    </xf>
    <xf numFmtId="2" fontId="5" fillId="0" borderId="25" xfId="1" applyNumberFormat="1" applyFont="1" applyFill="1" applyBorder="1" applyAlignment="1">
      <alignment horizontal="center" vertical="center"/>
    </xf>
    <xf numFmtId="2" fontId="5" fillId="6" borderId="25" xfId="1" applyNumberFormat="1" applyFont="1" applyFill="1" applyBorder="1" applyAlignment="1">
      <alignment horizontal="center" vertical="center"/>
    </xf>
    <xf numFmtId="2" fontId="0" fillId="0" borderId="32" xfId="0" applyNumberFormat="1" applyFont="1" applyFill="1" applyBorder="1" applyAlignment="1">
      <alignment horizontal="center" vertical="center"/>
    </xf>
    <xf numFmtId="10" fontId="0" fillId="0" borderId="56" xfId="0" applyNumberFormat="1" applyFont="1" applyFill="1" applyBorder="1" applyAlignment="1">
      <alignment horizontal="center" vertical="center"/>
    </xf>
    <xf numFmtId="2" fontId="5" fillId="4" borderId="25" xfId="1" applyNumberFormat="1" applyFont="1" applyFill="1" applyBorder="1" applyAlignment="1">
      <alignment horizontal="center" vertical="center"/>
    </xf>
    <xf numFmtId="2" fontId="0" fillId="0" borderId="40" xfId="1" applyNumberFormat="1" applyFont="1" applyFill="1" applyBorder="1" applyAlignment="1">
      <alignment horizontal="center" vertical="center"/>
    </xf>
    <xf numFmtId="1" fontId="0" fillId="0" borderId="99" xfId="1" applyNumberFormat="1" applyFont="1" applyFill="1" applyBorder="1" applyAlignment="1">
      <alignment horizontal="center" vertical="center"/>
    </xf>
    <xf numFmtId="2" fontId="8" fillId="4" borderId="8" xfId="0" applyNumberFormat="1" applyFont="1" applyFill="1" applyBorder="1" applyAlignment="1">
      <alignment horizontal="center" vertical="center"/>
    </xf>
    <xf numFmtId="2" fontId="0" fillId="4" borderId="9" xfId="1" applyNumberFormat="1" applyFont="1" applyFill="1" applyBorder="1" applyAlignment="1">
      <alignment horizontal="center" vertical="center"/>
    </xf>
    <xf numFmtId="10" fontId="0" fillId="4" borderId="46" xfId="1" applyNumberFormat="1" applyFont="1" applyFill="1" applyBorder="1" applyAlignment="1">
      <alignment horizontal="center" vertical="center"/>
    </xf>
    <xf numFmtId="2" fontId="0" fillId="4" borderId="8" xfId="0" applyNumberFormat="1" applyFont="1" applyFill="1" applyBorder="1" applyAlignment="1">
      <alignment horizontal="center" vertical="center"/>
    </xf>
    <xf numFmtId="166" fontId="0" fillId="4" borderId="8" xfId="0" applyNumberFormat="1" applyFont="1" applyFill="1" applyBorder="1" applyAlignment="1">
      <alignment horizontal="center" vertical="center"/>
    </xf>
    <xf numFmtId="166" fontId="0" fillId="4" borderId="9" xfId="1" applyNumberFormat="1" applyFont="1" applyFill="1" applyBorder="1" applyAlignment="1">
      <alignment horizontal="center" vertical="center"/>
    </xf>
    <xf numFmtId="2" fontId="0" fillId="4" borderId="8" xfId="1" applyNumberFormat="1" applyFont="1" applyFill="1" applyBorder="1" applyAlignment="1">
      <alignment horizontal="center" vertical="center"/>
    </xf>
    <xf numFmtId="2" fontId="0" fillId="4" borderId="46" xfId="1" applyNumberFormat="1" applyFont="1" applyFill="1" applyBorder="1" applyAlignment="1">
      <alignment horizontal="center" vertical="center"/>
    </xf>
    <xf numFmtId="2" fontId="5" fillId="4" borderId="46" xfId="1" applyNumberFormat="1" applyFont="1" applyFill="1" applyBorder="1" applyAlignment="1">
      <alignment horizontal="center" vertical="center"/>
    </xf>
    <xf numFmtId="10" fontId="0" fillId="4" borderId="97" xfId="1" applyNumberFormat="1" applyFont="1" applyFill="1" applyBorder="1" applyAlignment="1">
      <alignment horizontal="center" vertical="center"/>
    </xf>
    <xf numFmtId="1" fontId="0" fillId="0" borderId="11" xfId="1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0" fillId="0" borderId="15" xfId="1" applyNumberFormat="1" applyFont="1" applyFill="1" applyBorder="1" applyAlignment="1">
      <alignment horizontal="center" vertical="center"/>
    </xf>
    <xf numFmtId="2" fontId="5" fillId="0" borderId="15" xfId="1" applyNumberFormat="1" applyFont="1" applyFill="1" applyBorder="1" applyAlignment="1">
      <alignment horizontal="center" vertical="center"/>
    </xf>
    <xf numFmtId="166" fontId="0" fillId="0" borderId="14" xfId="0" applyNumberFormat="1" applyFont="1" applyFill="1" applyBorder="1" applyAlignment="1">
      <alignment horizontal="center" vertical="center"/>
    </xf>
    <xf numFmtId="2" fontId="0" fillId="0" borderId="12" xfId="1" applyNumberFormat="1" applyFont="1" applyFill="1" applyBorder="1" applyAlignment="1">
      <alignment horizontal="center" vertical="center"/>
    </xf>
    <xf numFmtId="10" fontId="0" fillId="0" borderId="100" xfId="1" applyNumberFormat="1" applyFont="1" applyFill="1" applyBorder="1" applyAlignment="1">
      <alignment horizontal="center" vertical="center"/>
    </xf>
    <xf numFmtId="2" fontId="8" fillId="4" borderId="22" xfId="0" applyNumberFormat="1" applyFont="1" applyFill="1" applyBorder="1" applyAlignment="1">
      <alignment horizontal="center" vertical="center"/>
    </xf>
    <xf numFmtId="2" fontId="0" fillId="4" borderId="23" xfId="1" applyNumberFormat="1" applyFont="1" applyFill="1" applyBorder="1" applyAlignment="1">
      <alignment horizontal="center" vertical="center"/>
    </xf>
    <xf numFmtId="2" fontId="5" fillId="4" borderId="23" xfId="1" applyNumberFormat="1" applyFont="1" applyFill="1" applyBorder="1" applyAlignment="1">
      <alignment horizontal="center" vertical="center"/>
    </xf>
    <xf numFmtId="10" fontId="0" fillId="4" borderId="55" xfId="1" applyNumberFormat="1" applyFont="1" applyFill="1" applyBorder="1" applyAlignment="1">
      <alignment horizontal="center" vertical="center"/>
    </xf>
    <xf numFmtId="2" fontId="0" fillId="4" borderId="55" xfId="1" applyNumberFormat="1" applyFont="1" applyFill="1" applyBorder="1" applyAlignment="1">
      <alignment horizontal="center" vertical="center"/>
    </xf>
    <xf numFmtId="2" fontId="12" fillId="4" borderId="23" xfId="1" applyNumberFormat="1" applyFont="1" applyFill="1" applyBorder="1" applyAlignment="1">
      <alignment horizontal="center" vertical="center"/>
    </xf>
    <xf numFmtId="10" fontId="0" fillId="0" borderId="56" xfId="1" applyNumberFormat="1" applyFont="1" applyFill="1" applyBorder="1" applyAlignment="1">
      <alignment horizontal="center" vertical="center"/>
    </xf>
    <xf numFmtId="2" fontId="0" fillId="0" borderId="56" xfId="1" applyNumberFormat="1" applyFont="1" applyFill="1" applyBorder="1" applyAlignment="1">
      <alignment horizontal="center" vertical="center"/>
    </xf>
    <xf numFmtId="2" fontId="12" fillId="0" borderId="1" xfId="1" applyNumberFormat="1" applyFont="1" applyFill="1" applyBorder="1" applyAlignment="1">
      <alignment horizontal="center" vertical="center"/>
    </xf>
    <xf numFmtId="2" fontId="0" fillId="4" borderId="56" xfId="1" applyNumberFormat="1" applyFont="1" applyFill="1" applyBorder="1" applyAlignment="1">
      <alignment horizontal="center" vertical="center"/>
    </xf>
    <xf numFmtId="2" fontId="12" fillId="4" borderId="1" xfId="1" applyNumberFormat="1" applyFont="1" applyFill="1" applyBorder="1" applyAlignment="1">
      <alignment horizontal="center" vertical="center"/>
    </xf>
    <xf numFmtId="2" fontId="8" fillId="0" borderId="39" xfId="0" applyNumberFormat="1" applyFon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2" fontId="0" fillId="0" borderId="39" xfId="0" applyNumberFormat="1" applyFont="1" applyFill="1" applyBorder="1" applyAlignment="1">
      <alignment horizontal="center" vertical="center"/>
    </xf>
    <xf numFmtId="166" fontId="0" fillId="0" borderId="39" xfId="0" applyNumberFormat="1" applyFont="1" applyFill="1" applyBorder="1" applyAlignment="1">
      <alignment horizontal="center" vertical="center"/>
    </xf>
    <xf numFmtId="166" fontId="0" fillId="0" borderId="40" xfId="1" applyNumberFormat="1" applyFont="1" applyFill="1" applyBorder="1" applyAlignment="1">
      <alignment horizontal="center" vertical="center"/>
    </xf>
    <xf numFmtId="2" fontId="0" fillId="0" borderId="39" xfId="1" applyNumberFormat="1" applyFont="1" applyFill="1" applyBorder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2" fontId="12" fillId="0" borderId="40" xfId="1" applyNumberFormat="1" applyFont="1" applyFill="1" applyBorder="1" applyAlignment="1">
      <alignment horizontal="center" vertical="center"/>
    </xf>
    <xf numFmtId="10" fontId="0" fillId="4" borderId="20" xfId="1" applyNumberFormat="1" applyFont="1" applyFill="1" applyBorder="1" applyAlignment="1">
      <alignment horizontal="center" vertical="center"/>
    </xf>
    <xf numFmtId="2" fontId="0" fillId="4" borderId="20" xfId="1" applyNumberFormat="1" applyFont="1" applyFill="1" applyBorder="1" applyAlignment="1">
      <alignment horizontal="center" vertical="center"/>
    </xf>
    <xf numFmtId="2" fontId="12" fillId="4" borderId="9" xfId="1" applyNumberFormat="1" applyFont="1" applyFill="1" applyBorder="1" applyAlignment="1">
      <alignment horizontal="center" vertical="center"/>
    </xf>
    <xf numFmtId="0" fontId="7" fillId="0" borderId="22" xfId="0" applyNumberFormat="1" applyFont="1" applyFill="1" applyBorder="1" applyAlignment="1">
      <alignment horizontal="left" vertical="center" wrapText="1"/>
    </xf>
    <xf numFmtId="10" fontId="0" fillId="0" borderId="55" xfId="1" applyNumberFormat="1" applyFont="1" applyFill="1" applyBorder="1" applyAlignment="1">
      <alignment horizontal="center" vertical="center"/>
    </xf>
    <xf numFmtId="166" fontId="0" fillId="0" borderId="22" xfId="0" applyNumberFormat="1" applyFont="1" applyFill="1" applyBorder="1" applyAlignment="1">
      <alignment horizontal="center" vertical="center"/>
    </xf>
    <xf numFmtId="2" fontId="0" fillId="0" borderId="55" xfId="1" applyNumberFormat="1" applyFont="1" applyFill="1" applyBorder="1" applyAlignment="1">
      <alignment horizontal="center" vertical="center"/>
    </xf>
    <xf numFmtId="2" fontId="12" fillId="0" borderId="23" xfId="1" applyNumberFormat="1" applyFont="1" applyFill="1" applyBorder="1" applyAlignment="1">
      <alignment horizontal="center" vertical="center"/>
    </xf>
    <xf numFmtId="1" fontId="0" fillId="0" borderId="18" xfId="1" applyNumberFormat="1" applyFont="1" applyFill="1" applyBorder="1" applyAlignment="1">
      <alignment horizontal="center" vertical="center"/>
    </xf>
    <xf numFmtId="2" fontId="8" fillId="4" borderId="49" xfId="0" applyNumberFormat="1" applyFont="1" applyFill="1" applyBorder="1" applyAlignment="1">
      <alignment horizontal="center" vertical="center"/>
    </xf>
    <xf numFmtId="2" fontId="0" fillId="4" borderId="30" xfId="1" applyNumberFormat="1" applyFont="1" applyFill="1" applyBorder="1" applyAlignment="1">
      <alignment horizontal="center" vertical="center"/>
    </xf>
    <xf numFmtId="10" fontId="0" fillId="4" borderId="76" xfId="1" applyNumberFormat="1" applyFont="1" applyFill="1" applyBorder="1" applyAlignment="1">
      <alignment horizontal="center" vertical="center"/>
    </xf>
    <xf numFmtId="2" fontId="0" fillId="4" borderId="49" xfId="0" applyNumberFormat="1" applyFont="1" applyFill="1" applyBorder="1" applyAlignment="1">
      <alignment horizontal="center" vertical="center"/>
    </xf>
    <xf numFmtId="166" fontId="0" fillId="4" borderId="49" xfId="0" applyNumberFormat="1" applyFont="1" applyFill="1" applyBorder="1" applyAlignment="1">
      <alignment horizontal="center" vertical="center"/>
    </xf>
    <xf numFmtId="166" fontId="0" fillId="4" borderId="30" xfId="1" applyNumberFormat="1" applyFont="1" applyFill="1" applyBorder="1" applyAlignment="1">
      <alignment horizontal="center" vertical="center"/>
    </xf>
    <xf numFmtId="2" fontId="0" fillId="4" borderId="49" xfId="1" applyNumberFormat="1" applyFont="1" applyFill="1" applyBorder="1" applyAlignment="1">
      <alignment horizontal="center" vertical="center"/>
    </xf>
    <xf numFmtId="2" fontId="0" fillId="4" borderId="76" xfId="1" applyNumberFormat="1" applyFont="1" applyFill="1" applyBorder="1" applyAlignment="1">
      <alignment horizontal="center" vertical="center"/>
    </xf>
    <xf numFmtId="2" fontId="12" fillId="4" borderId="30" xfId="1" applyNumberFormat="1" applyFont="1" applyFill="1" applyBorder="1" applyAlignment="1">
      <alignment horizontal="center" vertical="center"/>
    </xf>
    <xf numFmtId="0" fontId="3" fillId="15" borderId="11" xfId="1" applyFont="1" applyFill="1" applyBorder="1" applyAlignment="1">
      <alignment horizontal="left" vertical="center" wrapText="1"/>
    </xf>
    <xf numFmtId="2" fontId="3" fillId="15" borderId="14" xfId="1" applyNumberFormat="1" applyFont="1" applyFill="1" applyBorder="1" applyAlignment="1">
      <alignment horizontal="center" vertical="center"/>
    </xf>
    <xf numFmtId="2" fontId="3" fillId="15" borderId="15" xfId="1" applyNumberFormat="1" applyFont="1" applyFill="1" applyBorder="1" applyAlignment="1">
      <alignment horizontal="center" vertical="center"/>
    </xf>
    <xf numFmtId="10" fontId="3" fillId="16" borderId="13" xfId="1" applyNumberFormat="1" applyFont="1" applyFill="1" applyBorder="1" applyAlignment="1">
      <alignment horizontal="center" vertical="center"/>
    </xf>
    <xf numFmtId="2" fontId="26" fillId="15" borderId="14" xfId="1" applyNumberFormat="1" applyFont="1" applyFill="1" applyBorder="1" applyAlignment="1">
      <alignment horizontal="center" vertical="center"/>
    </xf>
    <xf numFmtId="2" fontId="26" fillId="15" borderId="15" xfId="1" applyNumberFormat="1" applyFont="1" applyFill="1" applyBorder="1" applyAlignment="1">
      <alignment horizontal="center" vertical="center"/>
    </xf>
    <xf numFmtId="2" fontId="26" fillId="15" borderId="30" xfId="1" applyNumberFormat="1" applyFont="1" applyFill="1" applyBorder="1" applyAlignment="1">
      <alignment horizontal="center" vertical="center"/>
    </xf>
    <xf numFmtId="10" fontId="3" fillId="17" borderId="12" xfId="1" applyNumberFormat="1" applyFont="1" applyFill="1" applyBorder="1" applyAlignment="1">
      <alignment horizontal="center" vertical="center"/>
    </xf>
    <xf numFmtId="2" fontId="3" fillId="15" borderId="17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15" fillId="0" borderId="0" xfId="0" applyFont="1" applyBorder="1"/>
    <xf numFmtId="2" fontId="15" fillId="0" borderId="0" xfId="0" applyNumberFormat="1" applyFont="1" applyBorder="1" applyAlignment="1">
      <alignment horizontal="center"/>
    </xf>
    <xf numFmtId="0" fontId="27" fillId="0" borderId="0" xfId="0" applyFont="1" applyBorder="1" applyAlignment="1">
      <alignment vertical="center"/>
    </xf>
    <xf numFmtId="2" fontId="0" fillId="0" borderId="0" xfId="0" applyNumberFormat="1" applyBorder="1"/>
    <xf numFmtId="0" fontId="0" fillId="0" borderId="0" xfId="0" applyAlignment="1">
      <alignment horizontal="center" wrapText="1"/>
    </xf>
    <xf numFmtId="0" fontId="0" fillId="4" borderId="84" xfId="1" applyFont="1" applyFill="1" applyBorder="1" applyAlignment="1">
      <alignment horizontal="center" vertical="center" wrapText="1"/>
    </xf>
    <xf numFmtId="168" fontId="5" fillId="4" borderId="5" xfId="0" applyNumberFormat="1" applyFont="1" applyFill="1" applyBorder="1" applyAlignment="1">
      <alignment horizontal="center" vertical="center"/>
    </xf>
    <xf numFmtId="168" fontId="5" fillId="4" borderId="85" xfId="0" applyNumberFormat="1" applyFont="1" applyFill="1" applyBorder="1" applyAlignment="1">
      <alignment horizontal="center" vertical="center"/>
    </xf>
    <xf numFmtId="168" fontId="5" fillId="4" borderId="6" xfId="0" applyNumberFormat="1" applyFont="1" applyFill="1" applyBorder="1" applyAlignment="1">
      <alignment horizontal="center" vertical="center"/>
    </xf>
    <xf numFmtId="165" fontId="5" fillId="4" borderId="44" xfId="1" applyNumberFormat="1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 wrapText="1"/>
    </xf>
    <xf numFmtId="164" fontId="5" fillId="4" borderId="6" xfId="1" applyNumberFormat="1" applyFont="1" applyFill="1" applyBorder="1" applyAlignment="1">
      <alignment horizontal="center" vertical="center"/>
    </xf>
    <xf numFmtId="165" fontId="5" fillId="4" borderId="64" xfId="1" applyNumberFormat="1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/>
    </xf>
    <xf numFmtId="164" fontId="5" fillId="4" borderId="85" xfId="0" applyNumberFormat="1" applyFont="1" applyFill="1" applyBorder="1" applyAlignment="1">
      <alignment horizontal="center" vertical="center"/>
    </xf>
    <xf numFmtId="165" fontId="5" fillId="4" borderId="86" xfId="1" applyNumberFormat="1" applyFont="1" applyFill="1" applyBorder="1" applyAlignment="1">
      <alignment horizontal="center" vertical="center"/>
    </xf>
    <xf numFmtId="166" fontId="5" fillId="4" borderId="87" xfId="0" applyNumberFormat="1" applyFont="1" applyFill="1" applyBorder="1" applyAlignment="1">
      <alignment horizontal="center" vertical="center"/>
    </xf>
    <xf numFmtId="166" fontId="7" fillId="4" borderId="85" xfId="0" applyNumberFormat="1" applyFont="1" applyFill="1" applyBorder="1" applyAlignment="1">
      <alignment horizontal="center" vertical="center"/>
    </xf>
    <xf numFmtId="169" fontId="8" fillId="4" borderId="5" xfId="0" applyNumberFormat="1" applyFont="1" applyFill="1" applyBorder="1" applyAlignment="1">
      <alignment horizontal="center" vertical="center"/>
    </xf>
    <xf numFmtId="169" fontId="0" fillId="4" borderId="85" xfId="0" applyNumberFormat="1" applyFont="1" applyFill="1" applyBorder="1" applyAlignment="1">
      <alignment horizontal="center" vertical="center"/>
    </xf>
    <xf numFmtId="165" fontId="5" fillId="4" borderId="85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18" xfId="1" applyFont="1" applyFill="1" applyBorder="1" applyAlignment="1">
      <alignment horizontal="center" vertical="center" wrapText="1"/>
    </xf>
    <xf numFmtId="168" fontId="5" fillId="0" borderId="49" xfId="0" applyNumberFormat="1" applyFont="1" applyFill="1" applyBorder="1" applyAlignment="1">
      <alignment horizontal="center" vertical="center"/>
    </xf>
    <xf numFmtId="168" fontId="5" fillId="0" borderId="66" xfId="0" applyNumberFormat="1" applyFont="1" applyFill="1" applyBorder="1" applyAlignment="1">
      <alignment horizontal="center" vertical="center"/>
    </xf>
    <xf numFmtId="165" fontId="5" fillId="0" borderId="67" xfId="1" applyNumberFormat="1" applyFont="1" applyFill="1" applyBorder="1" applyAlignment="1">
      <alignment horizontal="center" vertical="center"/>
    </xf>
    <xf numFmtId="164" fontId="5" fillId="0" borderId="49" xfId="0" applyNumberFormat="1" applyFont="1" applyFill="1" applyBorder="1" applyAlignment="1">
      <alignment horizontal="center" vertical="center" wrapText="1"/>
    </xf>
    <xf numFmtId="164" fontId="5" fillId="0" borderId="30" xfId="1" applyNumberFormat="1" applyFont="1" applyFill="1" applyBorder="1" applyAlignment="1">
      <alignment horizontal="center" vertical="center"/>
    </xf>
    <xf numFmtId="165" fontId="5" fillId="0" borderId="19" xfId="1" applyNumberFormat="1" applyFont="1" applyFill="1" applyBorder="1" applyAlignment="1">
      <alignment horizontal="center" vertical="center"/>
    </xf>
    <xf numFmtId="164" fontId="5" fillId="0" borderId="49" xfId="0" applyNumberFormat="1" applyFont="1" applyFill="1" applyBorder="1" applyAlignment="1">
      <alignment horizontal="center" vertical="center"/>
    </xf>
    <xf numFmtId="164" fontId="5" fillId="0" borderId="66" xfId="0" applyNumberFormat="1" applyFont="1" applyFill="1" applyBorder="1" applyAlignment="1">
      <alignment horizontal="center" vertical="center"/>
    </xf>
    <xf numFmtId="166" fontId="5" fillId="0" borderId="57" xfId="0" applyNumberFormat="1" applyFont="1" applyFill="1" applyBorder="1" applyAlignment="1">
      <alignment horizontal="center" vertical="center"/>
    </xf>
    <xf numFmtId="166" fontId="7" fillId="0" borderId="66" xfId="0" applyNumberFormat="1" applyFont="1" applyFill="1" applyBorder="1" applyAlignment="1">
      <alignment horizontal="center" vertical="center"/>
    </xf>
    <xf numFmtId="169" fontId="8" fillId="0" borderId="49" xfId="0" applyNumberFormat="1" applyFont="1" applyFill="1" applyBorder="1" applyAlignment="1">
      <alignment horizontal="center" vertical="center"/>
    </xf>
    <xf numFmtId="169" fontId="0" fillId="0" borderId="66" xfId="0" applyNumberFormat="1" applyFont="1" applyFill="1" applyBorder="1" applyAlignment="1">
      <alignment horizontal="center" vertical="center"/>
    </xf>
    <xf numFmtId="165" fontId="5" fillId="0" borderId="66" xfId="0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 wrapText="1"/>
    </xf>
    <xf numFmtId="168" fontId="8" fillId="4" borderId="22" xfId="0" applyNumberFormat="1" applyFont="1" applyFill="1" applyBorder="1" applyAlignment="1">
      <alignment horizontal="center" vertical="center"/>
    </xf>
    <xf numFmtId="168" fontId="5" fillId="4" borderId="23" xfId="0" applyNumberFormat="1" applyFont="1" applyFill="1" applyBorder="1" applyAlignment="1">
      <alignment horizontal="center" vertical="center"/>
    </xf>
    <xf numFmtId="168" fontId="5" fillId="4" borderId="0" xfId="0" applyNumberFormat="1" applyFont="1" applyFill="1" applyBorder="1" applyAlignment="1">
      <alignment horizontal="center" vertical="center"/>
    </xf>
    <xf numFmtId="165" fontId="5" fillId="4" borderId="52" xfId="1" applyNumberFormat="1" applyFont="1" applyFill="1" applyBorder="1" applyAlignment="1">
      <alignment horizontal="center" vertical="center"/>
    </xf>
    <xf numFmtId="164" fontId="8" fillId="4" borderId="22" xfId="0" applyNumberFormat="1" applyFont="1" applyFill="1" applyBorder="1" applyAlignment="1">
      <alignment horizontal="center" vertical="center" wrapText="1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center" vertical="center"/>
    </xf>
    <xf numFmtId="165" fontId="5" fillId="4" borderId="51" xfId="1" applyNumberFormat="1" applyFont="1" applyFill="1" applyBorder="1" applyAlignment="1">
      <alignment horizontal="center" vertical="center"/>
    </xf>
    <xf numFmtId="164" fontId="8" fillId="4" borderId="22" xfId="0" applyNumberFormat="1" applyFont="1" applyFill="1" applyBorder="1" applyAlignment="1">
      <alignment horizontal="center" vertical="center"/>
    </xf>
    <xf numFmtId="169" fontId="8" fillId="4" borderId="33" xfId="0" applyNumberFormat="1" applyFont="1" applyFill="1" applyBorder="1" applyAlignment="1">
      <alignment horizontal="center" vertical="center"/>
    </xf>
    <xf numFmtId="169" fontId="5" fillId="4" borderId="23" xfId="0" applyNumberFormat="1" applyFont="1" applyFill="1" applyBorder="1" applyAlignment="1">
      <alignment horizontal="center" vertical="center"/>
    </xf>
    <xf numFmtId="169" fontId="5" fillId="4" borderId="0" xfId="0" applyNumberFormat="1" applyFont="1" applyFill="1" applyBorder="1" applyAlignment="1">
      <alignment horizontal="center" vertical="center"/>
    </xf>
    <xf numFmtId="165" fontId="5" fillId="4" borderId="23" xfId="0" applyNumberFormat="1" applyFont="1" applyFill="1" applyBorder="1" applyAlignment="1">
      <alignment horizontal="center" vertical="center"/>
    </xf>
    <xf numFmtId="169" fontId="0" fillId="4" borderId="22" xfId="0" applyNumberFormat="1" applyFont="1" applyFill="1" applyBorder="1" applyAlignment="1">
      <alignment horizontal="center" vertical="center"/>
    </xf>
    <xf numFmtId="169" fontId="0" fillId="4" borderId="53" xfId="0" applyNumberFormat="1" applyFont="1" applyFill="1" applyBorder="1" applyAlignment="1">
      <alignment horizontal="center" vertical="center"/>
    </xf>
    <xf numFmtId="165" fontId="0" fillId="4" borderId="53" xfId="1" applyNumberFormat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168" fontId="5" fillId="0" borderId="7" xfId="0" applyNumberFormat="1" applyFont="1" applyFill="1" applyBorder="1" applyAlignment="1">
      <alignment horizontal="center" vertical="center"/>
    </xf>
    <xf numFmtId="168" fontId="5" fillId="0" borderId="28" xfId="0" applyNumberFormat="1" applyFont="1" applyFill="1" applyBorder="1" applyAlignment="1">
      <alignment horizontal="center" vertical="center"/>
    </xf>
    <xf numFmtId="165" fontId="5" fillId="0" borderId="2" xfId="1" applyNumberFormat="1" applyFont="1" applyFill="1" applyBorder="1" applyAlignment="1">
      <alignment horizontal="center" vertical="center"/>
    </xf>
    <xf numFmtId="164" fontId="5" fillId="0" borderId="7" xfId="0" applyNumberFormat="1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/>
    </xf>
    <xf numFmtId="165" fontId="5" fillId="0" borderId="29" xfId="1" applyNumberFormat="1" applyFont="1" applyFill="1" applyBorder="1" applyAlignment="1">
      <alignment horizontal="center" vertical="center"/>
    </xf>
    <xf numFmtId="164" fontId="5" fillId="0" borderId="7" xfId="0" applyNumberFormat="1" applyFont="1" applyFill="1" applyBorder="1" applyAlignment="1">
      <alignment horizontal="center" vertical="center"/>
    </xf>
    <xf numFmtId="164" fontId="5" fillId="0" borderId="28" xfId="0" applyNumberFormat="1" applyFont="1" applyFill="1" applyBorder="1" applyAlignment="1">
      <alignment horizontal="center" vertical="center"/>
    </xf>
    <xf numFmtId="169" fontId="5" fillId="0" borderId="32" xfId="0" applyNumberFormat="1" applyFont="1" applyFill="1" applyBorder="1" applyAlignment="1">
      <alignment horizontal="center" vertical="center"/>
    </xf>
    <xf numFmtId="169" fontId="7" fillId="0" borderId="28" xfId="0" applyNumberFormat="1" applyFont="1" applyFill="1" applyBorder="1" applyAlignment="1">
      <alignment horizontal="center" vertical="center"/>
    </xf>
    <xf numFmtId="169" fontId="8" fillId="0" borderId="7" xfId="0" applyNumberFormat="1" applyFont="1" applyFill="1" applyBorder="1" applyAlignment="1">
      <alignment horizontal="center" vertical="center"/>
    </xf>
    <xf numFmtId="169" fontId="0" fillId="0" borderId="28" xfId="0" applyNumberFormat="1" applyFont="1" applyFill="1" applyBorder="1" applyAlignment="1">
      <alignment horizontal="center" vertical="center"/>
    </xf>
    <xf numFmtId="165" fontId="5" fillId="0" borderId="101" xfId="0" applyNumberFormat="1" applyFont="1" applyFill="1" applyBorder="1" applyAlignment="1">
      <alignment horizontal="center" vertical="center"/>
    </xf>
    <xf numFmtId="0" fontId="5" fillId="4" borderId="45" xfId="1" applyFont="1" applyFill="1" applyBorder="1" applyAlignment="1">
      <alignment horizontal="center" vertical="center" wrapText="1"/>
    </xf>
    <xf numFmtId="168" fontId="5" fillId="4" borderId="8" xfId="0" applyNumberFormat="1" applyFont="1" applyFill="1" applyBorder="1" applyAlignment="1">
      <alignment horizontal="center" vertical="center"/>
    </xf>
    <xf numFmtId="168" fontId="5" fillId="4" borderId="9" xfId="0" applyNumberFormat="1" applyFont="1" applyFill="1" applyBorder="1" applyAlignment="1">
      <alignment horizontal="center" vertical="center"/>
    </xf>
    <xf numFmtId="165" fontId="5" fillId="4" borderId="47" xfId="1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 wrapText="1"/>
    </xf>
    <xf numFmtId="164" fontId="5" fillId="4" borderId="9" xfId="0" applyNumberFormat="1" applyFont="1" applyFill="1" applyBorder="1" applyAlignment="1">
      <alignment horizontal="center" vertical="center"/>
    </xf>
    <xf numFmtId="165" fontId="5" fillId="4" borderId="46" xfId="1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9" fontId="5" fillId="4" borderId="34" xfId="0" applyNumberFormat="1" applyFont="1" applyFill="1" applyBorder="1" applyAlignment="1">
      <alignment horizontal="center" vertical="center"/>
    </xf>
    <xf numFmtId="169" fontId="5" fillId="4" borderId="9" xfId="0" applyNumberFormat="1" applyFont="1" applyFill="1" applyBorder="1" applyAlignment="1">
      <alignment horizontal="center" vertical="center"/>
    </xf>
    <xf numFmtId="169" fontId="0" fillId="4" borderId="8" xfId="0" applyNumberFormat="1" applyFont="1" applyFill="1" applyBorder="1" applyAlignment="1">
      <alignment horizontal="center" vertical="center"/>
    </xf>
    <xf numFmtId="169" fontId="0" fillId="4" borderId="9" xfId="0" applyNumberFormat="1" applyFont="1" applyFill="1" applyBorder="1" applyAlignment="1">
      <alignment horizontal="center" vertical="center"/>
    </xf>
    <xf numFmtId="165" fontId="5" fillId="4" borderId="102" xfId="0" applyNumberFormat="1" applyFont="1" applyFill="1" applyBorder="1" applyAlignment="1">
      <alignment horizontal="center" vertical="center"/>
    </xf>
    <xf numFmtId="0" fontId="0" fillId="3" borderId="43" xfId="0" applyFont="1" applyFill="1" applyBorder="1" applyAlignment="1">
      <alignment horizontal="center" vertical="center" wrapText="1"/>
    </xf>
    <xf numFmtId="168" fontId="5" fillId="3" borderId="22" xfId="0" applyNumberFormat="1" applyFont="1" applyFill="1" applyBorder="1" applyAlignment="1">
      <alignment horizontal="center" vertical="center"/>
    </xf>
    <xf numFmtId="168" fontId="5" fillId="3" borderId="23" xfId="0" applyNumberFormat="1" applyFont="1" applyFill="1" applyBorder="1" applyAlignment="1">
      <alignment horizontal="center" vertical="center"/>
    </xf>
    <xf numFmtId="165" fontId="5" fillId="3" borderId="44" xfId="1" applyNumberFormat="1" applyFont="1" applyFill="1" applyBorder="1" applyAlignment="1">
      <alignment horizontal="center" vertical="center"/>
    </xf>
    <xf numFmtId="164" fontId="5" fillId="3" borderId="22" xfId="0" applyNumberFormat="1" applyFont="1" applyFill="1" applyBorder="1" applyAlignment="1">
      <alignment horizontal="center" vertical="center" wrapText="1"/>
    </xf>
    <xf numFmtId="164" fontId="5" fillId="3" borderId="23" xfId="0" applyNumberFormat="1" applyFont="1" applyFill="1" applyBorder="1" applyAlignment="1">
      <alignment horizontal="center" vertical="center"/>
    </xf>
    <xf numFmtId="164" fontId="0" fillId="3" borderId="23" xfId="0" applyNumberFormat="1" applyFont="1" applyFill="1" applyBorder="1" applyAlignment="1">
      <alignment horizontal="center" vertical="center"/>
    </xf>
    <xf numFmtId="165" fontId="5" fillId="0" borderId="51" xfId="1" applyNumberFormat="1" applyFont="1" applyFill="1" applyBorder="1" applyAlignment="1">
      <alignment horizontal="center" vertical="center"/>
    </xf>
    <xf numFmtId="164" fontId="5" fillId="3" borderId="22" xfId="0" applyNumberFormat="1" applyFont="1" applyFill="1" applyBorder="1" applyAlignment="1">
      <alignment horizontal="center" vertical="center"/>
    </xf>
    <xf numFmtId="169" fontId="5" fillId="3" borderId="33" xfId="0" applyNumberFormat="1" applyFont="1" applyFill="1" applyBorder="1" applyAlignment="1">
      <alignment horizontal="center" vertical="center"/>
    </xf>
    <xf numFmtId="169" fontId="5" fillId="3" borderId="23" xfId="0" applyNumberFormat="1" applyFont="1" applyFill="1" applyBorder="1" applyAlignment="1">
      <alignment horizontal="center" vertical="center"/>
    </xf>
    <xf numFmtId="165" fontId="5" fillId="3" borderId="27" xfId="1" applyNumberFormat="1" applyFont="1" applyFill="1" applyBorder="1" applyAlignment="1">
      <alignment horizontal="center" vertical="center"/>
    </xf>
    <xf numFmtId="169" fontId="0" fillId="3" borderId="22" xfId="0" applyNumberFormat="1" applyFont="1" applyFill="1" applyBorder="1" applyAlignment="1">
      <alignment horizontal="center" vertical="center"/>
    </xf>
    <xf numFmtId="169" fontId="0" fillId="3" borderId="23" xfId="0" applyNumberFormat="1" applyFont="1" applyFill="1" applyBorder="1" applyAlignment="1">
      <alignment horizontal="center" vertical="center"/>
    </xf>
    <xf numFmtId="165" fontId="5" fillId="3" borderId="53" xfId="0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 wrapText="1"/>
    </xf>
    <xf numFmtId="168" fontId="5" fillId="4" borderId="7" xfId="0" applyNumberFormat="1" applyFont="1" applyFill="1" applyBorder="1" applyAlignment="1">
      <alignment horizontal="center" vertical="center" wrapText="1"/>
    </xf>
    <xf numFmtId="168" fontId="5" fillId="4" borderId="1" xfId="0" applyNumberFormat="1" applyFont="1" applyFill="1" applyBorder="1" applyAlignment="1">
      <alignment horizontal="center" vertical="center"/>
    </xf>
    <xf numFmtId="165" fontId="5" fillId="4" borderId="35" xfId="1" applyNumberFormat="1" applyFont="1" applyFill="1" applyBorder="1" applyAlignment="1">
      <alignment horizontal="center" vertical="center"/>
    </xf>
    <xf numFmtId="164" fontId="5" fillId="4" borderId="7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65" fontId="5" fillId="4" borderId="25" xfId="1" applyNumberFormat="1" applyFont="1" applyFill="1" applyBorder="1" applyAlignment="1">
      <alignment horizontal="center" vertical="center"/>
    </xf>
    <xf numFmtId="169" fontId="5" fillId="4" borderId="32" xfId="0" applyNumberFormat="1" applyFont="1" applyFill="1" applyBorder="1" applyAlignment="1">
      <alignment horizontal="center" vertical="center" wrapText="1"/>
    </xf>
    <xf numFmtId="169" fontId="5" fillId="4" borderId="1" xfId="0" applyNumberFormat="1" applyFont="1" applyFill="1" applyBorder="1" applyAlignment="1">
      <alignment horizontal="center" vertical="center"/>
    </xf>
    <xf numFmtId="169" fontId="0" fillId="4" borderId="7" xfId="0" applyNumberFormat="1" applyFont="1" applyFill="1" applyBorder="1" applyAlignment="1">
      <alignment horizontal="center" vertical="center" wrapText="1"/>
    </xf>
    <xf numFmtId="169" fontId="0" fillId="4" borderId="1" xfId="0" applyNumberFormat="1" applyFont="1" applyFill="1" applyBorder="1" applyAlignment="1">
      <alignment horizontal="center" vertical="center"/>
    </xf>
    <xf numFmtId="165" fontId="5" fillId="4" borderId="28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165" fontId="5" fillId="0" borderId="35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5" fontId="5" fillId="0" borderId="25" xfId="1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9" fontId="0" fillId="0" borderId="7" xfId="0" applyNumberFormat="1" applyFont="1" applyFill="1" applyBorder="1" applyAlignment="1">
      <alignment horizontal="center" vertical="center"/>
    </xf>
    <xf numFmtId="169" fontId="0" fillId="0" borderId="1" xfId="0" applyNumberFormat="1" applyFont="1" applyFill="1" applyBorder="1" applyAlignment="1">
      <alignment horizontal="center" vertical="center"/>
    </xf>
    <xf numFmtId="165" fontId="5" fillId="0" borderId="95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 wrapText="1"/>
    </xf>
    <xf numFmtId="168" fontId="7" fillId="4" borderId="7" xfId="0" applyNumberFormat="1" applyFont="1" applyFill="1" applyBorder="1" applyAlignment="1">
      <alignment horizontal="center" vertical="center" wrapText="1"/>
    </xf>
    <xf numFmtId="164" fontId="7" fillId="4" borderId="7" xfId="0" applyNumberFormat="1" applyFont="1" applyFill="1" applyBorder="1" applyAlignment="1">
      <alignment horizontal="center" vertical="center" wrapText="1"/>
    </xf>
    <xf numFmtId="169" fontId="5" fillId="4" borderId="32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169" fontId="7" fillId="4" borderId="7" xfId="0" applyNumberFormat="1" applyFont="1" applyFill="1" applyBorder="1" applyAlignment="1">
      <alignment horizontal="center" vertical="center" wrapText="1"/>
    </xf>
    <xf numFmtId="165" fontId="5" fillId="4" borderId="95" xfId="1" applyNumberFormat="1" applyFont="1" applyFill="1" applyBorder="1" applyAlignment="1">
      <alignment horizontal="center" vertical="center"/>
    </xf>
    <xf numFmtId="0" fontId="5" fillId="4" borderId="77" xfId="1" applyFont="1" applyFill="1" applyBorder="1" applyAlignment="1">
      <alignment horizontal="center" vertical="center" wrapText="1"/>
    </xf>
    <xf numFmtId="0" fontId="5" fillId="4" borderId="77" xfId="1" applyFont="1" applyFill="1" applyBorder="1" applyAlignment="1">
      <alignment horizontal="left" vertical="center" wrapText="1"/>
    </xf>
    <xf numFmtId="168" fontId="5" fillId="4" borderId="7" xfId="0" applyNumberFormat="1" applyFont="1" applyFill="1" applyBorder="1" applyAlignment="1">
      <alignment horizontal="center" vertical="center"/>
    </xf>
    <xf numFmtId="165" fontId="5" fillId="4" borderId="78" xfId="1" applyNumberFormat="1" applyFont="1" applyFill="1" applyBorder="1" applyAlignment="1">
      <alignment horizontal="center" vertical="center"/>
    </xf>
    <xf numFmtId="165" fontId="5" fillId="4" borderId="79" xfId="1" applyNumberFormat="1" applyFont="1" applyFill="1" applyBorder="1" applyAlignment="1">
      <alignment horizontal="center" vertical="center"/>
    </xf>
    <xf numFmtId="164" fontId="5" fillId="4" borderId="7" xfId="0" applyNumberFormat="1" applyFont="1" applyFill="1" applyBorder="1" applyAlignment="1">
      <alignment horizontal="center" vertical="center"/>
    </xf>
    <xf numFmtId="169" fontId="0" fillId="4" borderId="7" xfId="0" applyNumberFormat="1" applyFont="1" applyFill="1" applyBorder="1" applyAlignment="1">
      <alignment horizontal="center" vertical="center"/>
    </xf>
    <xf numFmtId="165" fontId="5" fillId="4" borderId="96" xfId="1" applyNumberFormat="1" applyFont="1" applyFill="1" applyBorder="1" applyAlignment="1">
      <alignment horizontal="center" vertical="center"/>
    </xf>
    <xf numFmtId="0" fontId="0" fillId="0" borderId="38" xfId="1" applyFont="1" applyFill="1" applyBorder="1" applyAlignment="1">
      <alignment horizontal="center" vertical="center" wrapText="1"/>
    </xf>
    <xf numFmtId="0" fontId="0" fillId="0" borderId="38" xfId="1" applyFont="1" applyFill="1" applyBorder="1" applyAlignment="1">
      <alignment horizontal="left" vertical="center" wrapText="1"/>
    </xf>
    <xf numFmtId="168" fontId="5" fillId="0" borderId="8" xfId="0" applyNumberFormat="1" applyFont="1" applyFill="1" applyBorder="1" applyAlignment="1">
      <alignment horizontal="center" vertical="center"/>
    </xf>
    <xf numFmtId="168" fontId="5" fillId="0" borderId="9" xfId="0" applyNumberFormat="1" applyFont="1" applyFill="1" applyBorder="1" applyAlignment="1">
      <alignment horizontal="center" vertical="center"/>
    </xf>
    <xf numFmtId="165" fontId="5" fillId="0" borderId="50" xfId="1" applyNumberFormat="1" applyFont="1" applyFill="1" applyBorder="1" applyAlignment="1">
      <alignment horizontal="center" vertical="center"/>
    </xf>
    <xf numFmtId="164" fontId="5" fillId="0" borderId="8" xfId="0" applyNumberFormat="1" applyFont="1" applyFill="1" applyBorder="1" applyAlignment="1">
      <alignment horizontal="center" vertical="center" wrapText="1"/>
    </xf>
    <xf numFmtId="164" fontId="5" fillId="0" borderId="9" xfId="0" applyNumberFormat="1" applyFont="1" applyFill="1" applyBorder="1" applyAlignment="1">
      <alignment horizontal="center" vertical="center"/>
    </xf>
    <xf numFmtId="164" fontId="0" fillId="0" borderId="9" xfId="0" applyNumberFormat="1" applyFont="1" applyFill="1" applyBorder="1" applyAlignment="1">
      <alignment horizontal="center" vertical="center"/>
    </xf>
    <xf numFmtId="165" fontId="5" fillId="0" borderId="21" xfId="1" applyNumberFormat="1" applyFont="1" applyFill="1" applyBorder="1" applyAlignment="1">
      <alignment horizontal="center" vertical="center"/>
    </xf>
    <xf numFmtId="164" fontId="5" fillId="0" borderId="8" xfId="0" applyNumberFormat="1" applyFont="1" applyFill="1" applyBorder="1" applyAlignment="1">
      <alignment horizontal="center" vertical="center"/>
    </xf>
    <xf numFmtId="169" fontId="5" fillId="0" borderId="34" xfId="0" applyNumberFormat="1" applyFont="1" applyFill="1" applyBorder="1" applyAlignment="1">
      <alignment horizontal="center" vertical="center"/>
    </xf>
    <xf numFmtId="169" fontId="5" fillId="0" borderId="9" xfId="0" applyNumberFormat="1" applyFont="1" applyFill="1" applyBorder="1" applyAlignment="1">
      <alignment horizontal="center" vertical="center"/>
    </xf>
    <xf numFmtId="169" fontId="0" fillId="0" borderId="9" xfId="0" applyNumberFormat="1" applyFont="1" applyFill="1" applyBorder="1" applyAlignment="1">
      <alignment horizontal="center" vertical="center"/>
    </xf>
    <xf numFmtId="169" fontId="0" fillId="0" borderId="8" xfId="0" applyNumberFormat="1" applyFont="1" applyFill="1" applyBorder="1" applyAlignment="1">
      <alignment horizontal="center" vertical="center"/>
    </xf>
    <xf numFmtId="165" fontId="5" fillId="0" borderId="20" xfId="1" applyNumberFormat="1" applyFont="1" applyFill="1" applyBorder="1" applyAlignment="1">
      <alignment horizontal="center" vertical="center"/>
    </xf>
    <xf numFmtId="168" fontId="5" fillId="4" borderId="22" xfId="0" applyNumberFormat="1" applyFont="1" applyFill="1" applyBorder="1" applyAlignment="1">
      <alignment horizontal="center" vertical="center"/>
    </xf>
    <xf numFmtId="164" fontId="5" fillId="4" borderId="22" xfId="0" applyNumberFormat="1" applyFont="1" applyFill="1" applyBorder="1" applyAlignment="1">
      <alignment horizontal="center" vertical="center" wrapText="1"/>
    </xf>
    <xf numFmtId="165" fontId="5" fillId="4" borderId="27" xfId="1" applyNumberFormat="1" applyFont="1" applyFill="1" applyBorder="1" applyAlignment="1">
      <alignment horizontal="center" vertical="center"/>
    </xf>
    <xf numFmtId="164" fontId="5" fillId="4" borderId="22" xfId="0" applyNumberFormat="1" applyFont="1" applyFill="1" applyBorder="1" applyAlignment="1">
      <alignment horizontal="center" vertical="center"/>
    </xf>
    <xf numFmtId="169" fontId="5" fillId="4" borderId="33" xfId="0" applyNumberFormat="1" applyFont="1" applyFill="1" applyBorder="1" applyAlignment="1">
      <alignment horizontal="center" vertical="center"/>
    </xf>
    <xf numFmtId="169" fontId="0" fillId="4" borderId="23" xfId="0" applyNumberFormat="1" applyFont="1" applyFill="1" applyBorder="1" applyAlignment="1">
      <alignment horizontal="center" vertical="center"/>
    </xf>
    <xf numFmtId="165" fontId="5" fillId="4" borderId="94" xfId="1" applyNumberFormat="1" applyFont="1" applyFill="1" applyBorder="1" applyAlignment="1">
      <alignment horizontal="center" vertical="center"/>
    </xf>
    <xf numFmtId="0" fontId="0" fillId="4" borderId="37" xfId="1" applyFont="1" applyFill="1" applyBorder="1" applyAlignment="1">
      <alignment horizontal="center" vertical="center" wrapText="1"/>
    </xf>
    <xf numFmtId="0" fontId="0" fillId="4" borderId="37" xfId="1" applyFont="1" applyFill="1" applyBorder="1" applyAlignment="1">
      <alignment horizontal="left" vertical="center" wrapText="1"/>
    </xf>
    <xf numFmtId="168" fontId="5" fillId="4" borderId="36" xfId="0" applyNumberFormat="1" applyFont="1" applyFill="1" applyBorder="1" applyAlignment="1">
      <alignment horizontal="center" vertical="center"/>
    </xf>
    <xf numFmtId="168" fontId="5" fillId="4" borderId="10" xfId="0" applyNumberFormat="1" applyFont="1" applyFill="1" applyBorder="1" applyAlignment="1">
      <alignment horizontal="center" vertical="center"/>
    </xf>
    <xf numFmtId="165" fontId="5" fillId="4" borderId="93" xfId="1" applyNumberFormat="1" applyFont="1" applyFill="1" applyBorder="1" applyAlignment="1">
      <alignment horizontal="center" vertical="center"/>
    </xf>
    <xf numFmtId="164" fontId="5" fillId="4" borderId="36" xfId="0" applyNumberFormat="1" applyFont="1" applyFill="1" applyBorder="1" applyAlignment="1">
      <alignment horizontal="center" vertical="center" wrapText="1"/>
    </xf>
    <xf numFmtId="164" fontId="5" fillId="4" borderId="10" xfId="0" applyNumberFormat="1" applyFont="1" applyFill="1" applyBorder="1" applyAlignment="1">
      <alignment horizontal="center" vertical="center"/>
    </xf>
    <xf numFmtId="165" fontId="5" fillId="4" borderId="103" xfId="1" applyNumberFormat="1" applyFont="1" applyFill="1" applyBorder="1" applyAlignment="1">
      <alignment horizontal="center" vertical="center"/>
    </xf>
    <xf numFmtId="164" fontId="5" fillId="4" borderId="36" xfId="0" applyNumberFormat="1" applyFont="1" applyFill="1" applyBorder="1" applyAlignment="1">
      <alignment horizontal="center" vertical="center"/>
    </xf>
    <xf numFmtId="169" fontId="5" fillId="4" borderId="89" xfId="0" applyNumberFormat="1" applyFont="1" applyFill="1" applyBorder="1" applyAlignment="1">
      <alignment horizontal="center" vertical="center"/>
    </xf>
    <xf numFmtId="169" fontId="5" fillId="4" borderId="10" xfId="0" applyNumberFormat="1" applyFont="1" applyFill="1" applyBorder="1" applyAlignment="1">
      <alignment horizontal="center" vertical="center"/>
    </xf>
    <xf numFmtId="169" fontId="0" fillId="4" borderId="36" xfId="0" applyNumberFormat="1" applyFont="1" applyFill="1" applyBorder="1" applyAlignment="1">
      <alignment horizontal="center" vertical="center"/>
    </xf>
    <xf numFmtId="169" fontId="0" fillId="4" borderId="10" xfId="0" applyNumberFormat="1" applyFont="1" applyFill="1" applyBorder="1" applyAlignment="1">
      <alignment horizontal="center" vertical="center"/>
    </xf>
    <xf numFmtId="165" fontId="5" fillId="4" borderId="104" xfId="1" applyNumberFormat="1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left" vertical="center" wrapText="1"/>
    </xf>
    <xf numFmtId="168" fontId="10" fillId="5" borderId="14" xfId="0" applyNumberFormat="1" applyFont="1" applyFill="1" applyBorder="1" applyAlignment="1">
      <alignment horizontal="center" vertical="center"/>
    </xf>
    <xf numFmtId="168" fontId="10" fillId="5" borderId="15" xfId="0" applyNumberFormat="1" applyFont="1" applyFill="1" applyBorder="1" applyAlignment="1">
      <alignment horizontal="center" vertical="center"/>
    </xf>
    <xf numFmtId="165" fontId="10" fillId="17" borderId="13" xfId="0" applyNumberFormat="1" applyFont="1" applyFill="1" applyBorder="1" applyAlignment="1">
      <alignment horizontal="center" vertical="center"/>
    </xf>
    <xf numFmtId="164" fontId="28" fillId="5" borderId="14" xfId="0" applyNumberFormat="1" applyFont="1" applyFill="1" applyBorder="1" applyAlignment="1">
      <alignment horizontal="center" vertical="center"/>
    </xf>
    <xf numFmtId="164" fontId="28" fillId="5" borderId="15" xfId="0" applyNumberFormat="1" applyFont="1" applyFill="1" applyBorder="1" applyAlignment="1">
      <alignment horizontal="center" vertical="center"/>
    </xf>
    <xf numFmtId="164" fontId="10" fillId="5" borderId="14" xfId="0" applyNumberFormat="1" applyFont="1" applyFill="1" applyBorder="1" applyAlignment="1">
      <alignment horizontal="center" vertical="center"/>
    </xf>
    <xf numFmtId="164" fontId="10" fillId="5" borderId="15" xfId="0" applyNumberFormat="1" applyFont="1" applyFill="1" applyBorder="1" applyAlignment="1">
      <alignment horizontal="center" vertical="center"/>
    </xf>
    <xf numFmtId="165" fontId="10" fillId="16" borderId="13" xfId="0" applyNumberFormat="1" applyFont="1" applyFill="1" applyBorder="1" applyAlignment="1">
      <alignment horizontal="center" vertical="center"/>
    </xf>
    <xf numFmtId="164" fontId="10" fillId="5" borderId="17" xfId="0" applyNumberFormat="1" applyFont="1" applyFill="1" applyBorder="1" applyAlignment="1">
      <alignment horizontal="center" vertical="center"/>
    </xf>
    <xf numFmtId="165" fontId="10" fillId="17" borderId="12" xfId="0" applyNumberFormat="1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left" vertical="center" wrapText="1"/>
    </xf>
    <xf numFmtId="1" fontId="20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center" wrapText="1"/>
    </xf>
    <xf numFmtId="10" fontId="3" fillId="7" borderId="67" xfId="1" applyNumberFormat="1" applyFont="1" applyFill="1" applyBorder="1" applyAlignment="1">
      <alignment horizontal="center" vertical="center" wrapText="1"/>
    </xf>
    <xf numFmtId="0" fontId="7" fillId="10" borderId="26" xfId="1" applyNumberFormat="1" applyFont="1" applyFill="1" applyBorder="1" applyAlignment="1">
      <alignment horizontal="center" vertical="center" wrapText="1"/>
    </xf>
    <xf numFmtId="2" fontId="0" fillId="10" borderId="5" xfId="0" applyNumberFormat="1" applyFill="1" applyBorder="1" applyAlignment="1">
      <alignment horizontal="center" vertical="center"/>
    </xf>
    <xf numFmtId="2" fontId="7" fillId="10" borderId="1" xfId="1" applyNumberFormat="1" applyFont="1" applyFill="1" applyBorder="1" applyAlignment="1">
      <alignment horizontal="center" vertical="center" wrapText="1"/>
    </xf>
    <xf numFmtId="10" fontId="0" fillId="10" borderId="86" xfId="1" applyNumberFormat="1" applyFont="1" applyFill="1" applyBorder="1" applyAlignment="1">
      <alignment horizontal="center" vertical="center"/>
    </xf>
    <xf numFmtId="1" fontId="0" fillId="0" borderId="45" xfId="1" applyNumberFormat="1" applyFont="1" applyFill="1" applyBorder="1" applyAlignment="1">
      <alignment horizontal="center" vertical="center" wrapText="1"/>
    </xf>
    <xf numFmtId="2" fontId="0" fillId="0" borderId="49" xfId="0" applyNumberFormat="1" applyFill="1" applyBorder="1" applyAlignment="1">
      <alignment horizontal="center" vertical="center"/>
    </xf>
    <xf numFmtId="2" fontId="7" fillId="0" borderId="9" xfId="0" applyNumberFormat="1" applyFont="1" applyFill="1" applyBorder="1" applyAlignment="1">
      <alignment horizontal="center" vertical="center"/>
    </xf>
    <xf numFmtId="10" fontId="0" fillId="0" borderId="67" xfId="1" applyNumberFormat="1" applyFont="1" applyFill="1" applyBorder="1" applyAlignment="1">
      <alignment horizontal="center" vertical="center"/>
    </xf>
    <xf numFmtId="2" fontId="7" fillId="0" borderId="9" xfId="1" applyNumberFormat="1" applyFont="1" applyFill="1" applyBorder="1" applyAlignment="1">
      <alignment horizontal="center" vertical="center"/>
    </xf>
    <xf numFmtId="10" fontId="0" fillId="0" borderId="66" xfId="1" applyNumberFormat="1" applyFont="1" applyFill="1" applyBorder="1" applyAlignment="1">
      <alignment horizontal="center" vertical="center"/>
    </xf>
    <xf numFmtId="1" fontId="0" fillId="4" borderId="3" xfId="1" applyNumberFormat="1" applyFont="1" applyFill="1" applyBorder="1" applyAlignment="1">
      <alignment horizontal="center" vertical="center" wrapText="1"/>
    </xf>
    <xf numFmtId="2" fontId="0" fillId="4" borderId="22" xfId="0" applyNumberFormat="1" applyFill="1" applyBorder="1" applyAlignment="1">
      <alignment horizontal="center" vertical="center"/>
    </xf>
    <xf numFmtId="2" fontId="0" fillId="4" borderId="23" xfId="0" applyNumberFormat="1" applyFill="1" applyBorder="1" applyAlignment="1">
      <alignment horizontal="center" vertical="center"/>
    </xf>
    <xf numFmtId="10" fontId="0" fillId="4" borderId="44" xfId="1" applyNumberFormat="1" applyFont="1" applyFill="1" applyBorder="1" applyAlignment="1">
      <alignment horizontal="center" vertical="center"/>
    </xf>
    <xf numFmtId="2" fontId="29" fillId="4" borderId="23" xfId="0" applyNumberFormat="1" applyFont="1" applyFill="1" applyBorder="1" applyAlignment="1">
      <alignment horizontal="center" vertical="center"/>
    </xf>
    <xf numFmtId="1" fontId="0" fillId="0" borderId="4" xfId="1" applyNumberFormat="1" applyFont="1" applyFill="1" applyBorder="1" applyAlignment="1">
      <alignment horizontal="center" vertical="center" wrapText="1"/>
    </xf>
    <xf numFmtId="10" fontId="0" fillId="0" borderId="35" xfId="1" applyNumberFormat="1" applyFon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29" fillId="0" borderId="1" xfId="0" applyNumberFormat="1" applyFont="1" applyFill="1" applyBorder="1" applyAlignment="1">
      <alignment horizontal="center" vertical="center"/>
    </xf>
    <xf numFmtId="1" fontId="0" fillId="4" borderId="4" xfId="1" applyNumberFormat="1" applyFont="1" applyFill="1" applyBorder="1" applyAlignment="1">
      <alignment horizontal="center" vertical="center" wrapText="1"/>
    </xf>
    <xf numFmtId="2" fontId="0" fillId="4" borderId="36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4" borderId="10" xfId="0" applyNumberFormat="1" applyFont="1" applyFill="1" applyBorder="1" applyAlignment="1">
      <alignment horizontal="center" vertical="center"/>
    </xf>
    <xf numFmtId="10" fontId="0" fillId="4" borderId="35" xfId="1" applyNumberFormat="1" applyFont="1" applyFill="1" applyBorder="1" applyAlignment="1">
      <alignment horizontal="center" vertical="center"/>
    </xf>
    <xf numFmtId="2" fontId="29" fillId="4" borderId="10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29" fillId="4" borderId="1" xfId="0" applyNumberFormat="1" applyFon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10" fontId="0" fillId="0" borderId="47" xfId="1" applyNumberFormat="1" applyFont="1" applyFill="1" applyBorder="1" applyAlignment="1">
      <alignment horizontal="center" vertical="center"/>
    </xf>
    <xf numFmtId="2" fontId="29" fillId="0" borderId="9" xfId="0" applyNumberFormat="1" applyFont="1" applyFill="1" applyBorder="1" applyAlignment="1">
      <alignment horizontal="center" vertical="center"/>
    </xf>
    <xf numFmtId="1" fontId="0" fillId="9" borderId="84" xfId="1" applyNumberFormat="1" applyFont="1" applyFill="1" applyBorder="1" applyAlignment="1">
      <alignment horizontal="center" vertical="center" wrapText="1"/>
    </xf>
    <xf numFmtId="0" fontId="0" fillId="9" borderId="84" xfId="1" applyFont="1" applyFill="1" applyBorder="1" applyAlignment="1">
      <alignment horizontal="left" vertical="center" wrapText="1"/>
    </xf>
    <xf numFmtId="2" fontId="0" fillId="9" borderId="5" xfId="0" applyNumberForma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10" fontId="0" fillId="9" borderId="64" xfId="1" applyNumberFormat="1" applyFont="1" applyFill="1" applyBorder="1" applyAlignment="1">
      <alignment horizontal="center" vertical="center"/>
    </xf>
    <xf numFmtId="2" fontId="0" fillId="9" borderId="6" xfId="0" applyNumberFormat="1" applyFont="1" applyFill="1" applyBorder="1" applyAlignment="1">
      <alignment horizontal="center" vertical="center"/>
    </xf>
    <xf numFmtId="10" fontId="0" fillId="9" borderId="63" xfId="1" applyNumberFormat="1" applyFont="1" applyFill="1" applyBorder="1" applyAlignment="1">
      <alignment horizontal="center" vertical="center"/>
    </xf>
    <xf numFmtId="2" fontId="29" fillId="9" borderId="6" xfId="0" applyNumberFormat="1" applyFont="1" applyFill="1" applyBorder="1" applyAlignment="1">
      <alignment horizontal="center" vertical="center"/>
    </xf>
    <xf numFmtId="10" fontId="0" fillId="9" borderId="68" xfId="1" applyNumberFormat="1" applyFont="1" applyFill="1" applyBorder="1" applyAlignment="1">
      <alignment horizontal="center" vertical="center"/>
    </xf>
    <xf numFmtId="1" fontId="0" fillId="0" borderId="43" xfId="1" applyNumberFormat="1" applyFont="1" applyFill="1" applyBorder="1" applyAlignment="1">
      <alignment horizontal="center" vertical="center" wrapText="1"/>
    </xf>
    <xf numFmtId="2" fontId="0" fillId="0" borderId="22" xfId="0" applyNumberForma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10" fontId="0" fillId="0" borderId="58" xfId="1" applyNumberFormat="1" applyFont="1" applyFill="1" applyBorder="1" applyAlignment="1">
      <alignment horizontal="center" vertical="center"/>
    </xf>
    <xf numFmtId="2" fontId="30" fillId="0" borderId="33" xfId="0" applyNumberFormat="1" applyFont="1" applyFill="1" applyBorder="1" applyAlignment="1">
      <alignment horizontal="center" vertical="center"/>
    </xf>
    <xf numFmtId="2" fontId="29" fillId="0" borderId="23" xfId="0" applyNumberFormat="1" applyFon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 wrapText="1"/>
    </xf>
    <xf numFmtId="0" fontId="0" fillId="9" borderId="38" xfId="1" applyFont="1" applyFill="1" applyBorder="1" applyAlignment="1">
      <alignment horizontal="left" vertical="center" wrapText="1"/>
    </xf>
    <xf numFmtId="2" fontId="0" fillId="9" borderId="8" xfId="0" applyNumberFormat="1" applyFill="1" applyBorder="1" applyAlignment="1">
      <alignment horizontal="center" vertical="center"/>
    </xf>
    <xf numFmtId="2" fontId="0" fillId="9" borderId="9" xfId="0" applyNumberFormat="1" applyFill="1" applyBorder="1" applyAlignment="1">
      <alignment horizontal="center" vertical="center"/>
    </xf>
    <xf numFmtId="10" fontId="0" fillId="9" borderId="50" xfId="1" applyNumberFormat="1" applyFont="1" applyFill="1" applyBorder="1" applyAlignment="1">
      <alignment horizontal="center" vertical="center"/>
    </xf>
    <xf numFmtId="10" fontId="0" fillId="9" borderId="21" xfId="1" applyNumberFormat="1" applyFont="1" applyFill="1" applyBorder="1" applyAlignment="1">
      <alignment horizontal="center" vertical="center"/>
    </xf>
    <xf numFmtId="2" fontId="7" fillId="9" borderId="9" xfId="0" applyNumberFormat="1" applyFont="1" applyFill="1" applyBorder="1" applyAlignment="1">
      <alignment horizontal="center" vertical="center"/>
    </xf>
    <xf numFmtId="10" fontId="0" fillId="9" borderId="20" xfId="1" applyNumberFormat="1" applyFont="1" applyFill="1" applyBorder="1" applyAlignment="1">
      <alignment horizontal="center" vertical="center"/>
    </xf>
    <xf numFmtId="1" fontId="0" fillId="11" borderId="3" xfId="1" applyNumberFormat="1" applyFont="1" applyFill="1" applyBorder="1" applyAlignment="1">
      <alignment horizontal="center" vertical="center" wrapText="1"/>
    </xf>
    <xf numFmtId="0" fontId="0" fillId="11" borderId="3" xfId="1" applyFont="1" applyFill="1" applyBorder="1" applyAlignment="1">
      <alignment horizontal="left" vertical="center" wrapText="1"/>
    </xf>
    <xf numFmtId="2" fontId="0" fillId="11" borderId="5" xfId="0" applyNumberFormat="1" applyFill="1" applyBorder="1" applyAlignment="1">
      <alignment horizontal="center" vertical="center"/>
    </xf>
    <xf numFmtId="2" fontId="0" fillId="11" borderId="6" xfId="0" applyNumberFormat="1" applyFill="1" applyBorder="1" applyAlignment="1">
      <alignment horizontal="center" vertical="center"/>
    </xf>
    <xf numFmtId="10" fontId="0" fillId="11" borderId="64" xfId="1" applyNumberFormat="1" applyFont="1" applyFill="1" applyBorder="1" applyAlignment="1">
      <alignment horizontal="center" vertical="center"/>
    </xf>
    <xf numFmtId="10" fontId="0" fillId="11" borderId="63" xfId="1" applyNumberFormat="1" applyFont="1" applyFill="1" applyBorder="1" applyAlignment="1">
      <alignment horizontal="center" vertical="center"/>
    </xf>
    <xf numFmtId="2" fontId="0" fillId="11" borderId="6" xfId="0" applyNumberFormat="1" applyFont="1" applyFill="1" applyBorder="1" applyAlignment="1">
      <alignment horizontal="center" vertical="center"/>
    </xf>
    <xf numFmtId="2" fontId="7" fillId="11" borderId="6" xfId="0" applyNumberFormat="1" applyFont="1" applyFill="1" applyBorder="1" applyAlignment="1">
      <alignment horizontal="center" vertical="center"/>
    </xf>
    <xf numFmtId="10" fontId="0" fillId="0" borderId="44" xfId="1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horizontal="center" vertical="center"/>
    </xf>
    <xf numFmtId="1" fontId="0" fillId="11" borderId="45" xfId="1" applyNumberFormat="1" applyFont="1" applyFill="1" applyBorder="1" applyAlignment="1">
      <alignment horizontal="center" vertical="center" wrapText="1"/>
    </xf>
    <xf numFmtId="0" fontId="0" fillId="11" borderId="45" xfId="1" applyFont="1" applyFill="1" applyBorder="1" applyAlignment="1">
      <alignment horizontal="left" vertical="center" wrapText="1"/>
    </xf>
    <xf numFmtId="2" fontId="0" fillId="11" borderId="8" xfId="0" applyNumberFormat="1" applyFill="1" applyBorder="1" applyAlignment="1">
      <alignment horizontal="center" vertical="center"/>
    </xf>
    <xf numFmtId="2" fontId="0" fillId="11" borderId="9" xfId="0" applyNumberFormat="1" applyFill="1" applyBorder="1" applyAlignment="1">
      <alignment horizontal="center" vertical="center"/>
    </xf>
    <xf numFmtId="10" fontId="0" fillId="11" borderId="47" xfId="1" applyNumberFormat="1" applyFont="1" applyFill="1" applyBorder="1" applyAlignment="1">
      <alignment horizontal="center" vertical="center"/>
    </xf>
    <xf numFmtId="10" fontId="0" fillId="11" borderId="46" xfId="1" applyNumberFormat="1" applyFont="1" applyFill="1" applyBorder="1" applyAlignment="1">
      <alignment horizontal="center" vertical="center"/>
    </xf>
    <xf numFmtId="2" fontId="7" fillId="11" borderId="9" xfId="0" applyNumberFormat="1" applyFont="1" applyFill="1" applyBorder="1" applyAlignment="1">
      <alignment horizontal="center" vertical="center"/>
    </xf>
    <xf numFmtId="10" fontId="0" fillId="11" borderId="97" xfId="1" applyNumberFormat="1" applyFont="1" applyFill="1" applyBorder="1" applyAlignment="1">
      <alignment horizontal="center" vertical="center"/>
    </xf>
    <xf numFmtId="1" fontId="0" fillId="0" borderId="3" xfId="1" applyNumberFormat="1" applyFont="1" applyFill="1" applyBorder="1" applyAlignment="1">
      <alignment horizontal="center" vertical="center" wrapText="1"/>
    </xf>
    <xf numFmtId="1" fontId="5" fillId="12" borderId="4" xfId="1" applyNumberFormat="1" applyFont="1" applyFill="1" applyBorder="1" applyAlignment="1">
      <alignment horizontal="center" vertical="center" wrapText="1"/>
    </xf>
    <xf numFmtId="0" fontId="5" fillId="12" borderId="4" xfId="1" applyFont="1" applyFill="1" applyBorder="1" applyAlignment="1">
      <alignment horizontal="left" vertical="center" wrapText="1"/>
    </xf>
    <xf numFmtId="2" fontId="0" fillId="12" borderId="7" xfId="0" applyNumberFormat="1" applyFont="1" applyFill="1" applyBorder="1" applyAlignment="1">
      <alignment horizontal="center" vertical="center"/>
    </xf>
    <xf numFmtId="2" fontId="0" fillId="12" borderId="1" xfId="0" applyNumberFormat="1" applyFont="1" applyFill="1" applyBorder="1" applyAlignment="1">
      <alignment horizontal="center" vertical="center"/>
    </xf>
    <xf numFmtId="10" fontId="5" fillId="12" borderId="35" xfId="1" applyNumberFormat="1" applyFont="1" applyFill="1" applyBorder="1" applyAlignment="1">
      <alignment horizontal="center" vertical="center"/>
    </xf>
    <xf numFmtId="10" fontId="0" fillId="12" borderId="25" xfId="1" applyNumberFormat="1" applyFont="1" applyFill="1" applyBorder="1" applyAlignment="1">
      <alignment horizontal="center" vertical="center"/>
    </xf>
    <xf numFmtId="2" fontId="7" fillId="12" borderId="1" xfId="0" applyNumberFormat="1" applyFont="1" applyFill="1" applyBorder="1" applyAlignment="1">
      <alignment horizontal="center" vertical="center"/>
    </xf>
    <xf numFmtId="10" fontId="5" fillId="12" borderId="95" xfId="1" applyNumberFormat="1" applyFont="1" applyFill="1" applyBorder="1" applyAlignment="1">
      <alignment horizontal="center" vertical="center"/>
    </xf>
    <xf numFmtId="1" fontId="0" fillId="0" borderId="77" xfId="1" applyNumberFormat="1" applyFont="1" applyFill="1" applyBorder="1" applyAlignment="1">
      <alignment horizontal="center" vertical="center" wrapText="1"/>
    </xf>
    <xf numFmtId="0" fontId="0" fillId="0" borderId="77" xfId="1" applyFont="1" applyFill="1" applyBorder="1" applyAlignment="1">
      <alignment horizontal="left" vertical="center" wrapText="1"/>
    </xf>
    <xf numFmtId="10" fontId="0" fillId="0" borderId="78" xfId="1" applyNumberFormat="1" applyFont="1" applyFill="1" applyBorder="1" applyAlignment="1">
      <alignment horizontal="center" vertical="center"/>
    </xf>
    <xf numFmtId="10" fontId="5" fillId="0" borderId="79" xfId="1" applyNumberFormat="1" applyFon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 wrapText="1"/>
    </xf>
    <xf numFmtId="0" fontId="0" fillId="12" borderId="38" xfId="1" applyFont="1" applyFill="1" applyBorder="1" applyAlignment="1">
      <alignment horizontal="left" vertical="center" wrapText="1"/>
    </xf>
    <xf numFmtId="2" fontId="0" fillId="12" borderId="8" xfId="0" applyNumberFormat="1" applyFill="1" applyBorder="1" applyAlignment="1">
      <alignment horizontal="center" vertical="center"/>
    </xf>
    <xf numFmtId="2" fontId="0" fillId="12" borderId="9" xfId="0" applyNumberFormat="1" applyFill="1" applyBorder="1" applyAlignment="1">
      <alignment horizontal="center" vertical="center"/>
    </xf>
    <xf numFmtId="10" fontId="0" fillId="12" borderId="50" xfId="1" applyNumberFormat="1" applyFont="1" applyFill="1" applyBorder="1" applyAlignment="1">
      <alignment horizontal="center" vertical="center"/>
    </xf>
    <xf numFmtId="2" fontId="0" fillId="12" borderId="9" xfId="0" applyNumberFormat="1" applyFont="1" applyFill="1" applyBorder="1" applyAlignment="1">
      <alignment horizontal="center" vertical="center"/>
    </xf>
    <xf numFmtId="10" fontId="0" fillId="12" borderId="21" xfId="1" applyNumberFormat="1" applyFont="1" applyFill="1" applyBorder="1" applyAlignment="1">
      <alignment horizontal="center" vertical="center"/>
    </xf>
    <xf numFmtId="2" fontId="7" fillId="12" borderId="9" xfId="0" applyNumberFormat="1" applyFont="1" applyFill="1" applyBorder="1" applyAlignment="1">
      <alignment horizontal="center" vertical="center"/>
    </xf>
    <xf numFmtId="10" fontId="0" fillId="12" borderId="20" xfId="1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10" fontId="0" fillId="4" borderId="69" xfId="1" applyNumberFormat="1" applyFont="1" applyFill="1" applyBorder="1" applyAlignment="1">
      <alignment horizontal="center" vertical="center"/>
    </xf>
    <xf numFmtId="10" fontId="0" fillId="4" borderId="24" xfId="1" applyNumberFormat="1" applyFont="1" applyFill="1" applyBorder="1" applyAlignment="1">
      <alignment horizontal="center" vertical="center"/>
    </xf>
    <xf numFmtId="2" fontId="7" fillId="4" borderId="0" xfId="0" applyNumberFormat="1" applyFont="1" applyFill="1" applyBorder="1" applyAlignment="1">
      <alignment horizontal="center" vertical="center"/>
    </xf>
    <xf numFmtId="10" fontId="0" fillId="4" borderId="105" xfId="1" applyNumberFormat="1" applyFont="1" applyFill="1" applyBorder="1" applyAlignment="1">
      <alignment horizontal="center" vertical="center"/>
    </xf>
    <xf numFmtId="1" fontId="9" fillId="5" borderId="16" xfId="0" applyNumberFormat="1" applyFont="1" applyFill="1" applyBorder="1" applyAlignment="1">
      <alignment horizontal="center" wrapText="1"/>
    </xf>
    <xf numFmtId="2" fontId="10" fillId="5" borderId="14" xfId="0" applyNumberFormat="1" applyFont="1" applyFill="1" applyBorder="1" applyAlignment="1">
      <alignment horizontal="center" vertical="center"/>
    </xf>
    <xf numFmtId="2" fontId="10" fillId="5" borderId="17" xfId="0" applyNumberFormat="1" applyFont="1" applyFill="1" applyBorder="1" applyAlignment="1">
      <alignment horizontal="center" vertical="center"/>
    </xf>
    <xf numFmtId="10" fontId="10" fillId="16" borderId="13" xfId="0" applyNumberFormat="1" applyFont="1" applyFill="1" applyBorder="1" applyAlignment="1">
      <alignment horizontal="center" vertical="center"/>
    </xf>
    <xf numFmtId="10" fontId="10" fillId="17" borderId="13" xfId="0" applyNumberFormat="1" applyFont="1" applyFill="1" applyBorder="1" applyAlignment="1">
      <alignment horizontal="center" vertical="center"/>
    </xf>
    <xf numFmtId="10" fontId="10" fillId="17" borderId="12" xfId="0" applyNumberFormat="1" applyFont="1" applyFill="1" applyBorder="1" applyAlignment="1">
      <alignment horizontal="center" vertical="center"/>
    </xf>
    <xf numFmtId="10" fontId="0" fillId="0" borderId="0" xfId="0" applyNumberFormat="1" applyBorder="1"/>
    <xf numFmtId="0" fontId="0" fillId="11" borderId="38" xfId="1" applyFont="1" applyFill="1" applyBorder="1" applyAlignment="1">
      <alignment horizontal="center" vertical="center" wrapText="1"/>
    </xf>
    <xf numFmtId="167" fontId="7" fillId="11" borderId="8" xfId="0" applyNumberFormat="1" applyFont="1" applyFill="1" applyBorder="1" applyAlignment="1">
      <alignment horizontal="center" vertical="center" wrapText="1"/>
    </xf>
    <xf numFmtId="167" fontId="7" fillId="11" borderId="9" xfId="0" applyNumberFormat="1" applyFont="1" applyFill="1" applyBorder="1" applyAlignment="1">
      <alignment horizontal="center" vertical="center"/>
    </xf>
    <xf numFmtId="165" fontId="0" fillId="11" borderId="21" xfId="1" applyNumberFormat="1" applyFont="1" applyFill="1" applyBorder="1" applyAlignment="1">
      <alignment horizontal="center" vertical="center"/>
    </xf>
    <xf numFmtId="164" fontId="7" fillId="11" borderId="8" xfId="0" applyNumberFormat="1" applyFont="1" applyFill="1" applyBorder="1" applyAlignment="1">
      <alignment horizontal="center" vertical="center" wrapText="1"/>
    </xf>
    <xf numFmtId="164" fontId="7" fillId="11" borderId="9" xfId="0" applyNumberFormat="1" applyFont="1" applyFill="1" applyBorder="1" applyAlignment="1">
      <alignment horizontal="center" vertical="center"/>
    </xf>
    <xf numFmtId="164" fontId="7" fillId="11" borderId="8" xfId="0" applyNumberFormat="1" applyFont="1" applyFill="1" applyBorder="1" applyAlignment="1">
      <alignment horizontal="center" vertical="center"/>
    </xf>
    <xf numFmtId="165" fontId="0" fillId="11" borderId="20" xfId="1" applyNumberFormat="1" applyFont="1" applyFill="1" applyBorder="1" applyAlignment="1">
      <alignment horizontal="center" vertical="center"/>
    </xf>
    <xf numFmtId="0" fontId="0" fillId="18" borderId="3" xfId="1" applyFont="1" applyFill="1" applyBorder="1" applyAlignment="1">
      <alignment horizontal="center" vertical="center" wrapText="1"/>
    </xf>
    <xf numFmtId="0" fontId="0" fillId="18" borderId="3" xfId="1" applyFont="1" applyFill="1" applyBorder="1" applyAlignment="1">
      <alignment horizontal="left" vertical="center" wrapText="1"/>
    </xf>
    <xf numFmtId="167" fontId="7" fillId="18" borderId="5" xfId="0" applyNumberFormat="1" applyFont="1" applyFill="1" applyBorder="1" applyAlignment="1">
      <alignment horizontal="center" vertical="center" wrapText="1"/>
    </xf>
    <xf numFmtId="167" fontId="7" fillId="18" borderId="6" xfId="0" applyNumberFormat="1" applyFont="1" applyFill="1" applyBorder="1" applyAlignment="1">
      <alignment horizontal="center" vertical="center"/>
    </xf>
    <xf numFmtId="165" fontId="5" fillId="18" borderId="63" xfId="1" applyNumberFormat="1" applyFont="1" applyFill="1" applyBorder="1" applyAlignment="1">
      <alignment horizontal="center" vertical="center"/>
    </xf>
    <xf numFmtId="164" fontId="7" fillId="18" borderId="5" xfId="0" applyNumberFormat="1" applyFont="1" applyFill="1" applyBorder="1" applyAlignment="1">
      <alignment horizontal="center" vertical="center" wrapText="1"/>
    </xf>
    <xf numFmtId="164" fontId="7" fillId="18" borderId="6" xfId="0" applyNumberFormat="1" applyFont="1" applyFill="1" applyBorder="1" applyAlignment="1">
      <alignment horizontal="center" vertical="center"/>
    </xf>
    <xf numFmtId="164" fontId="7" fillId="18" borderId="5" xfId="0" applyNumberFormat="1" applyFont="1" applyFill="1" applyBorder="1" applyAlignment="1">
      <alignment horizontal="center" vertical="center"/>
    </xf>
    <xf numFmtId="165" fontId="0" fillId="18" borderId="63" xfId="1" applyNumberFormat="1" applyFont="1" applyFill="1" applyBorder="1" applyAlignment="1">
      <alignment horizontal="center" vertical="center"/>
    </xf>
    <xf numFmtId="165" fontId="0" fillId="18" borderId="68" xfId="1" applyNumberFormat="1" applyFont="1" applyFill="1" applyBorder="1" applyAlignment="1">
      <alignment horizontal="center" vertical="center"/>
    </xf>
    <xf numFmtId="0" fontId="0" fillId="9" borderId="4" xfId="1" applyFont="1" applyFill="1" applyBorder="1" applyAlignment="1">
      <alignment horizontal="center" vertical="center" wrapText="1"/>
    </xf>
    <xf numFmtId="0" fontId="0" fillId="9" borderId="4" xfId="1" applyFont="1" applyFill="1" applyBorder="1" applyAlignment="1">
      <alignment horizontal="left" vertical="center" wrapText="1"/>
    </xf>
    <xf numFmtId="167" fontId="7" fillId="9" borderId="7" xfId="0" applyNumberFormat="1" applyFont="1" applyFill="1" applyBorder="1" applyAlignment="1">
      <alignment horizontal="center" vertical="center" wrapText="1"/>
    </xf>
    <xf numFmtId="167" fontId="7" fillId="9" borderId="1" xfId="0" applyNumberFormat="1" applyFont="1" applyFill="1" applyBorder="1" applyAlignment="1">
      <alignment horizontal="center" vertical="center"/>
    </xf>
    <xf numFmtId="167" fontId="7" fillId="9" borderId="1" xfId="1" applyNumberFormat="1" applyFont="1" applyFill="1" applyBorder="1" applyAlignment="1">
      <alignment horizontal="center" vertical="center"/>
    </xf>
    <xf numFmtId="165" fontId="5" fillId="9" borderId="27" xfId="1" applyNumberFormat="1" applyFont="1" applyFill="1" applyBorder="1" applyAlignment="1">
      <alignment horizontal="center" vertical="center"/>
    </xf>
    <xf numFmtId="164" fontId="7" fillId="9" borderId="22" xfId="0" applyNumberFormat="1" applyFont="1" applyFill="1" applyBorder="1" applyAlignment="1">
      <alignment horizontal="center" vertical="center" wrapText="1"/>
    </xf>
    <xf numFmtId="164" fontId="7" fillId="9" borderId="23" xfId="0" applyNumberFormat="1" applyFont="1" applyFill="1" applyBorder="1" applyAlignment="1">
      <alignment horizontal="center" vertical="center"/>
    </xf>
    <xf numFmtId="164" fontId="7" fillId="9" borderId="1" xfId="1" applyNumberFormat="1" applyFont="1" applyFill="1" applyBorder="1" applyAlignment="1">
      <alignment horizontal="center" vertical="center"/>
    </xf>
    <xf numFmtId="164" fontId="7" fillId="9" borderId="7" xfId="0" applyNumberFormat="1" applyFont="1" applyFill="1" applyBorder="1" applyAlignment="1">
      <alignment horizontal="center" vertical="center"/>
    </xf>
    <xf numFmtId="164" fontId="7" fillId="9" borderId="1" xfId="0" applyNumberFormat="1" applyFont="1" applyFill="1" applyBorder="1" applyAlignment="1">
      <alignment horizontal="center" vertical="center"/>
    </xf>
    <xf numFmtId="165" fontId="0" fillId="9" borderId="27" xfId="1" applyNumberFormat="1" applyFont="1" applyFill="1" applyBorder="1" applyAlignment="1">
      <alignment horizontal="center" vertical="center"/>
    </xf>
    <xf numFmtId="164" fontId="7" fillId="9" borderId="22" xfId="1" applyNumberFormat="1" applyFont="1" applyFill="1" applyBorder="1" applyAlignment="1">
      <alignment horizontal="center" vertical="center"/>
    </xf>
    <xf numFmtId="164" fontId="7" fillId="9" borderId="23" xfId="0" applyNumberFormat="1" applyFont="1" applyFill="1" applyBorder="1" applyAlignment="1">
      <alignment horizontal="center" vertical="center" wrapText="1"/>
    </xf>
    <xf numFmtId="165" fontId="0" fillId="9" borderId="94" xfId="1" applyNumberFormat="1" applyFont="1" applyFill="1" applyBorder="1" applyAlignment="1">
      <alignment horizontal="center" vertical="center"/>
    </xf>
    <xf numFmtId="0" fontId="0" fillId="18" borderId="37" xfId="1" applyFont="1" applyFill="1" applyBorder="1" applyAlignment="1">
      <alignment horizontal="center" vertical="center" wrapText="1"/>
    </xf>
    <xf numFmtId="0" fontId="0" fillId="18" borderId="37" xfId="1" applyFont="1" applyFill="1" applyBorder="1" applyAlignment="1">
      <alignment horizontal="left" vertical="center" wrapText="1"/>
    </xf>
    <xf numFmtId="167" fontId="7" fillId="18" borderId="7" xfId="0" applyNumberFormat="1" applyFont="1" applyFill="1" applyBorder="1" applyAlignment="1">
      <alignment horizontal="center" vertical="center" wrapText="1"/>
    </xf>
    <xf numFmtId="167" fontId="7" fillId="18" borderId="1" xfId="0" applyNumberFormat="1" applyFont="1" applyFill="1" applyBorder="1" applyAlignment="1">
      <alignment horizontal="center" vertical="center"/>
    </xf>
    <xf numFmtId="167" fontId="7" fillId="18" borderId="10" xfId="0" applyNumberFormat="1" applyFont="1" applyFill="1" applyBorder="1" applyAlignment="1">
      <alignment horizontal="center" vertical="center" wrapText="1"/>
    </xf>
    <xf numFmtId="165" fontId="5" fillId="18" borderId="103" xfId="1" applyNumberFormat="1" applyFont="1" applyFill="1" applyBorder="1" applyAlignment="1">
      <alignment horizontal="center" vertical="center"/>
    </xf>
    <xf numFmtId="164" fontId="7" fillId="18" borderId="22" xfId="0" applyNumberFormat="1" applyFont="1" applyFill="1" applyBorder="1" applyAlignment="1">
      <alignment horizontal="center" vertical="center" wrapText="1"/>
    </xf>
    <xf numFmtId="164" fontId="7" fillId="18" borderId="23" xfId="0" applyNumberFormat="1" applyFont="1" applyFill="1" applyBorder="1" applyAlignment="1">
      <alignment horizontal="center" vertical="center"/>
    </xf>
    <xf numFmtId="164" fontId="7" fillId="18" borderId="10" xfId="0" applyNumberFormat="1" applyFont="1" applyFill="1" applyBorder="1" applyAlignment="1">
      <alignment horizontal="center" vertical="center" wrapText="1"/>
    </xf>
    <xf numFmtId="164" fontId="7" fillId="18" borderId="7" xfId="0" applyNumberFormat="1" applyFont="1" applyFill="1" applyBorder="1" applyAlignment="1">
      <alignment horizontal="center" vertical="center"/>
    </xf>
    <xf numFmtId="164" fontId="7" fillId="18" borderId="10" xfId="0" applyNumberFormat="1" applyFont="1" applyFill="1" applyBorder="1" applyAlignment="1">
      <alignment horizontal="center" vertical="center"/>
    </xf>
    <xf numFmtId="165" fontId="0" fillId="18" borderId="103" xfId="1" applyNumberFormat="1" applyFont="1" applyFill="1" applyBorder="1" applyAlignment="1">
      <alignment horizontal="center" vertical="center"/>
    </xf>
    <xf numFmtId="164" fontId="7" fillId="18" borderId="36" xfId="1" applyNumberFormat="1" applyFont="1" applyFill="1" applyBorder="1" applyAlignment="1">
      <alignment horizontal="center" vertical="center"/>
    </xf>
    <xf numFmtId="165" fontId="0" fillId="18" borderId="104" xfId="1" applyNumberFormat="1" applyFont="1" applyFill="1" applyBorder="1" applyAlignment="1">
      <alignment horizontal="center" vertical="center"/>
    </xf>
    <xf numFmtId="0" fontId="0" fillId="9" borderId="38" xfId="1" applyFont="1" applyFill="1" applyBorder="1" applyAlignment="1">
      <alignment horizontal="center" vertical="center" wrapText="1"/>
    </xf>
    <xf numFmtId="167" fontId="7" fillId="9" borderId="49" xfId="0" applyNumberFormat="1" applyFont="1" applyFill="1" applyBorder="1" applyAlignment="1">
      <alignment horizontal="center" vertical="center" wrapText="1"/>
    </xf>
    <xf numFmtId="167" fontId="7" fillId="9" borderId="30" xfId="0" applyNumberFormat="1" applyFont="1" applyFill="1" applyBorder="1" applyAlignment="1">
      <alignment horizontal="center" vertical="center"/>
    </xf>
    <xf numFmtId="167" fontId="7" fillId="9" borderId="9" xfId="0" applyNumberFormat="1" applyFont="1" applyFill="1" applyBorder="1" applyAlignment="1">
      <alignment horizontal="center" vertical="center" wrapText="1"/>
    </xf>
    <xf numFmtId="165" fontId="5" fillId="9" borderId="21" xfId="1" applyNumberFormat="1" applyFont="1" applyFill="1" applyBorder="1" applyAlignment="1">
      <alignment horizontal="center" vertical="center"/>
    </xf>
    <xf numFmtId="164" fontId="7" fillId="9" borderId="49" xfId="0" applyNumberFormat="1" applyFont="1" applyFill="1" applyBorder="1" applyAlignment="1">
      <alignment horizontal="center" vertical="center" wrapText="1"/>
    </xf>
    <xf numFmtId="164" fontId="7" fillId="9" borderId="30" xfId="0" applyNumberFormat="1" applyFont="1" applyFill="1" applyBorder="1" applyAlignment="1">
      <alignment horizontal="center" vertical="center"/>
    </xf>
    <xf numFmtId="164" fontId="7" fillId="9" borderId="9" xfId="0" applyNumberFormat="1" applyFont="1" applyFill="1" applyBorder="1" applyAlignment="1">
      <alignment horizontal="center" vertical="center" wrapText="1"/>
    </xf>
    <xf numFmtId="165" fontId="0" fillId="9" borderId="21" xfId="1" applyNumberFormat="1" applyFont="1" applyFill="1" applyBorder="1" applyAlignment="1">
      <alignment horizontal="center" vertical="center"/>
    </xf>
    <xf numFmtId="164" fontId="7" fillId="9" borderId="49" xfId="0" applyNumberFormat="1" applyFont="1" applyFill="1" applyBorder="1" applyAlignment="1">
      <alignment horizontal="center" vertical="center"/>
    </xf>
    <xf numFmtId="164" fontId="7" fillId="9" borderId="9" xfId="0" applyNumberFormat="1" applyFont="1" applyFill="1" applyBorder="1" applyAlignment="1">
      <alignment horizontal="center" vertical="center"/>
    </xf>
    <xf numFmtId="164" fontId="7" fillId="9" borderId="8" xfId="1" applyNumberFormat="1" applyFont="1" applyFill="1" applyBorder="1" applyAlignment="1">
      <alignment horizontal="center" vertical="center"/>
    </xf>
    <xf numFmtId="165" fontId="0" fillId="9" borderId="20" xfId="1" applyNumberFormat="1" applyFont="1" applyFill="1" applyBorder="1" applyAlignment="1">
      <alignment horizontal="center" vertical="center"/>
    </xf>
    <xf numFmtId="0" fontId="0" fillId="12" borderId="84" xfId="1" applyFont="1" applyFill="1" applyBorder="1" applyAlignment="1">
      <alignment horizontal="center" vertical="center" wrapText="1"/>
    </xf>
    <xf numFmtId="0" fontId="0" fillId="12" borderId="84" xfId="1" applyFont="1" applyFill="1" applyBorder="1" applyAlignment="1">
      <alignment horizontal="left" vertical="center" wrapText="1"/>
    </xf>
    <xf numFmtId="167" fontId="7" fillId="12" borderId="5" xfId="0" applyNumberFormat="1" applyFont="1" applyFill="1" applyBorder="1" applyAlignment="1">
      <alignment horizontal="center" vertical="center" wrapText="1"/>
    </xf>
    <xf numFmtId="167" fontId="7" fillId="12" borderId="6" xfId="0" applyNumberFormat="1" applyFont="1" applyFill="1" applyBorder="1" applyAlignment="1">
      <alignment horizontal="center" vertical="center"/>
    </xf>
    <xf numFmtId="165" fontId="0" fillId="12" borderId="86" xfId="1" applyNumberFormat="1" applyFont="1" applyFill="1" applyBorder="1" applyAlignment="1">
      <alignment horizontal="center" vertical="center"/>
    </xf>
    <xf numFmtId="164" fontId="7" fillId="12" borderId="5" xfId="0" applyNumberFormat="1" applyFont="1" applyFill="1" applyBorder="1" applyAlignment="1">
      <alignment horizontal="center" vertical="center" wrapText="1"/>
    </xf>
    <xf numFmtId="164" fontId="7" fillId="12" borderId="6" xfId="0" applyNumberFormat="1" applyFont="1" applyFill="1" applyBorder="1" applyAlignment="1">
      <alignment horizontal="center" vertical="center"/>
    </xf>
    <xf numFmtId="164" fontId="7" fillId="12" borderId="6" xfId="0" applyNumberFormat="1" applyFont="1" applyFill="1" applyBorder="1" applyAlignment="1">
      <alignment horizontal="center" vertical="center" wrapText="1"/>
    </xf>
    <xf numFmtId="165" fontId="7" fillId="12" borderId="86" xfId="1" applyNumberFormat="1" applyFont="1" applyFill="1" applyBorder="1" applyAlignment="1">
      <alignment horizontal="center" vertical="center"/>
    </xf>
    <xf numFmtId="164" fontId="7" fillId="12" borderId="87" xfId="0" applyNumberFormat="1" applyFont="1" applyFill="1" applyBorder="1" applyAlignment="1">
      <alignment horizontal="center" vertical="center"/>
    </xf>
    <xf numFmtId="167" fontId="8" fillId="0" borderId="39" xfId="0" applyNumberFormat="1" applyFont="1" applyFill="1" applyBorder="1" applyAlignment="1">
      <alignment horizontal="center" vertical="center"/>
    </xf>
    <xf numFmtId="167" fontId="0" fillId="0" borderId="40" xfId="1" applyNumberFormat="1" applyFont="1" applyFill="1" applyBorder="1" applyAlignment="1">
      <alignment horizontal="center" vertical="center"/>
    </xf>
    <xf numFmtId="167" fontId="7" fillId="0" borderId="4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4" fontId="0" fillId="0" borderId="39" xfId="0" applyNumberFormat="1" applyFont="1" applyFill="1" applyBorder="1" applyAlignment="1">
      <alignment horizontal="center" vertical="center"/>
    </xf>
    <xf numFmtId="164" fontId="0" fillId="0" borderId="40" xfId="1" applyNumberFormat="1" applyFont="1" applyFill="1" applyBorder="1" applyAlignment="1">
      <alignment horizontal="center" vertical="center"/>
    </xf>
    <xf numFmtId="164" fontId="7" fillId="0" borderId="40" xfId="1" applyNumberFormat="1" applyFont="1" applyFill="1" applyBorder="1" applyAlignment="1">
      <alignment horizontal="center" vertical="center"/>
    </xf>
    <xf numFmtId="164" fontId="8" fillId="0" borderId="39" xfId="0" applyNumberFormat="1" applyFont="1" applyFill="1" applyBorder="1" applyAlignment="1">
      <alignment horizontal="center" vertical="center"/>
    </xf>
    <xf numFmtId="1" fontId="0" fillId="12" borderId="61" xfId="1" applyNumberFormat="1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left" vertical="center" wrapText="1"/>
    </xf>
    <xf numFmtId="167" fontId="8" fillId="12" borderId="7" xfId="0" applyNumberFormat="1" applyFont="1" applyFill="1" applyBorder="1" applyAlignment="1">
      <alignment horizontal="center" vertical="center"/>
    </xf>
    <xf numFmtId="167" fontId="0" fillId="12" borderId="1" xfId="1" applyNumberFormat="1" applyFont="1" applyFill="1" applyBorder="1" applyAlignment="1">
      <alignment horizontal="center" vertical="center"/>
    </xf>
    <xf numFmtId="167" fontId="7" fillId="12" borderId="1" xfId="1" applyNumberFormat="1" applyFont="1" applyFill="1" applyBorder="1" applyAlignment="1">
      <alignment horizontal="center" vertical="center"/>
    </xf>
    <xf numFmtId="165" fontId="0" fillId="12" borderId="56" xfId="1" applyNumberFormat="1" applyFont="1" applyFill="1" applyBorder="1" applyAlignment="1">
      <alignment horizontal="center" vertical="center"/>
    </xf>
    <xf numFmtId="164" fontId="0" fillId="12" borderId="7" xfId="0" applyNumberFormat="1" applyFont="1" applyFill="1" applyBorder="1" applyAlignment="1">
      <alignment horizontal="center" vertical="center"/>
    </xf>
    <xf numFmtId="164" fontId="0" fillId="12" borderId="1" xfId="1" applyNumberFormat="1" applyFont="1" applyFill="1" applyBorder="1" applyAlignment="1">
      <alignment horizontal="center" vertical="center"/>
    </xf>
    <xf numFmtId="164" fontId="7" fillId="12" borderId="1" xfId="1" applyNumberFormat="1" applyFont="1" applyFill="1" applyBorder="1" applyAlignment="1">
      <alignment horizontal="center" vertical="center"/>
    </xf>
    <xf numFmtId="164" fontId="8" fillId="12" borderId="7" xfId="0" applyNumberFormat="1" applyFont="1" applyFill="1" applyBorder="1" applyAlignment="1">
      <alignment horizontal="center" vertical="center"/>
    </xf>
    <xf numFmtId="164" fontId="5" fillId="12" borderId="1" xfId="1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wrapText="1"/>
    </xf>
    <xf numFmtId="167" fontId="8" fillId="0" borderId="8" xfId="0" applyNumberFormat="1" applyFont="1" applyFill="1" applyBorder="1" applyAlignment="1">
      <alignment horizontal="center" vertical="center"/>
    </xf>
    <xf numFmtId="167" fontId="0" fillId="0" borderId="9" xfId="1" applyNumberFormat="1" applyFont="1" applyFill="1" applyBorder="1" applyAlignment="1">
      <alignment horizontal="center" vertical="center"/>
    </xf>
    <xf numFmtId="167" fontId="7" fillId="0" borderId="9" xfId="1" applyNumberFormat="1" applyFont="1" applyFill="1" applyBorder="1" applyAlignment="1">
      <alignment horizontal="center" vertical="center"/>
    </xf>
    <xf numFmtId="165" fontId="0" fillId="0" borderId="20" xfId="1" applyNumberFormat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/>
    </xf>
    <xf numFmtId="164" fontId="0" fillId="0" borderId="9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0" fillId="0" borderId="43" xfId="1" applyFont="1" applyFill="1" applyBorder="1" applyAlignment="1">
      <alignment horizontal="center" vertical="center" wrapText="1"/>
    </xf>
    <xf numFmtId="167" fontId="7" fillId="0" borderId="22" xfId="0" applyNumberFormat="1" applyFont="1" applyFill="1" applyBorder="1" applyAlignment="1">
      <alignment horizontal="center" vertical="center" wrapText="1"/>
    </xf>
    <xf numFmtId="167" fontId="7" fillId="0" borderId="23" xfId="0" applyNumberFormat="1" applyFont="1" applyFill="1" applyBorder="1" applyAlignment="1">
      <alignment horizontal="center" vertical="center"/>
    </xf>
    <xf numFmtId="167" fontId="7" fillId="0" borderId="23" xfId="1" applyNumberFormat="1" applyFont="1" applyFill="1" applyBorder="1" applyAlignment="1">
      <alignment horizontal="center" vertical="center"/>
    </xf>
    <xf numFmtId="165" fontId="0" fillId="0" borderId="75" xfId="1" applyNumberFormat="1" applyFont="1" applyFill="1" applyBorder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 vertical="center" wrapText="1"/>
    </xf>
    <xf numFmtId="164" fontId="7" fillId="0" borderId="23" xfId="0" applyNumberFormat="1" applyFont="1" applyFill="1" applyBorder="1" applyAlignment="1">
      <alignment horizontal="center" vertical="center"/>
    </xf>
    <xf numFmtId="164" fontId="7" fillId="0" borderId="23" xfId="1" applyNumberFormat="1" applyFont="1" applyFill="1" applyBorder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 vertical="center"/>
    </xf>
    <xf numFmtId="165" fontId="0" fillId="0" borderId="55" xfId="1" applyNumberFormat="1" applyFont="1" applyFill="1" applyBorder="1" applyAlignment="1">
      <alignment horizontal="center" vertical="center"/>
    </xf>
    <xf numFmtId="0" fontId="0" fillId="4" borderId="26" xfId="1" applyFont="1" applyFill="1" applyBorder="1" applyAlignment="1">
      <alignment horizontal="center" vertical="center" wrapText="1"/>
    </xf>
    <xf numFmtId="0" fontId="0" fillId="4" borderId="26" xfId="1" applyFont="1" applyFill="1" applyBorder="1" applyAlignment="1">
      <alignment horizontal="left" vertical="center" wrapText="1"/>
    </xf>
    <xf numFmtId="167" fontId="7" fillId="4" borderId="39" xfId="0" applyNumberFormat="1" applyFont="1" applyFill="1" applyBorder="1" applyAlignment="1">
      <alignment horizontal="center" vertical="center" wrapText="1"/>
    </xf>
    <xf numFmtId="167" fontId="7" fillId="4" borderId="1" xfId="0" applyNumberFormat="1" applyFont="1" applyFill="1" applyBorder="1" applyAlignment="1">
      <alignment horizontal="center" vertical="center"/>
    </xf>
    <xf numFmtId="167" fontId="7" fillId="4" borderId="23" xfId="0" applyNumberFormat="1" applyFont="1" applyFill="1" applyBorder="1" applyAlignment="1">
      <alignment horizontal="center" vertical="center"/>
    </xf>
    <xf numFmtId="165" fontId="0" fillId="4" borderId="41" xfId="1" applyNumberFormat="1" applyFont="1" applyFill="1" applyBorder="1" applyAlignment="1">
      <alignment horizontal="center" vertical="center"/>
    </xf>
    <xf numFmtId="164" fontId="7" fillId="4" borderId="39" xfId="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/>
    </xf>
    <xf numFmtId="164" fontId="7" fillId="4" borderId="23" xfId="0" applyNumberFormat="1" applyFont="1" applyFill="1" applyBorder="1" applyAlignment="1">
      <alignment horizontal="center" vertical="center"/>
    </xf>
    <xf numFmtId="164" fontId="7" fillId="4" borderId="39" xfId="0" applyNumberFormat="1" applyFont="1" applyFill="1" applyBorder="1" applyAlignment="1">
      <alignment horizontal="center" vertical="center"/>
    </xf>
    <xf numFmtId="164" fontId="7" fillId="4" borderId="40" xfId="0" applyNumberFormat="1" applyFont="1" applyFill="1" applyBorder="1" applyAlignment="1">
      <alignment horizontal="center" vertical="center"/>
    </xf>
    <xf numFmtId="165" fontId="0" fillId="4" borderId="0" xfId="1" applyNumberFormat="1" applyFont="1" applyFill="1" applyBorder="1" applyAlignment="1">
      <alignment horizontal="center" vertical="center"/>
    </xf>
    <xf numFmtId="0" fontId="0" fillId="0" borderId="61" xfId="1" applyFont="1" applyFill="1" applyBorder="1" applyAlignment="1">
      <alignment horizontal="center" vertical="center" wrapText="1"/>
    </xf>
    <xf numFmtId="167" fontId="7" fillId="0" borderId="7" xfId="0" applyNumberFormat="1" applyFont="1" applyFill="1" applyBorder="1" applyAlignment="1">
      <alignment horizontal="center" vertical="center" wrapText="1"/>
    </xf>
    <xf numFmtId="167" fontId="7" fillId="0" borderId="1" xfId="0" applyNumberFormat="1" applyFont="1" applyFill="1" applyBorder="1" applyAlignment="1">
      <alignment horizontal="center" vertical="center"/>
    </xf>
    <xf numFmtId="165" fontId="0" fillId="0" borderId="62" xfId="1" applyNumberFormat="1" applyFont="1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/>
    </xf>
    <xf numFmtId="165" fontId="0" fillId="0" borderId="56" xfId="1" applyNumberFormat="1" applyFont="1" applyFill="1" applyBorder="1" applyAlignment="1">
      <alignment horizontal="center" vertical="center"/>
    </xf>
    <xf numFmtId="0" fontId="0" fillId="4" borderId="43" xfId="1" applyFont="1" applyFill="1" applyBorder="1" applyAlignment="1">
      <alignment horizontal="center" vertical="center" wrapText="1"/>
    </xf>
    <xf numFmtId="0" fontId="0" fillId="4" borderId="43" xfId="1" applyFont="1" applyFill="1" applyBorder="1" applyAlignment="1">
      <alignment horizontal="left" vertical="center" wrapText="1"/>
    </xf>
    <xf numFmtId="167" fontId="7" fillId="4" borderId="22" xfId="0" applyNumberFormat="1" applyFont="1" applyFill="1" applyBorder="1" applyAlignment="1">
      <alignment horizontal="center" vertical="center" wrapText="1"/>
    </xf>
    <xf numFmtId="165" fontId="0" fillId="4" borderId="54" xfId="1" applyNumberFormat="1" applyFont="1" applyFill="1" applyBorder="1" applyAlignment="1">
      <alignment horizontal="center" vertical="center"/>
    </xf>
    <xf numFmtId="164" fontId="7" fillId="4" borderId="22" xfId="0" applyNumberFormat="1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165" fontId="0" fillId="0" borderId="2" xfId="1" applyNumberFormat="1" applyFont="1" applyFill="1" applyBorder="1" applyAlignment="1">
      <alignment horizontal="center" vertical="center"/>
    </xf>
    <xf numFmtId="164" fontId="7" fillId="0" borderId="32" xfId="0" applyNumberFormat="1" applyFont="1" applyFill="1" applyBorder="1" applyAlignment="1">
      <alignment horizontal="center" vertical="center"/>
    </xf>
    <xf numFmtId="165" fontId="0" fillId="0" borderId="28" xfId="1" applyNumberFormat="1" applyFont="1" applyFill="1" applyBorder="1" applyAlignment="1">
      <alignment horizontal="center" vertical="center"/>
    </xf>
    <xf numFmtId="0" fontId="0" fillId="4" borderId="38" xfId="1" applyFont="1" applyFill="1" applyBorder="1" applyAlignment="1">
      <alignment horizontal="center" vertical="center" wrapText="1"/>
    </xf>
    <xf numFmtId="0" fontId="0" fillId="4" borderId="38" xfId="1" applyFont="1" applyFill="1" applyBorder="1" applyAlignment="1">
      <alignment horizontal="left" vertical="center" wrapText="1"/>
    </xf>
    <xf numFmtId="167" fontId="7" fillId="4" borderId="8" xfId="0" applyNumberFormat="1" applyFont="1" applyFill="1" applyBorder="1" applyAlignment="1">
      <alignment horizontal="center" vertical="center" wrapText="1"/>
    </xf>
    <xf numFmtId="167" fontId="7" fillId="4" borderId="30" xfId="0" applyNumberFormat="1" applyFont="1" applyFill="1" applyBorder="1" applyAlignment="1">
      <alignment horizontal="center" vertical="center"/>
    </xf>
    <xf numFmtId="167" fontId="7" fillId="4" borderId="9" xfId="0" applyNumberFormat="1" applyFont="1" applyFill="1" applyBorder="1" applyAlignment="1">
      <alignment horizontal="center" vertical="center"/>
    </xf>
    <xf numFmtId="165" fontId="0" fillId="4" borderId="60" xfId="1" applyNumberFormat="1" applyFont="1" applyFill="1" applyBorder="1" applyAlignment="1">
      <alignment horizontal="center" vertical="center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30" xfId="0" applyNumberFormat="1" applyFont="1" applyFill="1" applyBorder="1" applyAlignment="1">
      <alignment horizontal="center" vertical="center"/>
    </xf>
    <xf numFmtId="164" fontId="7" fillId="4" borderId="9" xfId="0" applyNumberFormat="1" applyFont="1" applyFill="1" applyBorder="1" applyAlignment="1">
      <alignment horizontal="center" vertical="center"/>
    </xf>
    <xf numFmtId="164" fontId="7" fillId="4" borderId="34" xfId="0" applyNumberFormat="1" applyFont="1" applyFill="1" applyBorder="1" applyAlignment="1">
      <alignment horizontal="center" vertical="center"/>
    </xf>
    <xf numFmtId="165" fontId="0" fillId="4" borderId="102" xfId="1" applyNumberFormat="1" applyFont="1" applyFill="1" applyBorder="1" applyAlignment="1">
      <alignment horizontal="center" vertical="center"/>
    </xf>
    <xf numFmtId="0" fontId="0" fillId="10" borderId="84" xfId="1" applyFont="1" applyFill="1" applyBorder="1" applyAlignment="1">
      <alignment horizontal="center" vertical="center" wrapText="1"/>
    </xf>
    <xf numFmtId="167" fontId="7" fillId="10" borderId="5" xfId="0" applyNumberFormat="1" applyFont="1" applyFill="1" applyBorder="1" applyAlignment="1">
      <alignment horizontal="center" vertical="center" wrapText="1"/>
    </xf>
    <xf numFmtId="167" fontId="7" fillId="10" borderId="6" xfId="0" applyNumberFormat="1" applyFont="1" applyFill="1" applyBorder="1" applyAlignment="1">
      <alignment horizontal="center" vertical="center"/>
    </xf>
    <xf numFmtId="165" fontId="0" fillId="10" borderId="63" xfId="1" applyNumberFormat="1" applyFont="1" applyFill="1" applyBorder="1" applyAlignment="1">
      <alignment horizontal="center" vertical="center"/>
    </xf>
    <xf numFmtId="164" fontId="7" fillId="10" borderId="5" xfId="0" applyNumberFormat="1" applyFont="1" applyFill="1" applyBorder="1" applyAlignment="1">
      <alignment horizontal="center" vertical="center" wrapText="1"/>
    </xf>
    <xf numFmtId="164" fontId="7" fillId="10" borderId="6" xfId="0" applyNumberFormat="1" applyFont="1" applyFill="1" applyBorder="1" applyAlignment="1">
      <alignment horizontal="center" vertical="center"/>
    </xf>
    <xf numFmtId="164" fontId="7" fillId="10" borderId="5" xfId="0" applyNumberFormat="1" applyFont="1" applyFill="1" applyBorder="1" applyAlignment="1">
      <alignment horizontal="center" vertical="center"/>
    </xf>
    <xf numFmtId="165" fontId="0" fillId="10" borderId="68" xfId="1" applyNumberFormat="1" applyFont="1" applyFill="1" applyBorder="1" applyAlignment="1">
      <alignment horizontal="center" vertical="center"/>
    </xf>
    <xf numFmtId="0" fontId="0" fillId="0" borderId="3" xfId="1" applyFont="1" applyFill="1" applyBorder="1" applyAlignment="1">
      <alignment horizontal="center" vertical="center" wrapText="1"/>
    </xf>
    <xf numFmtId="165" fontId="0" fillId="0" borderId="27" xfId="1" applyNumberFormat="1" applyFont="1" applyFill="1" applyBorder="1" applyAlignment="1">
      <alignment horizontal="center" vertical="center"/>
    </xf>
    <xf numFmtId="165" fontId="0" fillId="0" borderId="94" xfId="1" applyNumberFormat="1" applyFont="1" applyFill="1" applyBorder="1" applyAlignment="1">
      <alignment horizontal="center" vertical="center"/>
    </xf>
    <xf numFmtId="0" fontId="0" fillId="14" borderId="38" xfId="1" applyFont="1" applyFill="1" applyBorder="1" applyAlignment="1">
      <alignment horizontal="center" vertical="center" wrapText="1"/>
    </xf>
    <xf numFmtId="167" fontId="7" fillId="14" borderId="8" xfId="0" applyNumberFormat="1" applyFont="1" applyFill="1" applyBorder="1" applyAlignment="1">
      <alignment horizontal="center" vertical="center" wrapText="1"/>
    </xf>
    <xf numFmtId="167" fontId="7" fillId="14" borderId="9" xfId="0" applyNumberFormat="1" applyFont="1" applyFill="1" applyBorder="1" applyAlignment="1">
      <alignment horizontal="center" vertical="center"/>
    </xf>
    <xf numFmtId="165" fontId="0" fillId="14" borderId="60" xfId="1" applyNumberFormat="1" applyFont="1" applyFill="1" applyBorder="1" applyAlignment="1">
      <alignment horizontal="center" vertical="center"/>
    </xf>
    <xf numFmtId="164" fontId="7" fillId="14" borderId="8" xfId="0" applyNumberFormat="1" applyFont="1" applyFill="1" applyBorder="1" applyAlignment="1">
      <alignment horizontal="center" vertical="center" wrapText="1"/>
    </xf>
    <xf numFmtId="164" fontId="7" fillId="14" borderId="9" xfId="0" applyNumberFormat="1" applyFont="1" applyFill="1" applyBorder="1" applyAlignment="1">
      <alignment horizontal="center" vertical="center"/>
    </xf>
    <xf numFmtId="164" fontId="7" fillId="14" borderId="34" xfId="0" applyNumberFormat="1" applyFont="1" applyFill="1" applyBorder="1" applyAlignment="1">
      <alignment horizontal="center" vertical="center"/>
    </xf>
    <xf numFmtId="165" fontId="0" fillId="14" borderId="102" xfId="1" applyNumberFormat="1" applyFont="1" applyFill="1" applyBorder="1" applyAlignment="1">
      <alignment horizontal="center" vertical="center"/>
    </xf>
    <xf numFmtId="167" fontId="10" fillId="5" borderId="8" xfId="0" applyNumberFormat="1" applyFont="1" applyFill="1" applyBorder="1" applyAlignment="1">
      <alignment horizontal="center" vertical="center"/>
    </xf>
    <xf numFmtId="167" fontId="10" fillId="5" borderId="9" xfId="0" applyNumberFormat="1" applyFont="1" applyFill="1" applyBorder="1" applyAlignment="1">
      <alignment horizontal="center" vertical="center"/>
    </xf>
    <xf numFmtId="165" fontId="10" fillId="17" borderId="19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9" xfId="0" applyNumberFormat="1" applyFont="1" applyFill="1" applyBorder="1" applyAlignment="1">
      <alignment horizontal="center" vertical="center"/>
    </xf>
    <xf numFmtId="165" fontId="10" fillId="5" borderId="19" xfId="0" applyNumberFormat="1" applyFont="1" applyFill="1" applyBorder="1" applyAlignment="1">
      <alignment horizontal="center" vertical="center"/>
    </xf>
    <xf numFmtId="165" fontId="10" fillId="17" borderId="76" xfId="0" applyNumberFormat="1" applyFont="1" applyFill="1" applyBorder="1" applyAlignment="1">
      <alignment horizontal="center" vertical="center"/>
    </xf>
    <xf numFmtId="4" fontId="5" fillId="8" borderId="9" xfId="1" applyNumberFormat="1" applyFont="1" applyFill="1" applyBorder="1" applyAlignment="1">
      <alignment horizontal="right" vertical="center"/>
    </xf>
    <xf numFmtId="2" fontId="3" fillId="7" borderId="76" xfId="1" applyNumberFormat="1" applyFont="1" applyFill="1" applyBorder="1" applyAlignment="1">
      <alignment horizontal="center" vertical="center" wrapText="1"/>
    </xf>
    <xf numFmtId="0" fontId="9" fillId="13" borderId="18" xfId="0" applyFont="1" applyFill="1" applyBorder="1" applyAlignment="1">
      <alignment horizontal="left" vertical="center" wrapText="1"/>
    </xf>
    <xf numFmtId="2" fontId="10" fillId="13" borderId="8" xfId="0" applyNumberFormat="1" applyFont="1" applyFill="1" applyBorder="1" applyAlignment="1">
      <alignment horizontal="center" vertical="center"/>
    </xf>
    <xf numFmtId="2" fontId="10" fillId="13" borderId="9" xfId="0" applyNumberFormat="1" applyFont="1" applyFill="1" applyBorder="1" applyAlignment="1">
      <alignment horizontal="center" vertical="center"/>
    </xf>
    <xf numFmtId="2" fontId="10" fillId="13" borderId="60" xfId="0" applyNumberFormat="1" applyFont="1" applyFill="1" applyBorder="1" applyAlignment="1">
      <alignment horizontal="center" vertical="center"/>
    </xf>
    <xf numFmtId="2" fontId="10" fillId="13" borderId="34" xfId="0" applyNumberFormat="1" applyFont="1" applyFill="1" applyBorder="1" applyAlignment="1">
      <alignment horizontal="center" vertical="center"/>
    </xf>
    <xf numFmtId="2" fontId="10" fillId="13" borderId="19" xfId="0" applyNumberFormat="1" applyFont="1" applyFill="1" applyBorder="1" applyAlignment="1">
      <alignment horizontal="center" vertical="center"/>
    </xf>
    <xf numFmtId="2" fontId="10" fillId="5" borderId="60" xfId="0" applyNumberFormat="1" applyFont="1" applyFill="1" applyBorder="1" applyAlignment="1">
      <alignment horizontal="center" vertical="center"/>
    </xf>
    <xf numFmtId="2" fontId="10" fillId="5" borderId="34" xfId="0" applyNumberFormat="1" applyFont="1" applyFill="1" applyBorder="1" applyAlignment="1">
      <alignment horizontal="center" vertical="center"/>
    </xf>
    <xf numFmtId="0" fontId="5" fillId="0" borderId="68" xfId="0" applyFont="1" applyBorder="1" applyAlignment="1">
      <alignment horizontal="left" wrapText="1"/>
    </xf>
    <xf numFmtId="2" fontId="5" fillId="0" borderId="68" xfId="0" applyNumberFormat="1" applyFont="1" applyBorder="1" applyAlignment="1">
      <alignment horizontal="center"/>
    </xf>
    <xf numFmtId="2" fontId="5" fillId="0" borderId="68" xfId="0" applyNumberFormat="1" applyFont="1" applyBorder="1"/>
    <xf numFmtId="168" fontId="0" fillId="0" borderId="14" xfId="0" applyNumberFormat="1" applyFont="1" applyFill="1" applyBorder="1" applyAlignment="1">
      <alignment horizontal="center" vertical="center"/>
    </xf>
    <xf numFmtId="168" fontId="0" fillId="0" borderId="15" xfId="0" applyNumberFormat="1" applyFont="1" applyFill="1" applyBorder="1" applyAlignment="1">
      <alignment horizontal="center" vertical="center"/>
    </xf>
    <xf numFmtId="165" fontId="0" fillId="0" borderId="83" xfId="1" applyNumberFormat="1" applyFont="1" applyFill="1" applyBorder="1" applyAlignment="1">
      <alignment horizontal="center" vertical="center"/>
    </xf>
    <xf numFmtId="170" fontId="0" fillId="0" borderId="14" xfId="0" applyNumberFormat="1" applyFont="1" applyFill="1" applyBorder="1" applyAlignment="1">
      <alignment horizontal="center" vertical="center"/>
    </xf>
    <xf numFmtId="170" fontId="0" fillId="0" borderId="15" xfId="0" applyNumberFormat="1" applyFont="1" applyFill="1" applyBorder="1" applyAlignment="1">
      <alignment horizontal="center" vertical="center"/>
    </xf>
    <xf numFmtId="168" fontId="0" fillId="4" borderId="22" xfId="0" applyNumberFormat="1" applyFont="1" applyFill="1" applyBorder="1" applyAlignment="1">
      <alignment horizontal="center" vertical="center"/>
    </xf>
    <xf numFmtId="168" fontId="0" fillId="4" borderId="23" xfId="0" applyNumberFormat="1" applyFont="1" applyFill="1" applyBorder="1" applyAlignment="1">
      <alignment horizontal="center" vertical="center"/>
    </xf>
    <xf numFmtId="165" fontId="0" fillId="4" borderId="27" xfId="1" applyNumberFormat="1" applyFont="1" applyFill="1" applyBorder="1" applyAlignment="1">
      <alignment horizontal="center" vertical="center"/>
    </xf>
    <xf numFmtId="170" fontId="0" fillId="4" borderId="22" xfId="0" applyNumberFormat="1" applyFont="1" applyFill="1" applyBorder="1" applyAlignment="1">
      <alignment horizontal="center" vertical="center"/>
    </xf>
    <xf numFmtId="170" fontId="0" fillId="4" borderId="23" xfId="0" applyNumberFormat="1" applyFont="1" applyFill="1" applyBorder="1" applyAlignment="1">
      <alignment horizontal="center" vertical="center"/>
    </xf>
    <xf numFmtId="170" fontId="0" fillId="4" borderId="0" xfId="0" applyNumberFormat="1" applyFont="1" applyFill="1" applyBorder="1" applyAlignment="1">
      <alignment horizontal="center" vertical="center"/>
    </xf>
    <xf numFmtId="165" fontId="0" fillId="4" borderId="51" xfId="1" applyNumberFormat="1" applyFont="1" applyFill="1" applyBorder="1" applyAlignment="1">
      <alignment horizontal="center" vertical="center"/>
    </xf>
    <xf numFmtId="166" fontId="0" fillId="4" borderId="27" xfId="1" applyNumberFormat="1" applyFont="1" applyFill="1" applyBorder="1" applyAlignment="1">
      <alignment horizontal="center" vertical="center"/>
    </xf>
    <xf numFmtId="168" fontId="0" fillId="0" borderId="7" xfId="0" applyNumberFormat="1" applyFont="1" applyFill="1" applyBorder="1" applyAlignment="1">
      <alignment horizontal="center" vertical="center"/>
    </xf>
    <xf numFmtId="168" fontId="0" fillId="0" borderId="1" xfId="0" applyNumberFormat="1" applyFont="1" applyFill="1" applyBorder="1" applyAlignment="1">
      <alignment horizontal="center" vertical="center"/>
    </xf>
    <xf numFmtId="165" fontId="0" fillId="0" borderId="25" xfId="1" applyNumberFormat="1" applyFont="1" applyFill="1" applyBorder="1" applyAlignment="1">
      <alignment horizontal="center" vertical="center"/>
    </xf>
    <xf numFmtId="170" fontId="0" fillId="0" borderId="7" xfId="0" applyNumberFormat="1" applyFont="1" applyFill="1" applyBorder="1" applyAlignment="1">
      <alignment horizontal="center" vertical="center"/>
    </xf>
    <xf numFmtId="170" fontId="0" fillId="0" borderId="1" xfId="0" applyNumberFormat="1" applyFont="1" applyFill="1" applyBorder="1" applyAlignment="1">
      <alignment horizontal="center" vertical="center"/>
    </xf>
    <xf numFmtId="166" fontId="0" fillId="0" borderId="25" xfId="1" applyNumberFormat="1" applyFont="1" applyFill="1" applyBorder="1" applyAlignment="1">
      <alignment horizontal="center" vertical="center"/>
    </xf>
    <xf numFmtId="168" fontId="0" fillId="4" borderId="7" xfId="0" applyNumberFormat="1" applyFont="1" applyFill="1" applyBorder="1" applyAlignment="1">
      <alignment horizontal="center" vertical="center"/>
    </xf>
    <xf numFmtId="168" fontId="0" fillId="4" borderId="1" xfId="0" applyNumberFormat="1" applyFont="1" applyFill="1" applyBorder="1" applyAlignment="1">
      <alignment horizontal="center" vertical="center"/>
    </xf>
    <xf numFmtId="165" fontId="0" fillId="4" borderId="25" xfId="1" applyNumberFormat="1" applyFont="1" applyFill="1" applyBorder="1" applyAlignment="1">
      <alignment horizontal="center" vertical="center"/>
    </xf>
    <xf numFmtId="170" fontId="0" fillId="4" borderId="7" xfId="0" applyNumberFormat="1" applyFont="1" applyFill="1" applyBorder="1" applyAlignment="1">
      <alignment horizontal="center" vertical="center"/>
    </xf>
    <xf numFmtId="170" fontId="0" fillId="4" borderId="1" xfId="0" applyNumberFormat="1" applyFont="1" applyFill="1" applyBorder="1" applyAlignment="1">
      <alignment horizontal="center" vertical="center"/>
    </xf>
    <xf numFmtId="166" fontId="0" fillId="4" borderId="25" xfId="1" applyNumberFormat="1" applyFont="1" applyFill="1" applyBorder="1" applyAlignment="1">
      <alignment horizontal="center" vertical="center"/>
    </xf>
    <xf numFmtId="165" fontId="0" fillId="0" borderId="79" xfId="1" applyNumberFormat="1" applyFont="1" applyFill="1" applyBorder="1" applyAlignment="1">
      <alignment horizontal="center" vertical="center"/>
    </xf>
    <xf numFmtId="166" fontId="0" fillId="0" borderId="79" xfId="1" applyNumberFormat="1" applyFont="1" applyFill="1" applyBorder="1" applyAlignment="1">
      <alignment horizontal="center" vertical="center"/>
    </xf>
    <xf numFmtId="168" fontId="0" fillId="0" borderId="8" xfId="0" applyNumberFormat="1" applyFont="1" applyFill="1" applyBorder="1" applyAlignment="1">
      <alignment horizontal="center" vertical="center"/>
    </xf>
    <xf numFmtId="168" fontId="0" fillId="0" borderId="9" xfId="0" applyNumberFormat="1" applyFont="1" applyFill="1" applyBorder="1" applyAlignment="1">
      <alignment horizontal="center" vertical="center"/>
    </xf>
    <xf numFmtId="165" fontId="0" fillId="0" borderId="46" xfId="1" applyNumberFormat="1" applyFont="1" applyFill="1" applyBorder="1" applyAlignment="1">
      <alignment horizontal="center" vertical="center"/>
    </xf>
    <xf numFmtId="170" fontId="0" fillId="0" borderId="8" xfId="0" applyNumberFormat="1" applyFont="1" applyFill="1" applyBorder="1" applyAlignment="1">
      <alignment horizontal="center" vertical="center"/>
    </xf>
    <xf numFmtId="170" fontId="0" fillId="0" borderId="9" xfId="0" applyNumberFormat="1" applyFont="1" applyFill="1" applyBorder="1" applyAlignment="1">
      <alignment horizontal="center" vertical="center"/>
    </xf>
    <xf numFmtId="166" fontId="0" fillId="0" borderId="46" xfId="1" applyNumberFormat="1" applyFont="1" applyFill="1" applyBorder="1" applyAlignment="1">
      <alignment horizontal="center" vertical="center"/>
    </xf>
    <xf numFmtId="168" fontId="0" fillId="0" borderId="22" xfId="0" applyNumberFormat="1" applyFont="1" applyFill="1" applyBorder="1" applyAlignment="1">
      <alignment horizontal="center" vertical="center"/>
    </xf>
    <xf numFmtId="168" fontId="0" fillId="0" borderId="23" xfId="0" applyNumberFormat="1" applyFont="1" applyFill="1" applyBorder="1" applyAlignment="1">
      <alignment horizontal="center" vertical="center"/>
    </xf>
    <xf numFmtId="170" fontId="0" fillId="0" borderId="22" xfId="0" applyNumberFormat="1" applyFont="1" applyFill="1" applyBorder="1" applyAlignment="1">
      <alignment horizontal="center" vertical="center"/>
    </xf>
    <xf numFmtId="170" fontId="0" fillId="0" borderId="23" xfId="0" applyNumberFormat="1" applyFont="1" applyFill="1" applyBorder="1" applyAlignment="1">
      <alignment horizontal="center" vertical="center"/>
    </xf>
    <xf numFmtId="166" fontId="0" fillId="0" borderId="33" xfId="1" applyNumberFormat="1" applyFont="1" applyFill="1" applyBorder="1" applyAlignment="1">
      <alignment horizontal="center" vertical="center"/>
    </xf>
    <xf numFmtId="170" fontId="0" fillId="4" borderId="1" xfId="1" applyNumberFormat="1" applyFont="1" applyFill="1" applyBorder="1" applyAlignment="1">
      <alignment horizontal="center" vertical="center"/>
    </xf>
    <xf numFmtId="170" fontId="0" fillId="0" borderId="1" xfId="1" applyNumberFormat="1" applyFont="1" applyFill="1" applyBorder="1" applyAlignment="1">
      <alignment horizontal="center" vertical="center"/>
    </xf>
    <xf numFmtId="2" fontId="0" fillId="4" borderId="31" xfId="1" applyNumberFormat="1" applyFont="1" applyFill="1" applyBorder="1" applyAlignment="1">
      <alignment horizontal="center" vertical="center"/>
    </xf>
    <xf numFmtId="2" fontId="0" fillId="0" borderId="31" xfId="1" applyNumberFormat="1" applyFont="1" applyFill="1" applyBorder="1" applyAlignment="1">
      <alignment horizontal="center" vertical="center"/>
    </xf>
    <xf numFmtId="2" fontId="0" fillId="4" borderId="31" xfId="0" applyNumberFormat="1" applyFont="1" applyFill="1" applyBorder="1" applyAlignment="1">
      <alignment horizontal="center" vertical="center"/>
    </xf>
    <xf numFmtId="168" fontId="0" fillId="0" borderId="1" xfId="1" applyNumberFormat="1" applyFont="1" applyFill="1" applyBorder="1" applyAlignment="1">
      <alignment horizontal="center" vertical="center"/>
    </xf>
    <xf numFmtId="170" fontId="12" fillId="0" borderId="1" xfId="1" applyNumberFormat="1" applyFont="1" applyFill="1" applyBorder="1" applyAlignment="1">
      <alignment horizontal="center" vertical="center"/>
    </xf>
    <xf numFmtId="165" fontId="0" fillId="6" borderId="25" xfId="1" applyNumberFormat="1" applyFont="1" applyFill="1" applyBorder="1" applyAlignment="1">
      <alignment horizontal="center" vertical="center"/>
    </xf>
    <xf numFmtId="166" fontId="0" fillId="6" borderId="25" xfId="1" applyNumberFormat="1" applyFont="1" applyFill="1" applyBorder="1" applyAlignment="1">
      <alignment horizontal="center" vertical="center"/>
    </xf>
    <xf numFmtId="168" fontId="0" fillId="4" borderId="1" xfId="1" applyNumberFormat="1" applyFont="1" applyFill="1" applyBorder="1" applyAlignment="1">
      <alignment horizontal="center" vertical="center"/>
    </xf>
    <xf numFmtId="165" fontId="0" fillId="4" borderId="62" xfId="1" applyNumberFormat="1" applyFont="1" applyFill="1" applyBorder="1" applyAlignment="1">
      <alignment horizontal="center" vertical="center"/>
    </xf>
    <xf numFmtId="168" fontId="0" fillId="0" borderId="49" xfId="0" applyNumberFormat="1" applyFont="1" applyFill="1" applyBorder="1" applyAlignment="1">
      <alignment horizontal="center" vertical="center"/>
    </xf>
    <xf numFmtId="168" fontId="0" fillId="0" borderId="30" xfId="1" applyNumberFormat="1" applyFont="1" applyFill="1" applyBorder="1" applyAlignment="1">
      <alignment horizontal="center" vertical="center"/>
    </xf>
    <xf numFmtId="165" fontId="0" fillId="0" borderId="48" xfId="1" applyNumberFormat="1" applyFont="1" applyFill="1" applyBorder="1" applyAlignment="1">
      <alignment horizontal="center" vertical="center"/>
    </xf>
    <xf numFmtId="170" fontId="0" fillId="0" borderId="49" xfId="0" applyNumberFormat="1" applyFont="1" applyFill="1" applyBorder="1" applyAlignment="1">
      <alignment horizontal="center" vertical="center"/>
    </xf>
    <xf numFmtId="170" fontId="0" fillId="0" borderId="30" xfId="1" applyNumberFormat="1" applyFont="1" applyFill="1" applyBorder="1" applyAlignment="1">
      <alignment horizontal="center" vertical="center"/>
    </xf>
    <xf numFmtId="2" fontId="0" fillId="0" borderId="49" xfId="1" applyNumberFormat="1" applyFont="1" applyFill="1" applyBorder="1" applyAlignment="1">
      <alignment horizontal="center" vertical="center"/>
    </xf>
    <xf numFmtId="2" fontId="0" fillId="0" borderId="76" xfId="1" applyNumberFormat="1" applyFont="1" applyFill="1" applyBorder="1" applyAlignment="1">
      <alignment horizontal="center" vertical="center"/>
    </xf>
    <xf numFmtId="165" fontId="0" fillId="0" borderId="82" xfId="1" applyNumberFormat="1" applyFont="1" applyFill="1" applyBorder="1" applyAlignment="1">
      <alignment horizontal="center" vertical="center"/>
    </xf>
    <xf numFmtId="166" fontId="0" fillId="0" borderId="57" xfId="0" applyNumberFormat="1" applyFont="1" applyFill="1" applyBorder="1" applyAlignment="1">
      <alignment horizontal="center" vertical="center"/>
    </xf>
    <xf numFmtId="168" fontId="8" fillId="0" borderId="22" xfId="0" applyNumberFormat="1" applyFont="1" applyFill="1" applyBorder="1" applyAlignment="1">
      <alignment horizontal="center" vertical="center"/>
    </xf>
    <xf numFmtId="168" fontId="0" fillId="0" borderId="23" xfId="1" applyNumberFormat="1" applyFont="1" applyFill="1" applyBorder="1" applyAlignment="1">
      <alignment horizontal="center" vertical="center"/>
    </xf>
    <xf numFmtId="170" fontId="0" fillId="0" borderId="23" xfId="1" applyNumberFormat="1" applyFont="1" applyFill="1" applyBorder="1" applyAlignment="1">
      <alignment horizontal="center" vertical="center"/>
    </xf>
    <xf numFmtId="170" fontId="8" fillId="0" borderId="22" xfId="0" applyNumberFormat="1" applyFont="1" applyFill="1" applyBorder="1" applyAlignment="1">
      <alignment horizontal="center" vertical="center"/>
    </xf>
    <xf numFmtId="165" fontId="0" fillId="0" borderId="80" xfId="1" applyNumberFormat="1" applyFont="1" applyFill="1" applyBorder="1" applyAlignment="1">
      <alignment horizontal="center" vertical="center"/>
    </xf>
    <xf numFmtId="168" fontId="8" fillId="4" borderId="7" xfId="0" applyNumberFormat="1" applyFont="1" applyFill="1" applyBorder="1" applyAlignment="1">
      <alignment horizontal="center" vertical="center"/>
    </xf>
    <xf numFmtId="170" fontId="8" fillId="4" borderId="7" xfId="0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166" fontId="0" fillId="4" borderId="32" xfId="0" applyNumberFormat="1" applyFont="1" applyFill="1" applyBorder="1" applyAlignment="1">
      <alignment horizontal="center" vertical="center"/>
    </xf>
    <xf numFmtId="168" fontId="8" fillId="0" borderId="7" xfId="0" applyNumberFormat="1" applyFont="1" applyFill="1" applyBorder="1" applyAlignment="1">
      <alignment horizontal="center" vertical="center"/>
    </xf>
    <xf numFmtId="170" fontId="8" fillId="0" borderId="7" xfId="0" applyNumberFormat="1" applyFont="1" applyFill="1" applyBorder="1" applyAlignment="1">
      <alignment horizontal="center" vertical="center"/>
    </xf>
    <xf numFmtId="170" fontId="5" fillId="0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66" fontId="0" fillId="0" borderId="32" xfId="0" applyNumberFormat="1" applyFont="1" applyFill="1" applyBorder="1" applyAlignment="1">
      <alignment horizontal="center" vertical="center"/>
    </xf>
    <xf numFmtId="170" fontId="0" fillId="0" borderId="40" xfId="1" applyNumberFormat="1" applyFont="1" applyFill="1" applyBorder="1" applyAlignment="1">
      <alignment horizontal="center" vertical="center"/>
    </xf>
    <xf numFmtId="170" fontId="0" fillId="4" borderId="7" xfId="1" applyNumberFormat="1" applyFont="1" applyFill="1" applyBorder="1" applyAlignment="1">
      <alignment horizontal="center" vertical="center"/>
    </xf>
    <xf numFmtId="168" fontId="5" fillId="0" borderId="1" xfId="1" applyNumberFormat="1" applyFont="1" applyFill="1" applyBorder="1" applyAlignment="1">
      <alignment horizontal="center" vertical="center"/>
    </xf>
    <xf numFmtId="168" fontId="8" fillId="4" borderId="8" xfId="0" applyNumberFormat="1" applyFont="1" applyFill="1" applyBorder="1" applyAlignment="1">
      <alignment horizontal="center" vertical="center"/>
    </xf>
    <xf numFmtId="168" fontId="0" fillId="4" borderId="9" xfId="1" applyNumberFormat="1" applyFont="1" applyFill="1" applyBorder="1" applyAlignment="1">
      <alignment horizontal="center" vertical="center"/>
    </xf>
    <xf numFmtId="165" fontId="0" fillId="4" borderId="46" xfId="1" applyNumberFormat="1" applyFont="1" applyFill="1" applyBorder="1" applyAlignment="1">
      <alignment horizontal="center" vertical="center"/>
    </xf>
    <xf numFmtId="170" fontId="0" fillId="4" borderId="8" xfId="0" applyNumberFormat="1" applyFont="1" applyFill="1" applyBorder="1" applyAlignment="1">
      <alignment horizontal="center" vertical="center"/>
    </xf>
    <xf numFmtId="170" fontId="0" fillId="4" borderId="9" xfId="1" applyNumberFormat="1" applyFont="1" applyFill="1" applyBorder="1" applyAlignment="1">
      <alignment horizontal="center" vertical="center"/>
    </xf>
    <xf numFmtId="170" fontId="8" fillId="4" borderId="8" xfId="0" applyNumberFormat="1" applyFont="1" applyFill="1" applyBorder="1" applyAlignment="1">
      <alignment horizontal="center" vertical="center"/>
    </xf>
    <xf numFmtId="166" fontId="0" fillId="4" borderId="46" xfId="1" applyNumberFormat="1" applyFont="1" applyFill="1" applyBorder="1" applyAlignment="1">
      <alignment horizontal="center" vertical="center"/>
    </xf>
    <xf numFmtId="168" fontId="8" fillId="0" borderId="14" xfId="0" applyNumberFormat="1" applyFont="1" applyFill="1" applyBorder="1" applyAlignment="1">
      <alignment horizontal="center" vertical="center"/>
    </xf>
    <xf numFmtId="168" fontId="0" fillId="0" borderId="15" xfId="1" applyNumberFormat="1" applyFont="1" applyFill="1" applyBorder="1" applyAlignment="1">
      <alignment horizontal="center" vertical="center"/>
    </xf>
    <xf numFmtId="165" fontId="0" fillId="0" borderId="12" xfId="1" applyNumberFormat="1" applyFont="1" applyFill="1" applyBorder="1" applyAlignment="1">
      <alignment horizontal="center" vertical="center"/>
    </xf>
    <xf numFmtId="170" fontId="0" fillId="0" borderId="15" xfId="1" applyNumberFormat="1" applyFont="1" applyFill="1" applyBorder="1" applyAlignment="1">
      <alignment horizontal="center" vertical="center"/>
    </xf>
    <xf numFmtId="170" fontId="8" fillId="0" borderId="14" xfId="0" applyNumberFormat="1" applyFont="1" applyFill="1" applyBorder="1" applyAlignment="1">
      <alignment horizontal="center" vertical="center"/>
    </xf>
    <xf numFmtId="170" fontId="5" fillId="0" borderId="15" xfId="1" applyNumberFormat="1" applyFont="1" applyFill="1" applyBorder="1" applyAlignment="1">
      <alignment horizontal="center" vertical="center"/>
    </xf>
    <xf numFmtId="168" fontId="0" fillId="4" borderId="23" xfId="1" applyNumberFormat="1" applyFont="1" applyFill="1" applyBorder="1" applyAlignment="1">
      <alignment horizontal="center" vertical="center"/>
    </xf>
    <xf numFmtId="168" fontId="5" fillId="4" borderId="23" xfId="1" applyNumberFormat="1" applyFont="1" applyFill="1" applyBorder="1" applyAlignment="1">
      <alignment horizontal="center" vertical="center"/>
    </xf>
    <xf numFmtId="165" fontId="0" fillId="4" borderId="55" xfId="1" applyNumberFormat="1" applyFont="1" applyFill="1" applyBorder="1" applyAlignment="1">
      <alignment horizontal="center" vertical="center"/>
    </xf>
    <xf numFmtId="170" fontId="0" fillId="4" borderId="23" xfId="1" applyNumberFormat="1" applyFont="1" applyFill="1" applyBorder="1" applyAlignment="1">
      <alignment horizontal="center" vertical="center"/>
    </xf>
    <xf numFmtId="170" fontId="8" fillId="4" borderId="22" xfId="0" applyNumberFormat="1" applyFont="1" applyFill="1" applyBorder="1" applyAlignment="1">
      <alignment horizontal="center" vertical="center"/>
    </xf>
    <xf numFmtId="170" fontId="5" fillId="4" borderId="23" xfId="1" applyNumberFormat="1" applyFont="1" applyFill="1" applyBorder="1" applyAlignment="1">
      <alignment horizontal="center" vertical="center"/>
    </xf>
    <xf numFmtId="165" fontId="0" fillId="4" borderId="56" xfId="1" applyNumberFormat="1" applyFont="1" applyFill="1" applyBorder="1" applyAlignment="1">
      <alignment horizontal="center" vertical="center"/>
    </xf>
    <xf numFmtId="168" fontId="8" fillId="0" borderId="39" xfId="0" applyNumberFormat="1" applyFont="1" applyFill="1" applyBorder="1" applyAlignment="1">
      <alignment horizontal="center" vertical="center"/>
    </xf>
    <xf numFmtId="168" fontId="0" fillId="0" borderId="40" xfId="1" applyNumberFormat="1" applyFont="1" applyFill="1" applyBorder="1" applyAlignment="1">
      <alignment horizontal="center" vertical="center"/>
    </xf>
    <xf numFmtId="170" fontId="0" fillId="0" borderId="39" xfId="0" applyNumberFormat="1" applyFont="1" applyFill="1" applyBorder="1" applyAlignment="1">
      <alignment horizontal="center" vertical="center"/>
    </xf>
    <xf numFmtId="170" fontId="8" fillId="0" borderId="39" xfId="0" applyNumberFormat="1" applyFont="1" applyFill="1" applyBorder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8" fontId="8" fillId="4" borderId="49" xfId="0" applyNumberFormat="1" applyFont="1" applyFill="1" applyBorder="1" applyAlignment="1">
      <alignment horizontal="center" vertical="center"/>
    </xf>
    <xf numFmtId="168" fontId="0" fillId="4" borderId="30" xfId="1" applyNumberFormat="1" applyFont="1" applyFill="1" applyBorder="1" applyAlignment="1">
      <alignment horizontal="center" vertical="center"/>
    </xf>
    <xf numFmtId="165" fontId="0" fillId="4" borderId="76" xfId="1" applyNumberFormat="1" applyFont="1" applyFill="1" applyBorder="1" applyAlignment="1">
      <alignment horizontal="center" vertical="center"/>
    </xf>
    <xf numFmtId="170" fontId="0" fillId="4" borderId="49" xfId="0" applyNumberFormat="1" applyFont="1" applyFill="1" applyBorder="1" applyAlignment="1">
      <alignment horizontal="center" vertical="center"/>
    </xf>
    <xf numFmtId="170" fontId="0" fillId="4" borderId="30" xfId="1" applyNumberFormat="1" applyFont="1" applyFill="1" applyBorder="1" applyAlignment="1">
      <alignment horizontal="center" vertical="center"/>
    </xf>
    <xf numFmtId="170" fontId="8" fillId="4" borderId="49" xfId="0" applyNumberFormat="1" applyFont="1" applyFill="1" applyBorder="1" applyAlignment="1">
      <alignment horizontal="center" vertical="center"/>
    </xf>
    <xf numFmtId="168" fontId="3" fillId="15" borderId="14" xfId="1" applyNumberFormat="1" applyFont="1" applyFill="1" applyBorder="1" applyAlignment="1">
      <alignment horizontal="center" vertical="center"/>
    </xf>
    <xf numFmtId="168" fontId="3" fillId="15" borderId="15" xfId="1" applyNumberFormat="1" applyFont="1" applyFill="1" applyBorder="1" applyAlignment="1">
      <alignment horizontal="center" vertical="center"/>
    </xf>
    <xf numFmtId="165" fontId="3" fillId="16" borderId="13" xfId="1" applyNumberFormat="1" applyFont="1" applyFill="1" applyBorder="1" applyAlignment="1">
      <alignment horizontal="center" vertical="center"/>
    </xf>
    <xf numFmtId="170" fontId="3" fillId="15" borderId="14" xfId="1" applyNumberFormat="1" applyFont="1" applyFill="1" applyBorder="1" applyAlignment="1">
      <alignment horizontal="center" vertical="center"/>
    </xf>
    <xf numFmtId="170" fontId="3" fillId="15" borderId="15" xfId="1" applyNumberFormat="1" applyFont="1" applyFill="1" applyBorder="1" applyAlignment="1">
      <alignment horizontal="center" vertical="center"/>
    </xf>
    <xf numFmtId="170" fontId="3" fillId="15" borderId="30" xfId="1" applyNumberFormat="1" applyFont="1" applyFill="1" applyBorder="1" applyAlignment="1">
      <alignment horizontal="center" vertical="center"/>
    </xf>
    <xf numFmtId="165" fontId="3" fillId="19" borderId="12" xfId="1" applyNumberFormat="1" applyFont="1" applyFill="1" applyBorder="1" applyAlignment="1">
      <alignment horizontal="center" vertical="center"/>
    </xf>
    <xf numFmtId="165" fontId="3" fillId="15" borderId="12" xfId="1" applyNumberFormat="1" applyFont="1" applyFill="1" applyBorder="1" applyAlignment="1">
      <alignment horizontal="center" vertical="center"/>
    </xf>
    <xf numFmtId="10" fontId="3" fillId="15" borderId="12" xfId="1" applyNumberFormat="1" applyFont="1" applyFill="1" applyBorder="1" applyAlignment="1">
      <alignment horizontal="center" vertical="center"/>
    </xf>
    <xf numFmtId="164" fontId="5" fillId="4" borderId="87" xfId="0" applyNumberFormat="1" applyFont="1" applyFill="1" applyBorder="1" applyAlignment="1">
      <alignment horizontal="center" vertical="center"/>
    </xf>
    <xf numFmtId="164" fontId="7" fillId="4" borderId="85" xfId="0" applyNumberFormat="1" applyFont="1" applyFill="1" applyBorder="1" applyAlignment="1">
      <alignment horizontal="center" vertical="center"/>
    </xf>
    <xf numFmtId="164" fontId="8" fillId="4" borderId="5" xfId="0" applyNumberFormat="1" applyFont="1" applyFill="1" applyBorder="1" applyAlignment="1">
      <alignment horizontal="center" vertical="center"/>
    </xf>
    <xf numFmtId="164" fontId="12" fillId="4" borderId="85" xfId="0" applyNumberFormat="1" applyFont="1" applyFill="1" applyBorder="1" applyAlignment="1">
      <alignment horizontal="center" vertical="center"/>
    </xf>
    <xf numFmtId="164" fontId="5" fillId="0" borderId="57" xfId="0" applyNumberFormat="1" applyFont="1" applyFill="1" applyBorder="1" applyAlignment="1">
      <alignment horizontal="center" vertical="center"/>
    </xf>
    <xf numFmtId="164" fontId="7" fillId="0" borderId="66" xfId="0" applyNumberFormat="1" applyFont="1" applyFill="1" applyBorder="1" applyAlignment="1">
      <alignment horizontal="center" vertical="center"/>
    </xf>
    <xf numFmtId="164" fontId="8" fillId="0" borderId="49" xfId="0" applyNumberFormat="1" applyFont="1" applyFill="1" applyBorder="1" applyAlignment="1">
      <alignment horizontal="center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8" fillId="4" borderId="33" xfId="0" applyNumberFormat="1" applyFont="1" applyFill="1" applyBorder="1" applyAlignment="1">
      <alignment horizontal="center" vertical="center"/>
    </xf>
    <xf numFmtId="164" fontId="0" fillId="4" borderId="22" xfId="0" applyNumberFormat="1" applyFont="1" applyFill="1" applyBorder="1" applyAlignment="1">
      <alignment horizontal="center" vertical="center"/>
    </xf>
    <xf numFmtId="164" fontId="0" fillId="4" borderId="53" xfId="0" applyNumberFormat="1" applyFont="1" applyFill="1" applyBorder="1" applyAlignment="1">
      <alignment horizontal="center" vertical="center"/>
    </xf>
    <xf numFmtId="164" fontId="12" fillId="4" borderId="53" xfId="0" applyNumberFormat="1" applyFont="1" applyFill="1" applyBorder="1" applyAlignment="1">
      <alignment horizontal="center" vertical="center"/>
    </xf>
    <xf numFmtId="164" fontId="5" fillId="0" borderId="32" xfId="0" applyNumberFormat="1" applyFont="1" applyFill="1" applyBorder="1" applyAlignment="1">
      <alignment horizontal="center" vertical="center"/>
    </xf>
    <xf numFmtId="164" fontId="7" fillId="0" borderId="28" xfId="0" applyNumberFormat="1" applyFont="1" applyFill="1" applyBorder="1" applyAlignment="1">
      <alignment horizontal="center" vertical="center"/>
    </xf>
    <xf numFmtId="164" fontId="8" fillId="0" borderId="7" xfId="0" applyNumberFormat="1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164" fontId="5" fillId="4" borderId="34" xfId="0" applyNumberFormat="1" applyFont="1" applyFill="1" applyBorder="1" applyAlignment="1">
      <alignment horizontal="center" vertical="center"/>
    </xf>
    <xf numFmtId="164" fontId="0" fillId="4" borderId="9" xfId="0" applyNumberFormat="1" applyFont="1" applyFill="1" applyBorder="1" applyAlignment="1">
      <alignment horizontal="center" vertical="center"/>
    </xf>
    <xf numFmtId="164" fontId="5" fillId="3" borderId="33" xfId="0" applyNumberFormat="1" applyFont="1" applyFill="1" applyBorder="1" applyAlignment="1">
      <alignment horizontal="center" vertical="center"/>
    </xf>
    <xf numFmtId="164" fontId="5" fillId="4" borderId="32" xfId="0" applyNumberFormat="1" applyFont="1" applyFill="1" applyBorder="1" applyAlignment="1">
      <alignment horizontal="center" vertical="center" wrapText="1"/>
    </xf>
    <xf numFmtId="164" fontId="5" fillId="4" borderId="32" xfId="0" applyNumberFormat="1" applyFont="1" applyFill="1" applyBorder="1" applyAlignment="1">
      <alignment horizontal="center" vertical="center"/>
    </xf>
    <xf numFmtId="164" fontId="5" fillId="0" borderId="34" xfId="0" applyNumberFormat="1" applyFont="1" applyFill="1" applyBorder="1" applyAlignment="1">
      <alignment horizontal="center" vertical="center"/>
    </xf>
    <xf numFmtId="164" fontId="5" fillId="4" borderId="33" xfId="0" applyNumberFormat="1" applyFont="1" applyFill="1" applyBorder="1" applyAlignment="1">
      <alignment horizontal="center" vertical="center"/>
    </xf>
    <xf numFmtId="164" fontId="0" fillId="4" borderId="23" xfId="0" applyNumberFormat="1" applyFont="1" applyFill="1" applyBorder="1" applyAlignment="1">
      <alignment horizontal="center" vertical="center"/>
    </xf>
    <xf numFmtId="164" fontId="5" fillId="4" borderId="89" xfId="0" applyNumberFormat="1" applyFont="1" applyFill="1" applyBorder="1" applyAlignment="1">
      <alignment horizontal="center" vertical="center"/>
    </xf>
    <xf numFmtId="164" fontId="0" fillId="4" borderId="10" xfId="0" applyNumberFormat="1" applyFont="1" applyFill="1" applyBorder="1" applyAlignment="1">
      <alignment horizontal="center" vertical="center"/>
    </xf>
    <xf numFmtId="165" fontId="10" fillId="5" borderId="13" xfId="0" applyNumberFormat="1" applyFont="1" applyFill="1" applyBorder="1" applyAlignment="1">
      <alignment horizontal="center" vertical="center"/>
    </xf>
    <xf numFmtId="165" fontId="10" fillId="20" borderId="13" xfId="0" applyNumberFormat="1" applyFont="1" applyFill="1" applyBorder="1" applyAlignment="1">
      <alignment horizontal="center" vertical="center"/>
    </xf>
    <xf numFmtId="165" fontId="10" fillId="19" borderId="13" xfId="0" applyNumberFormat="1" applyFont="1" applyFill="1" applyBorder="1" applyAlignment="1">
      <alignment horizontal="center" vertical="center"/>
    </xf>
    <xf numFmtId="165" fontId="10" fillId="19" borderId="12" xfId="0" applyNumberFormat="1" applyFont="1" applyFill="1" applyBorder="1" applyAlignment="1">
      <alignment horizontal="center" vertical="center"/>
    </xf>
    <xf numFmtId="168" fontId="0" fillId="10" borderId="5" xfId="0" applyNumberFormat="1" applyFill="1" applyBorder="1" applyAlignment="1">
      <alignment horizontal="center" vertical="center"/>
    </xf>
    <xf numFmtId="168" fontId="7" fillId="10" borderId="1" xfId="1" applyNumberFormat="1" applyFont="1" applyFill="1" applyBorder="1" applyAlignment="1">
      <alignment horizontal="center" vertical="center" wrapText="1"/>
    </xf>
    <xf numFmtId="165" fontId="0" fillId="10" borderId="86" xfId="1" applyNumberFormat="1" applyFon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 vertical="center"/>
    </xf>
    <xf numFmtId="164" fontId="7" fillId="10" borderId="1" xfId="1" applyNumberFormat="1" applyFont="1" applyFill="1" applyBorder="1" applyAlignment="1">
      <alignment horizontal="center" vertical="center" wrapText="1"/>
    </xf>
    <xf numFmtId="164" fontId="0" fillId="10" borderId="5" xfId="0" applyNumberFormat="1" applyFont="1" applyFill="1" applyBorder="1" applyAlignment="1">
      <alignment horizontal="center" vertical="center"/>
    </xf>
    <xf numFmtId="164" fontId="0" fillId="10" borderId="1" xfId="1" applyNumberFormat="1" applyFont="1" applyFill="1" applyBorder="1" applyAlignment="1">
      <alignment horizontal="center" vertical="center" wrapText="1"/>
    </xf>
    <xf numFmtId="168" fontId="0" fillId="0" borderId="49" xfId="0" applyNumberFormat="1" applyFill="1" applyBorder="1" applyAlignment="1">
      <alignment horizontal="center" vertical="center"/>
    </xf>
    <xf numFmtId="168" fontId="7" fillId="0" borderId="9" xfId="0" applyNumberFormat="1" applyFont="1" applyFill="1" applyBorder="1" applyAlignment="1">
      <alignment horizontal="center" vertical="center"/>
    </xf>
    <xf numFmtId="165" fontId="0" fillId="0" borderId="67" xfId="1" applyNumberFormat="1" applyFont="1" applyFill="1" applyBorder="1" applyAlignment="1">
      <alignment horizontal="center" vertical="center"/>
    </xf>
    <xf numFmtId="164" fontId="0" fillId="0" borderId="49" xfId="0" applyNumberForma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center" vertical="center"/>
    </xf>
    <xf numFmtId="164" fontId="0" fillId="0" borderId="49" xfId="0" applyNumberFormat="1" applyFont="1" applyFill="1" applyBorder="1" applyAlignment="1">
      <alignment horizontal="center" vertical="center"/>
    </xf>
    <xf numFmtId="165" fontId="0" fillId="0" borderId="66" xfId="1" applyNumberFormat="1" applyFont="1" applyFill="1" applyBorder="1" applyAlignment="1">
      <alignment horizontal="center" vertical="center"/>
    </xf>
    <xf numFmtId="168" fontId="0" fillId="4" borderId="22" xfId="0" applyNumberFormat="1" applyFill="1" applyBorder="1" applyAlignment="1">
      <alignment horizontal="center" vertical="center"/>
    </xf>
    <xf numFmtId="168" fontId="0" fillId="4" borderId="23" xfId="0" applyNumberFormat="1" applyFill="1" applyBorder="1" applyAlignment="1">
      <alignment horizontal="center" vertical="center"/>
    </xf>
    <xf numFmtId="165" fontId="0" fillId="4" borderId="44" xfId="1" applyNumberFormat="1" applyFont="1" applyFill="1" applyBorder="1" applyAlignment="1">
      <alignment horizontal="center" vertical="center"/>
    </xf>
    <xf numFmtId="164" fontId="0" fillId="4" borderId="22" xfId="0" applyNumberFormat="1" applyFill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 vertical="center"/>
    </xf>
    <xf numFmtId="165" fontId="0" fillId="4" borderId="94" xfId="1" applyNumberFormat="1" applyFont="1" applyFill="1" applyBorder="1" applyAlignment="1">
      <alignment horizontal="center" vertical="center"/>
    </xf>
    <xf numFmtId="165" fontId="0" fillId="0" borderId="35" xfId="1" applyNumberFormat="1" applyFon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 vertical="center"/>
    </xf>
    <xf numFmtId="165" fontId="0" fillId="0" borderId="95" xfId="1" applyNumberFormat="1" applyFont="1" applyFill="1" applyBorder="1" applyAlignment="1">
      <alignment horizontal="center" vertical="center"/>
    </xf>
    <xf numFmtId="168" fontId="0" fillId="4" borderId="36" xfId="0" applyNumberFormat="1" applyFill="1" applyBorder="1" applyAlignment="1">
      <alignment horizontal="center" vertical="center"/>
    </xf>
    <xf numFmtId="168" fontId="0" fillId="4" borderId="10" xfId="0" applyNumberFormat="1" applyFill="1" applyBorder="1" applyAlignment="1">
      <alignment horizontal="center" vertical="center"/>
    </xf>
    <xf numFmtId="168" fontId="0" fillId="4" borderId="10" xfId="0" applyNumberFormat="1" applyFont="1" applyFill="1" applyBorder="1" applyAlignment="1">
      <alignment horizontal="center" vertical="center"/>
    </xf>
    <xf numFmtId="165" fontId="0" fillId="4" borderId="35" xfId="1" applyNumberFormat="1" applyFont="1" applyFill="1" applyBorder="1" applyAlignment="1">
      <alignment horizontal="center" vertical="center"/>
    </xf>
    <xf numFmtId="164" fontId="0" fillId="4" borderId="36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4" borderId="36" xfId="0" applyNumberFormat="1" applyFont="1" applyFill="1" applyBorder="1" applyAlignment="1">
      <alignment horizontal="center" vertical="center"/>
    </xf>
    <xf numFmtId="165" fontId="0" fillId="4" borderId="95" xfId="1" applyNumberFormat="1" applyFont="1" applyFill="1" applyBorder="1" applyAlignment="1">
      <alignment horizontal="center" vertical="center"/>
    </xf>
    <xf numFmtId="168" fontId="0" fillId="0" borderId="7" xfId="0" applyNumberForma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8" fontId="0" fillId="4" borderId="7" xfId="0" applyNumberFormat="1" applyFill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7" xfId="0" applyNumberFormat="1" applyFont="1" applyFill="1" applyBorder="1" applyAlignment="1">
      <alignment horizontal="center" vertical="center"/>
    </xf>
    <xf numFmtId="168" fontId="0" fillId="0" borderId="8" xfId="0" applyNumberFormat="1" applyFill="1" applyBorder="1" applyAlignment="1">
      <alignment horizontal="center" vertical="center"/>
    </xf>
    <xf numFmtId="168" fontId="0" fillId="0" borderId="9" xfId="0" applyNumberFormat="1" applyFill="1" applyBorder="1" applyAlignment="1">
      <alignment horizontal="center" vertical="center"/>
    </xf>
    <xf numFmtId="165" fontId="0" fillId="0" borderId="47" xfId="1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165" fontId="0" fillId="0" borderId="97" xfId="1" applyNumberFormat="1" applyFont="1" applyFill="1" applyBorder="1" applyAlignment="1">
      <alignment horizontal="center" vertical="center"/>
    </xf>
    <xf numFmtId="168" fontId="0" fillId="9" borderId="5" xfId="0" applyNumberFormat="1" applyFill="1" applyBorder="1" applyAlignment="1">
      <alignment horizontal="center" vertical="center"/>
    </xf>
    <xf numFmtId="168" fontId="0" fillId="9" borderId="6" xfId="0" applyNumberFormat="1" applyFill="1" applyBorder="1" applyAlignment="1">
      <alignment horizontal="center" vertical="center"/>
    </xf>
    <xf numFmtId="165" fontId="0" fillId="9" borderId="64" xfId="1" applyNumberFormat="1" applyFont="1" applyFill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164" fontId="0" fillId="9" borderId="6" xfId="0" applyNumberFormat="1" applyFill="1" applyBorder="1" applyAlignment="1">
      <alignment horizontal="center" vertical="center"/>
    </xf>
    <xf numFmtId="164" fontId="0" fillId="9" borderId="6" xfId="0" applyNumberFormat="1" applyFont="1" applyFill="1" applyBorder="1" applyAlignment="1">
      <alignment horizontal="center" vertical="center"/>
    </xf>
    <xf numFmtId="165" fontId="0" fillId="9" borderId="63" xfId="1" applyNumberFormat="1" applyFont="1" applyFill="1" applyBorder="1" applyAlignment="1">
      <alignment horizontal="center" vertical="center"/>
    </xf>
    <xf numFmtId="164" fontId="0" fillId="9" borderId="5" xfId="0" applyNumberFormat="1" applyFont="1" applyFill="1" applyBorder="1" applyAlignment="1">
      <alignment horizontal="center" vertical="center"/>
    </xf>
    <xf numFmtId="165" fontId="0" fillId="9" borderId="68" xfId="1" applyNumberFormat="1" applyFont="1" applyFill="1" applyBorder="1" applyAlignment="1">
      <alignment horizontal="center" vertical="center"/>
    </xf>
    <xf numFmtId="168" fontId="0" fillId="0" borderId="22" xfId="0" applyNumberFormat="1" applyFill="1" applyBorder="1" applyAlignment="1">
      <alignment horizontal="center" vertical="center"/>
    </xf>
    <xf numFmtId="168" fontId="0" fillId="0" borderId="23" xfId="0" applyNumberFormat="1" applyFill="1" applyBorder="1" applyAlignment="1">
      <alignment horizontal="center" vertical="center"/>
    </xf>
    <xf numFmtId="165" fontId="0" fillId="0" borderId="58" xfId="1" applyNumberFormat="1" applyFont="1" applyFill="1" applyBorder="1" applyAlignment="1">
      <alignment horizontal="center" vertical="center"/>
    </xf>
    <xf numFmtId="164" fontId="30" fillId="0" borderId="33" xfId="0" applyNumberFormat="1" applyFon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164" fontId="0" fillId="0" borderId="22" xfId="0" applyNumberFormat="1" applyFont="1" applyFill="1" applyBorder="1" applyAlignment="1">
      <alignment horizontal="center" vertical="center"/>
    </xf>
    <xf numFmtId="164" fontId="0" fillId="0" borderId="23" xfId="0" applyNumberFormat="1" applyFont="1" applyFill="1" applyBorder="1" applyAlignment="1">
      <alignment horizontal="center" vertical="center"/>
    </xf>
    <xf numFmtId="168" fontId="0" fillId="9" borderId="8" xfId="0" applyNumberFormat="1" applyFill="1" applyBorder="1" applyAlignment="1">
      <alignment horizontal="center" vertical="center"/>
    </xf>
    <xf numFmtId="168" fontId="0" fillId="9" borderId="9" xfId="0" applyNumberFormat="1" applyFill="1" applyBorder="1" applyAlignment="1">
      <alignment horizontal="center" vertical="center"/>
    </xf>
    <xf numFmtId="165" fontId="0" fillId="9" borderId="50" xfId="1" applyNumberFormat="1" applyFont="1" applyFill="1" applyBorder="1" applyAlignment="1">
      <alignment horizontal="center" vertical="center"/>
    </xf>
    <xf numFmtId="164" fontId="0" fillId="9" borderId="8" xfId="0" applyNumberFormat="1" applyFill="1" applyBorder="1" applyAlignment="1">
      <alignment horizontal="center" vertical="center"/>
    </xf>
    <xf numFmtId="164" fontId="0" fillId="9" borderId="9" xfId="0" applyNumberFormat="1" applyFill="1" applyBorder="1" applyAlignment="1">
      <alignment horizontal="center" vertical="center"/>
    </xf>
    <xf numFmtId="164" fontId="0" fillId="9" borderId="8" xfId="0" applyNumberFormat="1" applyFont="1" applyFill="1" applyBorder="1" applyAlignment="1">
      <alignment horizontal="center" vertical="center"/>
    </xf>
    <xf numFmtId="164" fontId="0" fillId="9" borderId="9" xfId="0" applyNumberFormat="1" applyFont="1" applyFill="1" applyBorder="1" applyAlignment="1">
      <alignment horizontal="center" vertical="center"/>
    </xf>
    <xf numFmtId="168" fontId="0" fillId="11" borderId="5" xfId="0" applyNumberFormat="1" applyFill="1" applyBorder="1" applyAlignment="1">
      <alignment horizontal="center" vertical="center"/>
    </xf>
    <xf numFmtId="168" fontId="0" fillId="11" borderId="6" xfId="0" applyNumberFormat="1" applyFill="1" applyBorder="1" applyAlignment="1">
      <alignment horizontal="center" vertical="center"/>
    </xf>
    <xf numFmtId="165" fontId="0" fillId="11" borderId="64" xfId="1" applyNumberFormat="1" applyFont="1" applyFill="1" applyBorder="1" applyAlignment="1">
      <alignment horizontal="center" vertical="center"/>
    </xf>
    <xf numFmtId="164" fontId="0" fillId="11" borderId="5" xfId="0" applyNumberFormat="1" applyFill="1" applyBorder="1" applyAlignment="1">
      <alignment horizontal="center" vertical="center"/>
    </xf>
    <xf numFmtId="164" fontId="0" fillId="11" borderId="6" xfId="0" applyNumberFormat="1" applyFill="1" applyBorder="1" applyAlignment="1">
      <alignment horizontal="center" vertical="center"/>
    </xf>
    <xf numFmtId="165" fontId="0" fillId="11" borderId="63" xfId="1" applyNumberFormat="1" applyFont="1" applyFill="1" applyBorder="1" applyAlignment="1">
      <alignment horizontal="center" vertical="center"/>
    </xf>
    <xf numFmtId="164" fontId="0" fillId="11" borderId="6" xfId="0" applyNumberFormat="1" applyFont="1" applyFill="1" applyBorder="1" applyAlignment="1">
      <alignment horizontal="center" vertical="center"/>
    </xf>
    <xf numFmtId="164" fontId="0" fillId="11" borderId="5" xfId="0" applyNumberFormat="1" applyFont="1" applyFill="1" applyBorder="1" applyAlignment="1">
      <alignment horizontal="center" vertical="center"/>
    </xf>
    <xf numFmtId="165" fontId="0" fillId="0" borderId="44" xfId="1" applyNumberFormat="1" applyFont="1" applyFill="1" applyBorder="1" applyAlignment="1">
      <alignment horizontal="center" vertical="center"/>
    </xf>
    <xf numFmtId="168" fontId="0" fillId="11" borderId="8" xfId="0" applyNumberFormat="1" applyFill="1" applyBorder="1" applyAlignment="1">
      <alignment horizontal="center" vertical="center"/>
    </xf>
    <xf numFmtId="168" fontId="0" fillId="11" borderId="9" xfId="0" applyNumberFormat="1" applyFill="1" applyBorder="1" applyAlignment="1">
      <alignment horizontal="center" vertical="center"/>
    </xf>
    <xf numFmtId="165" fontId="0" fillId="11" borderId="47" xfId="1" applyNumberFormat="1" applyFont="1" applyFill="1" applyBorder="1" applyAlignment="1">
      <alignment horizontal="center" vertical="center"/>
    </xf>
    <xf numFmtId="164" fontId="0" fillId="11" borderId="8" xfId="0" applyNumberFormat="1" applyFill="1" applyBorder="1" applyAlignment="1">
      <alignment horizontal="center" vertical="center"/>
    </xf>
    <xf numFmtId="164" fontId="0" fillId="11" borderId="9" xfId="0" applyNumberFormat="1" applyFill="1" applyBorder="1" applyAlignment="1">
      <alignment horizontal="center" vertical="center"/>
    </xf>
    <xf numFmtId="165" fontId="0" fillId="11" borderId="46" xfId="1" applyNumberFormat="1" applyFont="1" applyFill="1" applyBorder="1" applyAlignment="1">
      <alignment horizontal="center" vertical="center"/>
    </xf>
    <xf numFmtId="164" fontId="0" fillId="11" borderId="8" xfId="0" applyNumberFormat="1" applyFont="1" applyFill="1" applyBorder="1" applyAlignment="1">
      <alignment horizontal="center" vertical="center"/>
    </xf>
    <xf numFmtId="164" fontId="0" fillId="11" borderId="9" xfId="0" applyNumberFormat="1" applyFont="1" applyFill="1" applyBorder="1" applyAlignment="1">
      <alignment horizontal="center" vertical="center"/>
    </xf>
    <xf numFmtId="165" fontId="0" fillId="11" borderId="97" xfId="1" applyNumberFormat="1" applyFont="1" applyFill="1" applyBorder="1" applyAlignment="1">
      <alignment horizontal="center" vertical="center"/>
    </xf>
    <xf numFmtId="168" fontId="0" fillId="12" borderId="7" xfId="0" applyNumberFormat="1" applyFont="1" applyFill="1" applyBorder="1" applyAlignment="1">
      <alignment horizontal="center" vertical="center"/>
    </xf>
    <xf numFmtId="168" fontId="0" fillId="12" borderId="1" xfId="0" applyNumberFormat="1" applyFont="1" applyFill="1" applyBorder="1" applyAlignment="1">
      <alignment horizontal="center" vertical="center"/>
    </xf>
    <xf numFmtId="165" fontId="5" fillId="12" borderId="35" xfId="1" applyNumberFormat="1" applyFont="1" applyFill="1" applyBorder="1" applyAlignment="1">
      <alignment horizontal="center" vertical="center"/>
    </xf>
    <xf numFmtId="164" fontId="0" fillId="12" borderId="1" xfId="0" applyNumberFormat="1" applyFont="1" applyFill="1" applyBorder="1" applyAlignment="1">
      <alignment horizontal="center" vertical="center"/>
    </xf>
    <xf numFmtId="165" fontId="0" fillId="12" borderId="25" xfId="1" applyNumberFormat="1" applyFont="1" applyFill="1" applyBorder="1" applyAlignment="1">
      <alignment horizontal="center" vertical="center"/>
    </xf>
    <xf numFmtId="165" fontId="5" fillId="12" borderId="95" xfId="1" applyNumberFormat="1" applyFont="1" applyFill="1" applyBorder="1" applyAlignment="1">
      <alignment horizontal="center" vertical="center"/>
    </xf>
    <xf numFmtId="165" fontId="0" fillId="0" borderId="78" xfId="1" applyNumberFormat="1" applyFont="1" applyFill="1" applyBorder="1" applyAlignment="1">
      <alignment horizontal="center" vertical="center"/>
    </xf>
    <xf numFmtId="165" fontId="5" fillId="0" borderId="79" xfId="1" applyNumberFormat="1" applyFont="1" applyFill="1" applyBorder="1" applyAlignment="1">
      <alignment horizontal="center" vertical="center"/>
    </xf>
    <xf numFmtId="165" fontId="0" fillId="0" borderId="96" xfId="1" applyNumberFormat="1" applyFont="1" applyFill="1" applyBorder="1" applyAlignment="1">
      <alignment horizontal="center" vertical="center"/>
    </xf>
    <xf numFmtId="168" fontId="0" fillId="12" borderId="8" xfId="0" applyNumberFormat="1" applyFill="1" applyBorder="1" applyAlignment="1">
      <alignment horizontal="center" vertical="center"/>
    </xf>
    <xf numFmtId="168" fontId="0" fillId="12" borderId="9" xfId="0" applyNumberFormat="1" applyFill="1" applyBorder="1" applyAlignment="1">
      <alignment horizontal="center" vertical="center"/>
    </xf>
    <xf numFmtId="165" fontId="0" fillId="12" borderId="50" xfId="1" applyNumberFormat="1" applyFont="1" applyFill="1" applyBorder="1" applyAlignment="1">
      <alignment horizontal="center" vertical="center"/>
    </xf>
    <xf numFmtId="164" fontId="0" fillId="12" borderId="8" xfId="0" applyNumberFormat="1" applyFill="1" applyBorder="1" applyAlignment="1">
      <alignment horizontal="center" vertical="center"/>
    </xf>
    <xf numFmtId="164" fontId="0" fillId="12" borderId="9" xfId="0" applyNumberFormat="1" applyFill="1" applyBorder="1" applyAlignment="1">
      <alignment horizontal="center" vertical="center"/>
    </xf>
    <xf numFmtId="164" fontId="0" fillId="12" borderId="9" xfId="0" applyNumberFormat="1" applyFont="1" applyFill="1" applyBorder="1" applyAlignment="1">
      <alignment horizontal="center" vertical="center"/>
    </xf>
    <xf numFmtId="165" fontId="0" fillId="12" borderId="21" xfId="1" applyNumberFormat="1" applyFont="1" applyFill="1" applyBorder="1" applyAlignment="1">
      <alignment horizontal="center" vertical="center"/>
    </xf>
    <xf numFmtId="164" fontId="0" fillId="12" borderId="8" xfId="0" applyNumberFormat="1" applyFont="1" applyFill="1" applyBorder="1" applyAlignment="1">
      <alignment horizontal="center" vertical="center"/>
    </xf>
    <xf numFmtId="165" fontId="0" fillId="12" borderId="20" xfId="1" applyNumberFormat="1" applyFont="1" applyFill="1" applyBorder="1" applyAlignment="1">
      <alignment horizontal="center" vertical="center"/>
    </xf>
    <xf numFmtId="164" fontId="8" fillId="4" borderId="7" xfId="0" applyNumberFormat="1" applyFont="1" applyFill="1" applyBorder="1" applyAlignment="1">
      <alignment horizontal="center" vertical="center"/>
    </xf>
    <xf numFmtId="168" fontId="0" fillId="4" borderId="9" xfId="0" applyNumberFormat="1" applyFill="1" applyBorder="1" applyAlignment="1">
      <alignment horizontal="center" vertical="center"/>
    </xf>
    <xf numFmtId="168" fontId="0" fillId="4" borderId="0" xfId="0" applyNumberFormat="1" applyFill="1" applyBorder="1" applyAlignment="1">
      <alignment horizontal="center" vertical="center"/>
    </xf>
    <xf numFmtId="165" fontId="0" fillId="4" borderId="69" xfId="1" applyNumberFormat="1" applyFon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5" fontId="0" fillId="4" borderId="24" xfId="1" applyNumberFormat="1" applyFont="1" applyFill="1" applyBorder="1" applyAlignment="1">
      <alignment horizontal="center" vertical="center"/>
    </xf>
    <xf numFmtId="164" fontId="0" fillId="4" borderId="0" xfId="0" applyNumberFormat="1" applyFont="1" applyFill="1" applyBorder="1" applyAlignment="1">
      <alignment horizontal="center" vertical="center"/>
    </xf>
    <xf numFmtId="165" fontId="0" fillId="4" borderId="105" xfId="1" applyNumberFormat="1" applyFont="1" applyFill="1" applyBorder="1" applyAlignment="1">
      <alignment horizontal="center" vertical="center"/>
    </xf>
    <xf numFmtId="168" fontId="10" fillId="5" borderId="17" xfId="0" applyNumberFormat="1" applyFont="1" applyFill="1" applyBorder="1" applyAlignment="1">
      <alignment horizontal="center" vertical="center"/>
    </xf>
    <xf numFmtId="164" fontId="10" fillId="19" borderId="14" xfId="0" applyNumberFormat="1" applyFont="1" applyFill="1" applyBorder="1" applyAlignment="1">
      <alignment horizontal="center" vertical="center"/>
    </xf>
    <xf numFmtId="164" fontId="10" fillId="19" borderId="17" xfId="0" applyNumberFormat="1" applyFont="1" applyFill="1" applyBorder="1" applyAlignment="1">
      <alignment horizontal="center" vertical="center"/>
    </xf>
    <xf numFmtId="165" fontId="10" fillId="5" borderId="76" xfId="0" applyNumberFormat="1" applyFont="1" applyFill="1" applyBorder="1" applyAlignment="1">
      <alignment horizontal="center" vertical="center"/>
    </xf>
    <xf numFmtId="2" fontId="4" fillId="7" borderId="11" xfId="1" applyNumberFormat="1" applyFont="1" applyFill="1" applyBorder="1" applyAlignment="1">
      <alignment horizontal="center" vertical="center" wrapText="1"/>
    </xf>
    <xf numFmtId="2" fontId="4" fillId="7" borderId="12" xfId="1" applyNumberFormat="1" applyFont="1" applyFill="1" applyBorder="1" applyAlignment="1">
      <alignment horizontal="center" vertical="center" wrapText="1"/>
    </xf>
    <xf numFmtId="2" fontId="4" fillId="7" borderId="13" xfId="1" applyNumberFormat="1" applyFont="1" applyFill="1" applyBorder="1" applyAlignment="1">
      <alignment horizontal="center" vertical="center" wrapText="1"/>
    </xf>
    <xf numFmtId="0" fontId="4" fillId="7" borderId="65" xfId="1" applyFont="1" applyFill="1" applyBorder="1" applyAlignment="1">
      <alignment horizontal="center" vertical="center" wrapText="1"/>
    </xf>
    <xf numFmtId="0" fontId="4" fillId="7" borderId="18" xfId="1" applyFont="1" applyFill="1" applyBorder="1" applyAlignment="1">
      <alignment horizontal="center" vertical="center" wrapText="1"/>
    </xf>
    <xf numFmtId="2" fontId="4" fillId="7" borderId="59" xfId="1" applyNumberFormat="1" applyFont="1" applyFill="1" applyBorder="1" applyAlignment="1">
      <alignment horizontal="center" vertical="center" wrapText="1"/>
    </xf>
    <xf numFmtId="2" fontId="4" fillId="7" borderId="68" xfId="1" applyNumberFormat="1" applyFont="1" applyFill="1" applyBorder="1" applyAlignment="1">
      <alignment horizontal="center" vertical="center" wrapText="1"/>
    </xf>
    <xf numFmtId="2" fontId="4" fillId="7" borderId="64" xfId="1" applyNumberFormat="1" applyFont="1" applyFill="1" applyBorder="1" applyAlignment="1">
      <alignment horizontal="center" vertical="center" wrapText="1"/>
    </xf>
    <xf numFmtId="1" fontId="25" fillId="7" borderId="65" xfId="1" applyNumberFormat="1" applyFont="1" applyFill="1" applyBorder="1" applyAlignment="1">
      <alignment horizontal="center" vertical="center" wrapText="1"/>
    </xf>
    <xf numFmtId="1" fontId="25" fillId="7" borderId="18" xfId="1" applyNumberFormat="1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59" xfId="0" applyFont="1" applyFill="1" applyBorder="1" applyAlignment="1">
      <alignment horizontal="center" vertical="center"/>
    </xf>
    <xf numFmtId="0" fontId="6" fillId="7" borderId="68" xfId="0" applyFont="1" applyFill="1" applyBorder="1" applyAlignment="1">
      <alignment horizontal="center" vertical="center"/>
    </xf>
    <xf numFmtId="0" fontId="6" fillId="7" borderId="64" xfId="0" applyFont="1" applyFill="1" applyBorder="1" applyAlignment="1">
      <alignment horizontal="center" vertical="center"/>
    </xf>
    <xf numFmtId="0" fontId="3" fillId="7" borderId="65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2" fontId="3" fillId="7" borderId="11" xfId="1" applyNumberFormat="1" applyFont="1" applyFill="1" applyBorder="1" applyAlignment="1">
      <alignment horizontal="center" vertical="center" wrapText="1"/>
    </xf>
    <xf numFmtId="2" fontId="3" fillId="7" borderId="12" xfId="1" applyNumberFormat="1" applyFont="1" applyFill="1" applyBorder="1" applyAlignment="1">
      <alignment horizontal="center" vertical="center" wrapText="1"/>
    </xf>
    <xf numFmtId="2" fontId="3" fillId="7" borderId="13" xfId="1" applyNumberFormat="1" applyFont="1" applyFill="1" applyBorder="1" applyAlignment="1">
      <alignment horizontal="center" vertical="center" wrapText="1"/>
    </xf>
  </cellXfs>
  <cellStyles count="6">
    <cellStyle name="Normal" xfId="1"/>
    <cellStyle name="Обычный" xfId="0" builtinId="0"/>
    <cellStyle name="Обычный 2" xfId="2"/>
    <cellStyle name="Обычный 2 2" xfId="4"/>
    <cellStyle name="Обычный 3" xfId="3"/>
    <cellStyle name="Обычный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62"/>
  <sheetViews>
    <sheetView tabSelected="1" showOutlineSymbols="0" showWhiteSpace="0" view="pageBreakPreview" zoomScale="68" zoomScaleNormal="80" zoomScaleSheetLayoutView="68" workbookViewId="0">
      <pane ySplit="4" topLeftCell="A123" activePane="bottomLeft" state="frozen"/>
      <selection activeCell="A180" sqref="A180"/>
      <selection pane="bottomLeft" activeCell="K150" sqref="K150"/>
    </sheetView>
  </sheetViews>
  <sheetFormatPr defaultRowHeight="14.25" x14ac:dyDescent="0.2"/>
  <cols>
    <col min="1" max="1" width="47" style="8" customWidth="1"/>
    <col min="2" max="2" width="10.125" style="33" customWidth="1"/>
    <col min="3" max="5" width="10.125" style="1" customWidth="1"/>
    <col min="6" max="8" width="10.5" style="1" customWidth="1"/>
    <col min="9" max="9" width="9.875" style="1" customWidth="1"/>
    <col min="10" max="10" width="9.75" style="33" customWidth="1"/>
    <col min="11" max="11" width="9.5" style="1" customWidth="1"/>
    <col min="12" max="12" width="9.625" style="1" customWidth="1"/>
    <col min="13" max="13" width="10" style="1" customWidth="1"/>
    <col min="14" max="14" width="9.5" style="1" customWidth="1"/>
    <col min="15" max="17" width="9.75" style="1" customWidth="1"/>
    <col min="18" max="19" width="9.375" style="1" customWidth="1"/>
    <col min="20" max="20" width="10" style="1" customWidth="1"/>
    <col min="21" max="21" width="9.5" style="1" customWidth="1"/>
    <col min="22" max="60" width="9" style="31"/>
    <col min="61" max="68" width="9" style="18"/>
  </cols>
  <sheetData>
    <row r="1" spans="1:68" ht="27.75" customHeight="1" x14ac:dyDescent="0.45">
      <c r="F1" s="10" t="s">
        <v>176</v>
      </c>
    </row>
    <row r="2" spans="1:68" ht="7.5" customHeight="1" thickBot="1" x14ac:dyDescent="0.25"/>
    <row r="3" spans="1:68" ht="31.5" customHeight="1" thickBot="1" x14ac:dyDescent="0.25">
      <c r="A3" s="1611" t="s">
        <v>228</v>
      </c>
      <c r="B3" s="1608" t="s">
        <v>215</v>
      </c>
      <c r="C3" s="1609"/>
      <c r="D3" s="1609"/>
      <c r="E3" s="1610"/>
      <c r="F3" s="1609" t="s">
        <v>216</v>
      </c>
      <c r="G3" s="1609"/>
      <c r="H3" s="1609"/>
      <c r="I3" s="1609"/>
      <c r="J3" s="1608" t="s">
        <v>217</v>
      </c>
      <c r="K3" s="1609"/>
      <c r="L3" s="1609"/>
      <c r="M3" s="1610"/>
      <c r="N3" s="1609" t="s">
        <v>218</v>
      </c>
      <c r="O3" s="1609"/>
      <c r="P3" s="1609"/>
      <c r="Q3" s="1609"/>
      <c r="R3" s="1608" t="s">
        <v>207</v>
      </c>
      <c r="S3" s="1609"/>
      <c r="T3" s="1609"/>
      <c r="U3" s="1610"/>
    </row>
    <row r="4" spans="1:68" s="4" customFormat="1" ht="63.75" customHeight="1" thickBot="1" x14ac:dyDescent="0.25">
      <c r="A4" s="1612"/>
      <c r="B4" s="112" t="s">
        <v>250</v>
      </c>
      <c r="C4" s="113" t="s">
        <v>251</v>
      </c>
      <c r="D4" s="113" t="s">
        <v>252</v>
      </c>
      <c r="E4" s="113" t="s">
        <v>253</v>
      </c>
      <c r="F4" s="112" t="s">
        <v>250</v>
      </c>
      <c r="G4" s="113" t="s">
        <v>251</v>
      </c>
      <c r="H4" s="113" t="s">
        <v>252</v>
      </c>
      <c r="I4" s="113" t="s">
        <v>253</v>
      </c>
      <c r="J4" s="112" t="s">
        <v>250</v>
      </c>
      <c r="K4" s="113" t="s">
        <v>251</v>
      </c>
      <c r="L4" s="113" t="s">
        <v>252</v>
      </c>
      <c r="M4" s="113" t="s">
        <v>253</v>
      </c>
      <c r="N4" s="112" t="s">
        <v>250</v>
      </c>
      <c r="O4" s="113" t="s">
        <v>251</v>
      </c>
      <c r="P4" s="113" t="s">
        <v>252</v>
      </c>
      <c r="Q4" s="113" t="s">
        <v>253</v>
      </c>
      <c r="R4" s="112" t="s">
        <v>250</v>
      </c>
      <c r="S4" s="113" t="s">
        <v>251</v>
      </c>
      <c r="T4" s="113" t="s">
        <v>252</v>
      </c>
      <c r="U4" s="113" t="s">
        <v>253</v>
      </c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47"/>
      <c r="BJ4" s="47"/>
      <c r="BK4" s="47"/>
      <c r="BL4" s="47"/>
      <c r="BM4" s="47"/>
      <c r="BN4" s="47"/>
      <c r="BO4" s="47"/>
      <c r="BP4" s="47"/>
    </row>
    <row r="5" spans="1:68" s="18" customFormat="1" ht="21" customHeight="1" thickBot="1" x14ac:dyDescent="0.25">
      <c r="A5" s="91" t="s">
        <v>234</v>
      </c>
      <c r="B5" s="324"/>
      <c r="C5" s="116"/>
      <c r="D5" s="421"/>
      <c r="E5" s="117"/>
      <c r="F5" s="325"/>
      <c r="G5" s="118">
        <v>654.96</v>
      </c>
      <c r="H5" s="118">
        <v>654.96</v>
      </c>
      <c r="I5" s="119"/>
      <c r="J5" s="325"/>
      <c r="K5" s="118">
        <v>15.37</v>
      </c>
      <c r="L5" s="118">
        <v>15.37</v>
      </c>
      <c r="M5" s="119"/>
      <c r="N5" s="326"/>
      <c r="O5" s="120"/>
      <c r="P5" s="118"/>
      <c r="Q5" s="119"/>
      <c r="R5" s="326"/>
      <c r="S5" s="119"/>
      <c r="T5" s="119"/>
      <c r="U5" s="12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</row>
    <row r="6" spans="1:68" s="2" customFormat="1" ht="19.5" customHeight="1" x14ac:dyDescent="0.2">
      <c r="A6" s="80" t="s">
        <v>52</v>
      </c>
      <c r="B6" s="327"/>
      <c r="C6" s="122"/>
      <c r="D6" s="122"/>
      <c r="E6" s="123"/>
      <c r="F6" s="328">
        <v>176.91</v>
      </c>
      <c r="G6" s="124">
        <v>177</v>
      </c>
      <c r="H6" s="125">
        <v>465</v>
      </c>
      <c r="I6" s="126"/>
      <c r="J6" s="328">
        <v>15</v>
      </c>
      <c r="K6" s="124">
        <v>15</v>
      </c>
      <c r="L6" s="124">
        <v>9</v>
      </c>
      <c r="M6" s="127"/>
      <c r="N6" s="329"/>
      <c r="O6" s="128"/>
      <c r="P6" s="125"/>
      <c r="Q6" s="126"/>
      <c r="R6" s="329"/>
      <c r="S6" s="127"/>
      <c r="T6" s="127"/>
      <c r="U6" s="129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18"/>
      <c r="BJ6" s="18"/>
      <c r="BK6" s="18"/>
      <c r="BL6" s="18"/>
      <c r="BM6" s="18"/>
      <c r="BN6" s="18"/>
      <c r="BO6" s="18"/>
      <c r="BP6" s="18"/>
    </row>
    <row r="7" spans="1:68" s="18" customFormat="1" ht="19.5" customHeight="1" x14ac:dyDescent="0.2">
      <c r="A7" s="19" t="s">
        <v>57</v>
      </c>
      <c r="B7" s="330"/>
      <c r="C7" s="130"/>
      <c r="D7" s="130"/>
      <c r="E7" s="131"/>
      <c r="F7" s="331">
        <v>969</v>
      </c>
      <c r="G7" s="132">
        <v>1798</v>
      </c>
      <c r="H7" s="132">
        <v>849</v>
      </c>
      <c r="I7" s="133"/>
      <c r="J7" s="331">
        <v>44</v>
      </c>
      <c r="K7" s="132">
        <v>35.200000000000003</v>
      </c>
      <c r="L7" s="132">
        <v>20</v>
      </c>
      <c r="M7" s="133"/>
      <c r="N7" s="332"/>
      <c r="O7" s="134"/>
      <c r="P7" s="132"/>
      <c r="Q7" s="133"/>
      <c r="R7" s="332"/>
      <c r="S7" s="133"/>
      <c r="T7" s="133"/>
      <c r="U7" s="135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</row>
    <row r="8" spans="1:68" s="2" customFormat="1" ht="19.5" customHeight="1" x14ac:dyDescent="0.2">
      <c r="A8" s="82" t="s">
        <v>53</v>
      </c>
      <c r="B8" s="333"/>
      <c r="C8" s="136"/>
      <c r="D8" s="136"/>
      <c r="E8" s="137"/>
      <c r="F8" s="334">
        <v>1411</v>
      </c>
      <c r="G8" s="138">
        <v>595</v>
      </c>
      <c r="H8" s="138">
        <v>2796</v>
      </c>
      <c r="I8" s="139"/>
      <c r="J8" s="334">
        <v>45.000000999999997</v>
      </c>
      <c r="K8" s="138">
        <v>23</v>
      </c>
      <c r="L8" s="138">
        <v>25</v>
      </c>
      <c r="M8" s="139"/>
      <c r="N8" s="335"/>
      <c r="O8" s="140"/>
      <c r="P8" s="138"/>
      <c r="Q8" s="139"/>
      <c r="R8" s="335"/>
      <c r="S8" s="139"/>
      <c r="T8" s="139"/>
      <c r="U8" s="14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18"/>
      <c r="BJ8" s="18"/>
      <c r="BK8" s="18"/>
      <c r="BL8" s="18"/>
      <c r="BM8" s="18"/>
      <c r="BN8" s="18"/>
      <c r="BO8" s="18"/>
      <c r="BP8" s="18"/>
    </row>
    <row r="9" spans="1:68" s="18" customFormat="1" ht="19.5" customHeight="1" x14ac:dyDescent="0.2">
      <c r="A9" s="85" t="s">
        <v>54</v>
      </c>
      <c r="B9" s="330"/>
      <c r="C9" s="130"/>
      <c r="D9" s="130"/>
      <c r="E9" s="142"/>
      <c r="F9" s="331">
        <v>564</v>
      </c>
      <c r="G9" s="132">
        <v>564</v>
      </c>
      <c r="H9" s="132">
        <v>444</v>
      </c>
      <c r="I9" s="143"/>
      <c r="J9" s="331">
        <v>21</v>
      </c>
      <c r="K9" s="132">
        <v>16.8</v>
      </c>
      <c r="L9" s="132">
        <v>14</v>
      </c>
      <c r="M9" s="143"/>
      <c r="N9" s="332"/>
      <c r="O9" s="134"/>
      <c r="P9" s="132"/>
      <c r="Q9" s="143"/>
      <c r="R9" s="332"/>
      <c r="S9" s="143"/>
      <c r="T9" s="143"/>
      <c r="U9" s="144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</row>
    <row r="10" spans="1:68" s="18" customFormat="1" ht="19.5" customHeight="1" x14ac:dyDescent="0.2">
      <c r="A10" s="80" t="s">
        <v>55</v>
      </c>
      <c r="B10" s="327"/>
      <c r="C10" s="122"/>
      <c r="D10" s="122"/>
      <c r="E10" s="123"/>
      <c r="F10" s="328">
        <v>510</v>
      </c>
      <c r="G10" s="124">
        <v>576.29999999999995</v>
      </c>
      <c r="H10" s="124">
        <v>542</v>
      </c>
      <c r="I10" s="127"/>
      <c r="J10" s="328">
        <v>36</v>
      </c>
      <c r="K10" s="124">
        <v>36</v>
      </c>
      <c r="L10" s="124">
        <v>24</v>
      </c>
      <c r="M10" s="127"/>
      <c r="N10" s="328"/>
      <c r="O10" s="124"/>
      <c r="P10" s="124"/>
      <c r="Q10" s="127"/>
      <c r="R10" s="329"/>
      <c r="S10" s="127"/>
      <c r="T10" s="127"/>
      <c r="U10" s="129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</row>
    <row r="11" spans="1:68" s="18" customFormat="1" ht="19.5" customHeight="1" thickBot="1" x14ac:dyDescent="0.25">
      <c r="A11" s="84" t="s">
        <v>56</v>
      </c>
      <c r="B11" s="336"/>
      <c r="C11" s="145"/>
      <c r="D11" s="145"/>
      <c r="E11" s="146"/>
      <c r="F11" s="337">
        <v>204</v>
      </c>
      <c r="G11" s="147">
        <v>204</v>
      </c>
      <c r="H11" s="147">
        <v>225</v>
      </c>
      <c r="I11" s="148"/>
      <c r="J11" s="337">
        <v>45</v>
      </c>
      <c r="K11" s="147">
        <v>45</v>
      </c>
      <c r="L11" s="147">
        <v>18</v>
      </c>
      <c r="M11" s="148"/>
      <c r="N11" s="338"/>
      <c r="O11" s="147"/>
      <c r="P11" s="147"/>
      <c r="Q11" s="148"/>
      <c r="R11" s="338"/>
      <c r="S11" s="148"/>
      <c r="T11" s="148"/>
      <c r="U11" s="149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</row>
    <row r="12" spans="1:68" s="2" customFormat="1" ht="19.5" customHeight="1" x14ac:dyDescent="0.2">
      <c r="A12" s="80" t="s">
        <v>0</v>
      </c>
      <c r="B12" s="327"/>
      <c r="C12" s="122"/>
      <c r="D12" s="122"/>
      <c r="E12" s="123"/>
      <c r="F12" s="328">
        <v>382</v>
      </c>
      <c r="G12" s="124">
        <v>382</v>
      </c>
      <c r="H12" s="124">
        <v>485</v>
      </c>
      <c r="I12" s="127"/>
      <c r="J12" s="328">
        <v>32</v>
      </c>
      <c r="K12" s="124">
        <v>32</v>
      </c>
      <c r="L12" s="124">
        <v>39</v>
      </c>
      <c r="M12" s="127"/>
      <c r="N12" s="329"/>
      <c r="O12" s="128"/>
      <c r="P12" s="124"/>
      <c r="Q12" s="127"/>
      <c r="R12" s="329"/>
      <c r="S12" s="127"/>
      <c r="T12" s="127"/>
      <c r="U12" s="129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18"/>
      <c r="BJ12" s="18"/>
      <c r="BK12" s="18"/>
      <c r="BL12" s="18"/>
      <c r="BM12" s="18"/>
      <c r="BN12" s="18"/>
      <c r="BO12" s="18"/>
      <c r="BP12" s="18"/>
    </row>
    <row r="13" spans="1:68" s="2" customFormat="1" ht="26.25" customHeight="1" x14ac:dyDescent="0.2">
      <c r="A13" s="83" t="s">
        <v>230</v>
      </c>
      <c r="B13" s="339"/>
      <c r="C13" s="150"/>
      <c r="D13" s="150"/>
      <c r="E13" s="151"/>
      <c r="F13" s="340">
        <v>480</v>
      </c>
      <c r="G13" s="152">
        <v>480</v>
      </c>
      <c r="H13" s="152">
        <v>516</v>
      </c>
      <c r="I13" s="153"/>
      <c r="J13" s="340">
        <v>112</v>
      </c>
      <c r="K13" s="152">
        <v>56</v>
      </c>
      <c r="L13" s="152">
        <v>29</v>
      </c>
      <c r="M13" s="153"/>
      <c r="N13" s="341"/>
      <c r="O13" s="152"/>
      <c r="P13" s="152"/>
      <c r="Q13" s="153"/>
      <c r="R13" s="341"/>
      <c r="S13" s="154"/>
      <c r="T13" s="152"/>
      <c r="U13" s="155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18"/>
      <c r="BJ13" s="18"/>
      <c r="BK13" s="18"/>
      <c r="BL13" s="18"/>
      <c r="BM13" s="18"/>
      <c r="BN13" s="18"/>
      <c r="BO13" s="18"/>
      <c r="BP13" s="18"/>
    </row>
    <row r="14" spans="1:68" s="18" customFormat="1" ht="19.5" customHeight="1" x14ac:dyDescent="0.2">
      <c r="A14" s="82" t="s">
        <v>2</v>
      </c>
      <c r="B14" s="333"/>
      <c r="C14" s="136"/>
      <c r="D14" s="136"/>
      <c r="E14" s="137"/>
      <c r="F14" s="334">
        <v>379</v>
      </c>
      <c r="G14" s="138">
        <v>379</v>
      </c>
      <c r="H14" s="138">
        <v>382</v>
      </c>
      <c r="I14" s="139"/>
      <c r="J14" s="334">
        <v>55</v>
      </c>
      <c r="K14" s="138">
        <v>55</v>
      </c>
      <c r="L14" s="138">
        <v>29</v>
      </c>
      <c r="M14" s="139"/>
      <c r="N14" s="335"/>
      <c r="O14" s="140"/>
      <c r="P14" s="138"/>
      <c r="Q14" s="139"/>
      <c r="R14" s="335"/>
      <c r="S14" s="139"/>
      <c r="T14" s="139"/>
      <c r="U14" s="14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</row>
    <row r="15" spans="1:68" s="2" customFormat="1" ht="19.5" customHeight="1" x14ac:dyDescent="0.2">
      <c r="A15" s="19" t="s">
        <v>3</v>
      </c>
      <c r="B15" s="330"/>
      <c r="C15" s="130"/>
      <c r="D15" s="130"/>
      <c r="E15" s="131"/>
      <c r="F15" s="331">
        <v>460</v>
      </c>
      <c r="G15" s="132">
        <v>460</v>
      </c>
      <c r="H15" s="132">
        <v>694</v>
      </c>
      <c r="I15" s="133"/>
      <c r="J15" s="331">
        <v>35</v>
      </c>
      <c r="K15" s="132">
        <v>35</v>
      </c>
      <c r="L15" s="132">
        <v>80</v>
      </c>
      <c r="M15" s="133"/>
      <c r="N15" s="331"/>
      <c r="O15" s="132"/>
      <c r="P15" s="132"/>
      <c r="Q15" s="133"/>
      <c r="R15" s="332"/>
      <c r="S15" s="133"/>
      <c r="T15" s="133"/>
      <c r="U15" s="135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18"/>
      <c r="BJ15" s="18"/>
      <c r="BK15" s="18"/>
      <c r="BL15" s="18"/>
      <c r="BM15" s="18"/>
      <c r="BN15" s="18"/>
      <c r="BO15" s="18"/>
      <c r="BP15" s="18"/>
    </row>
    <row r="16" spans="1:68" s="18" customFormat="1" ht="19.5" customHeight="1" x14ac:dyDescent="0.2">
      <c r="A16" s="82" t="s">
        <v>4</v>
      </c>
      <c r="B16" s="333"/>
      <c r="C16" s="136"/>
      <c r="D16" s="136"/>
      <c r="E16" s="137"/>
      <c r="F16" s="334">
        <v>765</v>
      </c>
      <c r="G16" s="138">
        <v>765</v>
      </c>
      <c r="H16" s="138">
        <v>409</v>
      </c>
      <c r="I16" s="139"/>
      <c r="J16" s="334">
        <v>41</v>
      </c>
      <c r="K16" s="138">
        <v>41</v>
      </c>
      <c r="L16" s="138">
        <v>17</v>
      </c>
      <c r="M16" s="139"/>
      <c r="N16" s="335"/>
      <c r="O16" s="140"/>
      <c r="P16" s="138"/>
      <c r="Q16" s="139"/>
      <c r="R16" s="335"/>
      <c r="S16" s="139"/>
      <c r="T16" s="139"/>
      <c r="U16" s="14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</row>
    <row r="17" spans="1:68" s="2" customFormat="1" ht="19.5" customHeight="1" x14ac:dyDescent="0.2">
      <c r="A17" s="19" t="s">
        <v>5</v>
      </c>
      <c r="B17" s="330"/>
      <c r="C17" s="130"/>
      <c r="D17" s="130"/>
      <c r="E17" s="131"/>
      <c r="F17" s="331">
        <v>587</v>
      </c>
      <c r="G17" s="132">
        <v>587</v>
      </c>
      <c r="H17" s="132">
        <v>682</v>
      </c>
      <c r="I17" s="133"/>
      <c r="J17" s="331">
        <v>0</v>
      </c>
      <c r="K17" s="132">
        <v>48</v>
      </c>
      <c r="L17" s="132">
        <v>43</v>
      </c>
      <c r="M17" s="133"/>
      <c r="N17" s="331"/>
      <c r="O17" s="132"/>
      <c r="P17" s="132"/>
      <c r="Q17" s="133"/>
      <c r="R17" s="332"/>
      <c r="S17" s="133"/>
      <c r="T17" s="133"/>
      <c r="U17" s="135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18"/>
      <c r="BJ17" s="18"/>
      <c r="BK17" s="18"/>
      <c r="BL17" s="18"/>
      <c r="BM17" s="18"/>
      <c r="BN17" s="18"/>
      <c r="BO17" s="18"/>
      <c r="BP17" s="18"/>
    </row>
    <row r="18" spans="1:68" s="18" customFormat="1" ht="19.5" customHeight="1" x14ac:dyDescent="0.2">
      <c r="A18" s="82" t="s">
        <v>6</v>
      </c>
      <c r="B18" s="333"/>
      <c r="C18" s="136"/>
      <c r="D18" s="136"/>
      <c r="E18" s="137"/>
      <c r="F18" s="334">
        <v>330</v>
      </c>
      <c r="G18" s="138">
        <v>330</v>
      </c>
      <c r="H18" s="138">
        <v>401</v>
      </c>
      <c r="I18" s="139"/>
      <c r="J18" s="334">
        <v>39</v>
      </c>
      <c r="K18" s="138">
        <v>39</v>
      </c>
      <c r="L18" s="138">
        <v>37</v>
      </c>
      <c r="M18" s="139"/>
      <c r="N18" s="334"/>
      <c r="O18" s="138"/>
      <c r="P18" s="138"/>
      <c r="Q18" s="139"/>
      <c r="R18" s="335"/>
      <c r="S18" s="139"/>
      <c r="T18" s="139"/>
      <c r="U18" s="14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</row>
    <row r="19" spans="1:68" s="2" customFormat="1" ht="19.5" customHeight="1" x14ac:dyDescent="0.2">
      <c r="A19" s="19" t="s">
        <v>7</v>
      </c>
      <c r="B19" s="330"/>
      <c r="C19" s="130"/>
      <c r="D19" s="130"/>
      <c r="E19" s="131"/>
      <c r="F19" s="331">
        <v>664</v>
      </c>
      <c r="G19" s="132">
        <v>664</v>
      </c>
      <c r="H19" s="132">
        <v>656</v>
      </c>
      <c r="I19" s="133"/>
      <c r="J19" s="331">
        <v>49</v>
      </c>
      <c r="K19" s="132">
        <v>49</v>
      </c>
      <c r="L19" s="132">
        <v>50</v>
      </c>
      <c r="M19" s="133"/>
      <c r="N19" s="331"/>
      <c r="O19" s="132"/>
      <c r="P19" s="132"/>
      <c r="Q19" s="133"/>
      <c r="R19" s="332"/>
      <c r="S19" s="133"/>
      <c r="T19" s="133"/>
      <c r="U19" s="135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18"/>
      <c r="BJ19" s="18"/>
      <c r="BK19" s="18"/>
      <c r="BL19" s="18"/>
      <c r="BM19" s="18"/>
      <c r="BN19" s="18"/>
      <c r="BO19" s="18"/>
      <c r="BP19" s="18"/>
    </row>
    <row r="20" spans="1:68" s="2" customFormat="1" ht="19.5" customHeight="1" x14ac:dyDescent="0.2">
      <c r="A20" s="82" t="s">
        <v>8</v>
      </c>
      <c r="B20" s="333"/>
      <c r="C20" s="136"/>
      <c r="D20" s="136"/>
      <c r="E20" s="137"/>
      <c r="F20" s="334">
        <v>629</v>
      </c>
      <c r="G20" s="138">
        <v>629</v>
      </c>
      <c r="H20" s="138">
        <v>537</v>
      </c>
      <c r="I20" s="139"/>
      <c r="J20" s="334">
        <v>39</v>
      </c>
      <c r="K20" s="138">
        <v>31.2</v>
      </c>
      <c r="L20" s="138">
        <v>24</v>
      </c>
      <c r="M20" s="139"/>
      <c r="N20" s="335"/>
      <c r="O20" s="140"/>
      <c r="P20" s="138"/>
      <c r="Q20" s="139"/>
      <c r="R20" s="335"/>
      <c r="S20" s="139"/>
      <c r="T20" s="139"/>
      <c r="U20" s="14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18"/>
      <c r="BJ20" s="18"/>
      <c r="BK20" s="18"/>
      <c r="BL20" s="18"/>
      <c r="BM20" s="18"/>
      <c r="BN20" s="18"/>
      <c r="BO20" s="18"/>
      <c r="BP20" s="18"/>
    </row>
    <row r="21" spans="1:68" s="18" customFormat="1" ht="19.5" customHeight="1" x14ac:dyDescent="0.2">
      <c r="A21" s="19" t="s">
        <v>9</v>
      </c>
      <c r="B21" s="330"/>
      <c r="C21" s="130"/>
      <c r="D21" s="150"/>
      <c r="E21" s="131"/>
      <c r="F21" s="331">
        <v>790</v>
      </c>
      <c r="G21" s="132">
        <v>790</v>
      </c>
      <c r="H21" s="132">
        <v>797</v>
      </c>
      <c r="I21" s="133"/>
      <c r="J21" s="331">
        <v>20</v>
      </c>
      <c r="K21" s="132">
        <v>20</v>
      </c>
      <c r="L21" s="152">
        <v>41</v>
      </c>
      <c r="M21" s="133"/>
      <c r="N21" s="331"/>
      <c r="O21" s="134"/>
      <c r="P21" s="132"/>
      <c r="Q21" s="133"/>
      <c r="R21" s="332"/>
      <c r="S21" s="133"/>
      <c r="T21" s="133"/>
      <c r="U21" s="135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</row>
    <row r="22" spans="1:68" s="2" customFormat="1" ht="19.5" customHeight="1" x14ac:dyDescent="0.2">
      <c r="A22" s="7" t="s">
        <v>240</v>
      </c>
      <c r="B22" s="333"/>
      <c r="C22" s="136"/>
      <c r="D22" s="122"/>
      <c r="E22" s="137"/>
      <c r="F22" s="334">
        <v>976</v>
      </c>
      <c r="G22" s="138">
        <v>976</v>
      </c>
      <c r="H22" s="138">
        <v>450</v>
      </c>
      <c r="I22" s="139"/>
      <c r="J22" s="334">
        <v>75</v>
      </c>
      <c r="K22" s="138">
        <v>75</v>
      </c>
      <c r="L22" s="124">
        <v>28</v>
      </c>
      <c r="M22" s="139"/>
      <c r="N22" s="334"/>
      <c r="O22" s="138"/>
      <c r="P22" s="138"/>
      <c r="Q22" s="139"/>
      <c r="R22" s="335"/>
      <c r="S22" s="139"/>
      <c r="T22" s="139"/>
      <c r="U22" s="14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18"/>
      <c r="BJ22" s="18"/>
      <c r="BK22" s="18"/>
      <c r="BL22" s="18"/>
      <c r="BM22" s="18"/>
      <c r="BN22" s="18"/>
      <c r="BO22" s="18"/>
      <c r="BP22" s="18"/>
    </row>
    <row r="23" spans="1:68" s="18" customFormat="1" ht="19.5" customHeight="1" x14ac:dyDescent="0.2">
      <c r="A23" s="19" t="s">
        <v>10</v>
      </c>
      <c r="B23" s="330"/>
      <c r="C23" s="130"/>
      <c r="D23" s="130"/>
      <c r="E23" s="131"/>
      <c r="F23" s="331">
        <v>293</v>
      </c>
      <c r="G23" s="132">
        <v>293</v>
      </c>
      <c r="H23" s="132">
        <v>542</v>
      </c>
      <c r="I23" s="133"/>
      <c r="J23" s="331">
        <v>13</v>
      </c>
      <c r="K23" s="132">
        <v>13</v>
      </c>
      <c r="L23" s="132">
        <v>9</v>
      </c>
      <c r="M23" s="133"/>
      <c r="N23" s="332"/>
      <c r="O23" s="134"/>
      <c r="P23" s="132"/>
      <c r="Q23" s="133"/>
      <c r="R23" s="332"/>
      <c r="S23" s="133"/>
      <c r="T23" s="133"/>
      <c r="U23" s="135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</row>
    <row r="24" spans="1:68" s="2" customFormat="1" ht="19.5" customHeight="1" x14ac:dyDescent="0.2">
      <c r="A24" s="82" t="s">
        <v>11</v>
      </c>
      <c r="B24" s="333"/>
      <c r="C24" s="136"/>
      <c r="D24" s="136"/>
      <c r="E24" s="137"/>
      <c r="F24" s="334">
        <v>485</v>
      </c>
      <c r="G24" s="138">
        <v>485</v>
      </c>
      <c r="H24" s="138">
        <v>634</v>
      </c>
      <c r="I24" s="139"/>
      <c r="J24" s="334">
        <v>100</v>
      </c>
      <c r="K24" s="138">
        <v>100</v>
      </c>
      <c r="L24" s="138">
        <v>42</v>
      </c>
      <c r="M24" s="139"/>
      <c r="N24" s="334"/>
      <c r="O24" s="140"/>
      <c r="P24" s="138"/>
      <c r="Q24" s="139"/>
      <c r="R24" s="335"/>
      <c r="S24" s="156"/>
      <c r="T24" s="138"/>
      <c r="U24" s="14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18"/>
      <c r="BJ24" s="18"/>
      <c r="BK24" s="18"/>
      <c r="BL24" s="18"/>
      <c r="BM24" s="18"/>
      <c r="BN24" s="18"/>
      <c r="BO24" s="18"/>
      <c r="BP24" s="18"/>
    </row>
    <row r="25" spans="1:68" s="18" customFormat="1" ht="19.5" customHeight="1" x14ac:dyDescent="0.2">
      <c r="A25" s="19" t="s">
        <v>196</v>
      </c>
      <c r="B25" s="330"/>
      <c r="C25" s="130"/>
      <c r="D25" s="130"/>
      <c r="E25" s="131"/>
      <c r="F25" s="331">
        <v>1599</v>
      </c>
      <c r="G25" s="132">
        <v>1599</v>
      </c>
      <c r="H25" s="132">
        <v>1930</v>
      </c>
      <c r="I25" s="133"/>
      <c r="J25" s="331">
        <v>15</v>
      </c>
      <c r="K25" s="132">
        <v>15</v>
      </c>
      <c r="L25" s="132">
        <v>12</v>
      </c>
      <c r="M25" s="133"/>
      <c r="N25" s="332"/>
      <c r="O25" s="134"/>
      <c r="P25" s="132"/>
      <c r="Q25" s="133"/>
      <c r="R25" s="332"/>
      <c r="S25" s="133"/>
      <c r="T25" s="133"/>
      <c r="U25" s="135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</row>
    <row r="26" spans="1:68" s="2" customFormat="1" ht="19.5" customHeight="1" x14ac:dyDescent="0.2">
      <c r="A26" s="82" t="s">
        <v>12</v>
      </c>
      <c r="B26" s="333"/>
      <c r="C26" s="136"/>
      <c r="D26" s="136"/>
      <c r="E26" s="137"/>
      <c r="F26" s="334">
        <v>399</v>
      </c>
      <c r="G26" s="138">
        <v>399</v>
      </c>
      <c r="H26" s="138">
        <v>327</v>
      </c>
      <c r="I26" s="139"/>
      <c r="J26" s="334">
        <v>27</v>
      </c>
      <c r="K26" s="138">
        <v>27</v>
      </c>
      <c r="L26" s="138">
        <v>29.053999999999998</v>
      </c>
      <c r="M26" s="139"/>
      <c r="N26" s="335"/>
      <c r="O26" s="140"/>
      <c r="P26" s="138"/>
      <c r="Q26" s="139"/>
      <c r="R26" s="335"/>
      <c r="S26" s="139"/>
      <c r="T26" s="139"/>
      <c r="U26" s="14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18"/>
      <c r="BJ26" s="18"/>
      <c r="BK26" s="18"/>
      <c r="BL26" s="18"/>
      <c r="BM26" s="18"/>
      <c r="BN26" s="18"/>
      <c r="BO26" s="18"/>
      <c r="BP26" s="18"/>
    </row>
    <row r="27" spans="1:68" s="18" customFormat="1" ht="19.5" customHeight="1" x14ac:dyDescent="0.2">
      <c r="A27" s="19" t="s">
        <v>13</v>
      </c>
      <c r="B27" s="330"/>
      <c r="C27" s="130"/>
      <c r="D27" s="420"/>
      <c r="E27" s="131"/>
      <c r="F27" s="331">
        <v>302</v>
      </c>
      <c r="G27" s="132">
        <v>302</v>
      </c>
      <c r="H27" s="132">
        <v>292</v>
      </c>
      <c r="I27" s="133"/>
      <c r="J27" s="331">
        <v>12</v>
      </c>
      <c r="K27" s="132">
        <v>12</v>
      </c>
      <c r="L27" s="132">
        <v>28</v>
      </c>
      <c r="M27" s="133"/>
      <c r="N27" s="332"/>
      <c r="O27" s="134"/>
      <c r="P27" s="132"/>
      <c r="Q27" s="133"/>
      <c r="R27" s="332"/>
      <c r="S27" s="133"/>
      <c r="T27" s="133"/>
      <c r="U27" s="135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</row>
    <row r="28" spans="1:68" s="18" customFormat="1" ht="19.5" customHeight="1" x14ac:dyDescent="0.2">
      <c r="A28" s="82" t="s">
        <v>14</v>
      </c>
      <c r="B28" s="333"/>
      <c r="C28" s="136"/>
      <c r="D28" s="136"/>
      <c r="E28" s="137"/>
      <c r="F28" s="334">
        <v>190</v>
      </c>
      <c r="G28" s="138">
        <v>190</v>
      </c>
      <c r="H28" s="140">
        <v>262</v>
      </c>
      <c r="I28" s="139"/>
      <c r="J28" s="334">
        <v>35</v>
      </c>
      <c r="K28" s="138">
        <v>35</v>
      </c>
      <c r="L28" s="138">
        <v>23.222999999999999</v>
      </c>
      <c r="M28" s="139"/>
      <c r="N28" s="334"/>
      <c r="O28" s="140"/>
      <c r="P28" s="140"/>
      <c r="Q28" s="139"/>
      <c r="R28" s="335"/>
      <c r="S28" s="139"/>
      <c r="T28" s="139"/>
      <c r="U28" s="14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</row>
    <row r="29" spans="1:68" s="18" customFormat="1" ht="19.5" customHeight="1" x14ac:dyDescent="0.2">
      <c r="A29" s="19" t="s">
        <v>15</v>
      </c>
      <c r="B29" s="330"/>
      <c r="C29" s="130"/>
      <c r="D29" s="130"/>
      <c r="E29" s="131"/>
      <c r="F29" s="331">
        <v>336</v>
      </c>
      <c r="G29" s="132">
        <v>336</v>
      </c>
      <c r="H29" s="134">
        <v>424</v>
      </c>
      <c r="I29" s="133"/>
      <c r="J29" s="331">
        <v>18</v>
      </c>
      <c r="K29" s="132">
        <v>18</v>
      </c>
      <c r="L29" s="132">
        <v>20</v>
      </c>
      <c r="M29" s="133"/>
      <c r="N29" s="331"/>
      <c r="O29" s="132"/>
      <c r="P29" s="134"/>
      <c r="Q29" s="133"/>
      <c r="R29" s="332"/>
      <c r="S29" s="133"/>
      <c r="T29" s="133"/>
      <c r="U29" s="135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</row>
    <row r="30" spans="1:68" s="18" customFormat="1" ht="19.5" customHeight="1" x14ac:dyDescent="0.2">
      <c r="A30" s="82" t="s">
        <v>16</v>
      </c>
      <c r="B30" s="333"/>
      <c r="C30" s="136"/>
      <c r="D30" s="122"/>
      <c r="E30" s="137"/>
      <c r="F30" s="334">
        <v>509</v>
      </c>
      <c r="G30" s="138">
        <v>575.16999999999996</v>
      </c>
      <c r="H30" s="140">
        <v>802</v>
      </c>
      <c r="I30" s="139"/>
      <c r="J30" s="334">
        <v>31</v>
      </c>
      <c r="K30" s="138">
        <v>31</v>
      </c>
      <c r="L30" s="124">
        <v>24</v>
      </c>
      <c r="M30" s="139"/>
      <c r="N30" s="335"/>
      <c r="O30" s="140"/>
      <c r="P30" s="140"/>
      <c r="Q30" s="139"/>
      <c r="R30" s="335"/>
      <c r="S30" s="139"/>
      <c r="T30" s="139"/>
      <c r="U30" s="14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</row>
    <row r="31" spans="1:68" s="18" customFormat="1" ht="19.5" customHeight="1" x14ac:dyDescent="0.2">
      <c r="A31" s="19" t="s">
        <v>17</v>
      </c>
      <c r="B31" s="330"/>
      <c r="C31" s="130"/>
      <c r="D31" s="150"/>
      <c r="E31" s="131"/>
      <c r="F31" s="331">
        <v>568</v>
      </c>
      <c r="G31" s="132">
        <v>568</v>
      </c>
      <c r="H31" s="134">
        <v>506</v>
      </c>
      <c r="I31" s="133"/>
      <c r="J31" s="331">
        <v>33</v>
      </c>
      <c r="K31" s="132">
        <v>33</v>
      </c>
      <c r="L31" s="152">
        <v>37</v>
      </c>
      <c r="M31" s="133"/>
      <c r="N31" s="331"/>
      <c r="O31" s="132"/>
      <c r="P31" s="134"/>
      <c r="Q31" s="133"/>
      <c r="R31" s="332"/>
      <c r="S31" s="133"/>
      <c r="T31" s="133"/>
      <c r="U31" s="135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</row>
    <row r="32" spans="1:68" s="18" customFormat="1" ht="19.5" customHeight="1" x14ac:dyDescent="0.2">
      <c r="A32" s="82" t="s">
        <v>18</v>
      </c>
      <c r="B32" s="333"/>
      <c r="C32" s="136"/>
      <c r="D32" s="136"/>
      <c r="E32" s="137"/>
      <c r="F32" s="334">
        <v>255</v>
      </c>
      <c r="G32" s="138">
        <v>255</v>
      </c>
      <c r="H32" s="140">
        <v>333</v>
      </c>
      <c r="I32" s="139"/>
      <c r="J32" s="334">
        <v>18</v>
      </c>
      <c r="K32" s="138">
        <v>18</v>
      </c>
      <c r="L32" s="138">
        <v>21</v>
      </c>
      <c r="M32" s="139"/>
      <c r="N32" s="335"/>
      <c r="O32" s="140"/>
      <c r="P32" s="140"/>
      <c r="Q32" s="139"/>
      <c r="R32" s="335"/>
      <c r="S32" s="139"/>
      <c r="T32" s="139"/>
      <c r="U32" s="14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</row>
    <row r="33" spans="1:60" s="18" customFormat="1" ht="19.5" customHeight="1" x14ac:dyDescent="0.2">
      <c r="A33" s="19" t="s">
        <v>19</v>
      </c>
      <c r="B33" s="330"/>
      <c r="C33" s="130"/>
      <c r="D33" s="130"/>
      <c r="E33" s="131"/>
      <c r="F33" s="331">
        <v>505</v>
      </c>
      <c r="G33" s="132">
        <v>570.65</v>
      </c>
      <c r="H33" s="134">
        <v>514</v>
      </c>
      <c r="I33" s="133"/>
      <c r="J33" s="331">
        <v>24</v>
      </c>
      <c r="K33" s="132">
        <v>24</v>
      </c>
      <c r="L33" s="132">
        <v>50</v>
      </c>
      <c r="M33" s="133"/>
      <c r="N33" s="332"/>
      <c r="O33" s="134"/>
      <c r="P33" s="134"/>
      <c r="Q33" s="133"/>
      <c r="R33" s="332"/>
      <c r="S33" s="133"/>
      <c r="T33" s="133"/>
      <c r="U33" s="135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</row>
    <row r="34" spans="1:60" s="18" customFormat="1" ht="19.5" customHeight="1" x14ac:dyDescent="0.2">
      <c r="A34" s="82" t="s">
        <v>20</v>
      </c>
      <c r="B34" s="333"/>
      <c r="C34" s="136"/>
      <c r="D34" s="136"/>
      <c r="E34" s="137"/>
      <c r="F34" s="334">
        <v>495</v>
      </c>
      <c r="G34" s="138">
        <v>559.35</v>
      </c>
      <c r="H34" s="140">
        <v>673</v>
      </c>
      <c r="I34" s="139"/>
      <c r="J34" s="334">
        <v>22</v>
      </c>
      <c r="K34" s="138">
        <v>72</v>
      </c>
      <c r="L34" s="138">
        <v>31</v>
      </c>
      <c r="M34" s="139"/>
      <c r="N34" s="335"/>
      <c r="O34" s="140"/>
      <c r="P34" s="140"/>
      <c r="Q34" s="139"/>
      <c r="R34" s="335"/>
      <c r="S34" s="139"/>
      <c r="T34" s="139"/>
      <c r="U34" s="14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</row>
    <row r="35" spans="1:60" s="18" customFormat="1" ht="19.5" customHeight="1" x14ac:dyDescent="0.2">
      <c r="A35" s="19" t="s">
        <v>21</v>
      </c>
      <c r="B35" s="330"/>
      <c r="C35" s="130"/>
      <c r="D35" s="130"/>
      <c r="E35" s="131"/>
      <c r="F35" s="331">
        <v>309</v>
      </c>
      <c r="G35" s="132">
        <v>309</v>
      </c>
      <c r="H35" s="134">
        <v>335</v>
      </c>
      <c r="I35" s="133"/>
      <c r="J35" s="331">
        <v>33</v>
      </c>
      <c r="K35" s="132">
        <v>33</v>
      </c>
      <c r="L35" s="132">
        <v>21</v>
      </c>
      <c r="M35" s="133"/>
      <c r="N35" s="332"/>
      <c r="O35" s="134"/>
      <c r="P35" s="134"/>
      <c r="Q35" s="133"/>
      <c r="R35" s="332"/>
      <c r="S35" s="133"/>
      <c r="T35" s="133"/>
      <c r="U35" s="135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</row>
    <row r="36" spans="1:60" s="18" customFormat="1" ht="19.5" customHeight="1" x14ac:dyDescent="0.2">
      <c r="A36" s="82" t="s">
        <v>22</v>
      </c>
      <c r="B36" s="333"/>
      <c r="C36" s="136"/>
      <c r="D36" s="136"/>
      <c r="E36" s="137"/>
      <c r="F36" s="334">
        <v>553</v>
      </c>
      <c r="G36" s="138">
        <v>553</v>
      </c>
      <c r="H36" s="140">
        <v>623</v>
      </c>
      <c r="I36" s="139"/>
      <c r="J36" s="334">
        <v>13</v>
      </c>
      <c r="K36" s="138">
        <v>13</v>
      </c>
      <c r="L36" s="138">
        <v>5</v>
      </c>
      <c r="M36" s="139"/>
      <c r="N36" s="334"/>
      <c r="O36" s="140"/>
      <c r="P36" s="140"/>
      <c r="Q36" s="139"/>
      <c r="R36" s="335"/>
      <c r="S36" s="139"/>
      <c r="T36" s="139"/>
      <c r="U36" s="14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</row>
    <row r="37" spans="1:60" s="18" customFormat="1" ht="19.5" customHeight="1" x14ac:dyDescent="0.2">
      <c r="A37" s="19" t="s">
        <v>23</v>
      </c>
      <c r="B37" s="330"/>
      <c r="C37" s="130"/>
      <c r="D37" s="130"/>
      <c r="E37" s="131"/>
      <c r="F37" s="331">
        <v>263</v>
      </c>
      <c r="G37" s="132">
        <v>263</v>
      </c>
      <c r="H37" s="134">
        <v>466</v>
      </c>
      <c r="I37" s="133"/>
      <c r="J37" s="331">
        <v>0</v>
      </c>
      <c r="K37" s="132">
        <v>8</v>
      </c>
      <c r="L37" s="132">
        <v>55</v>
      </c>
      <c r="M37" s="133"/>
      <c r="N37" s="331"/>
      <c r="O37" s="134"/>
      <c r="P37" s="134"/>
      <c r="Q37" s="133"/>
      <c r="R37" s="332"/>
      <c r="S37" s="133"/>
      <c r="T37" s="133"/>
      <c r="U37" s="135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</row>
    <row r="38" spans="1:60" s="18" customFormat="1" ht="19.5" customHeight="1" x14ac:dyDescent="0.2">
      <c r="A38" s="82" t="s">
        <v>24</v>
      </c>
      <c r="B38" s="333"/>
      <c r="C38" s="136"/>
      <c r="D38" s="136"/>
      <c r="E38" s="137"/>
      <c r="F38" s="334">
        <v>286.5</v>
      </c>
      <c r="G38" s="138">
        <v>287</v>
      </c>
      <c r="H38" s="140">
        <v>335</v>
      </c>
      <c r="I38" s="139"/>
      <c r="J38" s="334">
        <v>56</v>
      </c>
      <c r="K38" s="138">
        <v>56</v>
      </c>
      <c r="L38" s="138">
        <v>37</v>
      </c>
      <c r="M38" s="139"/>
      <c r="N38" s="342"/>
      <c r="O38" s="140"/>
      <c r="P38" s="140"/>
      <c r="Q38" s="139"/>
      <c r="R38" s="335"/>
      <c r="S38" s="139"/>
      <c r="T38" s="139"/>
      <c r="U38" s="14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</row>
    <row r="39" spans="1:60" s="18" customFormat="1" ht="19.5" customHeight="1" x14ac:dyDescent="0.2">
      <c r="A39" s="19" t="s">
        <v>25</v>
      </c>
      <c r="B39" s="330"/>
      <c r="C39" s="130"/>
      <c r="D39" s="130"/>
      <c r="E39" s="131"/>
      <c r="F39" s="331">
        <v>234</v>
      </c>
      <c r="G39" s="132">
        <v>234</v>
      </c>
      <c r="H39" s="132">
        <v>78</v>
      </c>
      <c r="I39" s="133"/>
      <c r="J39" s="331">
        <v>20</v>
      </c>
      <c r="K39" s="132">
        <v>20</v>
      </c>
      <c r="L39" s="132">
        <v>11</v>
      </c>
      <c r="M39" s="133"/>
      <c r="N39" s="343"/>
      <c r="O39" s="134"/>
      <c r="P39" s="134"/>
      <c r="Q39" s="133"/>
      <c r="R39" s="332"/>
      <c r="S39" s="133"/>
      <c r="T39" s="133"/>
      <c r="U39" s="135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</row>
    <row r="40" spans="1:60" s="18" customFormat="1" ht="19.5" customHeight="1" x14ac:dyDescent="0.2">
      <c r="A40" s="82" t="s">
        <v>26</v>
      </c>
      <c r="B40" s="333"/>
      <c r="C40" s="136"/>
      <c r="D40" s="122"/>
      <c r="E40" s="137"/>
      <c r="F40" s="334">
        <v>680</v>
      </c>
      <c r="G40" s="138">
        <v>768.4</v>
      </c>
      <c r="H40" s="140">
        <v>872</v>
      </c>
      <c r="I40" s="139"/>
      <c r="J40" s="334">
        <v>19</v>
      </c>
      <c r="K40" s="138">
        <v>19</v>
      </c>
      <c r="L40" s="124">
        <v>23</v>
      </c>
      <c r="M40" s="139"/>
      <c r="N40" s="342"/>
      <c r="O40" s="140"/>
      <c r="P40" s="140"/>
      <c r="Q40" s="139"/>
      <c r="R40" s="335"/>
      <c r="S40" s="139"/>
      <c r="T40" s="139"/>
      <c r="U40" s="14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</row>
    <row r="41" spans="1:60" s="18" customFormat="1" ht="19.5" customHeight="1" x14ac:dyDescent="0.2">
      <c r="A41" s="19" t="s">
        <v>27</v>
      </c>
      <c r="B41" s="330"/>
      <c r="C41" s="130"/>
      <c r="D41" s="150"/>
      <c r="E41" s="131"/>
      <c r="F41" s="331">
        <v>255.6</v>
      </c>
      <c r="G41" s="132">
        <v>256</v>
      </c>
      <c r="H41" s="132">
        <v>339</v>
      </c>
      <c r="I41" s="133"/>
      <c r="J41" s="331">
        <v>13</v>
      </c>
      <c r="K41" s="132">
        <v>13</v>
      </c>
      <c r="L41" s="152">
        <v>13</v>
      </c>
      <c r="M41" s="133"/>
      <c r="N41" s="343"/>
      <c r="O41" s="134"/>
      <c r="P41" s="134"/>
      <c r="Q41" s="133"/>
      <c r="R41" s="332"/>
      <c r="S41" s="133"/>
      <c r="T41" s="133"/>
      <c r="U41" s="135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</row>
    <row r="42" spans="1:60" s="18" customFormat="1" ht="19.5" customHeight="1" x14ac:dyDescent="0.2">
      <c r="A42" s="82" t="s">
        <v>28</v>
      </c>
      <c r="B42" s="333"/>
      <c r="C42" s="136"/>
      <c r="D42" s="136"/>
      <c r="E42" s="137"/>
      <c r="F42" s="334">
        <v>466</v>
      </c>
      <c r="G42" s="138">
        <v>2466</v>
      </c>
      <c r="H42" s="140">
        <v>4857</v>
      </c>
      <c r="I42" s="139"/>
      <c r="J42" s="334">
        <v>31</v>
      </c>
      <c r="K42" s="138">
        <v>110</v>
      </c>
      <c r="L42" s="138">
        <v>67</v>
      </c>
      <c r="M42" s="139"/>
      <c r="N42" s="342"/>
      <c r="O42" s="140"/>
      <c r="P42" s="140"/>
      <c r="Q42" s="139"/>
      <c r="R42" s="335"/>
      <c r="S42" s="139"/>
      <c r="T42" s="139"/>
      <c r="U42" s="14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</row>
    <row r="43" spans="1:60" s="18" customFormat="1" ht="19.5" customHeight="1" x14ac:dyDescent="0.2">
      <c r="A43" s="19" t="s">
        <v>29</v>
      </c>
      <c r="B43" s="330"/>
      <c r="C43" s="130"/>
      <c r="D43" s="130"/>
      <c r="E43" s="131"/>
      <c r="F43" s="331">
        <v>323</v>
      </c>
      <c r="G43" s="132">
        <v>364.99</v>
      </c>
      <c r="H43" s="132">
        <v>347</v>
      </c>
      <c r="I43" s="133"/>
      <c r="J43" s="331">
        <v>22</v>
      </c>
      <c r="K43" s="132">
        <v>22</v>
      </c>
      <c r="L43" s="132">
        <v>19</v>
      </c>
      <c r="M43" s="133"/>
      <c r="N43" s="343"/>
      <c r="O43" s="134"/>
      <c r="P43" s="134"/>
      <c r="Q43" s="133"/>
      <c r="R43" s="332"/>
      <c r="S43" s="133"/>
      <c r="T43" s="133"/>
      <c r="U43" s="135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</row>
    <row r="44" spans="1:60" s="18" customFormat="1" ht="19.5" customHeight="1" x14ac:dyDescent="0.2">
      <c r="A44" s="82" t="s">
        <v>30</v>
      </c>
      <c r="B44" s="333"/>
      <c r="C44" s="136"/>
      <c r="D44" s="136"/>
      <c r="E44" s="137"/>
      <c r="F44" s="334">
        <v>627</v>
      </c>
      <c r="G44" s="138">
        <v>627</v>
      </c>
      <c r="H44" s="140">
        <v>733</v>
      </c>
      <c r="I44" s="139"/>
      <c r="J44" s="334">
        <v>51</v>
      </c>
      <c r="K44" s="138">
        <v>51</v>
      </c>
      <c r="L44" s="138">
        <v>41</v>
      </c>
      <c r="M44" s="139"/>
      <c r="N44" s="344"/>
      <c r="O44" s="138"/>
      <c r="P44" s="156"/>
      <c r="Q44" s="139"/>
      <c r="R44" s="335"/>
      <c r="S44" s="139"/>
      <c r="T44" s="139"/>
      <c r="U44" s="14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</row>
    <row r="45" spans="1:60" s="18" customFormat="1" ht="19.5" customHeight="1" x14ac:dyDescent="0.2">
      <c r="A45" s="19" t="s">
        <v>31</v>
      </c>
      <c r="B45" s="330"/>
      <c r="C45" s="130"/>
      <c r="D45" s="130"/>
      <c r="E45" s="131"/>
      <c r="F45" s="331">
        <v>374</v>
      </c>
      <c r="G45" s="132">
        <v>374</v>
      </c>
      <c r="H45" s="134">
        <v>495</v>
      </c>
      <c r="I45" s="133"/>
      <c r="J45" s="331">
        <v>12</v>
      </c>
      <c r="K45" s="132">
        <v>12</v>
      </c>
      <c r="L45" s="132">
        <v>24</v>
      </c>
      <c r="M45" s="133"/>
      <c r="N45" s="343"/>
      <c r="O45" s="134"/>
      <c r="P45" s="157"/>
      <c r="Q45" s="133"/>
      <c r="R45" s="332"/>
      <c r="S45" s="133"/>
      <c r="T45" s="133"/>
      <c r="U45" s="135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</row>
    <row r="46" spans="1:60" s="18" customFormat="1" ht="19.5" customHeight="1" x14ac:dyDescent="0.2">
      <c r="A46" s="82" t="s">
        <v>32</v>
      </c>
      <c r="B46" s="333"/>
      <c r="C46" s="136"/>
      <c r="D46" s="136"/>
      <c r="E46" s="137"/>
      <c r="F46" s="334">
        <v>363</v>
      </c>
      <c r="G46" s="138">
        <v>363</v>
      </c>
      <c r="H46" s="140">
        <v>42</v>
      </c>
      <c r="I46" s="139"/>
      <c r="J46" s="334">
        <v>3</v>
      </c>
      <c r="K46" s="138">
        <v>0</v>
      </c>
      <c r="L46" s="138">
        <v>0</v>
      </c>
      <c r="M46" s="139"/>
      <c r="N46" s="342"/>
      <c r="O46" s="140"/>
      <c r="P46" s="156"/>
      <c r="Q46" s="139"/>
      <c r="R46" s="335"/>
      <c r="S46" s="139"/>
      <c r="T46" s="139"/>
      <c r="U46" s="14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</row>
    <row r="47" spans="1:60" s="18" customFormat="1" ht="19.5" customHeight="1" x14ac:dyDescent="0.2">
      <c r="A47" s="19" t="s">
        <v>33</v>
      </c>
      <c r="B47" s="330"/>
      <c r="C47" s="130"/>
      <c r="D47" s="130"/>
      <c r="E47" s="131"/>
      <c r="F47" s="331">
        <v>116</v>
      </c>
      <c r="G47" s="132">
        <v>116</v>
      </c>
      <c r="H47" s="134">
        <v>124</v>
      </c>
      <c r="I47" s="133"/>
      <c r="J47" s="331">
        <v>11</v>
      </c>
      <c r="K47" s="132">
        <v>11</v>
      </c>
      <c r="L47" s="132">
        <v>20</v>
      </c>
      <c r="M47" s="133"/>
      <c r="N47" s="343"/>
      <c r="O47" s="134"/>
      <c r="P47" s="157"/>
      <c r="Q47" s="133"/>
      <c r="R47" s="332"/>
      <c r="S47" s="133"/>
      <c r="T47" s="133"/>
      <c r="U47" s="135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</row>
    <row r="48" spans="1:60" s="18" customFormat="1" ht="19.5" customHeight="1" x14ac:dyDescent="0.2">
      <c r="A48" s="82" t="s">
        <v>1</v>
      </c>
      <c r="B48" s="333"/>
      <c r="C48" s="136"/>
      <c r="D48" s="136"/>
      <c r="E48" s="137"/>
      <c r="F48" s="334">
        <v>491</v>
      </c>
      <c r="G48" s="138">
        <v>491</v>
      </c>
      <c r="H48" s="140">
        <v>362</v>
      </c>
      <c r="I48" s="139"/>
      <c r="J48" s="334">
        <v>33</v>
      </c>
      <c r="K48" s="138">
        <v>33</v>
      </c>
      <c r="L48" s="138">
        <v>25</v>
      </c>
      <c r="M48" s="139"/>
      <c r="N48" s="342"/>
      <c r="O48" s="140"/>
      <c r="P48" s="156"/>
      <c r="Q48" s="139"/>
      <c r="R48" s="335"/>
      <c r="S48" s="139"/>
      <c r="T48" s="139"/>
      <c r="U48" s="14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</row>
    <row r="49" spans="1:68" s="18" customFormat="1" ht="19.5" customHeight="1" x14ac:dyDescent="0.2">
      <c r="A49" s="19" t="s">
        <v>34</v>
      </c>
      <c r="B49" s="330"/>
      <c r="C49" s="158"/>
      <c r="D49" s="130"/>
      <c r="E49" s="131"/>
      <c r="F49" s="331">
        <v>1298</v>
      </c>
      <c r="G49" s="134">
        <v>2298</v>
      </c>
      <c r="H49" s="134">
        <v>556</v>
      </c>
      <c r="I49" s="133"/>
      <c r="J49" s="331">
        <v>114</v>
      </c>
      <c r="K49" s="134">
        <v>51</v>
      </c>
      <c r="L49" s="132">
        <v>40</v>
      </c>
      <c r="M49" s="133"/>
      <c r="N49" s="343"/>
      <c r="O49" s="134"/>
      <c r="P49" s="157"/>
      <c r="Q49" s="133"/>
      <c r="R49" s="332"/>
      <c r="S49" s="133"/>
      <c r="T49" s="133"/>
      <c r="U49" s="135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</row>
    <row r="50" spans="1:68" s="18" customFormat="1" ht="19.5" customHeight="1" x14ac:dyDescent="0.2">
      <c r="A50" s="82" t="s">
        <v>35</v>
      </c>
      <c r="B50" s="333"/>
      <c r="C50" s="136"/>
      <c r="D50" s="122"/>
      <c r="E50" s="137"/>
      <c r="F50" s="334">
        <v>933.53750000000002</v>
      </c>
      <c r="G50" s="138">
        <v>0</v>
      </c>
      <c r="H50" s="140">
        <v>0</v>
      </c>
      <c r="I50" s="139"/>
      <c r="J50" s="334">
        <v>23.895</v>
      </c>
      <c r="K50" s="138">
        <v>0</v>
      </c>
      <c r="L50" s="124">
        <v>0</v>
      </c>
      <c r="M50" s="139"/>
      <c r="N50" s="344"/>
      <c r="O50" s="140"/>
      <c r="P50" s="140"/>
      <c r="Q50" s="139"/>
      <c r="R50" s="335"/>
      <c r="S50" s="139"/>
      <c r="T50" s="139"/>
      <c r="U50" s="14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</row>
    <row r="51" spans="1:68" s="18" customFormat="1" ht="19.5" customHeight="1" x14ac:dyDescent="0.2">
      <c r="A51" s="19" t="s">
        <v>192</v>
      </c>
      <c r="B51" s="330"/>
      <c r="C51" s="130"/>
      <c r="D51" s="150"/>
      <c r="E51" s="131"/>
      <c r="F51" s="331">
        <v>948.99</v>
      </c>
      <c r="G51" s="132">
        <v>949</v>
      </c>
      <c r="H51" s="134">
        <v>1258</v>
      </c>
      <c r="I51" s="133"/>
      <c r="J51" s="331">
        <v>72</v>
      </c>
      <c r="K51" s="132">
        <v>72</v>
      </c>
      <c r="L51" s="152">
        <v>27</v>
      </c>
      <c r="M51" s="133"/>
      <c r="N51" s="331"/>
      <c r="O51" s="132"/>
      <c r="P51" s="134"/>
      <c r="Q51" s="133"/>
      <c r="R51" s="332"/>
      <c r="S51" s="133"/>
      <c r="T51" s="133"/>
      <c r="U51" s="135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</row>
    <row r="52" spans="1:68" s="18" customFormat="1" ht="19.5" customHeight="1" x14ac:dyDescent="0.2">
      <c r="A52" s="82" t="s">
        <v>36</v>
      </c>
      <c r="B52" s="333"/>
      <c r="C52" s="136"/>
      <c r="D52" s="136"/>
      <c r="E52" s="137"/>
      <c r="F52" s="334">
        <v>240</v>
      </c>
      <c r="G52" s="138">
        <v>271.2</v>
      </c>
      <c r="H52" s="140">
        <v>656</v>
      </c>
      <c r="I52" s="139"/>
      <c r="J52" s="334">
        <v>13.000999999999999</v>
      </c>
      <c r="K52" s="138">
        <v>13.000999999999999</v>
      </c>
      <c r="L52" s="138">
        <v>22</v>
      </c>
      <c r="M52" s="139"/>
      <c r="N52" s="335"/>
      <c r="O52" s="140"/>
      <c r="P52" s="140"/>
      <c r="Q52" s="139"/>
      <c r="R52" s="335"/>
      <c r="S52" s="139"/>
      <c r="T52" s="139"/>
      <c r="U52" s="14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</row>
    <row r="53" spans="1:68" s="18" customFormat="1" ht="19.5" customHeight="1" x14ac:dyDescent="0.2">
      <c r="A53" s="19" t="s">
        <v>37</v>
      </c>
      <c r="B53" s="330"/>
      <c r="C53" s="130"/>
      <c r="D53" s="130"/>
      <c r="E53" s="131"/>
      <c r="F53" s="331">
        <v>306</v>
      </c>
      <c r="G53" s="132">
        <v>306</v>
      </c>
      <c r="H53" s="134">
        <v>453</v>
      </c>
      <c r="I53" s="133"/>
      <c r="J53" s="331">
        <v>12</v>
      </c>
      <c r="K53" s="132">
        <v>12</v>
      </c>
      <c r="L53" s="132">
        <v>5</v>
      </c>
      <c r="M53" s="133"/>
      <c r="N53" s="332"/>
      <c r="O53" s="134"/>
      <c r="P53" s="134"/>
      <c r="Q53" s="133"/>
      <c r="R53" s="332"/>
      <c r="S53" s="133"/>
      <c r="T53" s="133"/>
      <c r="U53" s="135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</row>
    <row r="54" spans="1:68" s="18" customFormat="1" ht="19.5" customHeight="1" x14ac:dyDescent="0.2">
      <c r="A54" s="82" t="s">
        <v>38</v>
      </c>
      <c r="B54" s="333"/>
      <c r="C54" s="136"/>
      <c r="D54" s="136"/>
      <c r="E54" s="137"/>
      <c r="F54" s="334">
        <v>406</v>
      </c>
      <c r="G54" s="138">
        <v>406</v>
      </c>
      <c r="H54" s="140">
        <v>490</v>
      </c>
      <c r="I54" s="139"/>
      <c r="J54" s="334">
        <v>37</v>
      </c>
      <c r="K54" s="138">
        <v>37</v>
      </c>
      <c r="L54" s="138">
        <v>8</v>
      </c>
      <c r="M54" s="139"/>
      <c r="N54" s="334"/>
      <c r="O54" s="140"/>
      <c r="P54" s="140"/>
      <c r="Q54" s="139"/>
      <c r="R54" s="335"/>
      <c r="S54" s="139"/>
      <c r="T54" s="139"/>
      <c r="U54" s="14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</row>
    <row r="55" spans="1:68" s="18" customFormat="1" ht="19.5" customHeight="1" x14ac:dyDescent="0.2">
      <c r="A55" s="19" t="s">
        <v>39</v>
      </c>
      <c r="B55" s="330"/>
      <c r="C55" s="130"/>
      <c r="D55" s="130"/>
      <c r="E55" s="131"/>
      <c r="F55" s="331">
        <v>454</v>
      </c>
      <c r="G55" s="132">
        <v>454</v>
      </c>
      <c r="H55" s="134">
        <v>585</v>
      </c>
      <c r="I55" s="133"/>
      <c r="J55" s="331">
        <v>72</v>
      </c>
      <c r="K55" s="132">
        <v>72</v>
      </c>
      <c r="L55" s="132">
        <v>84</v>
      </c>
      <c r="M55" s="133"/>
      <c r="N55" s="331"/>
      <c r="O55" s="134"/>
      <c r="P55" s="134"/>
      <c r="Q55" s="133"/>
      <c r="R55" s="332"/>
      <c r="S55" s="133"/>
      <c r="T55" s="133"/>
      <c r="U55" s="135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</row>
    <row r="56" spans="1:68" s="18" customFormat="1" ht="19.5" customHeight="1" x14ac:dyDescent="0.2">
      <c r="A56" s="82" t="s">
        <v>40</v>
      </c>
      <c r="B56" s="333"/>
      <c r="C56" s="136"/>
      <c r="D56" s="136"/>
      <c r="E56" s="137"/>
      <c r="F56" s="334">
        <v>580</v>
      </c>
      <c r="G56" s="138">
        <v>580</v>
      </c>
      <c r="H56" s="140">
        <v>504</v>
      </c>
      <c r="I56" s="139"/>
      <c r="J56" s="334">
        <v>57</v>
      </c>
      <c r="K56" s="138">
        <v>57</v>
      </c>
      <c r="L56" s="138">
        <v>8</v>
      </c>
      <c r="M56" s="139"/>
      <c r="N56" s="335"/>
      <c r="O56" s="140"/>
      <c r="P56" s="140"/>
      <c r="Q56" s="139"/>
      <c r="R56" s="335"/>
      <c r="S56" s="139"/>
      <c r="T56" s="139"/>
      <c r="U56" s="14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</row>
    <row r="57" spans="1:68" s="18" customFormat="1" ht="19.5" customHeight="1" x14ac:dyDescent="0.2">
      <c r="A57" s="19" t="s">
        <v>41</v>
      </c>
      <c r="B57" s="330"/>
      <c r="C57" s="130"/>
      <c r="D57" s="130"/>
      <c r="E57" s="131"/>
      <c r="F57" s="331">
        <v>325</v>
      </c>
      <c r="G57" s="132">
        <v>325</v>
      </c>
      <c r="H57" s="134">
        <v>378</v>
      </c>
      <c r="I57" s="133"/>
      <c r="J57" s="331">
        <v>42</v>
      </c>
      <c r="K57" s="132">
        <v>42</v>
      </c>
      <c r="L57" s="132">
        <v>97</v>
      </c>
      <c r="M57" s="133"/>
      <c r="N57" s="332"/>
      <c r="O57" s="134"/>
      <c r="P57" s="134"/>
      <c r="Q57" s="133"/>
      <c r="R57" s="332"/>
      <c r="S57" s="133"/>
      <c r="T57" s="133"/>
      <c r="U57" s="135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</row>
    <row r="58" spans="1:68" s="18" customFormat="1" ht="19.5" customHeight="1" x14ac:dyDescent="0.2">
      <c r="A58" s="82" t="s">
        <v>42</v>
      </c>
      <c r="B58" s="333"/>
      <c r="C58" s="136"/>
      <c r="D58" s="136"/>
      <c r="E58" s="137"/>
      <c r="F58" s="334">
        <v>230</v>
      </c>
      <c r="G58" s="138">
        <v>230</v>
      </c>
      <c r="H58" s="140">
        <v>250</v>
      </c>
      <c r="I58" s="139"/>
      <c r="J58" s="334">
        <v>25</v>
      </c>
      <c r="K58" s="138">
        <v>25</v>
      </c>
      <c r="L58" s="138">
        <v>47</v>
      </c>
      <c r="M58" s="139"/>
      <c r="N58" s="334"/>
      <c r="O58" s="138"/>
      <c r="P58" s="140"/>
      <c r="Q58" s="139"/>
      <c r="R58" s="335"/>
      <c r="S58" s="139"/>
      <c r="T58" s="139"/>
      <c r="U58" s="14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</row>
    <row r="59" spans="1:68" s="18" customFormat="1" ht="19.5" customHeight="1" x14ac:dyDescent="0.2">
      <c r="A59" s="19" t="s">
        <v>43</v>
      </c>
      <c r="B59" s="330"/>
      <c r="C59" s="130"/>
      <c r="D59" s="130"/>
      <c r="E59" s="131"/>
      <c r="F59" s="331">
        <v>318</v>
      </c>
      <c r="G59" s="132">
        <v>318</v>
      </c>
      <c r="H59" s="134">
        <v>447</v>
      </c>
      <c r="I59" s="133"/>
      <c r="J59" s="331">
        <v>26</v>
      </c>
      <c r="K59" s="132">
        <v>26</v>
      </c>
      <c r="L59" s="132">
        <v>37</v>
      </c>
      <c r="M59" s="133"/>
      <c r="N59" s="331"/>
      <c r="O59" s="132"/>
      <c r="P59" s="134"/>
      <c r="Q59" s="133"/>
      <c r="R59" s="332"/>
      <c r="S59" s="133"/>
      <c r="T59" s="133"/>
      <c r="U59" s="135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</row>
    <row r="60" spans="1:68" s="18" customFormat="1" ht="19.5" customHeight="1" x14ac:dyDescent="0.2">
      <c r="A60" s="82" t="s">
        <v>44</v>
      </c>
      <c r="B60" s="333"/>
      <c r="C60" s="136"/>
      <c r="D60" s="122"/>
      <c r="E60" s="137"/>
      <c r="F60" s="334">
        <v>262</v>
      </c>
      <c r="G60" s="138">
        <v>262</v>
      </c>
      <c r="H60" s="140">
        <v>468</v>
      </c>
      <c r="I60" s="139"/>
      <c r="J60" s="334">
        <v>42</v>
      </c>
      <c r="K60" s="138">
        <v>42</v>
      </c>
      <c r="L60" s="124">
        <v>11</v>
      </c>
      <c r="M60" s="139"/>
      <c r="N60" s="335"/>
      <c r="O60" s="140"/>
      <c r="P60" s="140"/>
      <c r="Q60" s="139"/>
      <c r="R60" s="335"/>
      <c r="S60" s="139"/>
      <c r="T60" s="139"/>
      <c r="U60" s="14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</row>
    <row r="61" spans="1:68" s="18" customFormat="1" ht="19.5" customHeight="1" x14ac:dyDescent="0.2">
      <c r="A61" s="19" t="s">
        <v>45</v>
      </c>
      <c r="B61" s="330"/>
      <c r="C61" s="130"/>
      <c r="D61" s="130"/>
      <c r="E61" s="131"/>
      <c r="F61" s="331">
        <v>854</v>
      </c>
      <c r="G61" s="132">
        <v>854</v>
      </c>
      <c r="H61" s="134">
        <v>87</v>
      </c>
      <c r="I61" s="133"/>
      <c r="J61" s="331">
        <v>90</v>
      </c>
      <c r="K61" s="132">
        <v>90</v>
      </c>
      <c r="L61" s="132">
        <v>35</v>
      </c>
      <c r="M61" s="133"/>
      <c r="N61" s="331"/>
      <c r="O61" s="134"/>
      <c r="P61" s="134"/>
      <c r="Q61" s="133"/>
      <c r="R61" s="332"/>
      <c r="S61" s="133"/>
      <c r="T61" s="133"/>
      <c r="U61" s="135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</row>
    <row r="62" spans="1:68" s="2" customFormat="1" ht="19.5" customHeight="1" x14ac:dyDescent="0.2">
      <c r="A62" s="82" t="s">
        <v>46</v>
      </c>
      <c r="B62" s="333"/>
      <c r="C62" s="136"/>
      <c r="D62" s="136"/>
      <c r="E62" s="159"/>
      <c r="F62" s="334">
        <v>447</v>
      </c>
      <c r="G62" s="138">
        <v>447</v>
      </c>
      <c r="H62" s="140">
        <v>368</v>
      </c>
      <c r="I62" s="160"/>
      <c r="J62" s="334">
        <v>22</v>
      </c>
      <c r="K62" s="138">
        <v>22</v>
      </c>
      <c r="L62" s="138">
        <v>17</v>
      </c>
      <c r="M62" s="160"/>
      <c r="N62" s="334"/>
      <c r="O62" s="140"/>
      <c r="P62" s="140"/>
      <c r="Q62" s="160"/>
      <c r="R62" s="335"/>
      <c r="S62" s="160"/>
      <c r="T62" s="160"/>
      <c r="U62" s="16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18"/>
      <c r="BJ62" s="18"/>
      <c r="BK62" s="18"/>
      <c r="BL62" s="18"/>
      <c r="BM62" s="18"/>
      <c r="BN62" s="18"/>
      <c r="BO62" s="18"/>
      <c r="BP62" s="18"/>
    </row>
    <row r="63" spans="1:68" s="18" customFormat="1" ht="19.5" customHeight="1" x14ac:dyDescent="0.2">
      <c r="A63" s="19" t="s">
        <v>47</v>
      </c>
      <c r="B63" s="330"/>
      <c r="C63" s="130"/>
      <c r="D63" s="130"/>
      <c r="E63" s="131"/>
      <c r="F63" s="331">
        <v>1128</v>
      </c>
      <c r="G63" s="132">
        <v>1128</v>
      </c>
      <c r="H63" s="134">
        <v>1206</v>
      </c>
      <c r="I63" s="133"/>
      <c r="J63" s="331">
        <v>86</v>
      </c>
      <c r="K63" s="132">
        <v>86</v>
      </c>
      <c r="L63" s="132">
        <v>54</v>
      </c>
      <c r="M63" s="133"/>
      <c r="N63" s="331"/>
      <c r="O63" s="134"/>
      <c r="P63" s="134"/>
      <c r="Q63" s="133"/>
      <c r="R63" s="332"/>
      <c r="S63" s="133"/>
      <c r="T63" s="133"/>
      <c r="U63" s="135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</row>
    <row r="64" spans="1:68" s="2" customFormat="1" ht="19.5" customHeight="1" x14ac:dyDescent="0.2">
      <c r="A64" s="82" t="s">
        <v>48</v>
      </c>
      <c r="B64" s="333"/>
      <c r="C64" s="136"/>
      <c r="D64" s="136"/>
      <c r="E64" s="159"/>
      <c r="F64" s="334">
        <v>736</v>
      </c>
      <c r="G64" s="138">
        <v>736</v>
      </c>
      <c r="H64" s="140">
        <v>491</v>
      </c>
      <c r="I64" s="160"/>
      <c r="J64" s="334">
        <v>27</v>
      </c>
      <c r="K64" s="138">
        <v>127</v>
      </c>
      <c r="L64" s="138">
        <v>152</v>
      </c>
      <c r="M64" s="160"/>
      <c r="N64" s="334"/>
      <c r="O64" s="140"/>
      <c r="P64" s="140"/>
      <c r="Q64" s="160"/>
      <c r="R64" s="335"/>
      <c r="S64" s="160"/>
      <c r="T64" s="160"/>
      <c r="U64" s="16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18"/>
      <c r="BJ64" s="18"/>
      <c r="BK64" s="18"/>
      <c r="BL64" s="18"/>
      <c r="BM64" s="18"/>
      <c r="BN64" s="18"/>
      <c r="BO64" s="18"/>
      <c r="BP64" s="18"/>
    </row>
    <row r="65" spans="1:68" s="18" customFormat="1" ht="19.5" customHeight="1" x14ac:dyDescent="0.2">
      <c r="A65" s="17" t="s">
        <v>49</v>
      </c>
      <c r="B65" s="330"/>
      <c r="C65" s="130"/>
      <c r="D65" s="130"/>
      <c r="E65" s="131"/>
      <c r="F65" s="331">
        <v>962</v>
      </c>
      <c r="G65" s="132">
        <v>1087.06</v>
      </c>
      <c r="H65" s="134">
        <v>1080</v>
      </c>
      <c r="I65" s="133"/>
      <c r="J65" s="331">
        <v>42</v>
      </c>
      <c r="K65" s="132">
        <v>42</v>
      </c>
      <c r="L65" s="132">
        <v>39</v>
      </c>
      <c r="M65" s="133"/>
      <c r="N65" s="331"/>
      <c r="O65" s="134"/>
      <c r="P65" s="134"/>
      <c r="Q65" s="133"/>
      <c r="R65" s="332"/>
      <c r="S65" s="133"/>
      <c r="T65" s="133"/>
      <c r="U65" s="135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</row>
    <row r="66" spans="1:68" s="2" customFormat="1" ht="19.5" customHeight="1" x14ac:dyDescent="0.2">
      <c r="A66" s="82" t="s">
        <v>50</v>
      </c>
      <c r="B66" s="333"/>
      <c r="C66" s="136"/>
      <c r="D66" s="136"/>
      <c r="E66" s="159"/>
      <c r="F66" s="334">
        <v>475</v>
      </c>
      <c r="G66" s="138">
        <v>475</v>
      </c>
      <c r="H66" s="140">
        <v>708</v>
      </c>
      <c r="I66" s="160"/>
      <c r="J66" s="334">
        <v>31</v>
      </c>
      <c r="K66" s="138">
        <v>31</v>
      </c>
      <c r="L66" s="138">
        <v>16</v>
      </c>
      <c r="M66" s="160"/>
      <c r="N66" s="334"/>
      <c r="O66" s="138"/>
      <c r="P66" s="140"/>
      <c r="Q66" s="160"/>
      <c r="R66" s="335"/>
      <c r="S66" s="160"/>
      <c r="T66" s="160"/>
      <c r="U66" s="16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18"/>
      <c r="BJ66" s="18"/>
      <c r="BK66" s="18"/>
      <c r="BL66" s="18"/>
      <c r="BM66" s="18"/>
      <c r="BN66" s="18"/>
      <c r="BO66" s="18"/>
      <c r="BP66" s="18"/>
    </row>
    <row r="67" spans="1:68" s="18" customFormat="1" ht="19.5" customHeight="1" x14ac:dyDescent="0.2">
      <c r="A67" s="85" t="s">
        <v>51</v>
      </c>
      <c r="B67" s="330"/>
      <c r="C67" s="130"/>
      <c r="D67" s="130"/>
      <c r="E67" s="142"/>
      <c r="F67" s="331">
        <v>540</v>
      </c>
      <c r="G67" s="132">
        <v>540</v>
      </c>
      <c r="H67" s="134">
        <v>621</v>
      </c>
      <c r="I67" s="143"/>
      <c r="J67" s="331">
        <v>17</v>
      </c>
      <c r="K67" s="132">
        <v>17</v>
      </c>
      <c r="L67" s="132">
        <v>10</v>
      </c>
      <c r="M67" s="143"/>
      <c r="N67" s="331"/>
      <c r="O67" s="132"/>
      <c r="P67" s="134"/>
      <c r="Q67" s="143"/>
      <c r="R67" s="332"/>
      <c r="S67" s="143"/>
      <c r="T67" s="143"/>
      <c r="U67" s="144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</row>
    <row r="68" spans="1:68" s="2" customFormat="1" ht="19.5" customHeight="1" x14ac:dyDescent="0.2">
      <c r="A68" s="86" t="s">
        <v>59</v>
      </c>
      <c r="B68" s="333"/>
      <c r="C68" s="162"/>
      <c r="D68" s="136"/>
      <c r="E68" s="163"/>
      <c r="F68" s="334">
        <v>1320</v>
      </c>
      <c r="G68" s="140">
        <v>1320</v>
      </c>
      <c r="H68" s="140">
        <v>252</v>
      </c>
      <c r="I68" s="164"/>
      <c r="J68" s="334">
        <v>89</v>
      </c>
      <c r="K68" s="140">
        <v>58</v>
      </c>
      <c r="L68" s="138">
        <v>65</v>
      </c>
      <c r="M68" s="164"/>
      <c r="N68" s="334"/>
      <c r="O68" s="140"/>
      <c r="P68" s="140"/>
      <c r="Q68" s="164"/>
      <c r="R68" s="335">
        <v>38</v>
      </c>
      <c r="S68" s="156"/>
      <c r="T68" s="140"/>
      <c r="U68" s="165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18"/>
      <c r="BJ68" s="18"/>
      <c r="BK68" s="18"/>
      <c r="BL68" s="18"/>
      <c r="BM68" s="18"/>
      <c r="BN68" s="18"/>
      <c r="BO68" s="18"/>
      <c r="BP68" s="18"/>
    </row>
    <row r="69" spans="1:68" s="18" customFormat="1" ht="19.5" customHeight="1" thickBot="1" x14ac:dyDescent="0.25">
      <c r="A69" s="87" t="s">
        <v>58</v>
      </c>
      <c r="B69" s="345"/>
      <c r="C69" s="166"/>
      <c r="D69" s="166"/>
      <c r="E69" s="167"/>
      <c r="F69" s="346">
        <v>50</v>
      </c>
      <c r="G69" s="168">
        <v>50</v>
      </c>
      <c r="H69" s="168">
        <v>51</v>
      </c>
      <c r="I69" s="169"/>
      <c r="J69" s="346">
        <v>2</v>
      </c>
      <c r="K69" s="168">
        <v>2</v>
      </c>
      <c r="L69" s="168">
        <v>2</v>
      </c>
      <c r="M69" s="169"/>
      <c r="N69" s="347"/>
      <c r="O69" s="168"/>
      <c r="P69" s="170"/>
      <c r="Q69" s="171"/>
      <c r="R69" s="346"/>
      <c r="S69" s="172"/>
      <c r="T69" s="168"/>
      <c r="U69" s="173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</row>
    <row r="70" spans="1:68" s="18" customFormat="1" ht="19.5" customHeight="1" x14ac:dyDescent="0.2">
      <c r="A70" s="105" t="s">
        <v>181</v>
      </c>
      <c r="B70" s="348"/>
      <c r="C70" s="174"/>
      <c r="D70" s="174"/>
      <c r="E70" s="175"/>
      <c r="F70" s="340">
        <v>929</v>
      </c>
      <c r="G70" s="176">
        <v>881.33299999999997</v>
      </c>
      <c r="H70" s="176">
        <v>236</v>
      </c>
      <c r="I70" s="177"/>
      <c r="J70" s="349">
        <v>30</v>
      </c>
      <c r="K70" s="176">
        <v>21</v>
      </c>
      <c r="L70" s="176">
        <v>23</v>
      </c>
      <c r="M70" s="177"/>
      <c r="N70" s="341"/>
      <c r="O70" s="176"/>
      <c r="P70" s="178"/>
      <c r="Q70" s="179"/>
      <c r="R70" s="341"/>
      <c r="S70" s="154"/>
      <c r="T70" s="178"/>
      <c r="U70" s="180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spans="1:68" s="18" customFormat="1" ht="30" customHeight="1" x14ac:dyDescent="0.2">
      <c r="A71" s="82" t="s">
        <v>60</v>
      </c>
      <c r="B71" s="350"/>
      <c r="C71" s="162"/>
      <c r="D71" s="162"/>
      <c r="E71" s="137"/>
      <c r="F71" s="334">
        <v>607</v>
      </c>
      <c r="G71" s="140">
        <v>867.41</v>
      </c>
      <c r="H71" s="140">
        <v>461</v>
      </c>
      <c r="I71" s="139"/>
      <c r="J71" s="351">
        <v>27</v>
      </c>
      <c r="K71" s="140">
        <v>27.216000000000001</v>
      </c>
      <c r="L71" s="140">
        <v>36</v>
      </c>
      <c r="M71" s="139"/>
      <c r="N71" s="334"/>
      <c r="O71" s="140"/>
      <c r="P71" s="140"/>
      <c r="Q71" s="140"/>
      <c r="R71" s="334">
        <v>443</v>
      </c>
      <c r="S71" s="181"/>
      <c r="T71" s="140"/>
      <c r="U71" s="182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</row>
    <row r="72" spans="1:68" s="2" customFormat="1" ht="30" customHeight="1" x14ac:dyDescent="0.2">
      <c r="A72" s="19" t="s">
        <v>61</v>
      </c>
      <c r="B72" s="352"/>
      <c r="C72" s="158"/>
      <c r="D72" s="158"/>
      <c r="E72" s="131"/>
      <c r="F72" s="331">
        <v>1959</v>
      </c>
      <c r="G72" s="134">
        <v>6039.34</v>
      </c>
      <c r="H72" s="134">
        <v>306</v>
      </c>
      <c r="I72" s="133"/>
      <c r="J72" s="353">
        <v>48</v>
      </c>
      <c r="K72" s="134">
        <v>33.6</v>
      </c>
      <c r="L72" s="134">
        <v>29</v>
      </c>
      <c r="M72" s="133"/>
      <c r="N72" s="332"/>
      <c r="O72" s="134"/>
      <c r="P72" s="134"/>
      <c r="Q72" s="133"/>
      <c r="R72" s="332"/>
      <c r="S72" s="157"/>
      <c r="T72" s="134"/>
      <c r="U72" s="135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18"/>
      <c r="BJ72" s="18"/>
      <c r="BK72" s="18"/>
      <c r="BL72" s="18"/>
      <c r="BM72" s="18"/>
      <c r="BN72" s="18"/>
      <c r="BO72" s="18"/>
      <c r="BP72" s="18"/>
    </row>
    <row r="73" spans="1:68" s="18" customFormat="1" ht="30" customHeight="1" x14ac:dyDescent="0.2">
      <c r="A73" s="82" t="s">
        <v>62</v>
      </c>
      <c r="B73" s="350"/>
      <c r="C73" s="162"/>
      <c r="D73" s="162"/>
      <c r="E73" s="137"/>
      <c r="F73" s="334">
        <v>1269</v>
      </c>
      <c r="G73" s="140">
        <v>1527.136</v>
      </c>
      <c r="H73" s="140">
        <v>568</v>
      </c>
      <c r="I73" s="139"/>
      <c r="J73" s="351">
        <v>32</v>
      </c>
      <c r="K73" s="140">
        <v>27.103999999999999</v>
      </c>
      <c r="L73" s="140">
        <v>29</v>
      </c>
      <c r="M73" s="139"/>
      <c r="N73" s="334">
        <v>25</v>
      </c>
      <c r="O73" s="140"/>
      <c r="P73" s="140"/>
      <c r="Q73" s="140"/>
      <c r="R73" s="335"/>
      <c r="S73" s="156"/>
      <c r="T73" s="140"/>
      <c r="U73" s="14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</row>
    <row r="74" spans="1:68" s="18" customFormat="1" ht="30" customHeight="1" x14ac:dyDescent="0.2">
      <c r="A74" s="19" t="s">
        <v>229</v>
      </c>
      <c r="B74" s="352"/>
      <c r="C74" s="158"/>
      <c r="D74" s="158"/>
      <c r="E74" s="131"/>
      <c r="F74" s="331">
        <v>3843</v>
      </c>
      <c r="G74" s="134">
        <v>1400</v>
      </c>
      <c r="H74" s="134">
        <v>1070</v>
      </c>
      <c r="I74" s="133"/>
      <c r="J74" s="353">
        <v>128</v>
      </c>
      <c r="K74" s="134">
        <v>89.6</v>
      </c>
      <c r="L74" s="134">
        <v>78</v>
      </c>
      <c r="M74" s="133"/>
      <c r="N74" s="331"/>
      <c r="O74" s="134"/>
      <c r="P74" s="134"/>
      <c r="Q74" s="134"/>
      <c r="R74" s="332"/>
      <c r="S74" s="157"/>
      <c r="T74" s="134"/>
      <c r="U74" s="135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</row>
    <row r="75" spans="1:68" s="2" customFormat="1" ht="30" customHeight="1" x14ac:dyDescent="0.2">
      <c r="A75" s="82" t="s">
        <v>63</v>
      </c>
      <c r="B75" s="350"/>
      <c r="C75" s="162"/>
      <c r="D75" s="162"/>
      <c r="E75" s="137"/>
      <c r="F75" s="334">
        <v>500</v>
      </c>
      <c r="G75" s="140">
        <v>577.05799999999999</v>
      </c>
      <c r="H75" s="140">
        <v>153</v>
      </c>
      <c r="I75" s="139"/>
      <c r="J75" s="351">
        <v>100</v>
      </c>
      <c r="K75" s="140">
        <v>98</v>
      </c>
      <c r="L75" s="140">
        <v>28</v>
      </c>
      <c r="M75" s="139"/>
      <c r="N75" s="334"/>
      <c r="O75" s="140">
        <v>12</v>
      </c>
      <c r="P75" s="140">
        <v>30</v>
      </c>
      <c r="Q75" s="140"/>
      <c r="R75" s="334">
        <v>140</v>
      </c>
      <c r="S75" s="181"/>
      <c r="T75" s="140"/>
      <c r="U75" s="182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18"/>
      <c r="BJ75" s="18"/>
      <c r="BK75" s="18"/>
      <c r="BL75" s="18"/>
      <c r="BM75" s="18"/>
      <c r="BN75" s="18"/>
      <c r="BO75" s="18"/>
      <c r="BP75" s="18"/>
    </row>
    <row r="76" spans="1:68" s="18" customFormat="1" ht="30" customHeight="1" x14ac:dyDescent="0.2">
      <c r="A76" s="19" t="s">
        <v>64</v>
      </c>
      <c r="B76" s="352"/>
      <c r="C76" s="158"/>
      <c r="D76" s="158"/>
      <c r="E76" s="131"/>
      <c r="F76" s="331">
        <v>4464</v>
      </c>
      <c r="G76" s="134">
        <v>3001.1469999999999</v>
      </c>
      <c r="H76" s="134">
        <v>1560</v>
      </c>
      <c r="I76" s="133"/>
      <c r="J76" s="353">
        <v>200</v>
      </c>
      <c r="K76" s="134">
        <v>120</v>
      </c>
      <c r="L76" s="134">
        <v>133</v>
      </c>
      <c r="M76" s="133"/>
      <c r="N76" s="331"/>
      <c r="O76" s="134"/>
      <c r="P76" s="134"/>
      <c r="Q76" s="133"/>
      <c r="R76" s="332"/>
      <c r="S76" s="157"/>
      <c r="T76" s="157"/>
      <c r="U76" s="135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</row>
    <row r="77" spans="1:68" s="2" customFormat="1" ht="30" customHeight="1" x14ac:dyDescent="0.2">
      <c r="A77" s="82" t="s">
        <v>65</v>
      </c>
      <c r="B77" s="350"/>
      <c r="C77" s="162"/>
      <c r="D77" s="162"/>
      <c r="E77" s="137"/>
      <c r="F77" s="334">
        <v>3780</v>
      </c>
      <c r="G77" s="140">
        <v>3298.0349999999999</v>
      </c>
      <c r="H77" s="140">
        <v>359</v>
      </c>
      <c r="I77" s="139"/>
      <c r="J77" s="351">
        <v>187</v>
      </c>
      <c r="K77" s="140">
        <v>112.2</v>
      </c>
      <c r="L77" s="140">
        <v>120</v>
      </c>
      <c r="M77" s="139"/>
      <c r="N77" s="335"/>
      <c r="O77" s="140"/>
      <c r="P77" s="140"/>
      <c r="Q77" s="139"/>
      <c r="R77" s="335"/>
      <c r="S77" s="156"/>
      <c r="T77" s="156"/>
      <c r="U77" s="14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18"/>
      <c r="BJ77" s="18"/>
      <c r="BK77" s="18"/>
      <c r="BL77" s="18"/>
      <c r="BM77" s="18"/>
      <c r="BN77" s="18"/>
      <c r="BO77" s="18"/>
      <c r="BP77" s="18"/>
    </row>
    <row r="78" spans="1:68" s="18" customFormat="1" ht="30" customHeight="1" x14ac:dyDescent="0.2">
      <c r="A78" s="19" t="s">
        <v>66</v>
      </c>
      <c r="B78" s="352"/>
      <c r="C78" s="158"/>
      <c r="D78" s="158"/>
      <c r="E78" s="131"/>
      <c r="F78" s="331">
        <v>2250</v>
      </c>
      <c r="G78" s="134">
        <v>1100</v>
      </c>
      <c r="H78" s="134">
        <v>473</v>
      </c>
      <c r="I78" s="133"/>
      <c r="J78" s="353">
        <v>83</v>
      </c>
      <c r="K78" s="134">
        <v>58.1</v>
      </c>
      <c r="L78" s="134">
        <v>36</v>
      </c>
      <c r="M78" s="133"/>
      <c r="N78" s="332"/>
      <c r="O78" s="134"/>
      <c r="P78" s="134"/>
      <c r="Q78" s="133"/>
      <c r="R78" s="332"/>
      <c r="S78" s="157"/>
      <c r="T78" s="157"/>
      <c r="U78" s="135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</row>
    <row r="79" spans="1:68" s="2" customFormat="1" ht="30" customHeight="1" x14ac:dyDescent="0.2">
      <c r="A79" s="82" t="s">
        <v>67</v>
      </c>
      <c r="B79" s="350"/>
      <c r="C79" s="162"/>
      <c r="D79" s="162"/>
      <c r="E79" s="137"/>
      <c r="F79" s="334">
        <v>4129</v>
      </c>
      <c r="G79" s="140">
        <v>1933.896</v>
      </c>
      <c r="H79" s="140">
        <v>1373</v>
      </c>
      <c r="I79" s="139"/>
      <c r="J79" s="351">
        <v>138</v>
      </c>
      <c r="K79" s="140">
        <v>96.6</v>
      </c>
      <c r="L79" s="140">
        <v>106</v>
      </c>
      <c r="M79" s="139"/>
      <c r="N79" s="334"/>
      <c r="O79" s="140"/>
      <c r="P79" s="140"/>
      <c r="Q79" s="139"/>
      <c r="R79" s="335"/>
      <c r="S79" s="156"/>
      <c r="T79" s="156"/>
      <c r="U79" s="14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18"/>
      <c r="BJ79" s="18"/>
      <c r="BK79" s="18"/>
      <c r="BL79" s="18"/>
      <c r="BM79" s="18"/>
      <c r="BN79" s="18"/>
      <c r="BO79" s="18"/>
      <c r="BP79" s="18"/>
    </row>
    <row r="80" spans="1:68" s="18" customFormat="1" ht="30" customHeight="1" x14ac:dyDescent="0.2">
      <c r="A80" s="19" t="s">
        <v>68</v>
      </c>
      <c r="B80" s="352"/>
      <c r="C80" s="158"/>
      <c r="D80" s="158"/>
      <c r="E80" s="131"/>
      <c r="F80" s="331">
        <v>5556</v>
      </c>
      <c r="G80" s="134">
        <v>3793.4029999999998</v>
      </c>
      <c r="H80" s="134">
        <v>1860.6320000000001</v>
      </c>
      <c r="I80" s="133"/>
      <c r="J80" s="353">
        <v>329</v>
      </c>
      <c r="K80" s="134">
        <v>119.756</v>
      </c>
      <c r="L80" s="134">
        <v>104.28</v>
      </c>
      <c r="M80" s="133"/>
      <c r="N80" s="331"/>
      <c r="O80" s="134"/>
      <c r="P80" s="134"/>
      <c r="Q80" s="133"/>
      <c r="R80" s="332"/>
      <c r="S80" s="157"/>
      <c r="T80" s="157"/>
      <c r="U80" s="135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</row>
    <row r="81" spans="1:68" s="2" customFormat="1" ht="30" customHeight="1" x14ac:dyDescent="0.2">
      <c r="A81" s="82" t="s">
        <v>140</v>
      </c>
      <c r="B81" s="350"/>
      <c r="C81" s="162"/>
      <c r="D81" s="162"/>
      <c r="E81" s="137"/>
      <c r="F81" s="334">
        <v>2510</v>
      </c>
      <c r="G81" s="140">
        <v>1439.9770000000001</v>
      </c>
      <c r="H81" s="140">
        <v>1207</v>
      </c>
      <c r="I81" s="139"/>
      <c r="J81" s="351">
        <v>157</v>
      </c>
      <c r="K81" s="140">
        <v>109.9</v>
      </c>
      <c r="L81" s="140">
        <v>79</v>
      </c>
      <c r="M81" s="139"/>
      <c r="N81" s="334"/>
      <c r="O81" s="140"/>
      <c r="P81" s="140"/>
      <c r="Q81" s="139"/>
      <c r="R81" s="335"/>
      <c r="S81" s="156"/>
      <c r="T81" s="156"/>
      <c r="U81" s="14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18"/>
      <c r="BJ81" s="18"/>
      <c r="BK81" s="18"/>
      <c r="BL81" s="18"/>
      <c r="BM81" s="18"/>
      <c r="BN81" s="18"/>
      <c r="BO81" s="18"/>
      <c r="BP81" s="18"/>
    </row>
    <row r="82" spans="1:68" s="18" customFormat="1" ht="30" customHeight="1" x14ac:dyDescent="0.2">
      <c r="A82" s="19" t="s">
        <v>69</v>
      </c>
      <c r="B82" s="352"/>
      <c r="C82" s="158"/>
      <c r="D82" s="158"/>
      <c r="E82" s="131"/>
      <c r="F82" s="331">
        <v>2756</v>
      </c>
      <c r="G82" s="134">
        <v>1974.3240000000001</v>
      </c>
      <c r="H82" s="134">
        <v>1360</v>
      </c>
      <c r="I82" s="133"/>
      <c r="J82" s="353">
        <v>116</v>
      </c>
      <c r="K82" s="134">
        <v>81.2</v>
      </c>
      <c r="L82" s="134">
        <v>108</v>
      </c>
      <c r="M82" s="133"/>
      <c r="N82" s="331"/>
      <c r="O82" s="134"/>
      <c r="P82" s="134"/>
      <c r="Q82" s="133"/>
      <c r="R82" s="332"/>
      <c r="S82" s="157"/>
      <c r="T82" s="157"/>
      <c r="U82" s="135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</row>
    <row r="83" spans="1:68" s="2" customFormat="1" ht="30" customHeight="1" x14ac:dyDescent="0.2">
      <c r="A83" s="82" t="s">
        <v>71</v>
      </c>
      <c r="B83" s="350"/>
      <c r="C83" s="162"/>
      <c r="D83" s="162"/>
      <c r="E83" s="137"/>
      <c r="F83" s="334">
        <v>1758</v>
      </c>
      <c r="G83" s="140">
        <v>2032.874</v>
      </c>
      <c r="H83" s="140">
        <v>1354</v>
      </c>
      <c r="I83" s="139"/>
      <c r="J83" s="351">
        <v>106</v>
      </c>
      <c r="K83" s="140">
        <v>74.2</v>
      </c>
      <c r="L83" s="140">
        <v>69</v>
      </c>
      <c r="M83" s="139"/>
      <c r="N83" s="335"/>
      <c r="O83" s="140"/>
      <c r="P83" s="140"/>
      <c r="Q83" s="139"/>
      <c r="R83" s="334">
        <v>569</v>
      </c>
      <c r="S83" s="181"/>
      <c r="T83" s="140"/>
      <c r="U83" s="182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18"/>
      <c r="BJ83" s="18"/>
      <c r="BK83" s="18"/>
      <c r="BL83" s="18"/>
      <c r="BM83" s="18"/>
      <c r="BN83" s="18"/>
      <c r="BO83" s="18"/>
      <c r="BP83" s="18"/>
    </row>
    <row r="84" spans="1:68" s="18" customFormat="1" ht="30" customHeight="1" x14ac:dyDescent="0.2">
      <c r="A84" s="19" t="s">
        <v>70</v>
      </c>
      <c r="B84" s="352"/>
      <c r="C84" s="158"/>
      <c r="D84" s="131"/>
      <c r="E84" s="416"/>
      <c r="F84" s="331">
        <v>1533</v>
      </c>
      <c r="G84" s="134">
        <v>722.59</v>
      </c>
      <c r="H84" s="134">
        <v>548</v>
      </c>
      <c r="I84" s="133"/>
      <c r="J84" s="353">
        <v>35</v>
      </c>
      <c r="K84" s="134">
        <v>24.5</v>
      </c>
      <c r="L84" s="134">
        <v>23</v>
      </c>
      <c r="M84" s="133"/>
      <c r="N84" s="331">
        <v>6</v>
      </c>
      <c r="O84" s="134">
        <v>4.8</v>
      </c>
      <c r="P84" s="134">
        <v>18</v>
      </c>
      <c r="Q84" s="134"/>
      <c r="R84" s="332"/>
      <c r="S84" s="157"/>
      <c r="T84" s="133"/>
      <c r="U84" s="135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</row>
    <row r="85" spans="1:68" s="2" customFormat="1" ht="30" customHeight="1" x14ac:dyDescent="0.2">
      <c r="A85" s="82" t="s">
        <v>72</v>
      </c>
      <c r="B85" s="350"/>
      <c r="C85" s="162"/>
      <c r="D85" s="162"/>
      <c r="E85" s="159"/>
      <c r="F85" s="334">
        <v>2145</v>
      </c>
      <c r="G85" s="140">
        <v>1107.2</v>
      </c>
      <c r="H85" s="140">
        <v>580</v>
      </c>
      <c r="I85" s="160"/>
      <c r="J85" s="351">
        <v>70</v>
      </c>
      <c r="K85" s="140">
        <v>49</v>
      </c>
      <c r="L85" s="140">
        <v>63</v>
      </c>
      <c r="M85" s="160"/>
      <c r="N85" s="335"/>
      <c r="O85" s="140"/>
      <c r="P85" s="140"/>
      <c r="Q85" s="160"/>
      <c r="R85" s="335"/>
      <c r="S85" s="156"/>
      <c r="T85" s="160"/>
      <c r="U85" s="16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18"/>
      <c r="BJ85" s="18"/>
      <c r="BK85" s="18"/>
      <c r="BL85" s="18"/>
      <c r="BM85" s="18"/>
      <c r="BN85" s="18"/>
      <c r="BO85" s="18"/>
      <c r="BP85" s="18"/>
    </row>
    <row r="86" spans="1:68" s="18" customFormat="1" ht="30" customHeight="1" x14ac:dyDescent="0.2">
      <c r="A86" s="19" t="s">
        <v>73</v>
      </c>
      <c r="B86" s="352"/>
      <c r="C86" s="158"/>
      <c r="D86" s="158"/>
      <c r="E86" s="131"/>
      <c r="F86" s="331">
        <v>5160</v>
      </c>
      <c r="G86" s="134">
        <v>2466.893</v>
      </c>
      <c r="H86" s="134">
        <v>1167</v>
      </c>
      <c r="I86" s="133"/>
      <c r="J86" s="353">
        <v>181</v>
      </c>
      <c r="K86" s="134">
        <v>192.584</v>
      </c>
      <c r="L86" s="134">
        <v>107</v>
      </c>
      <c r="M86" s="133"/>
      <c r="N86" s="331"/>
      <c r="O86" s="134"/>
      <c r="P86" s="134"/>
      <c r="Q86" s="133"/>
      <c r="R86" s="332"/>
      <c r="S86" s="157"/>
      <c r="T86" s="133"/>
      <c r="U86" s="135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</row>
    <row r="87" spans="1:68" s="2" customFormat="1" ht="30" customHeight="1" x14ac:dyDescent="0.2">
      <c r="A87" s="82" t="s">
        <v>74</v>
      </c>
      <c r="B87" s="350"/>
      <c r="C87" s="162"/>
      <c r="D87" s="162"/>
      <c r="E87" s="159"/>
      <c r="F87" s="334">
        <v>1228</v>
      </c>
      <c r="G87" s="140">
        <v>739.35699999999997</v>
      </c>
      <c r="H87" s="140">
        <v>184</v>
      </c>
      <c r="I87" s="160"/>
      <c r="J87" s="351">
        <v>66</v>
      </c>
      <c r="K87" s="140">
        <v>46.2</v>
      </c>
      <c r="L87" s="140">
        <v>65</v>
      </c>
      <c r="M87" s="160"/>
      <c r="N87" s="335"/>
      <c r="O87" s="140"/>
      <c r="P87" s="140"/>
      <c r="Q87" s="160"/>
      <c r="R87" s="335"/>
      <c r="S87" s="156"/>
      <c r="T87" s="160"/>
      <c r="U87" s="16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18"/>
      <c r="BJ87" s="18"/>
      <c r="BK87" s="18"/>
      <c r="BL87" s="18"/>
      <c r="BM87" s="18"/>
      <c r="BN87" s="18"/>
      <c r="BO87" s="18"/>
      <c r="BP87" s="18"/>
    </row>
    <row r="88" spans="1:68" s="18" customFormat="1" ht="30" customHeight="1" x14ac:dyDescent="0.2">
      <c r="A88" s="19" t="s">
        <v>75</v>
      </c>
      <c r="B88" s="352"/>
      <c r="C88" s="158"/>
      <c r="D88" s="158"/>
      <c r="E88" s="131"/>
      <c r="F88" s="331">
        <v>1120</v>
      </c>
      <c r="G88" s="134">
        <v>987</v>
      </c>
      <c r="H88" s="134">
        <v>482</v>
      </c>
      <c r="I88" s="133"/>
      <c r="J88" s="353">
        <v>86</v>
      </c>
      <c r="K88" s="134">
        <v>60.2</v>
      </c>
      <c r="L88" s="134">
        <v>44</v>
      </c>
      <c r="M88" s="133"/>
      <c r="N88" s="331"/>
      <c r="O88" s="134"/>
      <c r="P88" s="134"/>
      <c r="Q88" s="133"/>
      <c r="R88" s="332"/>
      <c r="S88" s="157"/>
      <c r="T88" s="133"/>
      <c r="U88" s="135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</row>
    <row r="89" spans="1:68" s="2" customFormat="1" ht="30" customHeight="1" x14ac:dyDescent="0.2">
      <c r="A89" s="82" t="s">
        <v>76</v>
      </c>
      <c r="B89" s="350"/>
      <c r="C89" s="162"/>
      <c r="D89" s="162"/>
      <c r="E89" s="159"/>
      <c r="F89" s="334">
        <v>3051</v>
      </c>
      <c r="G89" s="140">
        <v>531.03</v>
      </c>
      <c r="H89" s="140">
        <v>305</v>
      </c>
      <c r="I89" s="160"/>
      <c r="J89" s="351">
        <v>160</v>
      </c>
      <c r="K89" s="140">
        <v>112</v>
      </c>
      <c r="L89" s="140">
        <v>0</v>
      </c>
      <c r="M89" s="160"/>
      <c r="N89" s="335"/>
      <c r="O89" s="140"/>
      <c r="P89" s="140"/>
      <c r="Q89" s="160"/>
      <c r="R89" s="334"/>
      <c r="S89" s="181"/>
      <c r="T89" s="140"/>
      <c r="U89" s="16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18"/>
      <c r="BJ89" s="18"/>
      <c r="BK89" s="18"/>
      <c r="BL89" s="18"/>
      <c r="BM89" s="18"/>
      <c r="BN89" s="18"/>
      <c r="BO89" s="18"/>
      <c r="BP89" s="18"/>
    </row>
    <row r="90" spans="1:68" s="18" customFormat="1" ht="30" customHeight="1" x14ac:dyDescent="0.2">
      <c r="A90" s="19" t="s">
        <v>77</v>
      </c>
      <c r="B90" s="352"/>
      <c r="C90" s="158"/>
      <c r="D90" s="158"/>
      <c r="E90" s="131"/>
      <c r="F90" s="331">
        <v>1200</v>
      </c>
      <c r="G90" s="134">
        <v>883.85</v>
      </c>
      <c r="H90" s="134">
        <v>680</v>
      </c>
      <c r="I90" s="133"/>
      <c r="J90" s="353">
        <v>84</v>
      </c>
      <c r="K90" s="134">
        <v>58.8</v>
      </c>
      <c r="L90" s="134">
        <v>64</v>
      </c>
      <c r="M90" s="133"/>
      <c r="N90" s="332"/>
      <c r="O90" s="134"/>
      <c r="P90" s="134"/>
      <c r="Q90" s="133"/>
      <c r="R90" s="331">
        <v>352</v>
      </c>
      <c r="S90" s="183"/>
      <c r="T90" s="134"/>
      <c r="U90" s="184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</row>
    <row r="91" spans="1:68" s="2" customFormat="1" ht="30" customHeight="1" x14ac:dyDescent="0.2">
      <c r="A91" s="82" t="s">
        <v>78</v>
      </c>
      <c r="B91" s="350"/>
      <c r="C91" s="162"/>
      <c r="D91" s="162"/>
      <c r="E91" s="159"/>
      <c r="F91" s="334">
        <v>3307</v>
      </c>
      <c r="G91" s="140">
        <v>1175.877</v>
      </c>
      <c r="H91" s="140">
        <v>1022.88</v>
      </c>
      <c r="I91" s="160"/>
      <c r="J91" s="351">
        <v>146</v>
      </c>
      <c r="K91" s="140">
        <v>102.2</v>
      </c>
      <c r="L91" s="140">
        <v>50.167999999999999</v>
      </c>
      <c r="M91" s="160"/>
      <c r="N91" s="334"/>
      <c r="O91" s="140"/>
      <c r="P91" s="140"/>
      <c r="Q91" s="160"/>
      <c r="R91" s="335"/>
      <c r="S91" s="160"/>
      <c r="T91" s="160"/>
      <c r="U91" s="16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18"/>
      <c r="BJ91" s="18"/>
      <c r="BK91" s="18"/>
      <c r="BL91" s="18"/>
      <c r="BM91" s="18"/>
      <c r="BN91" s="18"/>
      <c r="BO91" s="18"/>
      <c r="BP91" s="18"/>
    </row>
    <row r="92" spans="1:68" s="18" customFormat="1" ht="30" customHeight="1" x14ac:dyDescent="0.2">
      <c r="A92" s="19" t="s">
        <v>79</v>
      </c>
      <c r="B92" s="352"/>
      <c r="C92" s="158"/>
      <c r="D92" s="158"/>
      <c r="E92" s="131"/>
      <c r="F92" s="331">
        <v>2566</v>
      </c>
      <c r="G92" s="134">
        <v>1560.277</v>
      </c>
      <c r="H92" s="134">
        <v>836</v>
      </c>
      <c r="I92" s="133"/>
      <c r="J92" s="353">
        <v>55</v>
      </c>
      <c r="K92" s="134">
        <v>38.5</v>
      </c>
      <c r="L92" s="134">
        <v>28</v>
      </c>
      <c r="M92" s="133"/>
      <c r="N92" s="331"/>
      <c r="O92" s="134"/>
      <c r="P92" s="134"/>
      <c r="Q92" s="133"/>
      <c r="R92" s="332"/>
      <c r="S92" s="133"/>
      <c r="T92" s="133"/>
      <c r="U92" s="135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</row>
    <row r="93" spans="1:68" s="2" customFormat="1" ht="30" customHeight="1" x14ac:dyDescent="0.2">
      <c r="A93" s="82" t="s">
        <v>80</v>
      </c>
      <c r="B93" s="350"/>
      <c r="C93" s="162"/>
      <c r="D93" s="162"/>
      <c r="E93" s="159"/>
      <c r="F93" s="334">
        <v>1373</v>
      </c>
      <c r="G93" s="140">
        <v>1102.5530000000001</v>
      </c>
      <c r="H93" s="140">
        <v>334</v>
      </c>
      <c r="I93" s="160"/>
      <c r="J93" s="351">
        <v>142</v>
      </c>
      <c r="K93" s="140">
        <v>99.4</v>
      </c>
      <c r="L93" s="140">
        <v>24</v>
      </c>
      <c r="M93" s="160"/>
      <c r="N93" s="335">
        <v>18</v>
      </c>
      <c r="O93" s="140">
        <v>14.4</v>
      </c>
      <c r="P93" s="140">
        <v>18</v>
      </c>
      <c r="Q93" s="140"/>
      <c r="R93" s="335"/>
      <c r="S93" s="160"/>
      <c r="T93" s="160"/>
      <c r="U93" s="16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18"/>
      <c r="BJ93" s="18"/>
      <c r="BK93" s="18"/>
      <c r="BL93" s="18"/>
      <c r="BM93" s="18"/>
      <c r="BN93" s="18"/>
      <c r="BO93" s="18"/>
      <c r="BP93" s="18"/>
    </row>
    <row r="94" spans="1:68" s="18" customFormat="1" ht="27.75" customHeight="1" x14ac:dyDescent="0.2">
      <c r="A94" s="19" t="s">
        <v>81</v>
      </c>
      <c r="B94" s="352"/>
      <c r="C94" s="158"/>
      <c r="D94" s="158"/>
      <c r="E94" s="131"/>
      <c r="F94" s="331">
        <v>1478</v>
      </c>
      <c r="G94" s="134">
        <v>1065.424</v>
      </c>
      <c r="H94" s="134">
        <v>195</v>
      </c>
      <c r="I94" s="133"/>
      <c r="J94" s="353">
        <v>53</v>
      </c>
      <c r="K94" s="134">
        <v>45</v>
      </c>
      <c r="L94" s="134">
        <v>58</v>
      </c>
      <c r="M94" s="133"/>
      <c r="N94" s="332"/>
      <c r="O94" s="134"/>
      <c r="P94" s="134"/>
      <c r="Q94" s="133"/>
      <c r="R94" s="332"/>
      <c r="S94" s="133"/>
      <c r="T94" s="133"/>
      <c r="U94" s="135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</row>
    <row r="95" spans="1:68" s="2" customFormat="1" ht="30" customHeight="1" x14ac:dyDescent="0.2">
      <c r="A95" s="82" t="s">
        <v>82</v>
      </c>
      <c r="B95" s="350"/>
      <c r="C95" s="162"/>
      <c r="D95" s="162"/>
      <c r="E95" s="159"/>
      <c r="F95" s="334">
        <v>1532</v>
      </c>
      <c r="G95" s="140">
        <v>831.98199999999997</v>
      </c>
      <c r="H95" s="140">
        <v>660</v>
      </c>
      <c r="I95" s="160"/>
      <c r="J95" s="351">
        <v>37</v>
      </c>
      <c r="K95" s="140">
        <v>29</v>
      </c>
      <c r="L95" s="140">
        <v>20</v>
      </c>
      <c r="M95" s="160"/>
      <c r="N95" s="334"/>
      <c r="O95" s="140"/>
      <c r="P95" s="140"/>
      <c r="Q95" s="160"/>
      <c r="R95" s="335"/>
      <c r="S95" s="160"/>
      <c r="T95" s="160"/>
      <c r="U95" s="16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18"/>
      <c r="BJ95" s="18"/>
      <c r="BK95" s="18"/>
      <c r="BL95" s="18"/>
      <c r="BM95" s="18"/>
      <c r="BN95" s="18"/>
      <c r="BO95" s="18"/>
      <c r="BP95" s="18"/>
    </row>
    <row r="96" spans="1:68" s="18" customFormat="1" ht="30" customHeight="1" x14ac:dyDescent="0.2">
      <c r="A96" s="19" t="s">
        <v>83</v>
      </c>
      <c r="B96" s="352"/>
      <c r="C96" s="158"/>
      <c r="D96" s="158"/>
      <c r="E96" s="131"/>
      <c r="F96" s="331">
        <v>2413</v>
      </c>
      <c r="G96" s="134">
        <v>697.572</v>
      </c>
      <c r="H96" s="134">
        <v>525.48</v>
      </c>
      <c r="I96" s="133"/>
      <c r="J96" s="353">
        <v>95</v>
      </c>
      <c r="K96" s="134">
        <v>66.5</v>
      </c>
      <c r="L96" s="134">
        <v>27.888000000000002</v>
      </c>
      <c r="M96" s="133"/>
      <c r="N96" s="332"/>
      <c r="O96" s="134"/>
      <c r="P96" s="134"/>
      <c r="Q96" s="133"/>
      <c r="R96" s="332"/>
      <c r="S96" s="133"/>
      <c r="T96" s="133"/>
      <c r="U96" s="135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</row>
    <row r="97" spans="1:68" s="2" customFormat="1" ht="30" customHeight="1" x14ac:dyDescent="0.2">
      <c r="A97" s="82" t="s">
        <v>84</v>
      </c>
      <c r="B97" s="350"/>
      <c r="C97" s="162"/>
      <c r="D97" s="162"/>
      <c r="E97" s="159"/>
      <c r="F97" s="334">
        <v>1815</v>
      </c>
      <c r="G97" s="140">
        <v>1029.056</v>
      </c>
      <c r="H97" s="140">
        <v>139</v>
      </c>
      <c r="I97" s="160"/>
      <c r="J97" s="351">
        <v>55</v>
      </c>
      <c r="K97" s="140">
        <v>38.5</v>
      </c>
      <c r="L97" s="140">
        <v>30</v>
      </c>
      <c r="M97" s="160"/>
      <c r="N97" s="335"/>
      <c r="O97" s="140"/>
      <c r="P97" s="140"/>
      <c r="Q97" s="160"/>
      <c r="R97" s="335"/>
      <c r="S97" s="160"/>
      <c r="T97" s="160"/>
      <c r="U97" s="16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18"/>
      <c r="BJ97" s="18"/>
      <c r="BK97" s="18"/>
      <c r="BL97" s="18"/>
      <c r="BM97" s="18"/>
      <c r="BN97" s="18"/>
      <c r="BO97" s="18"/>
      <c r="BP97" s="18"/>
    </row>
    <row r="98" spans="1:68" s="18" customFormat="1" ht="30" customHeight="1" x14ac:dyDescent="0.2">
      <c r="A98" s="19" t="s">
        <v>85</v>
      </c>
      <c r="B98" s="352"/>
      <c r="C98" s="158"/>
      <c r="D98" s="158"/>
      <c r="E98" s="131"/>
      <c r="F98" s="331">
        <v>3423</v>
      </c>
      <c r="G98" s="134">
        <v>1511.1759999999999</v>
      </c>
      <c r="H98" s="134">
        <v>348</v>
      </c>
      <c r="I98" s="133"/>
      <c r="J98" s="353">
        <v>69</v>
      </c>
      <c r="K98" s="134">
        <v>48.3</v>
      </c>
      <c r="L98" s="134">
        <v>18</v>
      </c>
      <c r="M98" s="133"/>
      <c r="N98" s="332"/>
      <c r="O98" s="134"/>
      <c r="P98" s="134"/>
      <c r="Q98" s="133"/>
      <c r="R98" s="332"/>
      <c r="S98" s="133"/>
      <c r="T98" s="133"/>
      <c r="U98" s="135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</row>
    <row r="99" spans="1:68" s="2" customFormat="1" ht="30" customHeight="1" x14ac:dyDescent="0.2">
      <c r="A99" s="82" t="s">
        <v>86</v>
      </c>
      <c r="B99" s="350"/>
      <c r="C99" s="162"/>
      <c r="D99" s="162"/>
      <c r="E99" s="159"/>
      <c r="F99" s="334">
        <v>2427</v>
      </c>
      <c r="G99" s="140">
        <v>2133.8649999999998</v>
      </c>
      <c r="H99" s="140">
        <v>754</v>
      </c>
      <c r="I99" s="160"/>
      <c r="J99" s="351">
        <v>142</v>
      </c>
      <c r="K99" s="140">
        <v>99.4</v>
      </c>
      <c r="L99" s="140">
        <v>131</v>
      </c>
      <c r="M99" s="160"/>
      <c r="N99" s="334"/>
      <c r="O99" s="140"/>
      <c r="P99" s="140"/>
      <c r="Q99" s="160"/>
      <c r="R99" s="335"/>
      <c r="S99" s="160"/>
      <c r="T99" s="160"/>
      <c r="U99" s="16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18"/>
      <c r="BJ99" s="18"/>
      <c r="BK99" s="18"/>
      <c r="BL99" s="18"/>
      <c r="BM99" s="18"/>
      <c r="BN99" s="18"/>
      <c r="BO99" s="18"/>
      <c r="BP99" s="18"/>
    </row>
    <row r="100" spans="1:68" s="18" customFormat="1" ht="30" customHeight="1" x14ac:dyDescent="0.2">
      <c r="A100" s="19" t="s">
        <v>87</v>
      </c>
      <c r="B100" s="352"/>
      <c r="C100" s="158"/>
      <c r="D100" s="158"/>
      <c r="E100" s="131"/>
      <c r="F100" s="331">
        <v>1487</v>
      </c>
      <c r="G100" s="134">
        <v>848.64300000000003</v>
      </c>
      <c r="H100" s="134">
        <v>678</v>
      </c>
      <c r="I100" s="133"/>
      <c r="J100" s="353">
        <v>39</v>
      </c>
      <c r="K100" s="134">
        <v>27.3</v>
      </c>
      <c r="L100" s="134">
        <v>27</v>
      </c>
      <c r="M100" s="133"/>
      <c r="N100" s="332"/>
      <c r="O100" s="134"/>
      <c r="P100" s="134"/>
      <c r="Q100" s="133"/>
      <c r="R100" s="332"/>
      <c r="S100" s="133"/>
      <c r="T100" s="133"/>
      <c r="U100" s="135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</row>
    <row r="101" spans="1:68" s="2" customFormat="1" ht="30" customHeight="1" x14ac:dyDescent="0.2">
      <c r="A101" s="82" t="s">
        <v>88</v>
      </c>
      <c r="B101" s="350"/>
      <c r="C101" s="162"/>
      <c r="D101" s="162"/>
      <c r="E101" s="159"/>
      <c r="F101" s="334">
        <v>978</v>
      </c>
      <c r="G101" s="140">
        <v>730.56600000000003</v>
      </c>
      <c r="H101" s="140">
        <v>406</v>
      </c>
      <c r="I101" s="160"/>
      <c r="J101" s="351">
        <v>49</v>
      </c>
      <c r="K101" s="140">
        <v>44</v>
      </c>
      <c r="L101" s="140">
        <v>43</v>
      </c>
      <c r="M101" s="160"/>
      <c r="N101" s="335"/>
      <c r="O101" s="140"/>
      <c r="P101" s="140"/>
      <c r="Q101" s="160"/>
      <c r="R101" s="335">
        <v>147</v>
      </c>
      <c r="S101" s="156"/>
      <c r="T101" s="140"/>
      <c r="U101" s="165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18"/>
      <c r="BJ101" s="18"/>
      <c r="BK101" s="18"/>
      <c r="BL101" s="18"/>
      <c r="BM101" s="18"/>
      <c r="BN101" s="18"/>
      <c r="BO101" s="18"/>
      <c r="BP101" s="18"/>
    </row>
    <row r="102" spans="1:68" s="18" customFormat="1" ht="30" customHeight="1" x14ac:dyDescent="0.2">
      <c r="A102" s="19" t="s">
        <v>89</v>
      </c>
      <c r="B102" s="352"/>
      <c r="C102" s="158"/>
      <c r="D102" s="158"/>
      <c r="E102" s="131"/>
      <c r="F102" s="331">
        <v>1669</v>
      </c>
      <c r="G102" s="134">
        <v>1516.039</v>
      </c>
      <c r="H102" s="134">
        <v>991</v>
      </c>
      <c r="I102" s="133"/>
      <c r="J102" s="353">
        <v>154</v>
      </c>
      <c r="K102" s="134">
        <v>107.8</v>
      </c>
      <c r="L102" s="134">
        <v>47</v>
      </c>
      <c r="M102" s="133"/>
      <c r="N102" s="331"/>
      <c r="O102" s="134"/>
      <c r="P102" s="134"/>
      <c r="Q102" s="133"/>
      <c r="R102" s="331"/>
      <c r="S102" s="183"/>
      <c r="T102" s="134"/>
      <c r="U102" s="184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</row>
    <row r="103" spans="1:68" s="2" customFormat="1" ht="30" customHeight="1" x14ac:dyDescent="0.2">
      <c r="A103" s="82" t="s">
        <v>90</v>
      </c>
      <c r="B103" s="350"/>
      <c r="C103" s="162"/>
      <c r="D103" s="162"/>
      <c r="E103" s="137"/>
      <c r="F103" s="334">
        <v>4626</v>
      </c>
      <c r="G103" s="140">
        <v>3030.58</v>
      </c>
      <c r="H103" s="140">
        <v>658</v>
      </c>
      <c r="I103" s="139"/>
      <c r="J103" s="351">
        <v>198</v>
      </c>
      <c r="K103" s="140">
        <v>138.6</v>
      </c>
      <c r="L103" s="140">
        <v>120</v>
      </c>
      <c r="M103" s="139"/>
      <c r="N103" s="334"/>
      <c r="O103" s="140"/>
      <c r="P103" s="140"/>
      <c r="Q103" s="139"/>
      <c r="R103" s="335"/>
      <c r="S103" s="139"/>
      <c r="T103" s="139"/>
      <c r="U103" s="14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18"/>
      <c r="BJ103" s="18"/>
      <c r="BK103" s="18"/>
      <c r="BL103" s="18"/>
      <c r="BM103" s="18"/>
      <c r="BN103" s="18"/>
      <c r="BO103" s="18"/>
      <c r="BP103" s="18"/>
    </row>
    <row r="104" spans="1:68" s="18" customFormat="1" ht="30" customHeight="1" x14ac:dyDescent="0.2">
      <c r="A104" s="19" t="s">
        <v>91</v>
      </c>
      <c r="B104" s="352"/>
      <c r="C104" s="158"/>
      <c r="D104" s="158"/>
      <c r="E104" s="131"/>
      <c r="F104" s="331">
        <v>2857</v>
      </c>
      <c r="G104" s="134">
        <v>2036.0070000000001</v>
      </c>
      <c r="H104" s="134">
        <v>881</v>
      </c>
      <c r="I104" s="133"/>
      <c r="J104" s="353">
        <v>124</v>
      </c>
      <c r="K104" s="134">
        <v>86.8</v>
      </c>
      <c r="L104" s="134">
        <v>78</v>
      </c>
      <c r="M104" s="133"/>
      <c r="N104" s="331"/>
      <c r="O104" s="134"/>
      <c r="P104" s="134"/>
      <c r="Q104" s="133"/>
      <c r="R104" s="332"/>
      <c r="S104" s="133"/>
      <c r="T104" s="133"/>
      <c r="U104" s="135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</row>
    <row r="105" spans="1:68" s="2" customFormat="1" ht="30" customHeight="1" x14ac:dyDescent="0.2">
      <c r="A105" s="82" t="s">
        <v>92</v>
      </c>
      <c r="B105" s="350"/>
      <c r="C105" s="162"/>
      <c r="D105" s="162"/>
      <c r="E105" s="137"/>
      <c r="F105" s="334">
        <v>2530</v>
      </c>
      <c r="G105" s="140">
        <v>1222.7719999999999</v>
      </c>
      <c r="H105" s="140">
        <v>618</v>
      </c>
      <c r="I105" s="139"/>
      <c r="J105" s="351">
        <v>101</v>
      </c>
      <c r="K105" s="140">
        <v>70.7</v>
      </c>
      <c r="L105" s="140">
        <v>58</v>
      </c>
      <c r="M105" s="139"/>
      <c r="N105" s="335"/>
      <c r="O105" s="140"/>
      <c r="P105" s="140"/>
      <c r="Q105" s="139"/>
      <c r="R105" s="335"/>
      <c r="S105" s="139"/>
      <c r="T105" s="139"/>
      <c r="U105" s="14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18"/>
      <c r="BJ105" s="18"/>
      <c r="BK105" s="18"/>
      <c r="BL105" s="18"/>
      <c r="BM105" s="18"/>
      <c r="BN105" s="18"/>
      <c r="BO105" s="18"/>
      <c r="BP105" s="18"/>
    </row>
    <row r="106" spans="1:68" s="18" customFormat="1" ht="30" customHeight="1" x14ac:dyDescent="0.2">
      <c r="A106" s="19" t="s">
        <v>93</v>
      </c>
      <c r="B106" s="352"/>
      <c r="C106" s="158"/>
      <c r="D106" s="158"/>
      <c r="E106" s="131"/>
      <c r="F106" s="331">
        <v>2766</v>
      </c>
      <c r="G106" s="134">
        <v>1667.425</v>
      </c>
      <c r="H106" s="134">
        <v>614</v>
      </c>
      <c r="I106" s="133"/>
      <c r="J106" s="353">
        <v>43.284999999999997</v>
      </c>
      <c r="K106" s="134">
        <v>50</v>
      </c>
      <c r="L106" s="185">
        <v>41</v>
      </c>
      <c r="M106" s="134"/>
      <c r="N106" s="331"/>
      <c r="O106" s="134"/>
      <c r="P106" s="134"/>
      <c r="Q106" s="133"/>
      <c r="R106" s="332"/>
      <c r="S106" s="133"/>
      <c r="T106" s="133"/>
      <c r="U106" s="135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</row>
    <row r="107" spans="1:68" s="2" customFormat="1" ht="30" customHeight="1" x14ac:dyDescent="0.2">
      <c r="A107" s="82" t="s">
        <v>94</v>
      </c>
      <c r="B107" s="350"/>
      <c r="C107" s="162"/>
      <c r="D107" s="162"/>
      <c r="E107" s="137"/>
      <c r="F107" s="334">
        <v>3253</v>
      </c>
      <c r="G107" s="140">
        <v>2770.19</v>
      </c>
      <c r="H107" s="140">
        <v>950</v>
      </c>
      <c r="I107" s="139"/>
      <c r="J107" s="351">
        <v>106</v>
      </c>
      <c r="K107" s="140">
        <v>85</v>
      </c>
      <c r="L107" s="140">
        <v>82</v>
      </c>
      <c r="M107" s="139"/>
      <c r="N107" s="334"/>
      <c r="O107" s="140"/>
      <c r="P107" s="140"/>
      <c r="Q107" s="139"/>
      <c r="R107" s="335"/>
      <c r="S107" s="139"/>
      <c r="T107" s="139"/>
      <c r="U107" s="14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18"/>
      <c r="BJ107" s="18"/>
      <c r="BK107" s="18"/>
      <c r="BL107" s="18"/>
      <c r="BM107" s="18"/>
      <c r="BN107" s="18"/>
      <c r="BO107" s="18"/>
      <c r="BP107" s="18"/>
    </row>
    <row r="108" spans="1:68" s="18" customFormat="1" ht="30" customHeight="1" x14ac:dyDescent="0.2">
      <c r="A108" s="19" t="s">
        <v>95</v>
      </c>
      <c r="B108" s="352"/>
      <c r="C108" s="158"/>
      <c r="D108" s="158"/>
      <c r="E108" s="131"/>
      <c r="F108" s="331">
        <v>1697</v>
      </c>
      <c r="G108" s="134">
        <v>622.42100000000005</v>
      </c>
      <c r="H108" s="134">
        <v>641</v>
      </c>
      <c r="I108" s="133"/>
      <c r="J108" s="353">
        <v>44</v>
      </c>
      <c r="K108" s="134">
        <v>30.8</v>
      </c>
      <c r="L108" s="134">
        <v>25</v>
      </c>
      <c r="M108" s="133"/>
      <c r="N108" s="331">
        <v>11.36</v>
      </c>
      <c r="O108" s="134">
        <v>9.0879999999999992</v>
      </c>
      <c r="P108" s="134">
        <v>12.866</v>
      </c>
      <c r="Q108" s="134"/>
      <c r="R108" s="332"/>
      <c r="S108" s="133"/>
      <c r="T108" s="133"/>
      <c r="U108" s="135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</row>
    <row r="109" spans="1:68" s="2" customFormat="1" ht="30" customHeight="1" x14ac:dyDescent="0.2">
      <c r="A109" s="82" t="s">
        <v>96</v>
      </c>
      <c r="B109" s="350"/>
      <c r="C109" s="162"/>
      <c r="D109" s="162"/>
      <c r="E109" s="137"/>
      <c r="F109" s="334">
        <v>2228</v>
      </c>
      <c r="G109" s="140">
        <v>1080.1410000000001</v>
      </c>
      <c r="H109" s="140">
        <v>625.48</v>
      </c>
      <c r="I109" s="139"/>
      <c r="J109" s="351">
        <v>153</v>
      </c>
      <c r="K109" s="140">
        <v>117</v>
      </c>
      <c r="L109" s="140">
        <v>104.88800000000001</v>
      </c>
      <c r="M109" s="139"/>
      <c r="N109" s="334"/>
      <c r="O109" s="140"/>
      <c r="P109" s="140"/>
      <c r="Q109" s="139"/>
      <c r="R109" s="335"/>
      <c r="S109" s="139"/>
      <c r="T109" s="139"/>
      <c r="U109" s="14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18"/>
      <c r="BJ109" s="18"/>
      <c r="BK109" s="18"/>
      <c r="BL109" s="18"/>
      <c r="BM109" s="18"/>
      <c r="BN109" s="18"/>
      <c r="BO109" s="18"/>
      <c r="BP109" s="18"/>
    </row>
    <row r="110" spans="1:68" s="18" customFormat="1" ht="30" customHeight="1" x14ac:dyDescent="0.2">
      <c r="A110" s="19" t="s">
        <v>97</v>
      </c>
      <c r="B110" s="352"/>
      <c r="C110" s="158"/>
      <c r="D110" s="158"/>
      <c r="E110" s="131"/>
      <c r="F110" s="331">
        <v>1234</v>
      </c>
      <c r="G110" s="134">
        <v>0</v>
      </c>
      <c r="H110" s="134">
        <v>239</v>
      </c>
      <c r="I110" s="133"/>
      <c r="J110" s="353">
        <v>31</v>
      </c>
      <c r="K110" s="134">
        <v>25</v>
      </c>
      <c r="L110" s="134">
        <v>34</v>
      </c>
      <c r="M110" s="133"/>
      <c r="N110" s="332"/>
      <c r="O110" s="134"/>
      <c r="P110" s="134"/>
      <c r="Q110" s="133"/>
      <c r="R110" s="332"/>
      <c r="S110" s="133"/>
      <c r="T110" s="133"/>
      <c r="U110" s="135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</row>
    <row r="111" spans="1:68" s="2" customFormat="1" ht="30" customHeight="1" x14ac:dyDescent="0.2">
      <c r="A111" s="82" t="s">
        <v>98</v>
      </c>
      <c r="B111" s="350"/>
      <c r="C111" s="162"/>
      <c r="D111" s="162"/>
      <c r="E111" s="137"/>
      <c r="F111" s="335">
        <v>1371</v>
      </c>
      <c r="G111" s="140">
        <v>897.14400000000001</v>
      </c>
      <c r="H111" s="140">
        <v>449</v>
      </c>
      <c r="I111" s="139"/>
      <c r="J111" s="351">
        <v>75</v>
      </c>
      <c r="K111" s="140">
        <v>52.5</v>
      </c>
      <c r="L111" s="140">
        <v>38.838000000000001</v>
      </c>
      <c r="M111" s="139"/>
      <c r="N111" s="335">
        <v>27.5</v>
      </c>
      <c r="O111" s="140">
        <v>12</v>
      </c>
      <c r="P111" s="140">
        <v>10.263999999999999</v>
      </c>
      <c r="Q111" s="140"/>
      <c r="R111" s="335"/>
      <c r="S111" s="139"/>
      <c r="T111" s="139"/>
      <c r="U111" s="14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18"/>
      <c r="BJ111" s="18"/>
      <c r="BK111" s="18"/>
      <c r="BL111" s="18"/>
      <c r="BM111" s="18"/>
      <c r="BN111" s="18"/>
      <c r="BO111" s="18"/>
      <c r="BP111" s="18"/>
    </row>
    <row r="112" spans="1:68" s="18" customFormat="1" ht="30" customHeight="1" x14ac:dyDescent="0.2">
      <c r="A112" s="19" t="s">
        <v>99</v>
      </c>
      <c r="B112" s="352"/>
      <c r="C112" s="158"/>
      <c r="D112" s="158"/>
      <c r="E112" s="131"/>
      <c r="F112" s="331">
        <v>2441</v>
      </c>
      <c r="G112" s="134">
        <v>1026.5889999999999</v>
      </c>
      <c r="H112" s="134">
        <v>733</v>
      </c>
      <c r="I112" s="133"/>
      <c r="J112" s="353">
        <v>67</v>
      </c>
      <c r="K112" s="134">
        <v>46.9</v>
      </c>
      <c r="L112" s="134">
        <v>53</v>
      </c>
      <c r="M112" s="133"/>
      <c r="N112" s="332"/>
      <c r="O112" s="134"/>
      <c r="P112" s="134"/>
      <c r="Q112" s="133"/>
      <c r="R112" s="332"/>
      <c r="S112" s="133"/>
      <c r="T112" s="133"/>
      <c r="U112" s="135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</row>
    <row r="113" spans="1:68" s="2" customFormat="1" ht="30" customHeight="1" x14ac:dyDescent="0.2">
      <c r="A113" s="82" t="s">
        <v>100</v>
      </c>
      <c r="B113" s="350"/>
      <c r="C113" s="162"/>
      <c r="D113" s="162"/>
      <c r="E113" s="137"/>
      <c r="F113" s="334">
        <v>4935</v>
      </c>
      <c r="G113" s="140">
        <v>4154.6239999999998</v>
      </c>
      <c r="H113" s="140">
        <v>1654</v>
      </c>
      <c r="I113" s="139"/>
      <c r="J113" s="351">
        <v>115</v>
      </c>
      <c r="K113" s="140">
        <v>80.5</v>
      </c>
      <c r="L113" s="140">
        <v>120</v>
      </c>
      <c r="M113" s="139"/>
      <c r="N113" s="334"/>
      <c r="O113" s="140"/>
      <c r="P113" s="140"/>
      <c r="Q113" s="139"/>
      <c r="R113" s="335"/>
      <c r="S113" s="139"/>
      <c r="T113" s="139"/>
      <c r="U113" s="14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18"/>
      <c r="BJ113" s="18"/>
      <c r="BK113" s="18"/>
      <c r="BL113" s="18"/>
      <c r="BM113" s="18"/>
      <c r="BN113" s="18"/>
      <c r="BO113" s="18"/>
      <c r="BP113" s="18"/>
    </row>
    <row r="114" spans="1:68" s="18" customFormat="1" ht="30" customHeight="1" x14ac:dyDescent="0.2">
      <c r="A114" s="19" t="s">
        <v>101</v>
      </c>
      <c r="B114" s="352"/>
      <c r="C114" s="158"/>
      <c r="D114" s="158"/>
      <c r="E114" s="131"/>
      <c r="F114" s="331">
        <v>3550</v>
      </c>
      <c r="G114" s="134">
        <v>1917.288</v>
      </c>
      <c r="H114" s="134">
        <v>1267</v>
      </c>
      <c r="I114" s="133"/>
      <c r="J114" s="353">
        <v>147</v>
      </c>
      <c r="K114" s="134">
        <v>102.9</v>
      </c>
      <c r="L114" s="134">
        <v>19</v>
      </c>
      <c r="M114" s="133"/>
      <c r="N114" s="331"/>
      <c r="O114" s="134"/>
      <c r="P114" s="134"/>
      <c r="Q114" s="133"/>
      <c r="R114" s="332"/>
      <c r="S114" s="133"/>
      <c r="T114" s="133"/>
      <c r="U114" s="135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</row>
    <row r="115" spans="1:68" s="2" customFormat="1" ht="30" customHeight="1" x14ac:dyDescent="0.2">
      <c r="A115" s="82" t="s">
        <v>102</v>
      </c>
      <c r="B115" s="350"/>
      <c r="C115" s="162"/>
      <c r="D115" s="162"/>
      <c r="E115" s="137"/>
      <c r="F115" s="334">
        <v>2492</v>
      </c>
      <c r="G115" s="140">
        <v>878.63900000000001</v>
      </c>
      <c r="H115" s="140">
        <v>290</v>
      </c>
      <c r="I115" s="139"/>
      <c r="J115" s="351">
        <v>116</v>
      </c>
      <c r="K115" s="140">
        <v>81.2</v>
      </c>
      <c r="L115" s="140">
        <v>21.888000000000002</v>
      </c>
      <c r="M115" s="139"/>
      <c r="N115" s="334"/>
      <c r="O115" s="140"/>
      <c r="P115" s="140"/>
      <c r="Q115" s="139"/>
      <c r="R115" s="335"/>
      <c r="S115" s="139"/>
      <c r="T115" s="139"/>
      <c r="U115" s="14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18"/>
      <c r="BJ115" s="18"/>
      <c r="BK115" s="18"/>
      <c r="BL115" s="18"/>
      <c r="BM115" s="18"/>
      <c r="BN115" s="18"/>
      <c r="BO115" s="18"/>
      <c r="BP115" s="18"/>
    </row>
    <row r="116" spans="1:68" s="18" customFormat="1" ht="30" customHeight="1" x14ac:dyDescent="0.2">
      <c r="A116" s="19" t="s">
        <v>103</v>
      </c>
      <c r="B116" s="352"/>
      <c r="C116" s="158"/>
      <c r="D116" s="158"/>
      <c r="E116" s="131"/>
      <c r="F116" s="331">
        <v>3632</v>
      </c>
      <c r="G116" s="134">
        <v>2997.98</v>
      </c>
      <c r="H116" s="134">
        <v>630</v>
      </c>
      <c r="I116" s="133"/>
      <c r="J116" s="353">
        <v>167</v>
      </c>
      <c r="K116" s="134">
        <v>116.9</v>
      </c>
      <c r="L116" s="134">
        <v>83</v>
      </c>
      <c r="M116" s="133"/>
      <c r="N116" s="331"/>
      <c r="O116" s="134"/>
      <c r="P116" s="134"/>
      <c r="Q116" s="133"/>
      <c r="R116" s="332"/>
      <c r="S116" s="133"/>
      <c r="T116" s="133"/>
      <c r="U116" s="135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</row>
    <row r="117" spans="1:68" s="2" customFormat="1" ht="30" customHeight="1" x14ac:dyDescent="0.2">
      <c r="A117" s="82" t="s">
        <v>104</v>
      </c>
      <c r="B117" s="350"/>
      <c r="C117" s="162"/>
      <c r="D117" s="162"/>
      <c r="E117" s="137"/>
      <c r="F117" s="334">
        <v>3706</v>
      </c>
      <c r="G117" s="140">
        <v>2120.5810000000001</v>
      </c>
      <c r="H117" s="140">
        <v>856</v>
      </c>
      <c r="I117" s="139"/>
      <c r="J117" s="351">
        <v>103</v>
      </c>
      <c r="K117" s="140">
        <v>76</v>
      </c>
      <c r="L117" s="140">
        <v>99</v>
      </c>
      <c r="M117" s="139"/>
      <c r="N117" s="334"/>
      <c r="O117" s="140"/>
      <c r="P117" s="140"/>
      <c r="Q117" s="139"/>
      <c r="R117" s="335"/>
      <c r="S117" s="139"/>
      <c r="T117" s="139"/>
      <c r="U117" s="14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18"/>
      <c r="BJ117" s="18"/>
      <c r="BK117" s="18"/>
      <c r="BL117" s="18"/>
      <c r="BM117" s="18"/>
      <c r="BN117" s="18"/>
      <c r="BO117" s="18"/>
      <c r="BP117" s="18"/>
    </row>
    <row r="118" spans="1:68" s="18" customFormat="1" ht="30" customHeight="1" x14ac:dyDescent="0.2">
      <c r="A118" s="19" t="s">
        <v>105</v>
      </c>
      <c r="B118" s="352"/>
      <c r="C118" s="158"/>
      <c r="D118" s="158"/>
      <c r="E118" s="131"/>
      <c r="F118" s="331">
        <v>2656</v>
      </c>
      <c r="G118" s="134">
        <v>2513.7689999999998</v>
      </c>
      <c r="H118" s="134">
        <v>493</v>
      </c>
      <c r="I118" s="133"/>
      <c r="J118" s="353">
        <v>110</v>
      </c>
      <c r="K118" s="134">
        <v>77</v>
      </c>
      <c r="L118" s="134">
        <v>53</v>
      </c>
      <c r="M118" s="133"/>
      <c r="N118" s="331"/>
      <c r="O118" s="134"/>
      <c r="P118" s="134"/>
      <c r="Q118" s="133"/>
      <c r="R118" s="332"/>
      <c r="S118" s="133"/>
      <c r="T118" s="133"/>
      <c r="U118" s="135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</row>
    <row r="119" spans="1:68" s="2" customFormat="1" ht="30" customHeight="1" x14ac:dyDescent="0.2">
      <c r="A119" s="82" t="s">
        <v>106</v>
      </c>
      <c r="B119" s="350"/>
      <c r="C119" s="162"/>
      <c r="D119" s="162"/>
      <c r="E119" s="137"/>
      <c r="F119" s="334">
        <v>2891</v>
      </c>
      <c r="G119" s="140">
        <v>1818.364</v>
      </c>
      <c r="H119" s="140">
        <v>116</v>
      </c>
      <c r="I119" s="139"/>
      <c r="J119" s="351">
        <v>115</v>
      </c>
      <c r="K119" s="140">
        <v>80.5</v>
      </c>
      <c r="L119" s="140">
        <v>42</v>
      </c>
      <c r="M119" s="139"/>
      <c r="N119" s="334"/>
      <c r="O119" s="140"/>
      <c r="P119" s="140"/>
      <c r="Q119" s="139"/>
      <c r="R119" s="335"/>
      <c r="S119" s="139"/>
      <c r="T119" s="139"/>
      <c r="U119" s="14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18"/>
      <c r="BJ119" s="18"/>
      <c r="BK119" s="18"/>
      <c r="BL119" s="18"/>
      <c r="BM119" s="18"/>
      <c r="BN119" s="18"/>
      <c r="BO119" s="18"/>
      <c r="BP119" s="18"/>
    </row>
    <row r="120" spans="1:68" s="18" customFormat="1" ht="30" customHeight="1" x14ac:dyDescent="0.2">
      <c r="A120" s="19" t="s">
        <v>107</v>
      </c>
      <c r="B120" s="352"/>
      <c r="C120" s="158"/>
      <c r="D120" s="158"/>
      <c r="E120" s="131"/>
      <c r="F120" s="331">
        <v>1087</v>
      </c>
      <c r="G120" s="134">
        <v>0</v>
      </c>
      <c r="H120" s="134">
        <v>305</v>
      </c>
      <c r="I120" s="133"/>
      <c r="J120" s="353">
        <v>46</v>
      </c>
      <c r="K120" s="134">
        <v>0</v>
      </c>
      <c r="L120" s="134">
        <v>4</v>
      </c>
      <c r="M120" s="133"/>
      <c r="N120" s="331"/>
      <c r="O120" s="134"/>
      <c r="P120" s="134"/>
      <c r="Q120" s="133"/>
      <c r="R120" s="332"/>
      <c r="S120" s="133"/>
      <c r="T120" s="133"/>
      <c r="U120" s="135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</row>
    <row r="121" spans="1:68" s="2" customFormat="1" ht="30" customHeight="1" x14ac:dyDescent="0.2">
      <c r="A121" s="82" t="s">
        <v>108</v>
      </c>
      <c r="B121" s="350"/>
      <c r="C121" s="162"/>
      <c r="D121" s="162"/>
      <c r="E121" s="137"/>
      <c r="F121" s="334">
        <v>3150</v>
      </c>
      <c r="G121" s="140">
        <v>2028.329</v>
      </c>
      <c r="H121" s="140">
        <v>1143</v>
      </c>
      <c r="I121" s="139"/>
      <c r="J121" s="351">
        <v>5</v>
      </c>
      <c r="K121" s="140">
        <v>81</v>
      </c>
      <c r="L121" s="140">
        <v>74</v>
      </c>
      <c r="M121" s="139"/>
      <c r="N121" s="334"/>
      <c r="O121" s="140"/>
      <c r="P121" s="140"/>
      <c r="Q121" s="139"/>
      <c r="R121" s="335"/>
      <c r="S121" s="139"/>
      <c r="T121" s="139"/>
      <c r="U121" s="14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18"/>
      <c r="BJ121" s="18"/>
      <c r="BK121" s="18"/>
      <c r="BL121" s="18"/>
      <c r="BM121" s="18"/>
      <c r="BN121" s="18"/>
      <c r="BO121" s="18"/>
      <c r="BP121" s="18"/>
    </row>
    <row r="122" spans="1:68" s="18" customFormat="1" ht="30" customHeight="1" x14ac:dyDescent="0.2">
      <c r="A122" s="19" t="s">
        <v>109</v>
      </c>
      <c r="B122" s="352"/>
      <c r="C122" s="158"/>
      <c r="D122" s="158"/>
      <c r="E122" s="131"/>
      <c r="F122" s="331">
        <v>3397</v>
      </c>
      <c r="G122" s="134">
        <v>2786.24</v>
      </c>
      <c r="H122" s="134">
        <v>403</v>
      </c>
      <c r="I122" s="133"/>
      <c r="J122" s="353">
        <v>60</v>
      </c>
      <c r="K122" s="134">
        <v>127</v>
      </c>
      <c r="L122" s="134">
        <v>163</v>
      </c>
      <c r="M122" s="133"/>
      <c r="N122" s="331"/>
      <c r="O122" s="134"/>
      <c r="P122" s="134"/>
      <c r="Q122" s="133"/>
      <c r="R122" s="332"/>
      <c r="S122" s="133"/>
      <c r="T122" s="133"/>
      <c r="U122" s="135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</row>
    <row r="123" spans="1:68" s="18" customFormat="1" ht="30" customHeight="1" x14ac:dyDescent="0.2">
      <c r="A123" s="82" t="s">
        <v>110</v>
      </c>
      <c r="B123" s="350"/>
      <c r="C123" s="162"/>
      <c r="D123" s="162"/>
      <c r="E123" s="137"/>
      <c r="F123" s="334">
        <v>4063</v>
      </c>
      <c r="G123" s="140">
        <v>1626.7929999999999</v>
      </c>
      <c r="H123" s="140">
        <v>1163</v>
      </c>
      <c r="I123" s="139"/>
      <c r="J123" s="351">
        <v>162</v>
      </c>
      <c r="K123" s="140">
        <v>113.4</v>
      </c>
      <c r="L123" s="140">
        <v>162</v>
      </c>
      <c r="M123" s="139"/>
      <c r="N123" s="335"/>
      <c r="O123" s="140"/>
      <c r="P123" s="140"/>
      <c r="Q123" s="139"/>
      <c r="R123" s="335"/>
      <c r="S123" s="139"/>
      <c r="T123" s="139"/>
      <c r="U123" s="14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</row>
    <row r="124" spans="1:68" s="18" customFormat="1" ht="30" customHeight="1" x14ac:dyDescent="0.2">
      <c r="A124" s="19" t="s">
        <v>111</v>
      </c>
      <c r="B124" s="352"/>
      <c r="C124" s="158"/>
      <c r="D124" s="158"/>
      <c r="E124" s="131"/>
      <c r="F124" s="331">
        <v>4380</v>
      </c>
      <c r="G124" s="134">
        <v>2336.1080000000002</v>
      </c>
      <c r="H124" s="134">
        <v>839</v>
      </c>
      <c r="I124" s="133"/>
      <c r="J124" s="353">
        <v>129</v>
      </c>
      <c r="K124" s="134">
        <v>90.3</v>
      </c>
      <c r="L124" s="134">
        <v>116</v>
      </c>
      <c r="M124" s="133"/>
      <c r="N124" s="331"/>
      <c r="O124" s="134"/>
      <c r="P124" s="134"/>
      <c r="Q124" s="133"/>
      <c r="R124" s="332"/>
      <c r="S124" s="133"/>
      <c r="T124" s="133"/>
      <c r="U124" s="135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</row>
    <row r="125" spans="1:68" s="18" customFormat="1" ht="30" customHeight="1" x14ac:dyDescent="0.2">
      <c r="A125" s="82" t="s">
        <v>112</v>
      </c>
      <c r="B125" s="350"/>
      <c r="C125" s="162"/>
      <c r="D125" s="162"/>
      <c r="E125" s="137"/>
      <c r="F125" s="334">
        <v>5337</v>
      </c>
      <c r="G125" s="140">
        <v>2958.16</v>
      </c>
      <c r="H125" s="140">
        <v>2145</v>
      </c>
      <c r="I125" s="139"/>
      <c r="J125" s="351">
        <v>166</v>
      </c>
      <c r="K125" s="140">
        <v>126</v>
      </c>
      <c r="L125" s="140">
        <v>144</v>
      </c>
      <c r="M125" s="139"/>
      <c r="N125" s="335"/>
      <c r="O125" s="140"/>
      <c r="P125" s="140"/>
      <c r="Q125" s="139"/>
      <c r="R125" s="335"/>
      <c r="S125" s="139"/>
      <c r="T125" s="139"/>
      <c r="U125" s="14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</row>
    <row r="126" spans="1:68" s="18" customFormat="1" ht="30" customHeight="1" x14ac:dyDescent="0.2">
      <c r="A126" s="19" t="s">
        <v>113</v>
      </c>
      <c r="B126" s="352"/>
      <c r="C126" s="158"/>
      <c r="D126" s="158"/>
      <c r="E126" s="131"/>
      <c r="F126" s="331">
        <v>2048</v>
      </c>
      <c r="G126" s="134">
        <v>641.01</v>
      </c>
      <c r="H126" s="134">
        <v>746</v>
      </c>
      <c r="I126" s="133"/>
      <c r="J126" s="353">
        <v>68</v>
      </c>
      <c r="K126" s="134">
        <v>47.6</v>
      </c>
      <c r="L126" s="134">
        <v>41</v>
      </c>
      <c r="M126" s="133"/>
      <c r="N126" s="331"/>
      <c r="O126" s="134"/>
      <c r="P126" s="134"/>
      <c r="Q126" s="133"/>
      <c r="R126" s="332"/>
      <c r="S126" s="133"/>
      <c r="T126" s="133"/>
      <c r="U126" s="135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</row>
    <row r="127" spans="1:68" s="18" customFormat="1" ht="30" customHeight="1" x14ac:dyDescent="0.2">
      <c r="A127" s="82" t="s">
        <v>114</v>
      </c>
      <c r="B127" s="350"/>
      <c r="C127" s="162"/>
      <c r="D127" s="162"/>
      <c r="E127" s="137"/>
      <c r="F127" s="334">
        <v>5907</v>
      </c>
      <c r="G127" s="140">
        <v>1279.633</v>
      </c>
      <c r="H127" s="140">
        <v>2298</v>
      </c>
      <c r="I127" s="139"/>
      <c r="J127" s="351">
        <v>216</v>
      </c>
      <c r="K127" s="140">
        <v>141.19999999999999</v>
      </c>
      <c r="L127" s="140">
        <v>106</v>
      </c>
      <c r="M127" s="139"/>
      <c r="N127" s="334"/>
      <c r="O127" s="140"/>
      <c r="P127" s="140"/>
      <c r="Q127" s="139"/>
      <c r="R127" s="335"/>
      <c r="S127" s="139"/>
      <c r="T127" s="139"/>
      <c r="U127" s="14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</row>
    <row r="128" spans="1:68" s="18" customFormat="1" ht="30" customHeight="1" x14ac:dyDescent="0.2">
      <c r="A128" s="19" t="s">
        <v>115</v>
      </c>
      <c r="B128" s="352"/>
      <c r="C128" s="158"/>
      <c r="D128" s="158"/>
      <c r="E128" s="131"/>
      <c r="F128" s="331">
        <v>3292</v>
      </c>
      <c r="G128" s="134">
        <v>2348.4630000000002</v>
      </c>
      <c r="H128" s="134">
        <v>938</v>
      </c>
      <c r="I128" s="133"/>
      <c r="J128" s="353">
        <v>86</v>
      </c>
      <c r="K128" s="134">
        <v>100</v>
      </c>
      <c r="L128" s="134">
        <v>109</v>
      </c>
      <c r="M128" s="133"/>
      <c r="N128" s="331"/>
      <c r="O128" s="134"/>
      <c r="P128" s="134"/>
      <c r="Q128" s="133"/>
      <c r="R128" s="332"/>
      <c r="S128" s="133"/>
      <c r="T128" s="133"/>
      <c r="U128" s="135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</row>
    <row r="129" spans="1:68" s="18" customFormat="1" ht="30" customHeight="1" x14ac:dyDescent="0.2">
      <c r="A129" s="82" t="s">
        <v>116</v>
      </c>
      <c r="B129" s="350"/>
      <c r="C129" s="162"/>
      <c r="D129" s="419"/>
      <c r="E129" s="137"/>
      <c r="F129" s="334">
        <v>2385</v>
      </c>
      <c r="G129" s="140">
        <v>1305.9090000000001</v>
      </c>
      <c r="H129" s="140">
        <v>79</v>
      </c>
      <c r="I129" s="139"/>
      <c r="J129" s="351">
        <v>84</v>
      </c>
      <c r="K129" s="140">
        <v>58.8</v>
      </c>
      <c r="L129" s="140">
        <v>35</v>
      </c>
      <c r="M129" s="139"/>
      <c r="N129" s="335"/>
      <c r="O129" s="140"/>
      <c r="P129" s="140"/>
      <c r="Q129" s="139"/>
      <c r="R129" s="335"/>
      <c r="S129" s="139"/>
      <c r="T129" s="139"/>
      <c r="U129" s="14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</row>
    <row r="130" spans="1:68" s="18" customFormat="1" ht="30" customHeight="1" x14ac:dyDescent="0.2">
      <c r="A130" s="19" t="s">
        <v>117</v>
      </c>
      <c r="B130" s="352"/>
      <c r="C130" s="158"/>
      <c r="D130" s="158"/>
      <c r="E130" s="131"/>
      <c r="F130" s="331">
        <v>2184</v>
      </c>
      <c r="G130" s="134">
        <v>2742.48</v>
      </c>
      <c r="H130" s="134">
        <v>1127</v>
      </c>
      <c r="I130" s="133"/>
      <c r="J130" s="353">
        <v>53</v>
      </c>
      <c r="K130" s="134">
        <v>77.099999999999994</v>
      </c>
      <c r="L130" s="134">
        <v>127</v>
      </c>
      <c r="M130" s="133"/>
      <c r="N130" s="331"/>
      <c r="O130" s="134"/>
      <c r="P130" s="134"/>
      <c r="Q130" s="133"/>
      <c r="R130" s="332"/>
      <c r="S130" s="133"/>
      <c r="T130" s="133"/>
      <c r="U130" s="135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</row>
    <row r="131" spans="1:68" s="18" customFormat="1" ht="30" customHeight="1" x14ac:dyDescent="0.2">
      <c r="A131" s="82" t="s">
        <v>118</v>
      </c>
      <c r="B131" s="350"/>
      <c r="C131" s="162"/>
      <c r="D131" s="162"/>
      <c r="E131" s="137"/>
      <c r="F131" s="334">
        <v>5148</v>
      </c>
      <c r="G131" s="140">
        <v>3857.0929999999998</v>
      </c>
      <c r="H131" s="140">
        <v>1849</v>
      </c>
      <c r="I131" s="139"/>
      <c r="J131" s="351">
        <v>169</v>
      </c>
      <c r="K131" s="140">
        <v>118.3</v>
      </c>
      <c r="L131" s="140">
        <v>136</v>
      </c>
      <c r="M131" s="139"/>
      <c r="N131" s="334"/>
      <c r="O131" s="140"/>
      <c r="P131" s="140"/>
      <c r="Q131" s="139"/>
      <c r="R131" s="335"/>
      <c r="S131" s="139"/>
      <c r="T131" s="139"/>
      <c r="U131" s="14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</row>
    <row r="132" spans="1:68" s="18" customFormat="1" ht="30" customHeight="1" x14ac:dyDescent="0.2">
      <c r="A132" s="19" t="s">
        <v>119</v>
      </c>
      <c r="B132" s="352"/>
      <c r="C132" s="158"/>
      <c r="D132" s="158"/>
      <c r="E132" s="131"/>
      <c r="F132" s="331">
        <v>4261</v>
      </c>
      <c r="G132" s="134">
        <v>2336.2979999999998</v>
      </c>
      <c r="H132" s="134">
        <v>1311</v>
      </c>
      <c r="I132" s="133"/>
      <c r="J132" s="353">
        <v>155</v>
      </c>
      <c r="K132" s="134">
        <v>108.5</v>
      </c>
      <c r="L132" s="134">
        <v>27</v>
      </c>
      <c r="M132" s="133"/>
      <c r="N132" s="331"/>
      <c r="O132" s="134"/>
      <c r="P132" s="134"/>
      <c r="Q132" s="133"/>
      <c r="R132" s="332"/>
      <c r="S132" s="133"/>
      <c r="T132" s="133"/>
      <c r="U132" s="135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</row>
    <row r="133" spans="1:68" s="18" customFormat="1" ht="30" customHeight="1" x14ac:dyDescent="0.2">
      <c r="A133" s="82" t="s">
        <v>120</v>
      </c>
      <c r="B133" s="350"/>
      <c r="C133" s="162"/>
      <c r="D133" s="162"/>
      <c r="E133" s="137"/>
      <c r="F133" s="334">
        <v>3701</v>
      </c>
      <c r="G133" s="140">
        <v>2294.6570000000002</v>
      </c>
      <c r="H133" s="140">
        <v>499</v>
      </c>
      <c r="I133" s="139"/>
      <c r="J133" s="351">
        <v>130</v>
      </c>
      <c r="K133" s="140">
        <v>91</v>
      </c>
      <c r="L133" s="140">
        <v>70</v>
      </c>
      <c r="M133" s="139"/>
      <c r="N133" s="334"/>
      <c r="O133" s="140"/>
      <c r="P133" s="140"/>
      <c r="Q133" s="139"/>
      <c r="R133" s="335"/>
      <c r="S133" s="139"/>
      <c r="T133" s="139"/>
      <c r="U133" s="14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</row>
    <row r="134" spans="1:68" s="18" customFormat="1" ht="30" customHeight="1" x14ac:dyDescent="0.2">
      <c r="A134" s="19" t="s">
        <v>121</v>
      </c>
      <c r="B134" s="352"/>
      <c r="C134" s="158"/>
      <c r="D134" s="158"/>
      <c r="E134" s="131"/>
      <c r="F134" s="331">
        <v>2871</v>
      </c>
      <c r="G134" s="134">
        <v>2976.7559999999999</v>
      </c>
      <c r="H134" s="134">
        <v>746</v>
      </c>
      <c r="I134" s="133"/>
      <c r="J134" s="353">
        <v>181</v>
      </c>
      <c r="K134" s="134">
        <v>126.7</v>
      </c>
      <c r="L134" s="134">
        <v>234</v>
      </c>
      <c r="M134" s="133"/>
      <c r="N134" s="331"/>
      <c r="O134" s="134"/>
      <c r="P134" s="134"/>
      <c r="Q134" s="133"/>
      <c r="R134" s="332"/>
      <c r="S134" s="133"/>
      <c r="T134" s="133"/>
      <c r="U134" s="135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</row>
    <row r="135" spans="1:68" s="2" customFormat="1" ht="30" customHeight="1" x14ac:dyDescent="0.2">
      <c r="A135" s="82" t="s">
        <v>122</v>
      </c>
      <c r="B135" s="350"/>
      <c r="C135" s="162"/>
      <c r="D135" s="162"/>
      <c r="E135" s="137"/>
      <c r="F135" s="334">
        <v>4056</v>
      </c>
      <c r="G135" s="140">
        <v>3917.5729999999999</v>
      </c>
      <c r="H135" s="140">
        <v>1250</v>
      </c>
      <c r="I135" s="139"/>
      <c r="J135" s="351">
        <v>78</v>
      </c>
      <c r="K135" s="140">
        <v>59.6</v>
      </c>
      <c r="L135" s="140">
        <v>89</v>
      </c>
      <c r="M135" s="139"/>
      <c r="N135" s="334"/>
      <c r="O135" s="140"/>
      <c r="P135" s="140"/>
      <c r="Q135" s="139"/>
      <c r="R135" s="335"/>
      <c r="S135" s="139"/>
      <c r="T135" s="139"/>
      <c r="U135" s="14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18"/>
      <c r="BJ135" s="18"/>
      <c r="BK135" s="18"/>
      <c r="BL135" s="18"/>
      <c r="BM135" s="18"/>
      <c r="BN135" s="18"/>
      <c r="BO135" s="18"/>
      <c r="BP135" s="18"/>
    </row>
    <row r="136" spans="1:68" s="18" customFormat="1" ht="30" customHeight="1" x14ac:dyDescent="0.2">
      <c r="A136" s="19" t="s">
        <v>123</v>
      </c>
      <c r="B136" s="352"/>
      <c r="C136" s="158"/>
      <c r="D136" s="158"/>
      <c r="E136" s="131"/>
      <c r="F136" s="331">
        <v>3090</v>
      </c>
      <c r="G136" s="134">
        <v>2578.2930000000001</v>
      </c>
      <c r="H136" s="134">
        <v>1016</v>
      </c>
      <c r="I136" s="133"/>
      <c r="J136" s="353">
        <v>85</v>
      </c>
      <c r="K136" s="134">
        <v>63</v>
      </c>
      <c r="L136" s="134">
        <v>84</v>
      </c>
      <c r="M136" s="133"/>
      <c r="N136" s="331"/>
      <c r="O136" s="134"/>
      <c r="P136" s="134"/>
      <c r="Q136" s="133"/>
      <c r="R136" s="332"/>
      <c r="S136" s="133"/>
      <c r="T136" s="133"/>
      <c r="U136" s="135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</row>
    <row r="137" spans="1:68" s="2" customFormat="1" ht="30" customHeight="1" x14ac:dyDescent="0.2">
      <c r="A137" s="82" t="s">
        <v>124</v>
      </c>
      <c r="B137" s="350"/>
      <c r="C137" s="162"/>
      <c r="D137" s="162"/>
      <c r="E137" s="137"/>
      <c r="F137" s="334">
        <v>3613</v>
      </c>
      <c r="G137" s="140">
        <v>2696.212</v>
      </c>
      <c r="H137" s="140">
        <v>1027</v>
      </c>
      <c r="I137" s="139"/>
      <c r="J137" s="351">
        <v>198</v>
      </c>
      <c r="K137" s="140">
        <v>138.6</v>
      </c>
      <c r="L137" s="140">
        <v>166</v>
      </c>
      <c r="M137" s="139"/>
      <c r="N137" s="334"/>
      <c r="O137" s="140"/>
      <c r="P137" s="140"/>
      <c r="Q137" s="139"/>
      <c r="R137" s="335"/>
      <c r="S137" s="139"/>
      <c r="T137" s="139"/>
      <c r="U137" s="14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18"/>
      <c r="BJ137" s="18"/>
      <c r="BK137" s="18"/>
      <c r="BL137" s="18"/>
      <c r="BM137" s="18"/>
      <c r="BN137" s="18"/>
      <c r="BO137" s="18"/>
      <c r="BP137" s="18"/>
    </row>
    <row r="138" spans="1:68" s="18" customFormat="1" ht="30" customHeight="1" x14ac:dyDescent="0.2">
      <c r="A138" s="19" t="s">
        <v>125</v>
      </c>
      <c r="B138" s="352"/>
      <c r="C138" s="158"/>
      <c r="D138" s="158"/>
      <c r="E138" s="158"/>
      <c r="F138" s="331">
        <v>1599</v>
      </c>
      <c r="G138" s="134">
        <v>1310.3150000000001</v>
      </c>
      <c r="H138" s="134">
        <v>626</v>
      </c>
      <c r="I138" s="133"/>
      <c r="J138" s="353">
        <v>141</v>
      </c>
      <c r="K138" s="134">
        <v>98.7</v>
      </c>
      <c r="L138" s="134">
        <v>26</v>
      </c>
      <c r="M138" s="133"/>
      <c r="N138" s="331"/>
      <c r="O138" s="134"/>
      <c r="P138" s="134"/>
      <c r="Q138" s="133"/>
      <c r="R138" s="332"/>
      <c r="S138" s="133"/>
      <c r="T138" s="133"/>
      <c r="U138" s="135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</row>
    <row r="139" spans="1:68" s="2" customFormat="1" ht="30" customHeight="1" x14ac:dyDescent="0.2">
      <c r="A139" s="82" t="s">
        <v>126</v>
      </c>
      <c r="B139" s="350"/>
      <c r="C139" s="162"/>
      <c r="D139" s="162"/>
      <c r="E139" s="137"/>
      <c r="F139" s="334">
        <v>2959</v>
      </c>
      <c r="G139" s="140">
        <v>6958</v>
      </c>
      <c r="H139" s="140">
        <v>5849</v>
      </c>
      <c r="I139" s="139"/>
      <c r="J139" s="351">
        <v>198</v>
      </c>
      <c r="K139" s="140">
        <v>195.6</v>
      </c>
      <c r="L139" s="140">
        <v>196</v>
      </c>
      <c r="M139" s="139"/>
      <c r="N139" s="334"/>
      <c r="O139" s="140"/>
      <c r="P139" s="140"/>
      <c r="Q139" s="139"/>
      <c r="R139" s="335"/>
      <c r="S139" s="139"/>
      <c r="T139" s="139"/>
      <c r="U139" s="14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18"/>
      <c r="BJ139" s="18"/>
      <c r="BK139" s="18"/>
      <c r="BL139" s="18"/>
      <c r="BM139" s="18"/>
      <c r="BN139" s="18"/>
      <c r="BO139" s="18"/>
      <c r="BP139" s="18"/>
    </row>
    <row r="140" spans="1:68" s="18" customFormat="1" ht="39" customHeight="1" x14ac:dyDescent="0.2">
      <c r="A140" s="19" t="s">
        <v>127</v>
      </c>
      <c r="B140" s="352"/>
      <c r="C140" s="158"/>
      <c r="D140" s="158"/>
      <c r="E140" s="131"/>
      <c r="F140" s="331">
        <v>1875</v>
      </c>
      <c r="G140" s="134">
        <v>0</v>
      </c>
      <c r="H140" s="134">
        <v>0</v>
      </c>
      <c r="I140" s="133"/>
      <c r="J140" s="353">
        <v>92</v>
      </c>
      <c r="K140" s="134">
        <v>0</v>
      </c>
      <c r="L140" s="134">
        <v>0</v>
      </c>
      <c r="M140" s="133"/>
      <c r="N140" s="331"/>
      <c r="O140" s="134"/>
      <c r="P140" s="134"/>
      <c r="Q140" s="133"/>
      <c r="R140" s="332"/>
      <c r="S140" s="133"/>
      <c r="T140" s="133"/>
      <c r="U140" s="135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</row>
    <row r="141" spans="1:68" s="2" customFormat="1" ht="30" customHeight="1" x14ac:dyDescent="0.2">
      <c r="A141" s="82" t="s">
        <v>129</v>
      </c>
      <c r="B141" s="350"/>
      <c r="C141" s="162"/>
      <c r="D141" s="162"/>
      <c r="E141" s="137"/>
      <c r="F141" s="334">
        <v>3500</v>
      </c>
      <c r="G141" s="140">
        <v>3989.7269999999999</v>
      </c>
      <c r="H141" s="140">
        <v>1095</v>
      </c>
      <c r="I141" s="139"/>
      <c r="J141" s="351">
        <v>112</v>
      </c>
      <c r="K141" s="140">
        <v>78.400000000000006</v>
      </c>
      <c r="L141" s="140">
        <v>95</v>
      </c>
      <c r="M141" s="139"/>
      <c r="N141" s="334"/>
      <c r="O141" s="140"/>
      <c r="P141" s="140"/>
      <c r="Q141" s="139"/>
      <c r="R141" s="335"/>
      <c r="S141" s="139"/>
      <c r="T141" s="139"/>
      <c r="U141" s="14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18"/>
      <c r="BJ141" s="18"/>
      <c r="BK141" s="18"/>
      <c r="BL141" s="18"/>
      <c r="BM141" s="18"/>
      <c r="BN141" s="18"/>
      <c r="BO141" s="18"/>
      <c r="BP141" s="18"/>
    </row>
    <row r="142" spans="1:68" s="18" customFormat="1" ht="30" customHeight="1" x14ac:dyDescent="0.2">
      <c r="A142" s="19" t="s">
        <v>128</v>
      </c>
      <c r="B142" s="352"/>
      <c r="C142" s="158"/>
      <c r="D142" s="131"/>
      <c r="E142" s="416"/>
      <c r="F142" s="331">
        <v>4423</v>
      </c>
      <c r="G142" s="134">
        <v>3439.444</v>
      </c>
      <c r="H142" s="134">
        <v>1151</v>
      </c>
      <c r="I142" s="417"/>
      <c r="J142" s="353">
        <v>171</v>
      </c>
      <c r="K142" s="134">
        <v>119.7</v>
      </c>
      <c r="L142" s="134">
        <v>83</v>
      </c>
      <c r="M142" s="133"/>
      <c r="N142" s="331"/>
      <c r="O142" s="134"/>
      <c r="P142" s="134"/>
      <c r="Q142" s="133"/>
      <c r="R142" s="332"/>
      <c r="S142" s="133"/>
      <c r="T142" s="133"/>
      <c r="U142" s="135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</row>
    <row r="143" spans="1:68" s="2" customFormat="1" ht="30" customHeight="1" x14ac:dyDescent="0.2">
      <c r="A143" s="82" t="s">
        <v>130</v>
      </c>
      <c r="B143" s="350"/>
      <c r="C143" s="162"/>
      <c r="D143" s="162"/>
      <c r="E143" s="137"/>
      <c r="F143" s="334">
        <v>1484</v>
      </c>
      <c r="G143" s="140">
        <v>1608.5029999999999</v>
      </c>
      <c r="H143" s="140">
        <v>688</v>
      </c>
      <c r="I143" s="139"/>
      <c r="J143" s="351">
        <v>61</v>
      </c>
      <c r="K143" s="140">
        <v>47</v>
      </c>
      <c r="L143" s="140">
        <v>51</v>
      </c>
      <c r="M143" s="139"/>
      <c r="N143" s="334"/>
      <c r="O143" s="140"/>
      <c r="P143" s="140"/>
      <c r="Q143" s="139"/>
      <c r="R143" s="335"/>
      <c r="S143" s="139"/>
      <c r="T143" s="139"/>
      <c r="U143" s="14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18"/>
      <c r="BJ143" s="18"/>
      <c r="BK143" s="18"/>
      <c r="BL143" s="18"/>
      <c r="BM143" s="18"/>
      <c r="BN143" s="18"/>
      <c r="BO143" s="18"/>
      <c r="BP143" s="18"/>
    </row>
    <row r="144" spans="1:68" s="18" customFormat="1" ht="30" customHeight="1" x14ac:dyDescent="0.2">
      <c r="A144" s="19" t="s">
        <v>131</v>
      </c>
      <c r="B144" s="352"/>
      <c r="C144" s="158"/>
      <c r="D144" s="158"/>
      <c r="E144" s="131"/>
      <c r="F144" s="331">
        <v>3744</v>
      </c>
      <c r="G144" s="134">
        <v>3481.9760000000001</v>
      </c>
      <c r="H144" s="134">
        <v>478</v>
      </c>
      <c r="I144" s="133"/>
      <c r="J144" s="353">
        <v>203</v>
      </c>
      <c r="K144" s="134">
        <v>142.1</v>
      </c>
      <c r="L144" s="134">
        <v>108</v>
      </c>
      <c r="M144" s="133"/>
      <c r="N144" s="331"/>
      <c r="O144" s="134"/>
      <c r="P144" s="134"/>
      <c r="Q144" s="133"/>
      <c r="R144" s="332"/>
      <c r="S144" s="133"/>
      <c r="T144" s="133"/>
      <c r="U144" s="135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</row>
    <row r="145" spans="1:68" s="2" customFormat="1" ht="30" customHeight="1" x14ac:dyDescent="0.2">
      <c r="A145" s="82" t="s">
        <v>132</v>
      </c>
      <c r="B145" s="350"/>
      <c r="C145" s="162"/>
      <c r="D145" s="162"/>
      <c r="E145" s="137"/>
      <c r="F145" s="334">
        <v>3744</v>
      </c>
      <c r="G145" s="140">
        <v>4105.6549999999997</v>
      </c>
      <c r="H145" s="140">
        <v>1347</v>
      </c>
      <c r="I145" s="139"/>
      <c r="J145" s="351">
        <v>166</v>
      </c>
      <c r="K145" s="140">
        <v>116.2</v>
      </c>
      <c r="L145" s="140">
        <v>126</v>
      </c>
      <c r="M145" s="139"/>
      <c r="N145" s="334"/>
      <c r="O145" s="140"/>
      <c r="P145" s="140"/>
      <c r="Q145" s="139"/>
      <c r="R145" s="335"/>
      <c r="S145" s="139"/>
      <c r="T145" s="139"/>
      <c r="U145" s="14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18"/>
      <c r="BJ145" s="18"/>
      <c r="BK145" s="18"/>
      <c r="BL145" s="18"/>
      <c r="BM145" s="18"/>
      <c r="BN145" s="18"/>
      <c r="BO145" s="18"/>
      <c r="BP145" s="18"/>
    </row>
    <row r="146" spans="1:68" s="18" customFormat="1" ht="30" customHeight="1" x14ac:dyDescent="0.2">
      <c r="A146" s="19" t="s">
        <v>133</v>
      </c>
      <c r="B146" s="352"/>
      <c r="C146" s="158"/>
      <c r="D146" s="158"/>
      <c r="E146" s="131"/>
      <c r="F146" s="331">
        <v>6110</v>
      </c>
      <c r="G146" s="134">
        <v>3919.2820000000002</v>
      </c>
      <c r="H146" s="134">
        <v>590</v>
      </c>
      <c r="I146" s="133"/>
      <c r="J146" s="353">
        <v>206</v>
      </c>
      <c r="K146" s="134">
        <v>144.19999999999999</v>
      </c>
      <c r="L146" s="134">
        <v>109</v>
      </c>
      <c r="M146" s="133"/>
      <c r="N146" s="331"/>
      <c r="O146" s="134"/>
      <c r="P146" s="134"/>
      <c r="Q146" s="133"/>
      <c r="R146" s="332"/>
      <c r="S146" s="133"/>
      <c r="T146" s="133"/>
      <c r="U146" s="135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</row>
    <row r="147" spans="1:68" s="2" customFormat="1" ht="30" customHeight="1" x14ac:dyDescent="0.2">
      <c r="A147" s="82" t="s">
        <v>134</v>
      </c>
      <c r="B147" s="350"/>
      <c r="C147" s="162"/>
      <c r="D147" s="162"/>
      <c r="E147" s="137"/>
      <c r="F147" s="334">
        <v>4754</v>
      </c>
      <c r="G147" s="140">
        <v>3075.3719999999998</v>
      </c>
      <c r="H147" s="140">
        <v>1653</v>
      </c>
      <c r="I147" s="139"/>
      <c r="J147" s="351">
        <v>164</v>
      </c>
      <c r="K147" s="140">
        <v>150</v>
      </c>
      <c r="L147" s="140">
        <v>162</v>
      </c>
      <c r="M147" s="139"/>
      <c r="N147" s="334"/>
      <c r="O147" s="140"/>
      <c r="P147" s="140"/>
      <c r="Q147" s="139"/>
      <c r="R147" s="335"/>
      <c r="S147" s="139"/>
      <c r="T147" s="139"/>
      <c r="U147" s="14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18"/>
      <c r="BJ147" s="18"/>
      <c r="BK147" s="18"/>
      <c r="BL147" s="18"/>
      <c r="BM147" s="18"/>
      <c r="BN147" s="18"/>
      <c r="BO147" s="18"/>
      <c r="BP147" s="18"/>
    </row>
    <row r="148" spans="1:68" s="18" customFormat="1" ht="30" customHeight="1" x14ac:dyDescent="0.2">
      <c r="A148" s="19" t="s">
        <v>135</v>
      </c>
      <c r="B148" s="352"/>
      <c r="C148" s="158"/>
      <c r="D148" s="158"/>
      <c r="E148" s="131"/>
      <c r="F148" s="331">
        <v>2029</v>
      </c>
      <c r="G148" s="134">
        <v>1849.1089999999999</v>
      </c>
      <c r="H148" s="134">
        <v>592</v>
      </c>
      <c r="I148" s="133"/>
      <c r="J148" s="353">
        <v>84</v>
      </c>
      <c r="K148" s="134">
        <v>58.8</v>
      </c>
      <c r="L148" s="134">
        <v>42</v>
      </c>
      <c r="M148" s="133"/>
      <c r="N148" s="331"/>
      <c r="O148" s="134"/>
      <c r="P148" s="134"/>
      <c r="Q148" s="133"/>
      <c r="R148" s="332"/>
      <c r="S148" s="133"/>
      <c r="T148" s="133"/>
      <c r="U148" s="135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</row>
    <row r="149" spans="1:68" s="2" customFormat="1" ht="30" customHeight="1" x14ac:dyDescent="0.2">
      <c r="A149" s="82" t="s">
        <v>136</v>
      </c>
      <c r="B149" s="350"/>
      <c r="C149" s="162"/>
      <c r="D149" s="162"/>
      <c r="E149" s="137"/>
      <c r="F149" s="334">
        <v>3658</v>
      </c>
      <c r="G149" s="140">
        <v>1970.1510000000001</v>
      </c>
      <c r="H149" s="140">
        <v>609</v>
      </c>
      <c r="I149" s="139"/>
      <c r="J149" s="351">
        <v>190</v>
      </c>
      <c r="K149" s="140">
        <v>133</v>
      </c>
      <c r="L149" s="140">
        <v>122</v>
      </c>
      <c r="M149" s="139"/>
      <c r="N149" s="334"/>
      <c r="O149" s="140"/>
      <c r="P149" s="140"/>
      <c r="Q149" s="139"/>
      <c r="R149" s="335"/>
      <c r="S149" s="139"/>
      <c r="T149" s="139"/>
      <c r="U149" s="14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18"/>
      <c r="BJ149" s="18"/>
      <c r="BK149" s="18"/>
      <c r="BL149" s="18"/>
      <c r="BM149" s="18"/>
      <c r="BN149" s="18"/>
      <c r="BO149" s="18"/>
      <c r="BP149" s="18"/>
    </row>
    <row r="150" spans="1:68" s="18" customFormat="1" ht="42" customHeight="1" x14ac:dyDescent="0.2">
      <c r="A150" s="19" t="s">
        <v>141</v>
      </c>
      <c r="B150" s="352"/>
      <c r="C150" s="158"/>
      <c r="D150" s="158"/>
      <c r="E150" s="131"/>
      <c r="F150" s="331">
        <v>3758</v>
      </c>
      <c r="G150" s="134">
        <v>3287.2620000000002</v>
      </c>
      <c r="H150" s="134">
        <v>729</v>
      </c>
      <c r="I150" s="133"/>
      <c r="J150" s="353">
        <v>199</v>
      </c>
      <c r="K150" s="134">
        <v>139.30000000000001</v>
      </c>
      <c r="L150" s="134">
        <v>49</v>
      </c>
      <c r="M150" s="133"/>
      <c r="N150" s="331"/>
      <c r="O150" s="134"/>
      <c r="P150" s="134"/>
      <c r="Q150" s="133"/>
      <c r="R150" s="332"/>
      <c r="S150" s="133"/>
      <c r="T150" s="133"/>
      <c r="U150" s="135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</row>
    <row r="151" spans="1:68" s="2" customFormat="1" ht="30" customHeight="1" x14ac:dyDescent="0.2">
      <c r="A151" s="82" t="s">
        <v>137</v>
      </c>
      <c r="B151" s="350"/>
      <c r="C151" s="162"/>
      <c r="D151" s="162"/>
      <c r="E151" s="137"/>
      <c r="F151" s="334">
        <v>2745</v>
      </c>
      <c r="G151" s="140">
        <v>2208.4050000000002</v>
      </c>
      <c r="H151" s="140">
        <v>1137</v>
      </c>
      <c r="I151" s="139"/>
      <c r="J151" s="351">
        <v>160</v>
      </c>
      <c r="K151" s="140">
        <v>136</v>
      </c>
      <c r="L151" s="140">
        <v>174</v>
      </c>
      <c r="M151" s="139"/>
      <c r="N151" s="334"/>
      <c r="O151" s="140"/>
      <c r="P151" s="140"/>
      <c r="Q151" s="139"/>
      <c r="R151" s="335"/>
      <c r="S151" s="139"/>
      <c r="T151" s="139"/>
      <c r="U151" s="14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18"/>
      <c r="BJ151" s="18"/>
      <c r="BK151" s="18"/>
      <c r="BL151" s="18"/>
      <c r="BM151" s="18"/>
      <c r="BN151" s="18"/>
      <c r="BO151" s="18"/>
      <c r="BP151" s="18"/>
    </row>
    <row r="152" spans="1:68" s="18" customFormat="1" ht="30" customHeight="1" x14ac:dyDescent="0.2">
      <c r="A152" s="19" t="s">
        <v>139</v>
      </c>
      <c r="B152" s="352"/>
      <c r="C152" s="158"/>
      <c r="D152" s="131"/>
      <c r="E152" s="416"/>
      <c r="F152" s="331">
        <v>2916</v>
      </c>
      <c r="G152" s="134">
        <v>2291.5210000000002</v>
      </c>
      <c r="H152" s="134">
        <v>1093</v>
      </c>
      <c r="I152" s="133"/>
      <c r="J152" s="353">
        <v>133</v>
      </c>
      <c r="K152" s="134">
        <v>93.1</v>
      </c>
      <c r="L152" s="134">
        <v>133</v>
      </c>
      <c r="M152" s="133"/>
      <c r="N152" s="332"/>
      <c r="O152" s="134"/>
      <c r="P152" s="134"/>
      <c r="Q152" s="133"/>
      <c r="R152" s="332"/>
      <c r="S152" s="133"/>
      <c r="T152" s="133"/>
      <c r="U152" s="135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</row>
    <row r="153" spans="1:68" s="2" customFormat="1" ht="30" customHeight="1" thickBot="1" x14ac:dyDescent="0.25">
      <c r="A153" s="81" t="s">
        <v>138</v>
      </c>
      <c r="B153" s="354"/>
      <c r="C153" s="186"/>
      <c r="D153" s="186"/>
      <c r="E153" s="187"/>
      <c r="F153" s="355">
        <v>5280</v>
      </c>
      <c r="G153" s="188">
        <v>5107.6869999999999</v>
      </c>
      <c r="H153" s="188">
        <v>1022</v>
      </c>
      <c r="I153" s="189"/>
      <c r="J153" s="356">
        <v>196</v>
      </c>
      <c r="K153" s="188">
        <v>157</v>
      </c>
      <c r="L153" s="188">
        <v>146</v>
      </c>
      <c r="M153" s="189"/>
      <c r="N153" s="355"/>
      <c r="O153" s="188"/>
      <c r="P153" s="188"/>
      <c r="Q153" s="189"/>
      <c r="R153" s="357"/>
      <c r="S153" s="189"/>
      <c r="T153" s="189"/>
      <c r="U153" s="190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18"/>
      <c r="BJ153" s="18"/>
      <c r="BK153" s="18"/>
      <c r="BL153" s="18"/>
      <c r="BM153" s="18"/>
      <c r="BN153" s="18"/>
      <c r="BO153" s="18"/>
      <c r="BP153" s="18"/>
    </row>
    <row r="154" spans="1:68" s="27" customFormat="1" ht="19.5" customHeight="1" thickBot="1" x14ac:dyDescent="0.25">
      <c r="A154" s="46" t="s">
        <v>183</v>
      </c>
      <c r="B154" s="358"/>
      <c r="C154" s="191"/>
      <c r="D154" s="191"/>
      <c r="E154" s="192"/>
      <c r="F154" s="325">
        <v>13822</v>
      </c>
      <c r="G154" s="120">
        <v>13822</v>
      </c>
      <c r="H154" s="120">
        <v>24819</v>
      </c>
      <c r="I154" s="193"/>
      <c r="J154" s="359">
        <v>395</v>
      </c>
      <c r="K154" s="120">
        <v>415</v>
      </c>
      <c r="L154" s="120">
        <v>445</v>
      </c>
      <c r="M154" s="193"/>
      <c r="N154" s="325"/>
      <c r="O154" s="120"/>
      <c r="P154" s="120"/>
      <c r="Q154" s="193"/>
      <c r="R154" s="326"/>
      <c r="S154" s="193">
        <v>18</v>
      </c>
      <c r="T154" s="120"/>
      <c r="U154" s="194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</row>
    <row r="155" spans="1:68" s="29" customFormat="1" ht="27" customHeight="1" x14ac:dyDescent="0.2">
      <c r="A155" s="45" t="s">
        <v>184</v>
      </c>
      <c r="B155" s="360"/>
      <c r="C155" s="195"/>
      <c r="D155" s="195"/>
      <c r="E155" s="196"/>
      <c r="F155" s="328">
        <v>3393</v>
      </c>
      <c r="G155" s="128">
        <v>3993</v>
      </c>
      <c r="H155" s="128">
        <v>2297</v>
      </c>
      <c r="I155" s="197"/>
      <c r="J155" s="361">
        <v>130</v>
      </c>
      <c r="K155" s="128">
        <v>150</v>
      </c>
      <c r="L155" s="128">
        <v>204</v>
      </c>
      <c r="M155" s="197"/>
      <c r="N155" s="328"/>
      <c r="O155" s="128"/>
      <c r="P155" s="128"/>
      <c r="Q155" s="197"/>
      <c r="R155" s="329"/>
      <c r="S155" s="197"/>
      <c r="T155" s="128"/>
      <c r="U155" s="198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</row>
    <row r="156" spans="1:68" s="29" customFormat="1" ht="22.5" customHeight="1" x14ac:dyDescent="0.2">
      <c r="A156" s="28" t="s">
        <v>185</v>
      </c>
      <c r="B156" s="352"/>
      <c r="C156" s="158"/>
      <c r="D156" s="158"/>
      <c r="E156" s="199"/>
      <c r="F156" s="331">
        <v>1714</v>
      </c>
      <c r="G156" s="134">
        <v>2821.6</v>
      </c>
      <c r="H156" s="134">
        <v>1860</v>
      </c>
      <c r="I156" s="200"/>
      <c r="J156" s="353">
        <v>18</v>
      </c>
      <c r="K156" s="134">
        <v>33</v>
      </c>
      <c r="L156" s="134">
        <v>40</v>
      </c>
      <c r="M156" s="200"/>
      <c r="N156" s="331"/>
      <c r="O156" s="134"/>
      <c r="P156" s="134"/>
      <c r="Q156" s="200"/>
      <c r="R156" s="332"/>
      <c r="S156" s="200"/>
      <c r="T156" s="134"/>
      <c r="U156" s="20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</row>
    <row r="157" spans="1:68" s="29" customFormat="1" ht="30" customHeight="1" x14ac:dyDescent="0.2">
      <c r="A157" s="36" t="s">
        <v>187</v>
      </c>
      <c r="B157" s="350"/>
      <c r="C157" s="162"/>
      <c r="D157" s="162"/>
      <c r="E157" s="202"/>
      <c r="F157" s="334">
        <v>775</v>
      </c>
      <c r="G157" s="140">
        <v>744</v>
      </c>
      <c r="H157" s="140">
        <v>258</v>
      </c>
      <c r="I157" s="203"/>
      <c r="J157" s="351">
        <v>34</v>
      </c>
      <c r="K157" s="140">
        <v>24</v>
      </c>
      <c r="L157" s="140">
        <v>14</v>
      </c>
      <c r="M157" s="203"/>
      <c r="N157" s="334"/>
      <c r="O157" s="140"/>
      <c r="P157" s="140"/>
      <c r="Q157" s="203"/>
      <c r="R157" s="335"/>
      <c r="S157" s="203"/>
      <c r="T157" s="140"/>
      <c r="U157" s="165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</row>
    <row r="158" spans="1:68" s="31" customFormat="1" ht="30" customHeight="1" x14ac:dyDescent="0.2">
      <c r="A158" s="30" t="s">
        <v>186</v>
      </c>
      <c r="B158" s="362"/>
      <c r="C158" s="204"/>
      <c r="D158" s="204"/>
      <c r="E158" s="205"/>
      <c r="F158" s="363">
        <v>198</v>
      </c>
      <c r="G158" s="185">
        <v>106.8</v>
      </c>
      <c r="H158" s="185">
        <v>139</v>
      </c>
      <c r="I158" s="206"/>
      <c r="J158" s="364">
        <v>8</v>
      </c>
      <c r="K158" s="185">
        <v>3</v>
      </c>
      <c r="L158" s="185">
        <v>7</v>
      </c>
      <c r="M158" s="206"/>
      <c r="N158" s="363"/>
      <c r="O158" s="185"/>
      <c r="P158" s="185"/>
      <c r="Q158" s="206"/>
      <c r="R158" s="365"/>
      <c r="S158" s="206"/>
      <c r="T158" s="185"/>
      <c r="U158" s="207"/>
    </row>
    <row r="159" spans="1:68" s="31" customFormat="1" ht="30" customHeight="1" thickBot="1" x14ac:dyDescent="0.25">
      <c r="A159" s="37" t="s">
        <v>188</v>
      </c>
      <c r="B159" s="354"/>
      <c r="C159" s="186"/>
      <c r="D159" s="186"/>
      <c r="E159" s="208"/>
      <c r="F159" s="355">
        <v>427</v>
      </c>
      <c r="G159" s="188">
        <v>899.1</v>
      </c>
      <c r="H159" s="188">
        <v>831</v>
      </c>
      <c r="I159" s="209"/>
      <c r="J159" s="356">
        <v>10</v>
      </c>
      <c r="K159" s="188">
        <v>10</v>
      </c>
      <c r="L159" s="188">
        <v>10</v>
      </c>
      <c r="M159" s="209"/>
      <c r="N159" s="355"/>
      <c r="O159" s="188"/>
      <c r="P159" s="188"/>
      <c r="Q159" s="209"/>
      <c r="R159" s="357"/>
      <c r="S159" s="209"/>
      <c r="T159" s="188"/>
      <c r="U159" s="210"/>
    </row>
    <row r="160" spans="1:68" s="31" customFormat="1" ht="20.25" customHeight="1" x14ac:dyDescent="0.2">
      <c r="A160" s="104" t="s">
        <v>238</v>
      </c>
      <c r="B160" s="366"/>
      <c r="C160" s="211"/>
      <c r="D160" s="211"/>
      <c r="E160" s="212"/>
      <c r="F160" s="367">
        <v>0</v>
      </c>
      <c r="G160" s="213">
        <v>361.6</v>
      </c>
      <c r="H160" s="213">
        <v>361</v>
      </c>
      <c r="I160" s="214"/>
      <c r="J160" s="368"/>
      <c r="K160" s="213">
        <v>7</v>
      </c>
      <c r="L160" s="213">
        <v>0</v>
      </c>
      <c r="M160" s="214"/>
      <c r="N160" s="367"/>
      <c r="O160" s="213"/>
      <c r="P160" s="213"/>
      <c r="Q160" s="214"/>
      <c r="R160" s="369"/>
      <c r="S160" s="214"/>
      <c r="T160" s="213"/>
      <c r="U160" s="215"/>
    </row>
    <row r="161" spans="1:21" s="31" customFormat="1" ht="19.5" customHeight="1" thickBot="1" x14ac:dyDescent="0.25">
      <c r="A161" s="103" t="s">
        <v>239</v>
      </c>
      <c r="B161" s="370"/>
      <c r="C161" s="216"/>
      <c r="D161" s="216"/>
      <c r="E161" s="217"/>
      <c r="F161" s="371"/>
      <c r="G161" s="218">
        <f>18304.92+3613.5+1017.52+1017.52*4</f>
        <v>27006.019999999997</v>
      </c>
      <c r="H161" s="218">
        <f>14798.146315912+1017.52+1017.52*3</f>
        <v>18868.226315912001</v>
      </c>
      <c r="I161" s="219"/>
      <c r="J161" s="372"/>
      <c r="K161" s="218">
        <f>1275.47+57+40.112+40.112*4</f>
        <v>1533.0300000000002</v>
      </c>
      <c r="L161" s="218">
        <f>125+0+40.112+40.112*3</f>
        <v>285.44799999999998</v>
      </c>
      <c r="M161" s="219"/>
      <c r="N161" s="371"/>
      <c r="O161" s="218"/>
      <c r="P161" s="218"/>
      <c r="Q161" s="219"/>
      <c r="R161" s="373"/>
      <c r="S161" s="219"/>
      <c r="T161" s="218"/>
      <c r="U161" s="220"/>
    </row>
    <row r="162" spans="1:21" ht="23.25" customHeight="1" thickBot="1" x14ac:dyDescent="0.25">
      <c r="A162" s="32"/>
      <c r="B162" s="221">
        <f t="shared" ref="B162:U162" si="0">SUM(B5:B161)</f>
        <v>0</v>
      </c>
      <c r="C162" s="222">
        <f>SUM(C5:C161)</f>
        <v>0</v>
      </c>
      <c r="D162" s="222">
        <f t="shared" si="0"/>
        <v>0</v>
      </c>
      <c r="E162" s="223">
        <f t="shared" si="0"/>
        <v>0</v>
      </c>
      <c r="F162" s="224">
        <f t="shared" si="0"/>
        <v>298324.53749999998</v>
      </c>
      <c r="G162" s="225">
        <f>SUM(G5:G161)</f>
        <v>258980.01300000006</v>
      </c>
      <c r="H162" s="226">
        <f>SUM(H5:H161)</f>
        <v>162007.65831591198</v>
      </c>
      <c r="I162" s="227">
        <f t="shared" si="0"/>
        <v>0</v>
      </c>
      <c r="J162" s="224">
        <f t="shared" si="0"/>
        <v>12666.181001000001</v>
      </c>
      <c r="K162" s="225">
        <f t="shared" si="0"/>
        <v>11718.761</v>
      </c>
      <c r="L162" s="225">
        <f t="shared" si="0"/>
        <v>9441.0450000000001</v>
      </c>
      <c r="M162" s="227">
        <f t="shared" si="0"/>
        <v>0</v>
      </c>
      <c r="N162" s="224">
        <f t="shared" si="0"/>
        <v>87.86</v>
      </c>
      <c r="O162" s="225">
        <f t="shared" si="0"/>
        <v>52.288000000000004</v>
      </c>
      <c r="P162" s="225">
        <f t="shared" si="0"/>
        <v>89.13</v>
      </c>
      <c r="Q162" s="228">
        <f t="shared" si="0"/>
        <v>0</v>
      </c>
      <c r="R162" s="224">
        <f>SUM(R5:R161)</f>
        <v>1689</v>
      </c>
      <c r="S162" s="229">
        <f t="shared" si="0"/>
        <v>18</v>
      </c>
      <c r="T162" s="225">
        <f t="shared" si="0"/>
        <v>0</v>
      </c>
      <c r="U162" s="227">
        <f t="shared" si="0"/>
        <v>0</v>
      </c>
    </row>
  </sheetData>
  <mergeCells count="6">
    <mergeCell ref="R3:U3"/>
    <mergeCell ref="A3:A4"/>
    <mergeCell ref="F3:I3"/>
    <mergeCell ref="J3:M3"/>
    <mergeCell ref="N3:Q3"/>
    <mergeCell ref="B3:E3"/>
  </mergeCells>
  <pageMargins left="0.23622047244094491" right="0.23622047244094491" top="0.35433070866141736" bottom="0.35433070866141736" header="0.31496062992125984" footer="0.31496062992125984"/>
  <pageSetup paperSize="9" scale="46" fitToHeight="0" orientation="landscape" r:id="rId1"/>
  <rowBreaks count="1" manualBreakCount="1">
    <brk id="132" max="16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Y150"/>
  <sheetViews>
    <sheetView showOutlineSymbols="0" showWhiteSpace="0" zoomScale="70" zoomScaleNormal="70" workbookViewId="0">
      <selection activeCell="A26" sqref="A26:XFD36"/>
    </sheetView>
  </sheetViews>
  <sheetFormatPr defaultRowHeight="14.25" x14ac:dyDescent="0.2"/>
  <cols>
    <col min="1" max="1" width="44.25" style="3" customWidth="1"/>
    <col min="2" max="4" width="9.25" style="1" customWidth="1"/>
    <col min="5" max="5" width="9.375" style="5" customWidth="1"/>
    <col min="6" max="6" width="9.5" style="1" customWidth="1"/>
    <col min="7" max="7" width="9.625" style="1" customWidth="1"/>
    <col min="8" max="8" width="9.75" style="1" customWidth="1"/>
    <col min="9" max="9" width="9.375" style="5" customWidth="1"/>
    <col min="10" max="10" width="9" customWidth="1"/>
    <col min="11" max="12" width="8.875" customWidth="1"/>
    <col min="13" max="13" width="9" style="5" customWidth="1"/>
    <col min="14" max="14" width="9.125" customWidth="1"/>
    <col min="15" max="15" width="9.75" customWidth="1"/>
    <col min="16" max="16" width="9.25" customWidth="1"/>
    <col min="17" max="17" width="9.125" style="5" customWidth="1"/>
    <col min="18" max="19" width="9.375" customWidth="1"/>
    <col min="20" max="20" width="9.875" customWidth="1"/>
    <col min="21" max="21" width="9.125" style="5" customWidth="1"/>
    <col min="22" max="22" width="9" style="18"/>
    <col min="23" max="23" width="9" style="18" customWidth="1"/>
    <col min="24" max="24" width="9" style="18"/>
    <col min="25" max="25" width="10.125" style="18" customWidth="1"/>
    <col min="26" max="26" width="6.875" style="18" customWidth="1"/>
    <col min="27" max="27" width="5.625" style="18" customWidth="1"/>
    <col min="28" max="28" width="9" style="18"/>
    <col min="29" max="29" width="5.125" style="18" customWidth="1"/>
    <col min="30" max="92" width="9" style="18"/>
  </cols>
  <sheetData>
    <row r="1" spans="1:207" ht="27" customHeight="1" x14ac:dyDescent="0.45">
      <c r="B1" s="10"/>
      <c r="F1" s="10" t="s">
        <v>178</v>
      </c>
    </row>
    <row r="2" spans="1:207" ht="7.5" customHeight="1" thickBot="1" x14ac:dyDescent="0.25"/>
    <row r="3" spans="1:207" ht="22.5" customHeight="1" x14ac:dyDescent="0.2">
      <c r="A3" s="1611" t="s">
        <v>228</v>
      </c>
      <c r="B3" s="1613" t="s">
        <v>227</v>
      </c>
      <c r="C3" s="1614"/>
      <c r="D3" s="1614"/>
      <c r="E3" s="1614"/>
      <c r="F3" s="1613" t="s">
        <v>216</v>
      </c>
      <c r="G3" s="1614"/>
      <c r="H3" s="1614"/>
      <c r="I3" s="1614"/>
      <c r="J3" s="1621" t="s">
        <v>217</v>
      </c>
      <c r="K3" s="1622"/>
      <c r="L3" s="1622"/>
      <c r="M3" s="1623"/>
      <c r="N3" s="1621" t="s">
        <v>218</v>
      </c>
      <c r="O3" s="1622"/>
      <c r="P3" s="1622"/>
      <c r="Q3" s="1623"/>
      <c r="R3" s="1621" t="s">
        <v>207</v>
      </c>
      <c r="S3" s="1622"/>
      <c r="T3" s="1622"/>
      <c r="U3" s="1623"/>
    </row>
    <row r="4" spans="1:207" s="9" customFormat="1" ht="60.75" thickBot="1" x14ac:dyDescent="0.25">
      <c r="A4" s="1612"/>
      <c r="B4" s="112" t="s">
        <v>250</v>
      </c>
      <c r="C4" s="113" t="s">
        <v>251</v>
      </c>
      <c r="D4" s="113" t="s">
        <v>252</v>
      </c>
      <c r="E4" s="113" t="s">
        <v>253</v>
      </c>
      <c r="F4" s="112" t="s">
        <v>250</v>
      </c>
      <c r="G4" s="113" t="s">
        <v>251</v>
      </c>
      <c r="H4" s="113" t="s">
        <v>252</v>
      </c>
      <c r="I4" s="113" t="s">
        <v>253</v>
      </c>
      <c r="J4" s="112" t="s">
        <v>250</v>
      </c>
      <c r="K4" s="113" t="s">
        <v>251</v>
      </c>
      <c r="L4" s="113" t="s">
        <v>252</v>
      </c>
      <c r="M4" s="113" t="s">
        <v>253</v>
      </c>
      <c r="N4" s="112" t="s">
        <v>250</v>
      </c>
      <c r="O4" s="113" t="s">
        <v>251</v>
      </c>
      <c r="P4" s="113" t="s">
        <v>252</v>
      </c>
      <c r="Q4" s="113" t="s">
        <v>253</v>
      </c>
      <c r="R4" s="112" t="s">
        <v>250</v>
      </c>
      <c r="S4" s="113" t="s">
        <v>251</v>
      </c>
      <c r="T4" s="113" t="s">
        <v>252</v>
      </c>
      <c r="U4" s="114" t="s">
        <v>253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</row>
    <row r="5" spans="1:207" s="11" customFormat="1" ht="21.75" customHeight="1" thickBot="1" x14ac:dyDescent="0.25">
      <c r="A5" s="95" t="s">
        <v>171</v>
      </c>
      <c r="B5" s="399"/>
      <c r="C5" s="400"/>
      <c r="D5" s="304"/>
      <c r="E5" s="305"/>
      <c r="F5" s="507">
        <v>470</v>
      </c>
      <c r="G5" s="291">
        <v>470</v>
      </c>
      <c r="H5" s="508">
        <v>451</v>
      </c>
      <c r="I5" s="486">
        <f t="shared" ref="I5:I25" si="0">H5/G5-1</f>
        <v>-4.042553191489362E-2</v>
      </c>
      <c r="J5" s="509">
        <v>5</v>
      </c>
      <c r="K5" s="291">
        <v>5</v>
      </c>
      <c r="L5" s="508">
        <v>5</v>
      </c>
      <c r="M5" s="486">
        <f t="shared" ref="M5:M25" si="1">L5/K5-1</f>
        <v>0</v>
      </c>
      <c r="N5" s="507"/>
      <c r="O5" s="291"/>
      <c r="P5" s="508"/>
      <c r="Q5" s="548"/>
      <c r="R5" s="507"/>
      <c r="S5" s="508"/>
      <c r="T5" s="508"/>
      <c r="U5" s="548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</row>
    <row r="6" spans="1:207" s="11" customFormat="1" ht="20.100000000000001" customHeight="1" x14ac:dyDescent="0.2">
      <c r="A6" s="587" t="s">
        <v>169</v>
      </c>
      <c r="B6" s="628"/>
      <c r="C6" s="629"/>
      <c r="D6" s="630"/>
      <c r="E6" s="631"/>
      <c r="F6" s="510">
        <v>699</v>
      </c>
      <c r="G6" s="511">
        <v>310</v>
      </c>
      <c r="H6" s="588">
        <v>567</v>
      </c>
      <c r="I6" s="589">
        <f t="shared" si="0"/>
        <v>0.82903225806451619</v>
      </c>
      <c r="J6" s="590">
        <v>28</v>
      </c>
      <c r="K6" s="591">
        <v>25.2</v>
      </c>
      <c r="L6" s="592">
        <v>25</v>
      </c>
      <c r="M6" s="593">
        <f t="shared" si="1"/>
        <v>-7.9365079365079083E-3</v>
      </c>
      <c r="N6" s="594"/>
      <c r="O6" s="595"/>
      <c r="P6" s="596"/>
      <c r="Q6" s="597"/>
      <c r="R6" s="594"/>
      <c r="S6" s="596"/>
      <c r="T6" s="596"/>
      <c r="U6" s="597"/>
      <c r="V6" s="22"/>
      <c r="W6" s="100"/>
      <c r="X6" s="100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</row>
    <row r="7" spans="1:207" s="22" customFormat="1" ht="20.100000000000001" customHeight="1" x14ac:dyDescent="0.2">
      <c r="A7" s="17" t="s">
        <v>168</v>
      </c>
      <c r="B7" s="555"/>
      <c r="C7" s="410"/>
      <c r="D7" s="598"/>
      <c r="E7" s="632"/>
      <c r="F7" s="524">
        <v>759</v>
      </c>
      <c r="G7" s="150">
        <v>683.1</v>
      </c>
      <c r="H7" s="599">
        <v>673</v>
      </c>
      <c r="I7" s="552">
        <f t="shared" si="0"/>
        <v>-1.4785536524666965E-2</v>
      </c>
      <c r="J7" s="526">
        <v>1407.5</v>
      </c>
      <c r="K7" s="150">
        <v>1266.3</v>
      </c>
      <c r="L7" s="527">
        <v>1334.7</v>
      </c>
      <c r="M7" s="487">
        <f t="shared" si="1"/>
        <v>5.4015636105188447E-2</v>
      </c>
      <c r="N7" s="600"/>
      <c r="O7" s="601"/>
      <c r="P7" s="525"/>
      <c r="Q7" s="552"/>
      <c r="R7" s="600"/>
      <c r="S7" s="525"/>
      <c r="T7" s="525"/>
      <c r="U7" s="552"/>
    </row>
    <row r="8" spans="1:207" s="11" customFormat="1" ht="20.100000000000001" customHeight="1" x14ac:dyDescent="0.2">
      <c r="A8" s="451" t="s">
        <v>170</v>
      </c>
      <c r="B8" s="401"/>
      <c r="C8" s="402"/>
      <c r="D8" s="452"/>
      <c r="E8" s="633"/>
      <c r="F8" s="515">
        <v>897</v>
      </c>
      <c r="G8" s="513">
        <v>807.3</v>
      </c>
      <c r="H8" s="516">
        <v>454</v>
      </c>
      <c r="I8" s="541">
        <f t="shared" si="0"/>
        <v>-0.43763161154465502</v>
      </c>
      <c r="J8" s="512">
        <v>50</v>
      </c>
      <c r="K8" s="513">
        <v>45</v>
      </c>
      <c r="L8" s="514">
        <v>36</v>
      </c>
      <c r="M8" s="547">
        <f t="shared" si="1"/>
        <v>-0.19999999999999996</v>
      </c>
      <c r="N8" s="517"/>
      <c r="O8" s="518"/>
      <c r="P8" s="516"/>
      <c r="Q8" s="541"/>
      <c r="R8" s="517"/>
      <c r="S8" s="516"/>
      <c r="T8" s="516"/>
      <c r="U8" s="541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</row>
    <row r="9" spans="1:207" s="22" customFormat="1" ht="20.100000000000001" customHeight="1" x14ac:dyDescent="0.2">
      <c r="A9" s="20" t="s">
        <v>167</v>
      </c>
      <c r="B9" s="555"/>
      <c r="C9" s="410"/>
      <c r="D9" s="634"/>
      <c r="E9" s="632"/>
      <c r="F9" s="524">
        <v>881.99</v>
      </c>
      <c r="G9" s="150">
        <v>882</v>
      </c>
      <c r="H9" s="527">
        <v>988.39</v>
      </c>
      <c r="I9" s="550">
        <f t="shared" si="0"/>
        <v>0.12062358276643992</v>
      </c>
      <c r="J9" s="526">
        <v>1183.5</v>
      </c>
      <c r="K9" s="150">
        <v>947.2</v>
      </c>
      <c r="L9" s="527">
        <v>1313</v>
      </c>
      <c r="M9" s="579">
        <f t="shared" si="1"/>
        <v>0.38619087837837829</v>
      </c>
      <c r="N9" s="524"/>
      <c r="O9" s="150"/>
      <c r="P9" s="527"/>
      <c r="Q9" s="550"/>
      <c r="R9" s="524"/>
      <c r="S9" s="527"/>
      <c r="T9" s="527"/>
      <c r="U9" s="550"/>
    </row>
    <row r="10" spans="1:207" s="11" customFormat="1" ht="20.100000000000001" customHeight="1" thickBot="1" x14ac:dyDescent="0.25">
      <c r="A10" s="450" t="s">
        <v>255</v>
      </c>
      <c r="B10" s="635"/>
      <c r="C10" s="636"/>
      <c r="D10" s="637"/>
      <c r="E10" s="638"/>
      <c r="F10" s="510"/>
      <c r="G10" s="511">
        <v>12000</v>
      </c>
      <c r="H10" s="580">
        <v>0</v>
      </c>
      <c r="I10" s="581">
        <f t="shared" si="0"/>
        <v>-1</v>
      </c>
      <c r="J10" s="582"/>
      <c r="K10" s="511">
        <v>3000</v>
      </c>
      <c r="L10" s="583">
        <v>2575</v>
      </c>
      <c r="M10" s="584">
        <f t="shared" si="1"/>
        <v>-0.14166666666666672</v>
      </c>
      <c r="N10" s="585"/>
      <c r="O10" s="586"/>
      <c r="P10" s="580"/>
      <c r="Q10" s="581"/>
      <c r="R10" s="585"/>
      <c r="S10" s="580">
        <v>800</v>
      </c>
      <c r="T10" s="580">
        <v>884</v>
      </c>
      <c r="U10" s="581">
        <f t="shared" ref="U10" si="2">T10/S10-1</f>
        <v>0.10499999999999998</v>
      </c>
      <c r="V10" s="22"/>
      <c r="W10" s="100"/>
      <c r="X10" s="100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</row>
    <row r="11" spans="1:207" s="35" customFormat="1" ht="31.5" customHeight="1" x14ac:dyDescent="0.2">
      <c r="A11" s="96" t="s">
        <v>226</v>
      </c>
      <c r="B11" s="403">
        <v>7.28</v>
      </c>
      <c r="C11" s="404"/>
      <c r="D11" s="306"/>
      <c r="E11" s="307"/>
      <c r="F11" s="519">
        <v>17803.2</v>
      </c>
      <c r="G11" s="520">
        <v>13039.44</v>
      </c>
      <c r="H11" s="521">
        <v>13039.2</v>
      </c>
      <c r="I11" s="542">
        <f t="shared" si="0"/>
        <v>-1.8405698404166948E-5</v>
      </c>
      <c r="J11" s="522">
        <v>237</v>
      </c>
      <c r="K11" s="520">
        <v>200</v>
      </c>
      <c r="L11" s="523">
        <v>200</v>
      </c>
      <c r="M11" s="542">
        <f t="shared" si="1"/>
        <v>0</v>
      </c>
      <c r="N11" s="519">
        <v>350</v>
      </c>
      <c r="O11" s="520">
        <v>400</v>
      </c>
      <c r="P11" s="523">
        <v>400</v>
      </c>
      <c r="Q11" s="549">
        <f t="shared" ref="Q11" si="3">P11/O11-1</f>
        <v>0</v>
      </c>
      <c r="R11" s="519"/>
      <c r="S11" s="523"/>
      <c r="T11" s="523"/>
      <c r="U11" s="549"/>
      <c r="V11" s="110"/>
      <c r="W11" s="111"/>
      <c r="X11" s="111"/>
      <c r="Y11" s="111"/>
      <c r="Z11" s="111"/>
      <c r="AA11" s="111"/>
      <c r="AB11" s="111"/>
      <c r="AC11" s="102"/>
      <c r="AD11" s="102"/>
      <c r="AE11" s="102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4"/>
    </row>
    <row r="12" spans="1:207" s="31" customFormat="1" ht="20.100000000000001" customHeight="1" x14ac:dyDescent="0.2">
      <c r="A12" s="624" t="s">
        <v>242</v>
      </c>
      <c r="B12" s="625"/>
      <c r="C12" s="626"/>
      <c r="D12" s="626"/>
      <c r="E12" s="309"/>
      <c r="F12" s="339">
        <v>246.08</v>
      </c>
      <c r="G12" s="174">
        <v>596</v>
      </c>
      <c r="H12" s="578">
        <v>574</v>
      </c>
      <c r="I12" s="550">
        <f t="shared" si="0"/>
        <v>-3.6912751677852351E-2</v>
      </c>
      <c r="J12" s="627">
        <v>14</v>
      </c>
      <c r="K12" s="174">
        <v>16.8</v>
      </c>
      <c r="L12" s="174">
        <v>20</v>
      </c>
      <c r="M12" s="553">
        <f t="shared" si="1"/>
        <v>0.19047619047619047</v>
      </c>
      <c r="N12" s="537"/>
      <c r="O12" s="174"/>
      <c r="P12" s="174"/>
      <c r="Q12" s="550"/>
      <c r="R12" s="537"/>
      <c r="S12" s="174"/>
      <c r="T12" s="174"/>
      <c r="U12" s="550"/>
    </row>
    <row r="13" spans="1:207" s="38" customFormat="1" ht="20.25" customHeight="1" x14ac:dyDescent="0.2">
      <c r="A13" s="602" t="s">
        <v>243</v>
      </c>
      <c r="B13" s="603"/>
      <c r="C13" s="604"/>
      <c r="D13" s="605"/>
      <c r="E13" s="407"/>
      <c r="F13" s="606">
        <v>556.91999999999996</v>
      </c>
      <c r="G13" s="607">
        <v>607</v>
      </c>
      <c r="H13" s="608">
        <v>484</v>
      </c>
      <c r="I13" s="609">
        <f t="shared" si="0"/>
        <v>-0.20263591433278416</v>
      </c>
      <c r="J13" s="610">
        <v>100</v>
      </c>
      <c r="K13" s="607">
        <v>90</v>
      </c>
      <c r="L13" s="611">
        <v>85</v>
      </c>
      <c r="M13" s="612">
        <f t="shared" si="1"/>
        <v>-5.555555555555558E-2</v>
      </c>
      <c r="N13" s="613"/>
      <c r="O13" s="607"/>
      <c r="P13" s="611"/>
      <c r="Q13" s="543"/>
      <c r="R13" s="613"/>
      <c r="S13" s="611"/>
      <c r="T13" s="611"/>
      <c r="U13" s="543"/>
      <c r="V13" s="101"/>
      <c r="X13" s="418"/>
      <c r="Y13" s="102"/>
      <c r="Z13" s="102"/>
      <c r="AA13" s="102"/>
      <c r="AB13" s="102"/>
    </row>
    <row r="14" spans="1:207" s="31" customFormat="1" ht="20.100000000000001" customHeight="1" x14ac:dyDescent="0.2">
      <c r="A14" s="624" t="s">
        <v>244</v>
      </c>
      <c r="B14" s="625"/>
      <c r="C14" s="626"/>
      <c r="D14" s="626"/>
      <c r="E14" s="309"/>
      <c r="F14" s="339">
        <v>1342</v>
      </c>
      <c r="G14" s="174">
        <v>1340</v>
      </c>
      <c r="H14" s="578">
        <v>1137</v>
      </c>
      <c r="I14" s="550">
        <f t="shared" si="0"/>
        <v>-0.15149253731343282</v>
      </c>
      <c r="J14" s="627">
        <v>164</v>
      </c>
      <c r="K14" s="174">
        <v>143.19999999999999</v>
      </c>
      <c r="L14" s="174">
        <v>98</v>
      </c>
      <c r="M14" s="553">
        <f t="shared" si="1"/>
        <v>-0.31564245810055858</v>
      </c>
      <c r="N14" s="537"/>
      <c r="O14" s="174"/>
      <c r="P14" s="174"/>
      <c r="Q14" s="550"/>
      <c r="R14" s="537"/>
      <c r="S14" s="174"/>
      <c r="T14" s="174"/>
      <c r="U14" s="550"/>
    </row>
    <row r="15" spans="1:207" s="31" customFormat="1" ht="21.75" customHeight="1" thickBot="1" x14ac:dyDescent="0.25">
      <c r="A15" s="614" t="s">
        <v>241</v>
      </c>
      <c r="B15" s="615"/>
      <c r="C15" s="616"/>
      <c r="D15" s="616"/>
      <c r="E15" s="617"/>
      <c r="F15" s="463">
        <f>937+135</f>
        <v>1072</v>
      </c>
      <c r="G15" s="618">
        <v>3100</v>
      </c>
      <c r="H15" s="619">
        <v>945.45</v>
      </c>
      <c r="I15" s="620">
        <f t="shared" si="0"/>
        <v>-0.69501612903225807</v>
      </c>
      <c r="J15" s="621">
        <f>11+42</f>
        <v>53</v>
      </c>
      <c r="K15" s="618">
        <v>60</v>
      </c>
      <c r="L15" s="1331">
        <v>58</v>
      </c>
      <c r="M15" s="622">
        <f t="shared" si="1"/>
        <v>-3.3333333333333326E-2</v>
      </c>
      <c r="N15" s="623"/>
      <c r="O15" s="618"/>
      <c r="P15" s="618"/>
      <c r="Q15" s="620"/>
      <c r="R15" s="623"/>
      <c r="S15" s="618"/>
      <c r="T15" s="618"/>
      <c r="U15" s="620"/>
    </row>
    <row r="16" spans="1:207" s="106" customFormat="1" ht="28.5" x14ac:dyDescent="0.2">
      <c r="A16" s="564" t="s">
        <v>173</v>
      </c>
      <c r="B16" s="565"/>
      <c r="C16" s="412"/>
      <c r="D16" s="409"/>
      <c r="E16" s="566"/>
      <c r="F16" s="567">
        <v>280</v>
      </c>
      <c r="G16" s="292">
        <v>280</v>
      </c>
      <c r="H16" s="529">
        <v>170</v>
      </c>
      <c r="I16" s="568">
        <f t="shared" si="0"/>
        <v>-0.3928571428571429</v>
      </c>
      <c r="J16" s="569">
        <v>30</v>
      </c>
      <c r="K16" s="292">
        <v>24</v>
      </c>
      <c r="L16" s="570">
        <v>20</v>
      </c>
      <c r="M16" s="568">
        <f t="shared" si="1"/>
        <v>-0.16666666666666663</v>
      </c>
      <c r="N16" s="567"/>
      <c r="O16" s="571"/>
      <c r="P16" s="571"/>
      <c r="Q16" s="572"/>
      <c r="R16" s="567"/>
      <c r="S16" s="571"/>
      <c r="T16" s="571"/>
      <c r="U16" s="572"/>
      <c r="W16" s="107"/>
      <c r="X16" s="107"/>
    </row>
    <row r="17" spans="1:92" s="106" customFormat="1" ht="28.5" x14ac:dyDescent="0.2">
      <c r="A17" s="554" t="s">
        <v>174</v>
      </c>
      <c r="B17" s="555"/>
      <c r="C17" s="410"/>
      <c r="D17" s="410"/>
      <c r="E17" s="573"/>
      <c r="F17" s="557">
        <v>70</v>
      </c>
      <c r="G17" s="150">
        <v>76</v>
      </c>
      <c r="H17" s="558">
        <v>150</v>
      </c>
      <c r="I17" s="485">
        <f t="shared" si="0"/>
        <v>0.97368421052631571</v>
      </c>
      <c r="J17" s="574">
        <v>34</v>
      </c>
      <c r="K17" s="130">
        <v>27</v>
      </c>
      <c r="L17" s="130">
        <v>4</v>
      </c>
      <c r="M17" s="485">
        <f t="shared" si="1"/>
        <v>-0.85185185185185186</v>
      </c>
      <c r="N17" s="557"/>
      <c r="O17" s="130"/>
      <c r="P17" s="130"/>
      <c r="Q17" s="427"/>
      <c r="R17" s="557"/>
      <c r="S17" s="130"/>
      <c r="T17" s="130"/>
      <c r="U17" s="427"/>
    </row>
    <row r="18" spans="1:92" s="106" customFormat="1" ht="20.100000000000001" customHeight="1" x14ac:dyDescent="0.2">
      <c r="A18" s="108" t="s">
        <v>190</v>
      </c>
      <c r="B18" s="411"/>
      <c r="C18" s="412"/>
      <c r="D18" s="412"/>
      <c r="E18" s="413"/>
      <c r="F18" s="530"/>
      <c r="G18" s="466"/>
      <c r="H18" s="531"/>
      <c r="I18" s="544"/>
      <c r="J18" s="532">
        <v>9</v>
      </c>
      <c r="K18" s="292">
        <v>6</v>
      </c>
      <c r="L18" s="292">
        <v>5</v>
      </c>
      <c r="M18" s="544">
        <f t="shared" si="1"/>
        <v>-0.16666666666666663</v>
      </c>
      <c r="N18" s="530"/>
      <c r="O18" s="292"/>
      <c r="P18" s="292"/>
      <c r="Q18" s="544"/>
      <c r="R18" s="530"/>
      <c r="S18" s="292"/>
      <c r="T18" s="292"/>
      <c r="U18" s="544"/>
    </row>
    <row r="19" spans="1:92" s="106" customFormat="1" ht="20.100000000000001" customHeight="1" x14ac:dyDescent="0.2">
      <c r="A19" s="554" t="s">
        <v>191</v>
      </c>
      <c r="B19" s="555"/>
      <c r="C19" s="410"/>
      <c r="D19" s="410"/>
      <c r="E19" s="556"/>
      <c r="F19" s="557">
        <v>350</v>
      </c>
      <c r="G19" s="130">
        <v>253.184</v>
      </c>
      <c r="H19" s="558">
        <v>0</v>
      </c>
      <c r="I19" s="437">
        <f t="shared" si="0"/>
        <v>-1</v>
      </c>
      <c r="J19" s="559"/>
      <c r="K19" s="130"/>
      <c r="L19" s="130"/>
      <c r="M19" s="437"/>
      <c r="N19" s="557"/>
      <c r="O19" s="130"/>
      <c r="P19" s="130"/>
      <c r="Q19" s="437"/>
      <c r="R19" s="557"/>
      <c r="S19" s="130"/>
      <c r="T19" s="130"/>
      <c r="U19" s="437"/>
    </row>
    <row r="20" spans="1:92" s="106" customFormat="1" ht="20.100000000000001" customHeight="1" x14ac:dyDescent="0.2">
      <c r="A20" s="560" t="s">
        <v>189</v>
      </c>
      <c r="B20" s="408"/>
      <c r="C20" s="409"/>
      <c r="D20" s="409"/>
      <c r="E20" s="561"/>
      <c r="F20" s="528"/>
      <c r="G20" s="466">
        <v>1125</v>
      </c>
      <c r="H20" s="529">
        <v>749.62</v>
      </c>
      <c r="I20" s="562">
        <f t="shared" si="0"/>
        <v>-0.33367111111111114</v>
      </c>
      <c r="J20" s="563"/>
      <c r="K20" s="466">
        <v>55</v>
      </c>
      <c r="L20" s="466">
        <v>40</v>
      </c>
      <c r="M20" s="562">
        <f t="shared" si="1"/>
        <v>-0.27272727272727271</v>
      </c>
      <c r="N20" s="528"/>
      <c r="O20" s="466"/>
      <c r="P20" s="466"/>
      <c r="Q20" s="562"/>
      <c r="R20" s="528"/>
      <c r="S20" s="466"/>
      <c r="T20" s="466"/>
      <c r="U20" s="562"/>
    </row>
    <row r="21" spans="1:92" s="22" customFormat="1" ht="29.25" thickBot="1" x14ac:dyDescent="0.25">
      <c r="A21" s="575" t="s">
        <v>172</v>
      </c>
      <c r="B21" s="405"/>
      <c r="C21" s="406"/>
      <c r="D21" s="576"/>
      <c r="E21" s="577"/>
      <c r="F21" s="524">
        <v>80</v>
      </c>
      <c r="G21" s="150">
        <v>80</v>
      </c>
      <c r="H21" s="578">
        <v>62</v>
      </c>
      <c r="I21" s="579">
        <f t="shared" si="0"/>
        <v>-0.22499999999999998</v>
      </c>
      <c r="J21" s="537">
        <v>3</v>
      </c>
      <c r="K21" s="150">
        <v>3</v>
      </c>
      <c r="L21" s="527">
        <v>3</v>
      </c>
      <c r="M21" s="579">
        <f t="shared" si="1"/>
        <v>0</v>
      </c>
      <c r="N21" s="524"/>
      <c r="O21" s="150"/>
      <c r="P21" s="527"/>
      <c r="Q21" s="550"/>
      <c r="R21" s="524"/>
      <c r="S21" s="527"/>
      <c r="T21" s="527"/>
      <c r="U21" s="550"/>
      <c r="V21" s="422"/>
      <c r="W21" s="423"/>
      <c r="X21" s="418"/>
    </row>
    <row r="22" spans="1:92" s="11" customFormat="1" ht="28.5" x14ac:dyDescent="0.2">
      <c r="A22" s="97" t="s">
        <v>175</v>
      </c>
      <c r="B22" s="310"/>
      <c r="C22" s="414"/>
      <c r="D22" s="311"/>
      <c r="E22" s="312"/>
      <c r="F22" s="533">
        <v>1077</v>
      </c>
      <c r="G22" s="534">
        <v>1950</v>
      </c>
      <c r="H22" s="535">
        <v>2663</v>
      </c>
      <c r="I22" s="545">
        <f t="shared" si="0"/>
        <v>0.36564102564102563</v>
      </c>
      <c r="J22" s="536">
        <v>16</v>
      </c>
      <c r="K22" s="534">
        <v>16</v>
      </c>
      <c r="L22" s="535">
        <v>16</v>
      </c>
      <c r="M22" s="545">
        <f t="shared" si="1"/>
        <v>0</v>
      </c>
      <c r="N22" s="533"/>
      <c r="O22" s="534"/>
      <c r="P22" s="535"/>
      <c r="Q22" s="551"/>
      <c r="R22" s="533"/>
      <c r="S22" s="535"/>
      <c r="T22" s="535"/>
      <c r="U22" s="551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</row>
    <row r="23" spans="1:92" s="11" customFormat="1" ht="20.100000000000001" customHeight="1" x14ac:dyDescent="0.2">
      <c r="A23" s="20" t="s">
        <v>182</v>
      </c>
      <c r="B23" s="405"/>
      <c r="C23" s="406"/>
      <c r="D23" s="308"/>
      <c r="E23" s="313"/>
      <c r="F23" s="524"/>
      <c r="G23" s="150">
        <v>100</v>
      </c>
      <c r="H23" s="527"/>
      <c r="I23" s="487">
        <f t="shared" si="0"/>
        <v>-1</v>
      </c>
      <c r="J23" s="537"/>
      <c r="K23" s="150">
        <v>7</v>
      </c>
      <c r="L23" s="527"/>
      <c r="M23" s="487">
        <f t="shared" si="1"/>
        <v>-1</v>
      </c>
      <c r="N23" s="524"/>
      <c r="O23" s="150"/>
      <c r="P23" s="527"/>
      <c r="Q23" s="552"/>
      <c r="R23" s="524"/>
      <c r="S23" s="527"/>
      <c r="T23" s="527"/>
      <c r="U23" s="55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</row>
    <row r="24" spans="1:92" s="22" customFormat="1" ht="20.100000000000001" customHeight="1" thickBot="1" x14ac:dyDescent="0.25">
      <c r="A24" s="98" t="s">
        <v>231</v>
      </c>
      <c r="B24" s="314"/>
      <c r="C24" s="415"/>
      <c r="D24" s="315"/>
      <c r="E24" s="316"/>
      <c r="F24" s="538"/>
      <c r="G24" s="464">
        <v>2160</v>
      </c>
      <c r="H24" s="539">
        <v>604</v>
      </c>
      <c r="I24" s="546">
        <f t="shared" si="0"/>
        <v>-0.72037037037037033</v>
      </c>
      <c r="J24" s="540"/>
      <c r="K24" s="464">
        <v>5</v>
      </c>
      <c r="L24" s="539"/>
      <c r="M24" s="546">
        <f t="shared" si="1"/>
        <v>-1</v>
      </c>
      <c r="N24" s="538"/>
      <c r="O24" s="464"/>
      <c r="P24" s="539"/>
      <c r="Q24" s="546"/>
      <c r="R24" s="538"/>
      <c r="S24" s="539"/>
      <c r="T24" s="539"/>
      <c r="U24" s="546"/>
    </row>
    <row r="25" spans="1:92" ht="28.5" customHeight="1" thickBot="1" x14ac:dyDescent="0.25">
      <c r="A25" s="12"/>
      <c r="B25" s="317">
        <f t="shared" ref="B25:T25" si="4">SUM(B5:B24)</f>
        <v>7.28</v>
      </c>
      <c r="C25" s="318">
        <f t="shared" si="4"/>
        <v>0</v>
      </c>
      <c r="D25" s="318">
        <f t="shared" si="4"/>
        <v>0</v>
      </c>
      <c r="E25" s="319">
        <f>SUM(E5:E24)</f>
        <v>0</v>
      </c>
      <c r="F25" s="262">
        <f>SUM(F5:F24)+3411.21</f>
        <v>29995.4</v>
      </c>
      <c r="G25" s="263">
        <f t="shared" si="4"/>
        <v>39859.023999999998</v>
      </c>
      <c r="H25" s="263">
        <f t="shared" si="4"/>
        <v>23711.66</v>
      </c>
      <c r="I25" s="433">
        <f t="shared" si="0"/>
        <v>-0.40511187629682044</v>
      </c>
      <c r="J25" s="262">
        <f>SUM(J5:J24)+68</f>
        <v>3402</v>
      </c>
      <c r="K25" s="263">
        <f t="shared" si="4"/>
        <v>5941.7</v>
      </c>
      <c r="L25" s="263">
        <f t="shared" si="4"/>
        <v>5837.7</v>
      </c>
      <c r="M25" s="433">
        <f t="shared" si="1"/>
        <v>-1.7503408115522534E-2</v>
      </c>
      <c r="N25" s="262">
        <f t="shared" si="4"/>
        <v>350</v>
      </c>
      <c r="O25" s="263">
        <f t="shared" si="4"/>
        <v>400</v>
      </c>
      <c r="P25" s="263">
        <f t="shared" si="4"/>
        <v>400</v>
      </c>
      <c r="Q25" s="433">
        <f t="shared" ref="Q25" si="5">P25/O25-1</f>
        <v>0</v>
      </c>
      <c r="R25" s="262">
        <f t="shared" si="4"/>
        <v>0</v>
      </c>
      <c r="S25" s="263">
        <f t="shared" si="4"/>
        <v>800</v>
      </c>
      <c r="T25" s="263">
        <f t="shared" si="4"/>
        <v>884</v>
      </c>
      <c r="U25" s="433">
        <f t="shared" ref="U25" si="6">T25/S25-1</f>
        <v>0.10499999999999998</v>
      </c>
    </row>
    <row r="26" spans="1:92" x14ac:dyDescent="0.2">
      <c r="C26" s="321"/>
      <c r="G26" s="321"/>
      <c r="K26" s="322"/>
      <c r="O26" s="322"/>
    </row>
    <row r="27" spans="1:92" x14ac:dyDescent="0.2">
      <c r="C27" s="321"/>
      <c r="G27" s="321"/>
      <c r="K27" s="322"/>
      <c r="O27" s="322"/>
    </row>
    <row r="28" spans="1:92" x14ac:dyDescent="0.2">
      <c r="C28" s="321"/>
      <c r="G28" s="321"/>
      <c r="K28" s="322"/>
      <c r="O28" s="322"/>
    </row>
    <row r="29" spans="1:92" x14ac:dyDescent="0.2">
      <c r="C29" s="321"/>
      <c r="G29" s="321"/>
      <c r="K29" s="322"/>
      <c r="O29" s="322"/>
    </row>
    <row r="30" spans="1:92" x14ac:dyDescent="0.2">
      <c r="C30" s="321"/>
      <c r="G30" s="321"/>
      <c r="K30" s="322"/>
      <c r="O30" s="322"/>
    </row>
    <row r="31" spans="1:92" x14ac:dyDescent="0.2">
      <c r="C31" s="321"/>
      <c r="G31" s="321"/>
      <c r="K31" s="322"/>
      <c r="O31" s="322"/>
    </row>
    <row r="32" spans="1:92" x14ac:dyDescent="0.2">
      <c r="C32" s="321"/>
      <c r="G32" s="321"/>
      <c r="K32" s="322"/>
      <c r="O32" s="322"/>
    </row>
    <row r="33" spans="3:15" x14ac:dyDescent="0.2">
      <c r="C33" s="321"/>
      <c r="G33" s="321"/>
      <c r="K33" s="322"/>
      <c r="O33" s="322"/>
    </row>
    <row r="34" spans="3:15" x14ac:dyDescent="0.2">
      <c r="C34" s="321"/>
      <c r="G34" s="321"/>
      <c r="K34" s="322"/>
      <c r="O34" s="322"/>
    </row>
    <row r="35" spans="3:15" x14ac:dyDescent="0.2">
      <c r="C35" s="321"/>
      <c r="G35" s="321"/>
      <c r="K35" s="322"/>
      <c r="O35" s="322"/>
    </row>
    <row r="36" spans="3:15" x14ac:dyDescent="0.2">
      <c r="C36" s="321"/>
      <c r="G36" s="321"/>
      <c r="K36" s="322"/>
      <c r="O36" s="322"/>
    </row>
    <row r="37" spans="3:15" x14ac:dyDescent="0.2">
      <c r="C37" s="321"/>
      <c r="G37" s="321"/>
      <c r="K37" s="322"/>
      <c r="O37" s="322"/>
    </row>
    <row r="38" spans="3:15" x14ac:dyDescent="0.2">
      <c r="C38" s="321"/>
      <c r="G38" s="321"/>
      <c r="K38" s="322"/>
      <c r="O38" s="322"/>
    </row>
    <row r="39" spans="3:15" x14ac:dyDescent="0.2">
      <c r="C39" s="321"/>
      <c r="G39" s="321"/>
      <c r="K39" s="322"/>
      <c r="O39" s="322"/>
    </row>
    <row r="40" spans="3:15" x14ac:dyDescent="0.2">
      <c r="C40" s="321"/>
      <c r="G40" s="321"/>
      <c r="K40" s="322"/>
      <c r="O40" s="322"/>
    </row>
    <row r="41" spans="3:15" x14ac:dyDescent="0.2">
      <c r="C41" s="321"/>
      <c r="G41" s="321"/>
      <c r="K41" s="322"/>
      <c r="O41" s="322"/>
    </row>
    <row r="42" spans="3:15" x14ac:dyDescent="0.2">
      <c r="C42" s="321"/>
      <c r="G42" s="321"/>
      <c r="K42" s="322"/>
      <c r="O42" s="322"/>
    </row>
    <row r="43" spans="3:15" x14ac:dyDescent="0.2">
      <c r="C43" s="321"/>
      <c r="G43" s="321"/>
      <c r="K43" s="322"/>
      <c r="O43" s="322"/>
    </row>
    <row r="44" spans="3:15" x14ac:dyDescent="0.2">
      <c r="C44" s="321"/>
      <c r="G44" s="321"/>
      <c r="K44" s="322"/>
      <c r="O44" s="322"/>
    </row>
    <row r="45" spans="3:15" x14ac:dyDescent="0.2">
      <c r="C45" s="321"/>
      <c r="G45" s="321"/>
      <c r="K45" s="322"/>
      <c r="O45" s="322"/>
    </row>
    <row r="46" spans="3:15" x14ac:dyDescent="0.2">
      <c r="C46" s="321"/>
      <c r="G46" s="321"/>
      <c r="K46" s="322"/>
      <c r="O46" s="322"/>
    </row>
    <row r="47" spans="3:15" x14ac:dyDescent="0.2">
      <c r="C47" s="321"/>
      <c r="G47" s="321"/>
      <c r="K47" s="322"/>
      <c r="O47" s="322"/>
    </row>
    <row r="48" spans="3:15" x14ac:dyDescent="0.2">
      <c r="C48" s="321"/>
      <c r="G48" s="321"/>
      <c r="K48" s="322"/>
      <c r="O48" s="322"/>
    </row>
    <row r="49" spans="3:19" x14ac:dyDescent="0.2">
      <c r="C49" s="321"/>
      <c r="G49" s="321"/>
      <c r="K49" s="322"/>
      <c r="O49" s="322"/>
    </row>
    <row r="50" spans="3:19" x14ac:dyDescent="0.2">
      <c r="C50" s="321"/>
      <c r="G50" s="321"/>
      <c r="K50" s="322"/>
      <c r="O50" s="322"/>
    </row>
    <row r="51" spans="3:19" x14ac:dyDescent="0.2">
      <c r="C51" s="321"/>
      <c r="G51" s="321"/>
      <c r="K51" s="322"/>
      <c r="O51" s="322"/>
    </row>
    <row r="52" spans="3:19" x14ac:dyDescent="0.2">
      <c r="C52" s="321"/>
      <c r="G52" s="321"/>
      <c r="K52" s="322"/>
      <c r="O52" s="322"/>
    </row>
    <row r="53" spans="3:19" x14ac:dyDescent="0.2">
      <c r="C53" s="321"/>
      <c r="G53" s="321"/>
      <c r="K53" s="322"/>
      <c r="O53" s="322"/>
    </row>
    <row r="54" spans="3:19" x14ac:dyDescent="0.2">
      <c r="C54" s="321"/>
      <c r="G54" s="321"/>
      <c r="K54" s="322"/>
      <c r="O54" s="322"/>
    </row>
    <row r="55" spans="3:19" x14ac:dyDescent="0.2">
      <c r="C55" s="321"/>
      <c r="G55" s="321"/>
      <c r="K55" s="322"/>
      <c r="O55" s="322"/>
    </row>
    <row r="56" spans="3:19" x14ac:dyDescent="0.2">
      <c r="C56" s="321"/>
      <c r="G56" s="321"/>
      <c r="K56" s="322"/>
      <c r="O56" s="322"/>
    </row>
    <row r="57" spans="3:19" x14ac:dyDescent="0.2">
      <c r="C57" s="321"/>
      <c r="G57" s="321"/>
      <c r="K57" s="322"/>
      <c r="O57" s="322"/>
    </row>
    <row r="58" spans="3:19" x14ac:dyDescent="0.2">
      <c r="C58" s="321"/>
      <c r="G58" s="321"/>
      <c r="K58" s="322"/>
      <c r="O58" s="322"/>
    </row>
    <row r="59" spans="3:19" x14ac:dyDescent="0.2">
      <c r="C59" s="321"/>
      <c r="G59" s="321"/>
      <c r="K59" s="322"/>
      <c r="O59" s="322"/>
      <c r="S59" s="322"/>
    </row>
    <row r="60" spans="3:19" x14ac:dyDescent="0.2">
      <c r="C60" s="321"/>
      <c r="G60" s="321"/>
      <c r="K60" s="322"/>
      <c r="O60" s="322"/>
    </row>
    <row r="61" spans="3:19" x14ac:dyDescent="0.2">
      <c r="C61" s="321"/>
      <c r="G61" s="321"/>
      <c r="K61" s="322"/>
      <c r="O61" s="322"/>
    </row>
    <row r="62" spans="3:19" x14ac:dyDescent="0.2">
      <c r="C62" s="321"/>
      <c r="G62" s="321"/>
      <c r="K62" s="322"/>
      <c r="O62" s="322"/>
    </row>
    <row r="63" spans="3:19" x14ac:dyDescent="0.2">
      <c r="C63" s="321"/>
      <c r="G63" s="321"/>
      <c r="K63" s="322"/>
      <c r="O63" s="322"/>
    </row>
    <row r="64" spans="3:19" x14ac:dyDescent="0.2">
      <c r="C64" s="321"/>
      <c r="G64" s="321"/>
      <c r="K64" s="322"/>
      <c r="O64" s="322"/>
    </row>
    <row r="65" spans="3:15" x14ac:dyDescent="0.2">
      <c r="C65" s="321"/>
      <c r="G65" s="321"/>
      <c r="K65" s="322"/>
      <c r="O65" s="322"/>
    </row>
    <row r="66" spans="3:15" x14ac:dyDescent="0.2">
      <c r="C66" s="321"/>
      <c r="G66" s="321"/>
      <c r="K66" s="322"/>
      <c r="O66" s="322"/>
    </row>
    <row r="67" spans="3:15" x14ac:dyDescent="0.2">
      <c r="C67" s="321"/>
      <c r="G67" s="321"/>
      <c r="K67" s="322"/>
      <c r="O67" s="322"/>
    </row>
    <row r="68" spans="3:15" x14ac:dyDescent="0.2">
      <c r="C68" s="321"/>
      <c r="G68" s="321"/>
      <c r="K68" s="322"/>
      <c r="O68" s="322"/>
    </row>
    <row r="69" spans="3:15" x14ac:dyDescent="0.2">
      <c r="C69" s="321"/>
      <c r="G69" s="321"/>
      <c r="K69" s="322"/>
      <c r="O69" s="322"/>
    </row>
    <row r="70" spans="3:15" x14ac:dyDescent="0.2">
      <c r="C70" s="321"/>
      <c r="G70" s="321"/>
      <c r="K70" s="322"/>
      <c r="O70" s="322"/>
    </row>
    <row r="71" spans="3:15" x14ac:dyDescent="0.2">
      <c r="C71" s="321"/>
      <c r="G71" s="321"/>
      <c r="K71" s="322"/>
      <c r="O71" s="322"/>
    </row>
    <row r="72" spans="3:15" x14ac:dyDescent="0.2">
      <c r="C72" s="321"/>
      <c r="G72" s="321"/>
      <c r="K72" s="322"/>
      <c r="O72" s="322"/>
    </row>
    <row r="73" spans="3:15" x14ac:dyDescent="0.2">
      <c r="C73" s="321"/>
      <c r="G73" s="321"/>
      <c r="K73" s="322"/>
      <c r="O73" s="322"/>
    </row>
    <row r="74" spans="3:15" x14ac:dyDescent="0.2">
      <c r="C74" s="321"/>
      <c r="G74" s="321"/>
      <c r="K74" s="322"/>
      <c r="O74" s="322"/>
    </row>
    <row r="75" spans="3:15" x14ac:dyDescent="0.2">
      <c r="C75" s="321"/>
      <c r="G75" s="321"/>
      <c r="K75" s="322"/>
      <c r="O75" s="322"/>
    </row>
    <row r="76" spans="3:15" x14ac:dyDescent="0.2">
      <c r="C76" s="321"/>
      <c r="G76" s="321"/>
      <c r="K76" s="322"/>
      <c r="O76" s="322"/>
    </row>
    <row r="77" spans="3:15" x14ac:dyDescent="0.2">
      <c r="C77" s="321"/>
      <c r="G77" s="321"/>
      <c r="K77" s="322"/>
      <c r="O77" s="322"/>
    </row>
    <row r="78" spans="3:15" x14ac:dyDescent="0.2">
      <c r="C78" s="321"/>
      <c r="G78" s="321"/>
      <c r="K78" s="322"/>
      <c r="O78" s="322"/>
    </row>
    <row r="79" spans="3:15" x14ac:dyDescent="0.2">
      <c r="C79" s="321"/>
      <c r="G79" s="321"/>
      <c r="K79" s="322"/>
      <c r="O79" s="322"/>
    </row>
    <row r="80" spans="3:15" x14ac:dyDescent="0.2">
      <c r="C80" s="321"/>
      <c r="G80" s="321"/>
      <c r="K80" s="322"/>
      <c r="O80" s="322"/>
    </row>
    <row r="81" spans="3:15" x14ac:dyDescent="0.2">
      <c r="C81" s="321"/>
      <c r="G81" s="321"/>
      <c r="K81" s="322"/>
      <c r="O81" s="322"/>
    </row>
    <row r="82" spans="3:15" x14ac:dyDescent="0.2">
      <c r="C82" s="321"/>
      <c r="G82" s="321"/>
      <c r="K82" s="322"/>
      <c r="O82" s="322"/>
    </row>
    <row r="83" spans="3:15" x14ac:dyDescent="0.2">
      <c r="C83" s="321"/>
      <c r="G83" s="321"/>
      <c r="K83" s="322"/>
      <c r="O83" s="322"/>
    </row>
    <row r="84" spans="3:15" x14ac:dyDescent="0.2">
      <c r="C84" s="321"/>
      <c r="G84" s="321"/>
      <c r="K84" s="322"/>
      <c r="O84" s="322"/>
    </row>
    <row r="85" spans="3:15" x14ac:dyDescent="0.2">
      <c r="C85" s="321"/>
      <c r="G85" s="321"/>
      <c r="K85" s="322"/>
      <c r="O85" s="322"/>
    </row>
    <row r="86" spans="3:15" x14ac:dyDescent="0.2">
      <c r="C86" s="321"/>
      <c r="G86" s="321"/>
      <c r="K86" s="322"/>
      <c r="O86" s="322"/>
    </row>
    <row r="87" spans="3:15" x14ac:dyDescent="0.2">
      <c r="C87" s="321"/>
      <c r="G87" s="321"/>
      <c r="K87" s="322"/>
      <c r="O87" s="322"/>
    </row>
    <row r="88" spans="3:15" x14ac:dyDescent="0.2">
      <c r="C88" s="321"/>
      <c r="G88" s="321"/>
      <c r="K88" s="322"/>
      <c r="O88" s="322"/>
    </row>
    <row r="89" spans="3:15" x14ac:dyDescent="0.2">
      <c r="C89" s="321"/>
      <c r="G89" s="321"/>
      <c r="K89" s="322"/>
      <c r="O89" s="322"/>
    </row>
    <row r="90" spans="3:15" x14ac:dyDescent="0.2">
      <c r="C90" s="321"/>
      <c r="G90" s="321"/>
      <c r="K90" s="322"/>
      <c r="O90" s="322"/>
    </row>
    <row r="91" spans="3:15" x14ac:dyDescent="0.2">
      <c r="C91" s="321"/>
      <c r="G91" s="321"/>
      <c r="K91" s="322"/>
      <c r="O91" s="322"/>
    </row>
    <row r="92" spans="3:15" x14ac:dyDescent="0.2">
      <c r="C92" s="321"/>
      <c r="G92" s="321"/>
      <c r="K92" s="322"/>
      <c r="O92" s="322"/>
    </row>
    <row r="93" spans="3:15" x14ac:dyDescent="0.2">
      <c r="C93" s="321"/>
      <c r="G93" s="321"/>
      <c r="K93" s="322"/>
      <c r="O93" s="322"/>
    </row>
    <row r="94" spans="3:15" x14ac:dyDescent="0.2">
      <c r="C94" s="321"/>
      <c r="G94" s="321"/>
      <c r="K94" s="322"/>
      <c r="O94" s="322"/>
    </row>
    <row r="95" spans="3:15" x14ac:dyDescent="0.2">
      <c r="C95" s="321"/>
      <c r="G95" s="321"/>
      <c r="K95" s="322"/>
      <c r="O95" s="322"/>
    </row>
    <row r="96" spans="3:15" x14ac:dyDescent="0.2">
      <c r="C96" s="321"/>
      <c r="G96" s="321"/>
      <c r="K96" s="322"/>
      <c r="O96" s="322"/>
    </row>
    <row r="97" spans="3:15" x14ac:dyDescent="0.2">
      <c r="C97" s="321"/>
      <c r="G97" s="321"/>
      <c r="K97" s="322"/>
      <c r="O97" s="322"/>
    </row>
    <row r="98" spans="3:15" x14ac:dyDescent="0.2">
      <c r="C98" s="321"/>
      <c r="G98" s="321"/>
      <c r="K98" s="322"/>
      <c r="O98" s="322"/>
    </row>
    <row r="99" spans="3:15" x14ac:dyDescent="0.2">
      <c r="C99" s="321"/>
      <c r="G99" s="321"/>
      <c r="K99" s="322"/>
      <c r="O99" s="322"/>
    </row>
    <row r="100" spans="3:15" x14ac:dyDescent="0.2">
      <c r="C100" s="321"/>
      <c r="G100" s="321"/>
      <c r="K100" s="322"/>
      <c r="O100" s="322"/>
    </row>
    <row r="101" spans="3:15" x14ac:dyDescent="0.2">
      <c r="C101" s="321"/>
      <c r="G101" s="321"/>
      <c r="K101" s="322"/>
      <c r="O101" s="322"/>
    </row>
    <row r="102" spans="3:15" x14ac:dyDescent="0.2">
      <c r="C102" s="321"/>
      <c r="G102" s="321"/>
      <c r="K102" s="322"/>
      <c r="O102" s="322"/>
    </row>
    <row r="103" spans="3:15" x14ac:dyDescent="0.2">
      <c r="C103" s="321"/>
      <c r="G103" s="321"/>
      <c r="K103" s="322"/>
      <c r="O103" s="322"/>
    </row>
    <row r="104" spans="3:15" x14ac:dyDescent="0.2">
      <c r="C104" s="321"/>
      <c r="G104" s="321"/>
      <c r="K104" s="322"/>
      <c r="O104" s="322"/>
    </row>
    <row r="105" spans="3:15" x14ac:dyDescent="0.2">
      <c r="C105" s="321"/>
      <c r="G105" s="321"/>
      <c r="K105" s="322"/>
      <c r="O105" s="322"/>
    </row>
    <row r="106" spans="3:15" x14ac:dyDescent="0.2">
      <c r="C106" s="321"/>
      <c r="G106" s="321"/>
      <c r="K106" s="322"/>
      <c r="O106" s="322"/>
    </row>
    <row r="107" spans="3:15" x14ac:dyDescent="0.2">
      <c r="C107" s="321"/>
      <c r="G107" s="321"/>
      <c r="K107" s="322"/>
      <c r="O107" s="322"/>
    </row>
    <row r="108" spans="3:15" x14ac:dyDescent="0.2">
      <c r="C108" s="321"/>
      <c r="G108" s="321"/>
      <c r="K108" s="322"/>
      <c r="O108" s="322"/>
    </row>
    <row r="109" spans="3:15" x14ac:dyDescent="0.2">
      <c r="C109" s="321"/>
      <c r="G109" s="321"/>
      <c r="K109" s="322"/>
      <c r="O109" s="322"/>
    </row>
    <row r="110" spans="3:15" x14ac:dyDescent="0.2">
      <c r="C110" s="321"/>
      <c r="G110" s="321"/>
      <c r="K110" s="322"/>
      <c r="O110" s="322"/>
    </row>
    <row r="111" spans="3:15" x14ac:dyDescent="0.2">
      <c r="C111" s="321"/>
      <c r="G111" s="321"/>
      <c r="K111" s="322"/>
      <c r="O111" s="322"/>
    </row>
    <row r="112" spans="3:15" x14ac:dyDescent="0.2">
      <c r="C112" s="321"/>
      <c r="G112" s="321"/>
      <c r="K112" s="322"/>
      <c r="O112" s="322"/>
    </row>
    <row r="113" spans="3:15" x14ac:dyDescent="0.2">
      <c r="C113" s="321"/>
      <c r="G113" s="321"/>
      <c r="K113" s="322"/>
      <c r="O113" s="322"/>
    </row>
    <row r="114" spans="3:15" x14ac:dyDescent="0.2">
      <c r="C114" s="321"/>
      <c r="G114" s="321"/>
      <c r="K114" s="322"/>
      <c r="O114" s="322"/>
    </row>
    <row r="115" spans="3:15" x14ac:dyDescent="0.2">
      <c r="C115" s="321"/>
      <c r="G115" s="321"/>
      <c r="K115" s="322"/>
      <c r="O115" s="322"/>
    </row>
    <row r="116" spans="3:15" x14ac:dyDescent="0.2">
      <c r="C116" s="321"/>
      <c r="G116" s="321"/>
      <c r="K116" s="322"/>
      <c r="O116" s="322"/>
    </row>
    <row r="117" spans="3:15" x14ac:dyDescent="0.2">
      <c r="C117" s="321"/>
      <c r="G117" s="321"/>
      <c r="K117" s="322"/>
      <c r="O117" s="322"/>
    </row>
    <row r="118" spans="3:15" x14ac:dyDescent="0.2">
      <c r="C118" s="321"/>
      <c r="G118" s="321"/>
      <c r="K118" s="322"/>
      <c r="O118" s="322"/>
    </row>
    <row r="119" spans="3:15" x14ac:dyDescent="0.2">
      <c r="C119" s="321"/>
      <c r="G119" s="321"/>
      <c r="K119" s="322"/>
      <c r="O119" s="322"/>
    </row>
    <row r="120" spans="3:15" x14ac:dyDescent="0.2">
      <c r="C120" s="321"/>
      <c r="G120" s="321"/>
      <c r="K120" s="322"/>
      <c r="O120" s="322"/>
    </row>
    <row r="121" spans="3:15" x14ac:dyDescent="0.2">
      <c r="C121" s="321"/>
      <c r="G121" s="321"/>
      <c r="K121" s="322"/>
      <c r="O121" s="322"/>
    </row>
    <row r="122" spans="3:15" x14ac:dyDescent="0.2">
      <c r="C122" s="321"/>
      <c r="G122" s="321"/>
      <c r="K122" s="322"/>
      <c r="O122" s="322"/>
    </row>
    <row r="123" spans="3:15" x14ac:dyDescent="0.2">
      <c r="C123" s="321"/>
      <c r="G123" s="321"/>
      <c r="K123" s="322"/>
      <c r="O123" s="322"/>
    </row>
    <row r="124" spans="3:15" x14ac:dyDescent="0.2">
      <c r="C124" s="321"/>
      <c r="G124" s="321"/>
      <c r="K124" s="322"/>
      <c r="O124" s="322"/>
    </row>
    <row r="125" spans="3:15" x14ac:dyDescent="0.2">
      <c r="C125" s="321"/>
      <c r="G125" s="321"/>
      <c r="K125" s="322"/>
      <c r="O125" s="322"/>
    </row>
    <row r="126" spans="3:15" x14ac:dyDescent="0.2">
      <c r="C126" s="321"/>
      <c r="G126" s="321"/>
      <c r="K126" s="322"/>
      <c r="O126" s="322"/>
    </row>
    <row r="127" spans="3:15" x14ac:dyDescent="0.2">
      <c r="C127" s="321"/>
      <c r="G127" s="321"/>
      <c r="K127" s="322"/>
      <c r="O127" s="322"/>
    </row>
    <row r="128" spans="3:15" x14ac:dyDescent="0.2">
      <c r="C128" s="321"/>
      <c r="G128" s="321"/>
      <c r="K128" s="322"/>
      <c r="O128" s="322"/>
    </row>
    <row r="129" spans="3:19" x14ac:dyDescent="0.2">
      <c r="C129" s="321"/>
      <c r="G129" s="321"/>
      <c r="K129" s="322"/>
      <c r="O129" s="322"/>
    </row>
    <row r="130" spans="3:19" x14ac:dyDescent="0.2">
      <c r="C130" s="321"/>
      <c r="G130" s="321"/>
      <c r="K130" s="322"/>
      <c r="O130" s="322"/>
    </row>
    <row r="131" spans="3:19" x14ac:dyDescent="0.2">
      <c r="C131" s="321"/>
      <c r="G131" s="321"/>
      <c r="K131" s="322"/>
      <c r="O131" s="322"/>
    </row>
    <row r="132" spans="3:19" x14ac:dyDescent="0.2">
      <c r="C132" s="321"/>
      <c r="G132" s="321"/>
      <c r="K132" s="322"/>
      <c r="O132" s="322"/>
    </row>
    <row r="133" spans="3:19" x14ac:dyDescent="0.2">
      <c r="C133" s="321"/>
      <c r="G133" s="321"/>
      <c r="K133" s="322"/>
      <c r="O133" s="322"/>
    </row>
    <row r="134" spans="3:19" x14ac:dyDescent="0.2">
      <c r="C134" s="321"/>
      <c r="G134" s="321"/>
      <c r="K134" s="322"/>
      <c r="O134" s="322"/>
    </row>
    <row r="135" spans="3:19" x14ac:dyDescent="0.2">
      <c r="C135" s="321"/>
      <c r="G135" s="321"/>
      <c r="K135" s="322"/>
      <c r="O135" s="322"/>
    </row>
    <row r="136" spans="3:19" x14ac:dyDescent="0.2">
      <c r="C136" s="321"/>
      <c r="G136" s="321"/>
      <c r="K136" s="322"/>
      <c r="O136" s="322"/>
    </row>
    <row r="137" spans="3:19" x14ac:dyDescent="0.2">
      <c r="C137" s="321"/>
      <c r="G137" s="321"/>
      <c r="K137" s="322"/>
      <c r="O137" s="322"/>
    </row>
    <row r="138" spans="3:19" x14ac:dyDescent="0.2">
      <c r="C138" s="321"/>
      <c r="G138" s="321"/>
      <c r="K138" s="322"/>
      <c r="O138" s="322"/>
    </row>
    <row r="139" spans="3:19" x14ac:dyDescent="0.2">
      <c r="C139" s="321"/>
      <c r="G139" s="321"/>
      <c r="K139" s="322"/>
      <c r="O139" s="322"/>
    </row>
    <row r="140" spans="3:19" x14ac:dyDescent="0.2">
      <c r="C140" s="321"/>
      <c r="G140" s="321"/>
      <c r="K140" s="322"/>
      <c r="O140" s="322"/>
    </row>
    <row r="141" spans="3:19" x14ac:dyDescent="0.2">
      <c r="C141" s="321"/>
      <c r="G141" s="321"/>
      <c r="K141" s="322"/>
      <c r="O141" s="322"/>
    </row>
    <row r="142" spans="3:19" x14ac:dyDescent="0.2">
      <c r="C142" s="321"/>
      <c r="G142" s="321"/>
      <c r="K142" s="322"/>
      <c r="O142" s="322"/>
    </row>
    <row r="143" spans="3:19" x14ac:dyDescent="0.2">
      <c r="C143" s="321"/>
      <c r="G143" s="321"/>
      <c r="K143" s="322"/>
      <c r="O143" s="322"/>
      <c r="S143" s="322"/>
    </row>
    <row r="144" spans="3:19" x14ac:dyDescent="0.2">
      <c r="C144" s="321"/>
      <c r="G144" s="321"/>
      <c r="K144" s="322"/>
      <c r="O144" s="322"/>
    </row>
    <row r="145" spans="3:15" x14ac:dyDescent="0.2">
      <c r="C145" s="321"/>
      <c r="G145" s="321"/>
      <c r="K145" s="322"/>
      <c r="O145" s="322"/>
    </row>
    <row r="146" spans="3:15" x14ac:dyDescent="0.2">
      <c r="C146" s="321"/>
      <c r="G146" s="321"/>
      <c r="K146" s="322"/>
      <c r="O146" s="322"/>
    </row>
    <row r="147" spans="3:15" x14ac:dyDescent="0.2">
      <c r="C147" s="321"/>
      <c r="G147" s="321"/>
      <c r="K147" s="322"/>
      <c r="O147" s="322"/>
    </row>
    <row r="148" spans="3:15" x14ac:dyDescent="0.2">
      <c r="C148" s="321"/>
      <c r="G148" s="321"/>
      <c r="K148" s="322"/>
      <c r="O148" s="322"/>
    </row>
    <row r="149" spans="3:15" x14ac:dyDescent="0.2">
      <c r="C149" s="321"/>
      <c r="G149" s="321"/>
      <c r="K149" s="322"/>
      <c r="O149" s="322"/>
    </row>
    <row r="150" spans="3:15" x14ac:dyDescent="0.2">
      <c r="C150" s="321"/>
      <c r="G150" s="321"/>
      <c r="K150" s="322"/>
      <c r="O150" s="322"/>
    </row>
  </sheetData>
  <mergeCells count="6">
    <mergeCell ref="A3:A4"/>
    <mergeCell ref="F3:I3"/>
    <mergeCell ref="R3:U3"/>
    <mergeCell ref="B3:E3"/>
    <mergeCell ref="J3:M3"/>
    <mergeCell ref="N3:Q3"/>
  </mergeCells>
  <pageMargins left="0.62992125984251968" right="0.23622047244094491" top="0.74803149606299213" bottom="0.74803149606299213" header="0.31496062992125984" footer="0.31496062992125984"/>
  <pageSetup paperSize="9" scale="6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3"/>
  <sheetViews>
    <sheetView showOutlineSymbols="0" showWhiteSpace="0" zoomScale="70" zoomScaleNormal="70" workbookViewId="0">
      <pane xSplit="2" topLeftCell="C1" activePane="topRight" state="frozen"/>
      <selection activeCell="A7" sqref="A7"/>
      <selection pane="topRight" sqref="A1:XFD7"/>
    </sheetView>
  </sheetViews>
  <sheetFormatPr defaultRowHeight="14.25" x14ac:dyDescent="0.2"/>
  <cols>
    <col min="1" max="1" width="5.125" style="3" customWidth="1"/>
    <col min="2" max="2" width="39.25" style="3" customWidth="1"/>
    <col min="3" max="3" width="10.875" style="1" customWidth="1"/>
    <col min="4" max="4" width="10" style="1" customWidth="1"/>
    <col min="5" max="5" width="10.125" style="1" customWidth="1"/>
    <col min="6" max="6" width="10.5" style="861" customWidth="1"/>
    <col min="7" max="7" width="10.875" style="1" customWidth="1"/>
    <col min="8" max="8" width="10" style="1" customWidth="1"/>
    <col min="9" max="9" width="10.125" style="1" customWidth="1"/>
    <col min="10" max="10" width="10.5" style="861" customWidth="1"/>
    <col min="11" max="11" width="10.125" customWidth="1"/>
    <col min="12" max="12" width="10" customWidth="1"/>
    <col min="13" max="13" width="10.5" customWidth="1"/>
    <col min="14" max="14" width="10.625" style="861" customWidth="1"/>
    <col min="15" max="15" width="10.5" customWidth="1"/>
    <col min="16" max="16" width="10.25" customWidth="1"/>
    <col min="17" max="17" width="10.375" customWidth="1"/>
    <col min="18" max="18" width="10.25" style="861" customWidth="1"/>
    <col min="19" max="19" width="10.5" customWidth="1"/>
    <col min="20" max="20" width="10.25" customWidth="1"/>
    <col min="21" max="21" width="10.375" customWidth="1"/>
    <col min="22" max="22" width="10.25" style="861" customWidth="1"/>
    <col min="23" max="23" width="9" style="18"/>
  </cols>
  <sheetData>
    <row r="1" spans="1:95" ht="27.75" customHeight="1" x14ac:dyDescent="0.45">
      <c r="A1" s="666"/>
      <c r="B1" s="666"/>
      <c r="E1" s="10"/>
      <c r="F1" s="1"/>
      <c r="I1" s="33"/>
      <c r="J1" s="667" t="s">
        <v>298</v>
      </c>
      <c r="K1" s="1"/>
      <c r="L1" s="1"/>
      <c r="M1" s="1"/>
      <c r="N1" s="1"/>
      <c r="O1" s="1"/>
      <c r="P1" s="1"/>
      <c r="Q1" s="1"/>
      <c r="R1" s="668"/>
      <c r="S1" s="1"/>
      <c r="T1" s="1"/>
      <c r="U1" s="1"/>
      <c r="V1" s="668"/>
    </row>
    <row r="2" spans="1:95" ht="7.5" customHeight="1" thickBot="1" x14ac:dyDescent="0.25"/>
    <row r="3" spans="1:95" ht="22.5" customHeight="1" x14ac:dyDescent="0.2">
      <c r="A3" s="1616" t="s">
        <v>263</v>
      </c>
      <c r="B3" s="1611" t="s">
        <v>228</v>
      </c>
      <c r="C3" s="1613" t="s">
        <v>227</v>
      </c>
      <c r="D3" s="1614"/>
      <c r="E3" s="1614"/>
      <c r="F3" s="1614"/>
      <c r="G3" s="1613" t="s">
        <v>216</v>
      </c>
      <c r="H3" s="1614"/>
      <c r="I3" s="1614"/>
      <c r="J3" s="1614"/>
      <c r="K3" s="1621" t="s">
        <v>217</v>
      </c>
      <c r="L3" s="1622"/>
      <c r="M3" s="1622"/>
      <c r="N3" s="1623"/>
      <c r="O3" s="1621" t="s">
        <v>218</v>
      </c>
      <c r="P3" s="1622"/>
      <c r="Q3" s="1622"/>
      <c r="R3" s="1623"/>
      <c r="S3" s="1621" t="s">
        <v>207</v>
      </c>
      <c r="T3" s="1622"/>
      <c r="U3" s="1622"/>
      <c r="V3" s="1623"/>
    </row>
    <row r="4" spans="1:95" s="9" customFormat="1" ht="51.75" customHeight="1" thickBot="1" x14ac:dyDescent="0.25">
      <c r="A4" s="1617"/>
      <c r="B4" s="1612"/>
      <c r="C4" s="41" t="s">
        <v>295</v>
      </c>
      <c r="D4" s="42" t="s">
        <v>296</v>
      </c>
      <c r="E4" s="42" t="s">
        <v>297</v>
      </c>
      <c r="F4" s="672" t="s">
        <v>267</v>
      </c>
      <c r="G4" s="41" t="s">
        <v>295</v>
      </c>
      <c r="H4" s="42" t="s">
        <v>296</v>
      </c>
      <c r="I4" s="42" t="s">
        <v>297</v>
      </c>
      <c r="J4" s="672" t="s">
        <v>267</v>
      </c>
      <c r="K4" s="41" t="s">
        <v>295</v>
      </c>
      <c r="L4" s="42" t="s">
        <v>296</v>
      </c>
      <c r="M4" s="42" t="s">
        <v>297</v>
      </c>
      <c r="N4" s="672" t="s">
        <v>267</v>
      </c>
      <c r="O4" s="41" t="s">
        <v>295</v>
      </c>
      <c r="P4" s="42" t="s">
        <v>296</v>
      </c>
      <c r="Q4" s="42" t="s">
        <v>297</v>
      </c>
      <c r="R4" s="1045" t="s">
        <v>267</v>
      </c>
      <c r="S4" s="41" t="s">
        <v>295</v>
      </c>
      <c r="T4" s="42" t="s">
        <v>296</v>
      </c>
      <c r="U4" s="42" t="s">
        <v>297</v>
      </c>
      <c r="V4" s="1045" t="s">
        <v>267</v>
      </c>
      <c r="W4" s="26"/>
    </row>
    <row r="5" spans="1:95" s="11" customFormat="1" ht="24.95" customHeight="1" thickBot="1" x14ac:dyDescent="0.25">
      <c r="A5" s="1157">
        <v>1</v>
      </c>
      <c r="B5" s="95" t="s">
        <v>171</v>
      </c>
      <c r="C5" s="1158"/>
      <c r="D5" s="1159"/>
      <c r="E5" s="1159"/>
      <c r="F5" s="1160"/>
      <c r="G5" s="1161">
        <v>342</v>
      </c>
      <c r="H5" s="1162">
        <v>350</v>
      </c>
      <c r="I5" s="1162">
        <v>339</v>
      </c>
      <c r="J5" s="1160">
        <f t="shared" ref="J5:J23" si="0">I5/H5-1</f>
        <v>-3.1428571428571472E-2</v>
      </c>
      <c r="K5" s="1163">
        <v>5</v>
      </c>
      <c r="L5" s="1162">
        <v>5</v>
      </c>
      <c r="M5" s="1162">
        <v>5</v>
      </c>
      <c r="N5" s="1160">
        <f t="shared" ref="N5:N18" si="1">M5/L5-1</f>
        <v>0</v>
      </c>
      <c r="O5" s="1161"/>
      <c r="P5" s="1162"/>
      <c r="Q5" s="1162"/>
      <c r="R5" s="1164"/>
      <c r="S5" s="1161"/>
      <c r="T5" s="1162"/>
      <c r="U5" s="1162"/>
      <c r="V5" s="1164"/>
      <c r="W5" s="22"/>
    </row>
    <row r="6" spans="1:95" s="11" customFormat="1" ht="24.95" customHeight="1" x14ac:dyDescent="0.2">
      <c r="A6" s="1165">
        <v>2</v>
      </c>
      <c r="B6" s="1166" t="s">
        <v>167</v>
      </c>
      <c r="C6" s="1167"/>
      <c r="D6" s="1168"/>
      <c r="E6" s="1168"/>
      <c r="F6" s="1169"/>
      <c r="G6" s="1170">
        <v>1263.99</v>
      </c>
      <c r="H6" s="1171">
        <v>1264</v>
      </c>
      <c r="I6" s="1171">
        <v>1483.38</v>
      </c>
      <c r="J6" s="1169">
        <f t="shared" si="0"/>
        <v>0.1735601265822786</v>
      </c>
      <c r="K6" s="1172">
        <v>253</v>
      </c>
      <c r="L6" s="1171">
        <v>109</v>
      </c>
      <c r="M6" s="1171">
        <v>106.6</v>
      </c>
      <c r="N6" s="1173">
        <f t="shared" si="1"/>
        <v>-2.2018348623853212E-2</v>
      </c>
      <c r="O6" s="1170"/>
      <c r="P6" s="1171"/>
      <c r="Q6" s="1171"/>
      <c r="R6" s="1174"/>
      <c r="S6" s="1170"/>
      <c r="T6" s="1171"/>
      <c r="U6" s="1171"/>
      <c r="V6" s="1174"/>
      <c r="W6" s="22"/>
    </row>
    <row r="7" spans="1:95" s="11" customFormat="1" ht="24.95" customHeight="1" x14ac:dyDescent="0.2">
      <c r="A7" s="1175">
        <v>3</v>
      </c>
      <c r="B7" s="1176" t="s">
        <v>168</v>
      </c>
      <c r="C7" s="1177"/>
      <c r="D7" s="1178"/>
      <c r="E7" s="1179"/>
      <c r="F7" s="1180"/>
      <c r="G7" s="1181">
        <v>797</v>
      </c>
      <c r="H7" s="1182">
        <v>717.3</v>
      </c>
      <c r="I7" s="1183">
        <v>625</v>
      </c>
      <c r="J7" s="1180">
        <f t="shared" si="0"/>
        <v>-0.12867698313118636</v>
      </c>
      <c r="K7" s="1184">
        <v>378</v>
      </c>
      <c r="L7" s="1185">
        <v>180</v>
      </c>
      <c r="M7" s="1185">
        <v>180</v>
      </c>
      <c r="N7" s="1186">
        <f t="shared" si="1"/>
        <v>0</v>
      </c>
      <c r="O7" s="1187"/>
      <c r="P7" s="1188"/>
      <c r="Q7" s="1188"/>
      <c r="R7" s="1189"/>
      <c r="S7" s="1187"/>
      <c r="T7" s="1188"/>
      <c r="U7" s="1188"/>
      <c r="V7" s="1189"/>
      <c r="W7" s="22"/>
    </row>
    <row r="8" spans="1:95" s="11" customFormat="1" ht="24.95" customHeight="1" x14ac:dyDescent="0.2">
      <c r="A8" s="1190">
        <v>4</v>
      </c>
      <c r="B8" s="1191" t="s">
        <v>169</v>
      </c>
      <c r="C8" s="1192"/>
      <c r="D8" s="1193"/>
      <c r="E8" s="1194"/>
      <c r="F8" s="1195"/>
      <c r="G8" s="1196">
        <v>742</v>
      </c>
      <c r="H8" s="1197">
        <v>550</v>
      </c>
      <c r="I8" s="1198">
        <v>326.93</v>
      </c>
      <c r="J8" s="1195">
        <f t="shared" si="0"/>
        <v>-0.40558181818181815</v>
      </c>
      <c r="K8" s="1199">
        <v>23</v>
      </c>
      <c r="L8" s="1197">
        <v>18.399999999999999</v>
      </c>
      <c r="M8" s="1200">
        <v>22</v>
      </c>
      <c r="N8" s="1201">
        <f t="shared" si="1"/>
        <v>0.19565217391304368</v>
      </c>
      <c r="O8" s="1202"/>
      <c r="P8" s="1198"/>
      <c r="Q8" s="1198"/>
      <c r="R8" s="1203"/>
      <c r="S8" s="1202"/>
      <c r="T8" s="1198"/>
      <c r="U8" s="1198"/>
      <c r="V8" s="1203"/>
      <c r="W8" s="22"/>
    </row>
    <row r="9" spans="1:95" s="11" customFormat="1" ht="24.95" customHeight="1" thickBot="1" x14ac:dyDescent="0.25">
      <c r="A9" s="1204">
        <v>5</v>
      </c>
      <c r="B9" s="1096" t="s">
        <v>170</v>
      </c>
      <c r="C9" s="1205"/>
      <c r="D9" s="1206"/>
      <c r="E9" s="1207"/>
      <c r="F9" s="1208"/>
      <c r="G9" s="1209">
        <v>1097</v>
      </c>
      <c r="H9" s="1210">
        <v>877.6</v>
      </c>
      <c r="I9" s="1211">
        <v>1005</v>
      </c>
      <c r="J9" s="1212">
        <f t="shared" si="0"/>
        <v>0.14516864175022781</v>
      </c>
      <c r="K9" s="1213">
        <v>34</v>
      </c>
      <c r="L9" s="1210">
        <v>27.2</v>
      </c>
      <c r="M9" s="1214">
        <v>26</v>
      </c>
      <c r="N9" s="1212">
        <f t="shared" si="1"/>
        <v>-4.4117647058823484E-2</v>
      </c>
      <c r="O9" s="1215"/>
      <c r="P9" s="1211"/>
      <c r="Q9" s="1211"/>
      <c r="R9" s="1216"/>
      <c r="S9" s="1215"/>
      <c r="T9" s="1211"/>
      <c r="U9" s="1211"/>
      <c r="V9" s="1216"/>
      <c r="W9" s="22"/>
    </row>
    <row r="10" spans="1:95" s="35" customFormat="1" ht="30" customHeight="1" x14ac:dyDescent="0.2">
      <c r="A10" s="1217">
        <v>6</v>
      </c>
      <c r="B10" s="1218" t="s">
        <v>226</v>
      </c>
      <c r="C10" s="1219">
        <v>16.73</v>
      </c>
      <c r="D10" s="1220">
        <v>14</v>
      </c>
      <c r="E10" s="1220">
        <v>14</v>
      </c>
      <c r="F10" s="1221">
        <f t="shared" ref="F10" si="2">E10/D10-1</f>
        <v>0</v>
      </c>
      <c r="G10" s="1222">
        <v>20107.400000000001</v>
      </c>
      <c r="H10" s="1223">
        <v>14882.64</v>
      </c>
      <c r="I10" s="1224">
        <v>14882.2</v>
      </c>
      <c r="J10" s="1225">
        <f t="shared" si="0"/>
        <v>-2.9564647132440669E-5</v>
      </c>
      <c r="K10" s="1226">
        <v>296</v>
      </c>
      <c r="L10" s="1223">
        <v>296</v>
      </c>
      <c r="M10" s="1223">
        <v>40</v>
      </c>
      <c r="N10" s="1225">
        <f t="shared" si="1"/>
        <v>-0.86486486486486491</v>
      </c>
      <c r="O10" s="1222">
        <v>788</v>
      </c>
      <c r="P10" s="1223">
        <v>600</v>
      </c>
      <c r="Q10" s="1223">
        <v>600</v>
      </c>
      <c r="R10" s="1221">
        <f t="shared" ref="R10" si="3">Q10/P10-1</f>
        <v>0</v>
      </c>
      <c r="S10" s="1222"/>
      <c r="T10" s="1223"/>
      <c r="U10" s="1223"/>
      <c r="V10" s="1221"/>
      <c r="W10" s="418"/>
      <c r="X10" s="418"/>
      <c r="Y10" s="418"/>
      <c r="Z10" s="418"/>
      <c r="AA10" s="418"/>
      <c r="AB10" s="418"/>
      <c r="AC10" s="418"/>
      <c r="AD10" s="418"/>
      <c r="AE10" s="418"/>
      <c r="AF10" s="418"/>
      <c r="AG10" s="418"/>
      <c r="AH10" s="418"/>
      <c r="AI10" s="418"/>
      <c r="AJ10" s="418"/>
      <c r="AK10" s="418"/>
      <c r="AL10" s="418"/>
      <c r="AM10" s="418"/>
      <c r="AN10" s="418"/>
      <c r="AO10" s="418"/>
      <c r="AP10" s="418"/>
      <c r="AQ10" s="418"/>
      <c r="AR10" s="418"/>
      <c r="AS10" s="418"/>
      <c r="AT10" s="418"/>
      <c r="AU10" s="418"/>
      <c r="AV10" s="418"/>
      <c r="AW10" s="418"/>
      <c r="AX10" s="418"/>
      <c r="AY10" s="418"/>
      <c r="AZ10" s="418"/>
      <c r="BA10" s="418"/>
      <c r="BB10" s="418"/>
      <c r="BC10" s="418"/>
      <c r="BD10" s="418"/>
      <c r="BE10" s="418"/>
      <c r="BF10" s="418"/>
      <c r="BG10" s="418"/>
      <c r="BH10" s="418"/>
      <c r="BI10" s="418"/>
      <c r="BJ10" s="418"/>
      <c r="BK10" s="418"/>
      <c r="BL10" s="418"/>
      <c r="BM10" s="418"/>
      <c r="BN10" s="418"/>
      <c r="BO10" s="418"/>
      <c r="BP10" s="418"/>
      <c r="BQ10" s="418"/>
      <c r="BR10" s="418"/>
      <c r="BS10" s="418"/>
      <c r="BT10" s="418"/>
      <c r="BU10" s="418"/>
      <c r="BV10" s="418"/>
      <c r="BW10" s="418"/>
      <c r="BX10" s="418"/>
      <c r="BY10" s="418"/>
      <c r="BZ10" s="418"/>
      <c r="CA10" s="418"/>
      <c r="CB10" s="418"/>
      <c r="CC10" s="418"/>
      <c r="CD10" s="418"/>
      <c r="CE10" s="418"/>
      <c r="CF10" s="418"/>
      <c r="CG10" s="418"/>
      <c r="CH10" s="418"/>
      <c r="CI10" s="418"/>
      <c r="CJ10" s="418"/>
      <c r="CK10" s="418"/>
      <c r="CL10" s="418"/>
      <c r="CM10" s="418"/>
      <c r="CN10" s="418"/>
      <c r="CO10" s="418"/>
      <c r="CP10" s="418"/>
      <c r="CQ10" s="34"/>
    </row>
    <row r="11" spans="1:95" s="31" customFormat="1" ht="24.95" customHeight="1" x14ac:dyDescent="0.2">
      <c r="A11" s="697">
        <v>7</v>
      </c>
      <c r="B11" s="28" t="s">
        <v>299</v>
      </c>
      <c r="C11" s="1227"/>
      <c r="D11" s="1228"/>
      <c r="E11" s="1229"/>
      <c r="F11" s="1230"/>
      <c r="G11" s="1231"/>
      <c r="H11" s="1232"/>
      <c r="I11" s="1233"/>
      <c r="J11" s="1230"/>
      <c r="K11" s="1234"/>
      <c r="L11" s="1232"/>
      <c r="M11" s="1233"/>
      <c r="N11" s="1230"/>
      <c r="O11" s="1231"/>
      <c r="P11" s="1232"/>
      <c r="Q11" s="1232"/>
      <c r="R11" s="1230"/>
      <c r="S11" s="1231"/>
      <c r="T11" s="1232"/>
      <c r="U11" s="1232"/>
      <c r="V11" s="1230"/>
    </row>
    <row r="12" spans="1:95" s="31" customFormat="1" ht="24.95" customHeight="1" x14ac:dyDescent="0.2">
      <c r="A12" s="1235">
        <v>8</v>
      </c>
      <c r="B12" s="1236" t="s">
        <v>283</v>
      </c>
      <c r="C12" s="1237">
        <v>28.899000000000001</v>
      </c>
      <c r="D12" s="1238"/>
      <c r="E12" s="1239"/>
      <c r="F12" s="1240"/>
      <c r="G12" s="1241">
        <v>10302.950000000001</v>
      </c>
      <c r="H12" s="1242">
        <v>10878.2</v>
      </c>
      <c r="I12" s="1243">
        <v>4162</v>
      </c>
      <c r="J12" s="1240">
        <f t="shared" si="0"/>
        <v>-0.61739993748965827</v>
      </c>
      <c r="K12" s="1244">
        <v>538</v>
      </c>
      <c r="L12" s="1242">
        <v>538.79999999999995</v>
      </c>
      <c r="M12" s="1243">
        <v>385</v>
      </c>
      <c r="N12" s="1240">
        <f t="shared" si="1"/>
        <v>-0.28544914625092788</v>
      </c>
      <c r="O12" s="1241"/>
      <c r="P12" s="1242">
        <v>671</v>
      </c>
      <c r="Q12" s="1242"/>
      <c r="R12" s="1240"/>
      <c r="S12" s="1241"/>
      <c r="T12" s="1242"/>
      <c r="U12" s="1245"/>
      <c r="V12" s="1240" t="e">
        <f t="shared" ref="V12" si="4">U12/T12-1</f>
        <v>#DIV/0!</v>
      </c>
    </row>
    <row r="13" spans="1:95" s="31" customFormat="1" ht="24.95" customHeight="1" thickBot="1" x14ac:dyDescent="0.25">
      <c r="A13" s="724">
        <v>9</v>
      </c>
      <c r="B13" s="1246" t="s">
        <v>241</v>
      </c>
      <c r="C13" s="1247"/>
      <c r="D13" s="1248"/>
      <c r="E13" s="1249"/>
      <c r="F13" s="1250"/>
      <c r="G13" s="1251">
        <v>2865.52</v>
      </c>
      <c r="H13" s="1252">
        <v>3228</v>
      </c>
      <c r="I13" s="1253">
        <v>570</v>
      </c>
      <c r="J13" s="1250">
        <f t="shared" si="0"/>
        <v>-0.82342007434944242</v>
      </c>
      <c r="K13" s="1254">
        <v>47</v>
      </c>
      <c r="L13" s="1252">
        <v>58</v>
      </c>
      <c r="M13" s="1253">
        <v>54</v>
      </c>
      <c r="N13" s="1250">
        <f t="shared" si="1"/>
        <v>-6.8965517241379337E-2</v>
      </c>
      <c r="O13" s="1251"/>
      <c r="P13" s="1252"/>
      <c r="Q13" s="1252"/>
      <c r="R13" s="1250"/>
      <c r="S13" s="1251"/>
      <c r="T13" s="1252"/>
      <c r="U13" s="1252"/>
      <c r="V13" s="1250"/>
    </row>
    <row r="14" spans="1:95" s="11" customFormat="1" ht="33" customHeight="1" x14ac:dyDescent="0.2">
      <c r="A14" s="1255">
        <v>10</v>
      </c>
      <c r="B14" s="575" t="s">
        <v>172</v>
      </c>
      <c r="C14" s="1256"/>
      <c r="D14" s="1257"/>
      <c r="E14" s="1258"/>
      <c r="F14" s="1259"/>
      <c r="G14" s="1260">
        <v>30</v>
      </c>
      <c r="H14" s="1261">
        <v>40</v>
      </c>
      <c r="I14" s="1262">
        <v>253</v>
      </c>
      <c r="J14" s="1259">
        <f t="shared" si="0"/>
        <v>5.3250000000000002</v>
      </c>
      <c r="K14" s="1263">
        <v>1</v>
      </c>
      <c r="L14" s="1261">
        <v>1</v>
      </c>
      <c r="M14" s="1261">
        <v>5</v>
      </c>
      <c r="N14" s="1259">
        <f t="shared" si="1"/>
        <v>4</v>
      </c>
      <c r="O14" s="1260">
        <v>1.5</v>
      </c>
      <c r="P14" s="1261"/>
      <c r="Q14" s="1261"/>
      <c r="R14" s="1264"/>
      <c r="S14" s="1260"/>
      <c r="T14" s="1261"/>
      <c r="U14" s="1261"/>
      <c r="V14" s="1264"/>
      <c r="W14" s="22"/>
    </row>
    <row r="15" spans="1:95" s="22" customFormat="1" ht="33" customHeight="1" x14ac:dyDescent="0.2">
      <c r="A15" s="1265">
        <v>11</v>
      </c>
      <c r="B15" s="1266" t="s">
        <v>173</v>
      </c>
      <c r="C15" s="1267"/>
      <c r="D15" s="1268"/>
      <c r="E15" s="1269"/>
      <c r="F15" s="1270"/>
      <c r="G15" s="1271">
        <v>180</v>
      </c>
      <c r="H15" s="1272">
        <v>180</v>
      </c>
      <c r="I15" s="1273">
        <v>160</v>
      </c>
      <c r="J15" s="1270">
        <f t="shared" si="0"/>
        <v>-0.11111111111111116</v>
      </c>
      <c r="K15" s="1274">
        <v>20</v>
      </c>
      <c r="L15" s="1272">
        <v>20</v>
      </c>
      <c r="M15" s="1275">
        <v>28</v>
      </c>
      <c r="N15" s="1270">
        <f t="shared" si="1"/>
        <v>0.39999999999999991</v>
      </c>
      <c r="O15" s="1271"/>
      <c r="P15" s="1275"/>
      <c r="Q15" s="1275"/>
      <c r="R15" s="1276"/>
      <c r="S15" s="1271"/>
      <c r="T15" s="1275"/>
      <c r="U15" s="1275"/>
      <c r="V15" s="1276"/>
    </row>
    <row r="16" spans="1:95" s="11" customFormat="1" ht="33" customHeight="1" x14ac:dyDescent="0.2">
      <c r="A16" s="1277">
        <v>12</v>
      </c>
      <c r="B16" s="461" t="s">
        <v>174</v>
      </c>
      <c r="C16" s="1278"/>
      <c r="D16" s="1279"/>
      <c r="E16" s="1279"/>
      <c r="F16" s="1280"/>
      <c r="G16" s="1281">
        <v>210</v>
      </c>
      <c r="H16" s="1261">
        <v>200</v>
      </c>
      <c r="I16" s="1282">
        <v>270</v>
      </c>
      <c r="J16" s="1280">
        <f t="shared" si="0"/>
        <v>0.35000000000000009</v>
      </c>
      <c r="K16" s="1283">
        <v>40</v>
      </c>
      <c r="L16" s="1282">
        <v>32</v>
      </c>
      <c r="M16" s="1282">
        <v>4</v>
      </c>
      <c r="N16" s="1280">
        <f t="shared" si="1"/>
        <v>-0.875</v>
      </c>
      <c r="O16" s="1281"/>
      <c r="P16" s="1282"/>
      <c r="Q16" s="1282"/>
      <c r="R16" s="1284"/>
      <c r="S16" s="1281"/>
      <c r="T16" s="1282"/>
      <c r="U16" s="1282"/>
      <c r="V16" s="1284"/>
      <c r="W16" s="22"/>
    </row>
    <row r="17" spans="1:23" s="22" customFormat="1" ht="26.25" customHeight="1" x14ac:dyDescent="0.2">
      <c r="A17" s="1285">
        <v>13</v>
      </c>
      <c r="B17" s="1286" t="s">
        <v>189</v>
      </c>
      <c r="C17" s="1287"/>
      <c r="D17" s="1268"/>
      <c r="E17" s="1269">
        <v>0.56999999999999995</v>
      </c>
      <c r="F17" s="1288"/>
      <c r="G17" s="1289">
        <v>1406.01</v>
      </c>
      <c r="H17" s="1272">
        <v>1125</v>
      </c>
      <c r="I17" s="1273">
        <v>749.62</v>
      </c>
      <c r="J17" s="1288">
        <f t="shared" si="0"/>
        <v>-0.33367111111111114</v>
      </c>
      <c r="K17" s="1290">
        <v>53</v>
      </c>
      <c r="L17" s="1272">
        <v>45</v>
      </c>
      <c r="M17" s="1273">
        <v>40</v>
      </c>
      <c r="N17" s="1288">
        <f t="shared" si="1"/>
        <v>-0.11111111111111116</v>
      </c>
      <c r="O17" s="1289"/>
      <c r="P17" s="1273"/>
      <c r="Q17" s="1273"/>
      <c r="R17" s="914"/>
      <c r="S17" s="1289"/>
      <c r="T17" s="1273"/>
      <c r="U17" s="1273"/>
      <c r="V17" s="914"/>
    </row>
    <row r="18" spans="1:23" s="22" customFormat="1" ht="24.95" customHeight="1" x14ac:dyDescent="0.2">
      <c r="A18" s="1277">
        <v>14</v>
      </c>
      <c r="B18" s="461" t="s">
        <v>190</v>
      </c>
      <c r="C18" s="1278"/>
      <c r="D18" s="1279"/>
      <c r="E18" s="1279"/>
      <c r="F18" s="1291"/>
      <c r="G18" s="1281"/>
      <c r="H18" s="1261"/>
      <c r="I18" s="1282">
        <v>0</v>
      </c>
      <c r="J18" s="1291"/>
      <c r="K18" s="1292">
        <v>12</v>
      </c>
      <c r="L18" s="1282">
        <v>12</v>
      </c>
      <c r="M18" s="1282">
        <v>5</v>
      </c>
      <c r="N18" s="1291">
        <f t="shared" si="1"/>
        <v>-0.58333333333333326</v>
      </c>
      <c r="O18" s="1281"/>
      <c r="P18" s="1282"/>
      <c r="Q18" s="1282"/>
      <c r="R18" s="1293"/>
      <c r="S18" s="1281"/>
      <c r="T18" s="1282"/>
      <c r="U18" s="1282"/>
      <c r="V18" s="1293"/>
    </row>
    <row r="19" spans="1:23" s="22" customFormat="1" ht="24.95" customHeight="1" thickBot="1" x14ac:dyDescent="0.25">
      <c r="A19" s="1294">
        <v>15</v>
      </c>
      <c r="B19" s="1295" t="s">
        <v>191</v>
      </c>
      <c r="C19" s="1296"/>
      <c r="D19" s="1297"/>
      <c r="E19" s="1298"/>
      <c r="F19" s="1299"/>
      <c r="G19" s="1300">
        <v>316.48</v>
      </c>
      <c r="H19" s="1301">
        <v>253.184</v>
      </c>
      <c r="I19" s="1302"/>
      <c r="J19" s="1299">
        <f t="shared" si="0"/>
        <v>-1</v>
      </c>
      <c r="K19" s="1303"/>
      <c r="L19" s="1301"/>
      <c r="M19" s="1302"/>
      <c r="N19" s="1299"/>
      <c r="O19" s="1300"/>
      <c r="P19" s="1302"/>
      <c r="Q19" s="1302"/>
      <c r="R19" s="1304"/>
      <c r="S19" s="1300"/>
      <c r="T19" s="1302"/>
      <c r="U19" s="1302"/>
      <c r="V19" s="1304"/>
    </row>
    <row r="20" spans="1:23" s="11" customFormat="1" ht="30" customHeight="1" x14ac:dyDescent="0.2">
      <c r="A20" s="1305">
        <v>16</v>
      </c>
      <c r="B20" s="97" t="s">
        <v>175</v>
      </c>
      <c r="C20" s="1306"/>
      <c r="D20" s="1307"/>
      <c r="E20" s="1307"/>
      <c r="F20" s="1308"/>
      <c r="G20" s="1309">
        <v>1892</v>
      </c>
      <c r="H20" s="1310">
        <v>2100</v>
      </c>
      <c r="I20" s="1310">
        <v>2085</v>
      </c>
      <c r="J20" s="1308">
        <f t="shared" si="0"/>
        <v>-7.1428571428571175E-3</v>
      </c>
      <c r="K20" s="1311">
        <v>11</v>
      </c>
      <c r="L20" s="1310">
        <v>15</v>
      </c>
      <c r="M20" s="1310">
        <v>25</v>
      </c>
      <c r="N20" s="1308">
        <f t="shared" ref="N20:N21" si="5">M20/L20-1</f>
        <v>0.66666666666666674</v>
      </c>
      <c r="O20" s="1309"/>
      <c r="P20" s="1310"/>
      <c r="Q20" s="1310"/>
      <c r="R20" s="1312"/>
      <c r="S20" s="1309"/>
      <c r="T20" s="1310"/>
      <c r="U20" s="1310"/>
      <c r="V20" s="1312"/>
      <c r="W20" s="22"/>
    </row>
    <row r="21" spans="1:23" s="11" customFormat="1" ht="24.95" customHeight="1" x14ac:dyDescent="0.2">
      <c r="A21" s="1313">
        <v>17</v>
      </c>
      <c r="B21" s="20" t="s">
        <v>182</v>
      </c>
      <c r="C21" s="1256"/>
      <c r="D21" s="1257"/>
      <c r="E21" s="1257"/>
      <c r="F21" s="1314"/>
      <c r="G21" s="1260"/>
      <c r="H21" s="1261">
        <v>200</v>
      </c>
      <c r="I21" s="1261"/>
      <c r="J21" s="1314">
        <f t="shared" si="0"/>
        <v>-1</v>
      </c>
      <c r="K21" s="1263"/>
      <c r="L21" s="1261">
        <v>5</v>
      </c>
      <c r="M21" s="1261"/>
      <c r="N21" s="1314">
        <f t="shared" si="5"/>
        <v>-1</v>
      </c>
      <c r="O21" s="1260"/>
      <c r="P21" s="1261"/>
      <c r="Q21" s="1261"/>
      <c r="R21" s="1315"/>
      <c r="S21" s="1260"/>
      <c r="T21" s="1261"/>
      <c r="U21" s="1261"/>
      <c r="V21" s="1315"/>
      <c r="W21" s="22"/>
    </row>
    <row r="22" spans="1:23" s="22" customFormat="1" ht="24.95" customHeight="1" thickBot="1" x14ac:dyDescent="0.25">
      <c r="A22" s="1316">
        <v>18</v>
      </c>
      <c r="B22" s="98" t="s">
        <v>231</v>
      </c>
      <c r="C22" s="1317"/>
      <c r="D22" s="1318"/>
      <c r="E22" s="1318"/>
      <c r="F22" s="1319"/>
      <c r="G22" s="1320"/>
      <c r="H22" s="1321">
        <v>1980</v>
      </c>
      <c r="I22" s="1321">
        <v>1980</v>
      </c>
      <c r="J22" s="1319">
        <f t="shared" si="0"/>
        <v>0</v>
      </c>
      <c r="K22" s="1322"/>
      <c r="L22" s="1321">
        <v>5</v>
      </c>
      <c r="M22" s="1321"/>
      <c r="N22" s="1319"/>
      <c r="O22" s="1320"/>
      <c r="P22" s="1321"/>
      <c r="Q22" s="1321"/>
      <c r="R22" s="1323"/>
      <c r="S22" s="1320"/>
      <c r="T22" s="1321"/>
      <c r="U22" s="1321"/>
      <c r="V22" s="1323"/>
    </row>
    <row r="23" spans="1:23" ht="28.5" customHeight="1" thickBot="1" x14ac:dyDescent="0.25">
      <c r="A23" s="12"/>
      <c r="B23" s="12"/>
      <c r="C23" s="1324">
        <f>SUM(C5:C22)</f>
        <v>45.629000000000005</v>
      </c>
      <c r="D23" s="1325">
        <f>SUM(D5:D22)</f>
        <v>14</v>
      </c>
      <c r="E23" s="1325">
        <f>SUM(E5:E22)</f>
        <v>14.57</v>
      </c>
      <c r="F23" s="1329">
        <f>E23/D23-1</f>
        <v>4.0714285714285703E-2</v>
      </c>
      <c r="G23" s="1327">
        <f>SUM(G5:G22)</f>
        <v>41552.35</v>
      </c>
      <c r="H23" s="1328">
        <f>SUM(H5:H22)</f>
        <v>38825.924000000006</v>
      </c>
      <c r="I23" s="1328">
        <v>30805.13</v>
      </c>
      <c r="J23" s="1329">
        <f t="shared" si="0"/>
        <v>-0.20658346727305199</v>
      </c>
      <c r="K23" s="1327">
        <f>SUM(K5:K22)</f>
        <v>1711</v>
      </c>
      <c r="L23" s="1328">
        <f>SUM(L5:L22)</f>
        <v>1367.3999999999999</v>
      </c>
      <c r="M23" s="1328">
        <f>SUM(M5:M22)</f>
        <v>925.6</v>
      </c>
      <c r="N23" s="1329">
        <f t="shared" ref="N23" si="6">M23/L23-1</f>
        <v>-0.3230949246745648</v>
      </c>
      <c r="O23" s="1327">
        <f>SUM(O5:O22)</f>
        <v>789.5</v>
      </c>
      <c r="P23" s="1328">
        <f>SUM(P5:P22)</f>
        <v>1271</v>
      </c>
      <c r="Q23" s="1328">
        <f>SUM(Q5:Q22)</f>
        <v>600</v>
      </c>
      <c r="R23" s="1329">
        <f t="shared" ref="R23" si="7">Q23/P23-1</f>
        <v>-0.52793076317859955</v>
      </c>
      <c r="S23" s="1327">
        <f>SUM(S5:S22)</f>
        <v>0</v>
      </c>
      <c r="T23" s="1328">
        <f t="shared" ref="T23" si="8">SUM(T5:T22)</f>
        <v>0</v>
      </c>
      <c r="U23" s="1328">
        <f>SUM(U5:U22)</f>
        <v>0</v>
      </c>
      <c r="V23" s="1607" t="e">
        <f>U23/T23-1</f>
        <v>#DIV/0!</v>
      </c>
    </row>
  </sheetData>
  <mergeCells count="7">
    <mergeCell ref="S3:V3"/>
    <mergeCell ref="A3:A4"/>
    <mergeCell ref="B3:B4"/>
    <mergeCell ref="C3:F3"/>
    <mergeCell ref="G3:J3"/>
    <mergeCell ref="K3:N3"/>
    <mergeCell ref="O3:R3"/>
  </mergeCells>
  <pageMargins left="0.55118110236220474" right="0.23622047244094491" top="0.94488188976377963" bottom="0.74803149606299213" header="0.31496062992125984" footer="0.31496062992125984"/>
  <pageSetup paperSize="9" scale="45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3"/>
  <sheetViews>
    <sheetView showOutlineSymbols="0" showWhiteSpace="0" zoomScale="70" zoomScaleNormal="70" workbookViewId="0">
      <pane xSplit="2" topLeftCell="H1" activePane="topRight" state="frozen"/>
      <selection activeCell="A7" sqref="A7"/>
      <selection pane="topRight" sqref="A1:XFD7"/>
    </sheetView>
  </sheetViews>
  <sheetFormatPr defaultRowHeight="14.25" x14ac:dyDescent="0.2"/>
  <cols>
    <col min="1" max="1" width="5.125" style="3" customWidth="1"/>
    <col min="2" max="2" width="39.25" style="3" customWidth="1"/>
    <col min="3" max="3" width="10.875" style="1" customWidth="1"/>
    <col min="4" max="4" width="10" style="1" customWidth="1"/>
    <col min="5" max="5" width="10.125" style="1" customWidth="1"/>
    <col min="6" max="6" width="10.5" style="861" customWidth="1"/>
    <col min="7" max="7" width="10.875" style="1" customWidth="1"/>
    <col min="8" max="8" width="10" style="1" customWidth="1"/>
    <col min="9" max="9" width="10.125" style="1" customWidth="1"/>
    <col min="10" max="10" width="10.5" style="861" customWidth="1"/>
    <col min="11" max="11" width="10.125" customWidth="1"/>
    <col min="12" max="12" width="10" customWidth="1"/>
    <col min="13" max="13" width="10.5" customWidth="1"/>
    <col min="14" max="14" width="10.625" style="861" customWidth="1"/>
    <col min="15" max="15" width="10.5" customWidth="1"/>
    <col min="16" max="16" width="10.25" customWidth="1"/>
    <col min="17" max="17" width="10.375" customWidth="1"/>
    <col min="18" max="18" width="10.25" style="861" customWidth="1"/>
    <col min="19" max="19" width="10.5" customWidth="1"/>
    <col min="20" max="20" width="10.25" customWidth="1"/>
    <col min="21" max="21" width="10.375" customWidth="1"/>
    <col min="22" max="22" width="10.25" style="861" customWidth="1"/>
    <col min="23" max="23" width="9" style="18"/>
  </cols>
  <sheetData>
    <row r="1" spans="1:95" ht="27.75" customHeight="1" x14ac:dyDescent="0.45">
      <c r="A1" s="666"/>
      <c r="B1" s="666"/>
      <c r="E1" s="10"/>
      <c r="F1" s="1"/>
      <c r="I1" s="33"/>
      <c r="J1" s="667" t="s">
        <v>280</v>
      </c>
      <c r="K1" s="1"/>
      <c r="L1" s="1"/>
      <c r="M1" s="1"/>
      <c r="N1" s="1"/>
      <c r="O1" s="1"/>
      <c r="P1" s="1"/>
      <c r="Q1" s="1"/>
      <c r="R1" s="668"/>
      <c r="S1" s="1"/>
      <c r="T1" s="1"/>
      <c r="U1" s="1"/>
      <c r="V1" s="668"/>
    </row>
    <row r="2" spans="1:95" ht="7.5" customHeight="1" thickBot="1" x14ac:dyDescent="0.25"/>
    <row r="3" spans="1:95" ht="22.5" customHeight="1" x14ac:dyDescent="0.2">
      <c r="A3" s="1616" t="s">
        <v>263</v>
      </c>
      <c r="B3" s="1611" t="s">
        <v>228</v>
      </c>
      <c r="C3" s="1613" t="s">
        <v>227</v>
      </c>
      <c r="D3" s="1614"/>
      <c r="E3" s="1614"/>
      <c r="F3" s="1614"/>
      <c r="G3" s="1613" t="s">
        <v>216</v>
      </c>
      <c r="H3" s="1614"/>
      <c r="I3" s="1614"/>
      <c r="J3" s="1614"/>
      <c r="K3" s="1621" t="s">
        <v>217</v>
      </c>
      <c r="L3" s="1622"/>
      <c r="M3" s="1622"/>
      <c r="N3" s="1623"/>
      <c r="O3" s="1621" t="s">
        <v>218</v>
      </c>
      <c r="P3" s="1622"/>
      <c r="Q3" s="1622"/>
      <c r="R3" s="1623"/>
      <c r="S3" s="1621" t="s">
        <v>207</v>
      </c>
      <c r="T3" s="1622"/>
      <c r="U3" s="1622"/>
      <c r="V3" s="1623"/>
    </row>
    <row r="4" spans="1:95" s="9" customFormat="1" ht="51.75" customHeight="1" thickBot="1" x14ac:dyDescent="0.25">
      <c r="A4" s="1617"/>
      <c r="B4" s="1612"/>
      <c r="C4" s="41" t="s">
        <v>264</v>
      </c>
      <c r="D4" s="42" t="s">
        <v>265</v>
      </c>
      <c r="E4" s="42" t="s">
        <v>266</v>
      </c>
      <c r="F4" s="672" t="s">
        <v>267</v>
      </c>
      <c r="G4" s="41" t="s">
        <v>264</v>
      </c>
      <c r="H4" s="42" t="s">
        <v>265</v>
      </c>
      <c r="I4" s="42" t="s">
        <v>266</v>
      </c>
      <c r="J4" s="672" t="s">
        <v>267</v>
      </c>
      <c r="K4" s="41" t="s">
        <v>264</v>
      </c>
      <c r="L4" s="42" t="s">
        <v>265</v>
      </c>
      <c r="M4" s="42" t="s">
        <v>266</v>
      </c>
      <c r="N4" s="672" t="s">
        <v>267</v>
      </c>
      <c r="O4" s="41" t="s">
        <v>264</v>
      </c>
      <c r="P4" s="42" t="s">
        <v>265</v>
      </c>
      <c r="Q4" s="42" t="s">
        <v>266</v>
      </c>
      <c r="R4" s="1045" t="s">
        <v>267</v>
      </c>
      <c r="S4" s="41" t="s">
        <v>264</v>
      </c>
      <c r="T4" s="42" t="s">
        <v>265</v>
      </c>
      <c r="U4" s="42" t="s">
        <v>266</v>
      </c>
      <c r="V4" s="1045" t="s">
        <v>267</v>
      </c>
      <c r="W4" s="26"/>
    </row>
    <row r="5" spans="1:95" s="11" customFormat="1" ht="24.95" customHeight="1" thickBot="1" x14ac:dyDescent="0.25">
      <c r="A5" s="1157">
        <v>1</v>
      </c>
      <c r="B5" s="95" t="s">
        <v>171</v>
      </c>
      <c r="C5" s="1158"/>
      <c r="D5" s="1159"/>
      <c r="E5" s="1159"/>
      <c r="F5" s="1160"/>
      <c r="G5" s="1161"/>
      <c r="H5" s="1162"/>
      <c r="I5" s="1162">
        <v>356</v>
      </c>
      <c r="J5" s="1160"/>
      <c r="K5" s="1163"/>
      <c r="L5" s="1162"/>
      <c r="M5" s="1162">
        <v>5</v>
      </c>
      <c r="N5" s="1160"/>
      <c r="O5" s="1161"/>
      <c r="P5" s="1162"/>
      <c r="Q5" s="1162"/>
      <c r="R5" s="1164"/>
      <c r="S5" s="1161"/>
      <c r="T5" s="1162"/>
      <c r="U5" s="1162"/>
      <c r="V5" s="1164"/>
      <c r="W5" s="22"/>
    </row>
    <row r="6" spans="1:95" s="11" customFormat="1" ht="24.95" customHeight="1" x14ac:dyDescent="0.2">
      <c r="A6" s="1165">
        <v>2</v>
      </c>
      <c r="B6" s="1166" t="s">
        <v>167</v>
      </c>
      <c r="C6" s="1167"/>
      <c r="D6" s="1168"/>
      <c r="E6" s="1168"/>
      <c r="F6" s="1169"/>
      <c r="G6" s="1170"/>
      <c r="H6" s="1171"/>
      <c r="I6" s="1171">
        <v>4290.38</v>
      </c>
      <c r="J6" s="1169"/>
      <c r="K6" s="1172"/>
      <c r="L6" s="1171"/>
      <c r="M6" s="1171">
        <v>759</v>
      </c>
      <c r="N6" s="1173"/>
      <c r="O6" s="1170"/>
      <c r="P6" s="1171"/>
      <c r="Q6" s="1171"/>
      <c r="R6" s="1174"/>
      <c r="S6" s="1170"/>
      <c r="T6" s="1171"/>
      <c r="U6" s="1171"/>
      <c r="V6" s="1174"/>
      <c r="W6" s="22"/>
    </row>
    <row r="7" spans="1:95" s="11" customFormat="1" ht="24.95" customHeight="1" x14ac:dyDescent="0.2">
      <c r="A7" s="1175">
        <v>3</v>
      </c>
      <c r="B7" s="1176" t="s">
        <v>168</v>
      </c>
      <c r="C7" s="1177"/>
      <c r="D7" s="1178"/>
      <c r="E7" s="1179"/>
      <c r="F7" s="1180"/>
      <c r="G7" s="1181"/>
      <c r="H7" s="1182"/>
      <c r="I7" s="1183">
        <v>1240</v>
      </c>
      <c r="J7" s="1180"/>
      <c r="K7" s="1184"/>
      <c r="L7" s="1185"/>
      <c r="M7" s="1185">
        <v>714</v>
      </c>
      <c r="N7" s="1186"/>
      <c r="O7" s="1187"/>
      <c r="P7" s="1188"/>
      <c r="Q7" s="1188"/>
      <c r="R7" s="1189"/>
      <c r="S7" s="1187"/>
      <c r="T7" s="1188"/>
      <c r="U7" s="1188"/>
      <c r="V7" s="1189"/>
      <c r="W7" s="22"/>
    </row>
    <row r="8" spans="1:95" s="11" customFormat="1" ht="24.95" customHeight="1" x14ac:dyDescent="0.2">
      <c r="A8" s="1190">
        <v>4</v>
      </c>
      <c r="B8" s="1191" t="s">
        <v>169</v>
      </c>
      <c r="C8" s="1192"/>
      <c r="D8" s="1193"/>
      <c r="E8" s="1194"/>
      <c r="F8" s="1195"/>
      <c r="G8" s="1196"/>
      <c r="H8" s="1197"/>
      <c r="I8" s="1198">
        <v>838.93</v>
      </c>
      <c r="J8" s="1195"/>
      <c r="K8" s="1199"/>
      <c r="L8" s="1197"/>
      <c r="M8" s="1200">
        <v>16</v>
      </c>
      <c r="N8" s="1201"/>
      <c r="O8" s="1202"/>
      <c r="P8" s="1198"/>
      <c r="Q8" s="1198"/>
      <c r="R8" s="1203"/>
      <c r="S8" s="1202"/>
      <c r="T8" s="1198"/>
      <c r="U8" s="1198"/>
      <c r="V8" s="1203"/>
      <c r="W8" s="22"/>
    </row>
    <row r="9" spans="1:95" s="11" customFormat="1" ht="24.95" customHeight="1" thickBot="1" x14ac:dyDescent="0.25">
      <c r="A9" s="1204">
        <v>5</v>
      </c>
      <c r="B9" s="1096" t="s">
        <v>170</v>
      </c>
      <c r="C9" s="1205"/>
      <c r="D9" s="1206"/>
      <c r="E9" s="1207"/>
      <c r="F9" s="1208"/>
      <c r="G9" s="1209"/>
      <c r="H9" s="1210"/>
      <c r="I9" s="1211">
        <v>736</v>
      </c>
      <c r="J9" s="1212"/>
      <c r="K9" s="1213"/>
      <c r="L9" s="1210"/>
      <c r="M9" s="1214">
        <v>34</v>
      </c>
      <c r="N9" s="1212"/>
      <c r="O9" s="1215"/>
      <c r="P9" s="1211"/>
      <c r="Q9" s="1211"/>
      <c r="R9" s="1216"/>
      <c r="S9" s="1215"/>
      <c r="T9" s="1211"/>
      <c r="U9" s="1211"/>
      <c r="V9" s="1216"/>
      <c r="W9" s="22"/>
    </row>
    <row r="10" spans="1:95" s="35" customFormat="1" ht="30" customHeight="1" x14ac:dyDescent="0.2">
      <c r="A10" s="1217">
        <v>6</v>
      </c>
      <c r="B10" s="1218" t="s">
        <v>281</v>
      </c>
      <c r="C10" s="1219"/>
      <c r="D10" s="1220"/>
      <c r="E10" s="1220"/>
      <c r="F10" s="1221"/>
      <c r="G10" s="1222"/>
      <c r="H10" s="1223"/>
      <c r="I10" s="1224">
        <v>14202</v>
      </c>
      <c r="J10" s="1225"/>
      <c r="K10" s="1226"/>
      <c r="L10" s="1223"/>
      <c r="M10" s="1223">
        <v>214</v>
      </c>
      <c r="N10" s="1225"/>
      <c r="O10" s="1222"/>
      <c r="P10" s="1223"/>
      <c r="Q10" s="1223">
        <v>550</v>
      </c>
      <c r="R10" s="1221"/>
      <c r="S10" s="1222"/>
      <c r="T10" s="1223"/>
      <c r="U10" s="1223"/>
      <c r="V10" s="1221"/>
      <c r="W10" s="418"/>
      <c r="X10" s="418"/>
      <c r="Y10" s="418"/>
      <c r="Z10" s="418"/>
      <c r="AA10" s="418"/>
      <c r="AB10" s="418"/>
      <c r="AC10" s="418"/>
      <c r="AD10" s="418"/>
      <c r="AE10" s="418"/>
      <c r="AF10" s="418"/>
      <c r="AG10" s="418"/>
      <c r="AH10" s="418"/>
      <c r="AI10" s="418"/>
      <c r="AJ10" s="418"/>
      <c r="AK10" s="418"/>
      <c r="AL10" s="418"/>
      <c r="AM10" s="418"/>
      <c r="AN10" s="418"/>
      <c r="AO10" s="418"/>
      <c r="AP10" s="418"/>
      <c r="AQ10" s="418"/>
      <c r="AR10" s="418"/>
      <c r="AS10" s="418"/>
      <c r="AT10" s="418"/>
      <c r="AU10" s="418"/>
      <c r="AV10" s="418"/>
      <c r="AW10" s="418"/>
      <c r="AX10" s="418"/>
      <c r="AY10" s="418"/>
      <c r="AZ10" s="418"/>
      <c r="BA10" s="418"/>
      <c r="BB10" s="418"/>
      <c r="BC10" s="418"/>
      <c r="BD10" s="418"/>
      <c r="BE10" s="418"/>
      <c r="BF10" s="418"/>
      <c r="BG10" s="418"/>
      <c r="BH10" s="418"/>
      <c r="BI10" s="418"/>
      <c r="BJ10" s="418"/>
      <c r="BK10" s="418"/>
      <c r="BL10" s="418"/>
      <c r="BM10" s="418"/>
      <c r="BN10" s="418"/>
      <c r="BO10" s="418"/>
      <c r="BP10" s="418"/>
      <c r="BQ10" s="418"/>
      <c r="BR10" s="418"/>
      <c r="BS10" s="418"/>
      <c r="BT10" s="418"/>
      <c r="BU10" s="418"/>
      <c r="BV10" s="418"/>
      <c r="BW10" s="418"/>
      <c r="BX10" s="418"/>
      <c r="BY10" s="418"/>
      <c r="BZ10" s="418"/>
      <c r="CA10" s="418"/>
      <c r="CB10" s="418"/>
      <c r="CC10" s="418"/>
      <c r="CD10" s="418"/>
      <c r="CE10" s="418"/>
      <c r="CF10" s="418"/>
      <c r="CG10" s="418"/>
      <c r="CH10" s="418"/>
      <c r="CI10" s="418"/>
      <c r="CJ10" s="418"/>
      <c r="CK10" s="418"/>
      <c r="CL10" s="418"/>
      <c r="CM10" s="418"/>
      <c r="CN10" s="418"/>
      <c r="CO10" s="418"/>
      <c r="CP10" s="418"/>
      <c r="CQ10" s="34"/>
    </row>
    <row r="11" spans="1:95" s="31" customFormat="1" ht="24.95" customHeight="1" x14ac:dyDescent="0.2">
      <c r="A11" s="697">
        <v>7</v>
      </c>
      <c r="B11" s="28" t="s">
        <v>282</v>
      </c>
      <c r="C11" s="1227"/>
      <c r="D11" s="1228"/>
      <c r="E11" s="1229"/>
      <c r="F11" s="1230"/>
      <c r="G11" s="1231"/>
      <c r="H11" s="1232"/>
      <c r="I11" s="1233">
        <v>2005.2</v>
      </c>
      <c r="J11" s="1230"/>
      <c r="K11" s="1234"/>
      <c r="L11" s="1232"/>
      <c r="M11" s="1233"/>
      <c r="N11" s="1230"/>
      <c r="O11" s="1231"/>
      <c r="P11" s="1232"/>
      <c r="Q11" s="1232"/>
      <c r="R11" s="1230"/>
      <c r="S11" s="1231"/>
      <c r="T11" s="1232"/>
      <c r="U11" s="1232"/>
      <c r="V11" s="1230"/>
    </row>
    <row r="12" spans="1:95" s="31" customFormat="1" ht="24.95" customHeight="1" x14ac:dyDescent="0.2">
      <c r="A12" s="1235">
        <v>8</v>
      </c>
      <c r="B12" s="1236" t="s">
        <v>283</v>
      </c>
      <c r="C12" s="1237"/>
      <c r="D12" s="1238"/>
      <c r="E12" s="1239"/>
      <c r="F12" s="1240"/>
      <c r="G12" s="1241"/>
      <c r="H12" s="1242"/>
      <c r="I12" s="1243">
        <v>4195</v>
      </c>
      <c r="J12" s="1240"/>
      <c r="K12" s="1244"/>
      <c r="L12" s="1242"/>
      <c r="M12" s="1243">
        <v>220</v>
      </c>
      <c r="N12" s="1240"/>
      <c r="O12" s="1241"/>
      <c r="P12" s="1242"/>
      <c r="Q12" s="1242"/>
      <c r="R12" s="1240"/>
      <c r="S12" s="1241"/>
      <c r="T12" s="1242"/>
      <c r="U12" s="1245"/>
      <c r="V12" s="1240"/>
    </row>
    <row r="13" spans="1:95" s="31" customFormat="1" ht="24.95" customHeight="1" thickBot="1" x14ac:dyDescent="0.25">
      <c r="A13" s="724">
        <v>9</v>
      </c>
      <c r="B13" s="1246" t="s">
        <v>241</v>
      </c>
      <c r="C13" s="1247"/>
      <c r="D13" s="1248"/>
      <c r="E13" s="1249"/>
      <c r="F13" s="1250"/>
      <c r="G13" s="1251"/>
      <c r="H13" s="1252"/>
      <c r="I13" s="1253">
        <v>9550</v>
      </c>
      <c r="J13" s="1250"/>
      <c r="K13" s="1254"/>
      <c r="L13" s="1252"/>
      <c r="M13" s="1253">
        <v>56</v>
      </c>
      <c r="N13" s="1250"/>
      <c r="O13" s="1251"/>
      <c r="P13" s="1252"/>
      <c r="Q13" s="1252"/>
      <c r="R13" s="1250"/>
      <c r="S13" s="1251"/>
      <c r="T13" s="1252"/>
      <c r="U13" s="1252"/>
      <c r="V13" s="1250"/>
    </row>
    <row r="14" spans="1:95" s="11" customFormat="1" ht="33" customHeight="1" x14ac:dyDescent="0.2">
      <c r="A14" s="1255">
        <v>10</v>
      </c>
      <c r="B14" s="575" t="s">
        <v>172</v>
      </c>
      <c r="C14" s="1256"/>
      <c r="D14" s="1257"/>
      <c r="E14" s="1258"/>
      <c r="F14" s="1259"/>
      <c r="G14" s="1260"/>
      <c r="H14" s="1261"/>
      <c r="I14" s="1262">
        <v>243</v>
      </c>
      <c r="J14" s="1259"/>
      <c r="K14" s="1263"/>
      <c r="L14" s="1261"/>
      <c r="M14" s="1261">
        <v>6</v>
      </c>
      <c r="N14" s="1259"/>
      <c r="O14" s="1260"/>
      <c r="P14" s="1261"/>
      <c r="Q14" s="1261">
        <v>0.81599999999999995</v>
      </c>
      <c r="R14" s="1264"/>
      <c r="S14" s="1260"/>
      <c r="T14" s="1261"/>
      <c r="U14" s="1261"/>
      <c r="V14" s="1264"/>
      <c r="W14" s="22"/>
    </row>
    <row r="15" spans="1:95" s="22" customFormat="1" ht="33" customHeight="1" x14ac:dyDescent="0.2">
      <c r="A15" s="1265">
        <v>11</v>
      </c>
      <c r="B15" s="1266" t="s">
        <v>173</v>
      </c>
      <c r="C15" s="1267"/>
      <c r="D15" s="1268"/>
      <c r="E15" s="1269"/>
      <c r="F15" s="1270"/>
      <c r="G15" s="1271"/>
      <c r="H15" s="1272"/>
      <c r="I15" s="1273">
        <v>175</v>
      </c>
      <c r="J15" s="1270"/>
      <c r="K15" s="1274"/>
      <c r="L15" s="1272"/>
      <c r="M15" s="1275">
        <v>24</v>
      </c>
      <c r="N15" s="1270"/>
      <c r="O15" s="1271"/>
      <c r="P15" s="1275"/>
      <c r="Q15" s="1275"/>
      <c r="R15" s="1276"/>
      <c r="S15" s="1271"/>
      <c r="T15" s="1275"/>
      <c r="U15" s="1275"/>
      <c r="V15" s="1276"/>
    </row>
    <row r="16" spans="1:95" s="11" customFormat="1" ht="33" customHeight="1" x14ac:dyDescent="0.2">
      <c r="A16" s="1277">
        <v>12</v>
      </c>
      <c r="B16" s="461" t="s">
        <v>174</v>
      </c>
      <c r="C16" s="1278"/>
      <c r="D16" s="1279"/>
      <c r="E16" s="1279"/>
      <c r="F16" s="1280"/>
      <c r="G16" s="1281"/>
      <c r="H16" s="1261"/>
      <c r="I16" s="1282">
        <v>225</v>
      </c>
      <c r="J16" s="1280"/>
      <c r="K16" s="1283"/>
      <c r="L16" s="1282"/>
      <c r="M16" s="1282">
        <v>4</v>
      </c>
      <c r="N16" s="1280"/>
      <c r="O16" s="1281"/>
      <c r="P16" s="1282"/>
      <c r="Q16" s="1282"/>
      <c r="R16" s="1284"/>
      <c r="S16" s="1281"/>
      <c r="T16" s="1282"/>
      <c r="U16" s="1282"/>
      <c r="V16" s="1284"/>
      <c r="W16" s="22"/>
    </row>
    <row r="17" spans="1:23" s="22" customFormat="1" ht="26.25" customHeight="1" x14ac:dyDescent="0.2">
      <c r="A17" s="1285">
        <v>13</v>
      </c>
      <c r="B17" s="1286" t="s">
        <v>189</v>
      </c>
      <c r="C17" s="1287"/>
      <c r="D17" s="1268"/>
      <c r="E17" s="1269"/>
      <c r="F17" s="1288"/>
      <c r="G17" s="1289"/>
      <c r="H17" s="1272"/>
      <c r="I17" s="1273">
        <v>749.62</v>
      </c>
      <c r="J17" s="1288"/>
      <c r="K17" s="1290"/>
      <c r="L17" s="1272"/>
      <c r="M17" s="1273">
        <v>40</v>
      </c>
      <c r="N17" s="1288"/>
      <c r="O17" s="1289"/>
      <c r="P17" s="1273"/>
      <c r="Q17" s="1273"/>
      <c r="R17" s="914"/>
      <c r="S17" s="1289"/>
      <c r="T17" s="1273"/>
      <c r="U17" s="1273"/>
      <c r="V17" s="914"/>
    </row>
    <row r="18" spans="1:23" s="22" customFormat="1" ht="24.95" customHeight="1" x14ac:dyDescent="0.2">
      <c r="A18" s="1277">
        <v>14</v>
      </c>
      <c r="B18" s="461" t="s">
        <v>190</v>
      </c>
      <c r="C18" s="1278"/>
      <c r="D18" s="1279"/>
      <c r="E18" s="1279"/>
      <c r="F18" s="1291"/>
      <c r="G18" s="1281"/>
      <c r="H18" s="1261"/>
      <c r="I18" s="1282"/>
      <c r="J18" s="1291"/>
      <c r="K18" s="1292"/>
      <c r="L18" s="1282"/>
      <c r="M18" s="1282">
        <v>7</v>
      </c>
      <c r="N18" s="1291"/>
      <c r="O18" s="1281"/>
      <c r="P18" s="1282"/>
      <c r="Q18" s="1282"/>
      <c r="R18" s="1293"/>
      <c r="S18" s="1281"/>
      <c r="T18" s="1282"/>
      <c r="U18" s="1282"/>
      <c r="V18" s="1293"/>
    </row>
    <row r="19" spans="1:23" s="22" customFormat="1" ht="24.95" customHeight="1" thickBot="1" x14ac:dyDescent="0.25">
      <c r="A19" s="1294">
        <v>15</v>
      </c>
      <c r="B19" s="1295" t="s">
        <v>191</v>
      </c>
      <c r="C19" s="1296"/>
      <c r="D19" s="1297"/>
      <c r="E19" s="1298"/>
      <c r="F19" s="1299"/>
      <c r="G19" s="1300"/>
      <c r="H19" s="1301"/>
      <c r="I19" s="1302"/>
      <c r="J19" s="1299"/>
      <c r="K19" s="1303"/>
      <c r="L19" s="1301"/>
      <c r="M19" s="1302">
        <v>0</v>
      </c>
      <c r="N19" s="1299"/>
      <c r="O19" s="1300"/>
      <c r="P19" s="1302"/>
      <c r="Q19" s="1302"/>
      <c r="R19" s="1304"/>
      <c r="S19" s="1300"/>
      <c r="T19" s="1302"/>
      <c r="U19" s="1302"/>
      <c r="V19" s="1304"/>
    </row>
    <row r="20" spans="1:23" s="11" customFormat="1" ht="30" customHeight="1" x14ac:dyDescent="0.2">
      <c r="A20" s="1305">
        <v>16</v>
      </c>
      <c r="B20" s="97" t="s">
        <v>175</v>
      </c>
      <c r="C20" s="1306"/>
      <c r="D20" s="1307"/>
      <c r="E20" s="1307"/>
      <c r="F20" s="1308"/>
      <c r="G20" s="1309"/>
      <c r="H20" s="1310"/>
      <c r="I20" s="1310">
        <v>3124</v>
      </c>
      <c r="J20" s="1308"/>
      <c r="K20" s="1311"/>
      <c r="L20" s="1310"/>
      <c r="M20" s="1310">
        <v>18</v>
      </c>
      <c r="N20" s="1308"/>
      <c r="O20" s="1309"/>
      <c r="P20" s="1310"/>
      <c r="Q20" s="1310"/>
      <c r="R20" s="1312"/>
      <c r="S20" s="1309"/>
      <c r="T20" s="1310"/>
      <c r="U20" s="1310"/>
      <c r="V20" s="1312"/>
      <c r="W20" s="22"/>
    </row>
    <row r="21" spans="1:23" s="11" customFormat="1" ht="24.95" customHeight="1" x14ac:dyDescent="0.2">
      <c r="A21" s="1313">
        <v>17</v>
      </c>
      <c r="B21" s="20" t="s">
        <v>182</v>
      </c>
      <c r="C21" s="1256"/>
      <c r="D21" s="1257"/>
      <c r="E21" s="1257"/>
      <c r="F21" s="1314"/>
      <c r="G21" s="1260"/>
      <c r="H21" s="1261"/>
      <c r="I21" s="1261"/>
      <c r="J21" s="1314"/>
      <c r="K21" s="1263"/>
      <c r="L21" s="1261"/>
      <c r="M21" s="1261"/>
      <c r="N21" s="1314"/>
      <c r="O21" s="1260"/>
      <c r="P21" s="1261"/>
      <c r="Q21" s="1261"/>
      <c r="R21" s="1315"/>
      <c r="S21" s="1260"/>
      <c r="T21" s="1261"/>
      <c r="U21" s="1261"/>
      <c r="V21" s="1315"/>
      <c r="W21" s="22"/>
    </row>
    <row r="22" spans="1:23" s="22" customFormat="1" ht="24.95" customHeight="1" thickBot="1" x14ac:dyDescent="0.25">
      <c r="A22" s="1316">
        <v>18</v>
      </c>
      <c r="B22" s="98" t="s">
        <v>231</v>
      </c>
      <c r="C22" s="1317"/>
      <c r="D22" s="1318"/>
      <c r="E22" s="1318"/>
      <c r="F22" s="1319"/>
      <c r="G22" s="1320"/>
      <c r="H22" s="1321"/>
      <c r="I22" s="1321"/>
      <c r="J22" s="1319"/>
      <c r="K22" s="1322"/>
      <c r="L22" s="1321"/>
      <c r="M22" s="1321"/>
      <c r="N22" s="1319"/>
      <c r="O22" s="1320"/>
      <c r="P22" s="1321"/>
      <c r="Q22" s="1321"/>
      <c r="R22" s="1323"/>
      <c r="S22" s="1320"/>
      <c r="T22" s="1321"/>
      <c r="U22" s="1321"/>
      <c r="V22" s="1323"/>
    </row>
    <row r="23" spans="1:23" ht="28.5" customHeight="1" thickBot="1" x14ac:dyDescent="0.25">
      <c r="A23" s="12"/>
      <c r="B23" s="12"/>
      <c r="C23" s="1324">
        <f>SUM(C5:C22)</f>
        <v>0</v>
      </c>
      <c r="D23" s="1325">
        <f>SUM(D5:D22)</f>
        <v>0</v>
      </c>
      <c r="E23" s="1325">
        <f>SUM(E5:E22)</f>
        <v>0</v>
      </c>
      <c r="F23" s="1326" t="e">
        <f>E23/D23-1</f>
        <v>#DIV/0!</v>
      </c>
      <c r="G23" s="1327">
        <f>SUM(G5:G22)</f>
        <v>0</v>
      </c>
      <c r="H23" s="1328">
        <f>SUM(H5:H22)</f>
        <v>0</v>
      </c>
      <c r="I23" s="1328">
        <f>SUM(I5:I22)</f>
        <v>41930.130000000005</v>
      </c>
      <c r="J23" s="1326" t="e">
        <f t="shared" ref="J23" si="0">I23/H23-1</f>
        <v>#DIV/0!</v>
      </c>
      <c r="K23" s="1327">
        <f>SUM(K5:K22)</f>
        <v>0</v>
      </c>
      <c r="L23" s="1328">
        <f>SUM(L5:L22)</f>
        <v>0</v>
      </c>
      <c r="M23" s="1328">
        <f>SUM(M5:M22)</f>
        <v>2117</v>
      </c>
      <c r="N23" s="1326" t="e">
        <f t="shared" ref="N23" si="1">M23/L23-1</f>
        <v>#DIV/0!</v>
      </c>
      <c r="O23" s="1327">
        <f>SUM(O5:O22)</f>
        <v>0</v>
      </c>
      <c r="P23" s="1328">
        <f>SUM(P5:P22)</f>
        <v>0</v>
      </c>
      <c r="Q23" s="1328">
        <f>SUM(Q5:Q22)</f>
        <v>550.81600000000003</v>
      </c>
      <c r="R23" s="1329" t="e">
        <f t="shared" ref="R23" si="2">Q23/P23-1</f>
        <v>#DIV/0!</v>
      </c>
      <c r="S23" s="1327">
        <f>SUM(S5:S22)</f>
        <v>0</v>
      </c>
      <c r="T23" s="1328">
        <f t="shared" ref="T23" si="3">SUM(T5:T22)</f>
        <v>0</v>
      </c>
      <c r="U23" s="1328">
        <f>SUM(U5:U22)</f>
        <v>0</v>
      </c>
      <c r="V23" s="1330" t="e">
        <f>U23/T23-1</f>
        <v>#DIV/0!</v>
      </c>
    </row>
  </sheetData>
  <mergeCells count="7">
    <mergeCell ref="S3:V3"/>
    <mergeCell ref="A3:A4"/>
    <mergeCell ref="B3:B4"/>
    <mergeCell ref="C3:F3"/>
    <mergeCell ref="G3:J3"/>
    <mergeCell ref="K3:N3"/>
    <mergeCell ref="O3:R3"/>
  </mergeCells>
  <pageMargins left="0.55118110236220474" right="0.23622047244094491" top="0.94488188976377963" bottom="0.74803149606299213" header="0.31496062992125984" footer="0.31496062992125984"/>
  <pageSetup paperSize="9" scale="4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OutlineSymbols="0" showWhiteSpace="0" zoomScale="70" zoomScaleNormal="70" workbookViewId="0">
      <selection activeCell="A59" sqref="A59:XFD59"/>
    </sheetView>
  </sheetViews>
  <sheetFormatPr defaultRowHeight="14.25" x14ac:dyDescent="0.2"/>
  <cols>
    <col min="1" max="1" width="26.625" style="8" customWidth="1"/>
    <col min="2" max="2" width="19.125" style="1" customWidth="1"/>
    <col min="3" max="3" width="20" style="1" customWidth="1"/>
    <col min="4" max="4" width="19.5" style="1" customWidth="1"/>
    <col min="5" max="5" width="19.5" style="5" customWidth="1"/>
    <col min="6" max="6" width="19.5" style="1" customWidth="1"/>
    <col min="7" max="7" width="19.5" style="5" customWidth="1"/>
  </cols>
  <sheetData>
    <row r="1" spans="1:7" ht="26.25" customHeight="1" x14ac:dyDescent="0.35">
      <c r="A1" s="51" t="s">
        <v>254</v>
      </c>
      <c r="D1" s="5"/>
      <c r="E1" s="1"/>
      <c r="F1" s="5"/>
      <c r="G1"/>
    </row>
    <row r="2" spans="1:7" ht="9" customHeight="1" thickBot="1" x14ac:dyDescent="0.25"/>
    <row r="3" spans="1:7" ht="26.25" customHeight="1" thickBot="1" x14ac:dyDescent="0.25">
      <c r="A3" s="1611" t="s">
        <v>197</v>
      </c>
      <c r="B3" s="1608" t="s">
        <v>260</v>
      </c>
      <c r="C3" s="1609"/>
      <c r="D3" s="1609"/>
      <c r="E3" s="1610"/>
      <c r="F3" s="1608" t="s">
        <v>199</v>
      </c>
      <c r="G3" s="1609"/>
    </row>
    <row r="4" spans="1:7" s="4" customFormat="1" ht="36.75" customHeight="1" thickBot="1" x14ac:dyDescent="0.25">
      <c r="A4" s="1612"/>
      <c r="B4" s="41" t="str">
        <f>B12</f>
        <v>Июль 2018 Факт</v>
      </c>
      <c r="C4" s="42" t="str">
        <f>C12</f>
        <v>Июль 2019 Лимит</v>
      </c>
      <c r="D4" s="42" t="str">
        <f>D12</f>
        <v>Июль 2019 Факт (фин)</v>
      </c>
      <c r="E4" s="43" t="str">
        <f>E12</f>
        <v>Июль 2019 Факт (прог)</v>
      </c>
      <c r="F4" s="42" t="s">
        <v>220</v>
      </c>
      <c r="G4" s="43" t="s">
        <v>201</v>
      </c>
    </row>
    <row r="5" spans="1:7" ht="24.95" customHeight="1" thickBot="1" x14ac:dyDescent="0.25">
      <c r="A5" s="52" t="s">
        <v>202</v>
      </c>
      <c r="B5" s="647">
        <f>'Обр-Июль'!B162</f>
        <v>0</v>
      </c>
      <c r="C5" s="648">
        <f>'Обр-Июль'!C162</f>
        <v>0</v>
      </c>
      <c r="D5" s="648">
        <f>'Обр-Июль'!D162</f>
        <v>0</v>
      </c>
      <c r="E5" s="649">
        <f>'Обр-Июль'!E162</f>
        <v>0</v>
      </c>
      <c r="F5" s="645">
        <f>B5-D5</f>
        <v>0</v>
      </c>
      <c r="G5" s="54" t="e">
        <f>D5*100/B5-100</f>
        <v>#DIV/0!</v>
      </c>
    </row>
    <row r="6" spans="1:7" ht="24.95" customHeight="1" thickBot="1" x14ac:dyDescent="0.25">
      <c r="A6" s="55" t="s">
        <v>177</v>
      </c>
      <c r="B6" s="56">
        <f>'Здрав-июль'!B21</f>
        <v>8.9480000000000004</v>
      </c>
      <c r="C6" s="49">
        <f>'Здрав-июль'!C21</f>
        <v>9.0719999999999992</v>
      </c>
      <c r="D6" s="49">
        <f>'Здрав-июль'!D21</f>
        <v>9</v>
      </c>
      <c r="E6" s="650">
        <f>'Здрав-июль'!E21</f>
        <v>-7.9365079365077973E-3</v>
      </c>
      <c r="F6" s="646">
        <f t="shared" ref="F6:F9" si="0">B6-D6</f>
        <v>-5.1999999999999602E-2</v>
      </c>
      <c r="G6" s="57">
        <f t="shared" ref="G6:G9" si="1">D6*100/B6-100</f>
        <v>0.58113544926240479</v>
      </c>
    </row>
    <row r="7" spans="1:7" ht="24.95" customHeight="1" thickBot="1" x14ac:dyDescent="0.25">
      <c r="A7" s="52" t="s">
        <v>178</v>
      </c>
      <c r="B7" s="40">
        <f>'Спорт-июль'!B25</f>
        <v>7.28</v>
      </c>
      <c r="C7" s="53">
        <f>'Спорт-июль'!C25</f>
        <v>0</v>
      </c>
      <c r="D7" s="53">
        <f>'Спорт-июль'!D25</f>
        <v>0</v>
      </c>
      <c r="E7" s="651">
        <f>'Спорт-июль'!E25</f>
        <v>0</v>
      </c>
      <c r="F7" s="645">
        <f t="shared" si="0"/>
        <v>7.28</v>
      </c>
      <c r="G7" s="54">
        <f t="shared" si="1"/>
        <v>-100</v>
      </c>
    </row>
    <row r="8" spans="1:7" ht="24.95" customHeight="1" thickBot="1" x14ac:dyDescent="0.25">
      <c r="A8" s="55" t="s">
        <v>203</v>
      </c>
      <c r="B8" s="56">
        <f>'Культ-июль'!B27</f>
        <v>0</v>
      </c>
      <c r="C8" s="49">
        <f>'Культ-июль'!C27</f>
        <v>0</v>
      </c>
      <c r="D8" s="49">
        <f>'Культ-июль'!D27</f>
        <v>0</v>
      </c>
      <c r="E8" s="650">
        <f>'Культ-июль'!E27</f>
        <v>0</v>
      </c>
      <c r="F8" s="646">
        <f t="shared" si="0"/>
        <v>0</v>
      </c>
      <c r="G8" s="57" t="e">
        <f t="shared" si="1"/>
        <v>#DIV/0!</v>
      </c>
    </row>
    <row r="9" spans="1:7" ht="24.95" customHeight="1" thickBot="1" x14ac:dyDescent="0.25">
      <c r="A9" s="58" t="s">
        <v>204</v>
      </c>
      <c r="B9" s="14">
        <f>SUM(B5:B8)</f>
        <v>16.228000000000002</v>
      </c>
      <c r="C9" s="15">
        <f>SUM(C5:C8)</f>
        <v>9.0719999999999992</v>
      </c>
      <c r="D9" s="15">
        <f>SUM(D5:D8)</f>
        <v>9</v>
      </c>
      <c r="E9" s="13">
        <f>SUM(E5:E8)</f>
        <v>-7.9365079365077973E-3</v>
      </c>
      <c r="F9" s="15">
        <f t="shared" si="0"/>
        <v>7.2280000000000015</v>
      </c>
      <c r="G9" s="13">
        <f t="shared" si="1"/>
        <v>-44.54030071481391</v>
      </c>
    </row>
    <row r="10" spans="1:7" ht="4.5" customHeight="1" thickBot="1" x14ac:dyDescent="0.25"/>
    <row r="11" spans="1:7" ht="26.25" customHeight="1" thickBot="1" x14ac:dyDescent="0.25">
      <c r="A11" s="1611" t="s">
        <v>180</v>
      </c>
      <c r="B11" s="1608" t="s">
        <v>198</v>
      </c>
      <c r="C11" s="1609"/>
      <c r="D11" s="1609"/>
      <c r="E11" s="1610"/>
      <c r="F11" s="1608" t="s">
        <v>199</v>
      </c>
      <c r="G11" s="1609"/>
    </row>
    <row r="12" spans="1:7" s="4" customFormat="1" ht="36.75" customHeight="1" thickBot="1" x14ac:dyDescent="0.25">
      <c r="A12" s="1612"/>
      <c r="B12" s="41" t="str">
        <f>'Обр-Июль'!F4</f>
        <v>Июль 2018 Факт</v>
      </c>
      <c r="C12" s="42" t="str">
        <f>'Обр-Июль'!G4</f>
        <v>Июль 2019 Лимит</v>
      </c>
      <c r="D12" s="42" t="str">
        <f>'Обр-Июль'!H4</f>
        <v>Июль 2019 Факт (фин)</v>
      </c>
      <c r="E12" s="43" t="str">
        <f>'Обр-Июль'!I4</f>
        <v>Июль 2019 Факт (прог)</v>
      </c>
      <c r="F12" s="42" t="s">
        <v>200</v>
      </c>
      <c r="G12" s="43" t="s">
        <v>201</v>
      </c>
    </row>
    <row r="13" spans="1:7" ht="24.95" customHeight="1" thickBot="1" x14ac:dyDescent="0.25">
      <c r="A13" s="52" t="s">
        <v>202</v>
      </c>
      <c r="B13" s="40">
        <f>'Обр-Июль'!F162</f>
        <v>298324.53749999998</v>
      </c>
      <c r="C13" s="53">
        <f>'Обр-Июль'!G162</f>
        <v>258980.01300000006</v>
      </c>
      <c r="D13" s="53">
        <f>'Обр-Июль'!H162</f>
        <v>162007.65831591198</v>
      </c>
      <c r="E13" s="54">
        <f>'Обр-Июль'!I162</f>
        <v>0</v>
      </c>
      <c r="F13" s="53">
        <f t="shared" ref="F13:F17" si="2">B13-D13</f>
        <v>136316.879184088</v>
      </c>
      <c r="G13" s="54">
        <f t="shared" ref="G13:G17" si="3">D13*100/B13-100</f>
        <v>-45.694155876831957</v>
      </c>
    </row>
    <row r="14" spans="1:7" ht="24.95" customHeight="1" thickBot="1" x14ac:dyDescent="0.25">
      <c r="A14" s="55" t="s">
        <v>177</v>
      </c>
      <c r="B14" s="56">
        <f>'Здрав-июль'!F21</f>
        <v>237482.87</v>
      </c>
      <c r="C14" s="49">
        <f>'Здрав-июль'!G21</f>
        <v>237792.39600000001</v>
      </c>
      <c r="D14" s="49">
        <f>'Здрав-июль'!H21</f>
        <v>222317.641</v>
      </c>
      <c r="E14" s="57">
        <f>'Здрав-июль'!I21</f>
        <v>-6.5076744506161632E-2</v>
      </c>
      <c r="F14" s="49">
        <f t="shared" si="2"/>
        <v>15165.228999999992</v>
      </c>
      <c r="G14" s="57">
        <f t="shared" si="3"/>
        <v>-6.3858201646291235</v>
      </c>
    </row>
    <row r="15" spans="1:7" ht="24.95" customHeight="1" thickBot="1" x14ac:dyDescent="0.25">
      <c r="A15" s="52" t="s">
        <v>178</v>
      </c>
      <c r="B15" s="40">
        <f>'Спорт-июль'!F25</f>
        <v>29995.4</v>
      </c>
      <c r="C15" s="53">
        <f>'Спорт-июль'!G25</f>
        <v>39859.023999999998</v>
      </c>
      <c r="D15" s="53">
        <f>'Спорт-июль'!H25</f>
        <v>23711.66</v>
      </c>
      <c r="E15" s="54">
        <f>'Спорт-июль'!I25</f>
        <v>-0.40511187629682044</v>
      </c>
      <c r="F15" s="53">
        <f t="shared" si="2"/>
        <v>6283.7400000000016</v>
      </c>
      <c r="G15" s="54">
        <f t="shared" si="3"/>
        <v>-20.949012181867886</v>
      </c>
    </row>
    <row r="16" spans="1:7" ht="24.95" customHeight="1" thickBot="1" x14ac:dyDescent="0.25">
      <c r="A16" s="55" t="s">
        <v>203</v>
      </c>
      <c r="B16" s="56">
        <f>'Культ-июль'!F27</f>
        <v>28802.92</v>
      </c>
      <c r="C16" s="49">
        <f>'Культ-июль'!G27</f>
        <v>34408.936000000002</v>
      </c>
      <c r="D16" s="49">
        <f>'Культ-июль'!H27</f>
        <v>36252.342000000004</v>
      </c>
      <c r="E16" s="57">
        <f>'Культ-июль'!I27</f>
        <v>5.3573467078435799E-2</v>
      </c>
      <c r="F16" s="49">
        <f t="shared" si="2"/>
        <v>-7449.4220000000059</v>
      </c>
      <c r="G16" s="57">
        <f t="shared" si="3"/>
        <v>25.863426347050932</v>
      </c>
    </row>
    <row r="17" spans="1:7" ht="24.95" customHeight="1" thickBot="1" x14ac:dyDescent="0.25">
      <c r="A17" s="58" t="s">
        <v>204</v>
      </c>
      <c r="B17" s="14">
        <f>SUM(B13:B16)</f>
        <v>594605.72750000004</v>
      </c>
      <c r="C17" s="15">
        <f>SUM(C13:C16)</f>
        <v>571040.36900000006</v>
      </c>
      <c r="D17" s="15">
        <f>SUM(D13:D16)</f>
        <v>444289.30131591193</v>
      </c>
      <c r="E17" s="13">
        <f>SUM(E13:E16)</f>
        <v>-0.41661515372454627</v>
      </c>
      <c r="F17" s="15">
        <f t="shared" si="2"/>
        <v>150316.42618408811</v>
      </c>
      <c r="G17" s="13">
        <f t="shared" si="3"/>
        <v>-25.280016527268998</v>
      </c>
    </row>
    <row r="18" spans="1:7" ht="4.5" customHeight="1" thickBot="1" x14ac:dyDescent="0.25"/>
    <row r="19" spans="1:7" ht="32.25" customHeight="1" thickBot="1" x14ac:dyDescent="0.25">
      <c r="A19" s="1611" t="s">
        <v>142</v>
      </c>
      <c r="B19" s="1608" t="s">
        <v>205</v>
      </c>
      <c r="C19" s="1609"/>
      <c r="D19" s="1609"/>
      <c r="E19" s="1610"/>
      <c r="F19" s="1608" t="s">
        <v>199</v>
      </c>
      <c r="G19" s="1609"/>
    </row>
    <row r="20" spans="1:7" s="4" customFormat="1" ht="36.75" customHeight="1" thickBot="1" x14ac:dyDescent="0.25">
      <c r="A20" s="1612"/>
      <c r="B20" s="41" t="str">
        <f>B12</f>
        <v>Июль 2018 Факт</v>
      </c>
      <c r="C20" s="42" t="str">
        <f>C12</f>
        <v>Июль 2019 Лимит</v>
      </c>
      <c r="D20" s="42" t="str">
        <f>D12</f>
        <v>Июль 2019 Факт (фин)</v>
      </c>
      <c r="E20" s="43" t="str">
        <f>E12</f>
        <v>Июль 2019 Факт (прог)</v>
      </c>
      <c r="F20" s="42" t="s">
        <v>221</v>
      </c>
      <c r="G20" s="43" t="s">
        <v>201</v>
      </c>
    </row>
    <row r="21" spans="1:7" ht="24.95" customHeight="1" thickBot="1" x14ac:dyDescent="0.25">
      <c r="A21" s="52" t="s">
        <v>202</v>
      </c>
      <c r="B21" s="40">
        <f>'Обр-Июль'!J162</f>
        <v>12666.181001000001</v>
      </c>
      <c r="C21" s="53">
        <f>'Обр-Июль'!K162</f>
        <v>11718.761</v>
      </c>
      <c r="D21" s="53">
        <f>'Обр-Июль'!L162</f>
        <v>9441.0450000000001</v>
      </c>
      <c r="E21" s="54">
        <f>'Обр-Июль'!M162</f>
        <v>0</v>
      </c>
      <c r="F21" s="53">
        <f t="shared" ref="F21:F25" si="4">B21-D21</f>
        <v>3225.1360010000008</v>
      </c>
      <c r="G21" s="54">
        <f t="shared" ref="G21:G25" si="5">D21*100/B21-100</f>
        <v>-25.462576294665098</v>
      </c>
    </row>
    <row r="22" spans="1:7" ht="24.95" customHeight="1" thickBot="1" x14ac:dyDescent="0.25">
      <c r="A22" s="55" t="s">
        <v>177</v>
      </c>
      <c r="B22" s="56">
        <f>'Здрав-июль'!J21</f>
        <v>8987.4</v>
      </c>
      <c r="C22" s="49">
        <f>'Здрав-июль'!K21</f>
        <v>9020.112000000001</v>
      </c>
      <c r="D22" s="49">
        <f>'Здрав-июль'!L21</f>
        <v>9547.0640000000003</v>
      </c>
      <c r="E22" s="57">
        <f>'Здрав-июль'!M21</f>
        <v>5.841967372467205E-2</v>
      </c>
      <c r="F22" s="49">
        <f t="shared" si="4"/>
        <v>-559.66400000000067</v>
      </c>
      <c r="G22" s="57">
        <f t="shared" si="5"/>
        <v>6.2272069786590123</v>
      </c>
    </row>
    <row r="23" spans="1:7" ht="24.95" customHeight="1" thickBot="1" x14ac:dyDescent="0.25">
      <c r="A23" s="52" t="s">
        <v>178</v>
      </c>
      <c r="B23" s="40">
        <f>'Спорт-июль'!J25</f>
        <v>3402</v>
      </c>
      <c r="C23" s="53">
        <f>'Спорт-июль'!K25</f>
        <v>5941.7</v>
      </c>
      <c r="D23" s="53">
        <f>'Спорт-июль'!L25</f>
        <v>5837.7</v>
      </c>
      <c r="E23" s="54">
        <f>'Спорт-июль'!M25</f>
        <v>-1.7503408115522534E-2</v>
      </c>
      <c r="F23" s="53">
        <f t="shared" si="4"/>
        <v>-2435.6999999999998</v>
      </c>
      <c r="G23" s="54">
        <f t="shared" si="5"/>
        <v>71.596119929453266</v>
      </c>
    </row>
    <row r="24" spans="1:7" ht="24.95" customHeight="1" thickBot="1" x14ac:dyDescent="0.25">
      <c r="A24" s="55" t="s">
        <v>203</v>
      </c>
      <c r="B24" s="56">
        <f>'Культ-июль'!J27</f>
        <v>393.95100000000002</v>
      </c>
      <c r="C24" s="49">
        <f>'Культ-июль'!K27</f>
        <v>322.36</v>
      </c>
      <c r="D24" s="49">
        <f>'Культ-июль'!L27</f>
        <v>185.68099999999998</v>
      </c>
      <c r="E24" s="57">
        <f>'Культ-июль'!M27</f>
        <v>-0.42399491252016386</v>
      </c>
      <c r="F24" s="49">
        <f t="shared" si="4"/>
        <v>208.27000000000004</v>
      </c>
      <c r="G24" s="57">
        <f t="shared" si="5"/>
        <v>-52.86698091894678</v>
      </c>
    </row>
    <row r="25" spans="1:7" ht="24.95" customHeight="1" thickBot="1" x14ac:dyDescent="0.25">
      <c r="A25" s="58" t="s">
        <v>204</v>
      </c>
      <c r="B25" s="14">
        <f>SUM(B21:B24)</f>
        <v>25449.532001</v>
      </c>
      <c r="C25" s="15">
        <f>SUM(C21:C24)</f>
        <v>27002.933000000001</v>
      </c>
      <c r="D25" s="15">
        <f>SUM(D21:D24)</f>
        <v>25011.49</v>
      </c>
      <c r="E25" s="13">
        <f>SUM(E21:E24)</f>
        <v>-0.38307864691101434</v>
      </c>
      <c r="F25" s="15">
        <f t="shared" si="4"/>
        <v>438.04200099999798</v>
      </c>
      <c r="G25" s="13">
        <f t="shared" si="5"/>
        <v>-1.7212182958130171</v>
      </c>
    </row>
    <row r="26" spans="1:7" ht="3.75" customHeight="1" thickBot="1" x14ac:dyDescent="0.25"/>
    <row r="27" spans="1:7" ht="32.25" customHeight="1" thickBot="1" x14ac:dyDescent="0.25">
      <c r="A27" s="1611" t="s">
        <v>206</v>
      </c>
      <c r="B27" s="1608" t="s">
        <v>205</v>
      </c>
      <c r="C27" s="1609"/>
      <c r="D27" s="1609"/>
      <c r="E27" s="1610"/>
      <c r="F27" s="1608" t="s">
        <v>199</v>
      </c>
      <c r="G27" s="1609"/>
    </row>
    <row r="28" spans="1:7" s="4" customFormat="1" ht="36.75" customHeight="1" thickBot="1" x14ac:dyDescent="0.25">
      <c r="A28" s="1612"/>
      <c r="B28" s="41" t="str">
        <f>B12</f>
        <v>Июль 2018 Факт</v>
      </c>
      <c r="C28" s="42" t="str">
        <f>C12</f>
        <v>Июль 2019 Лимит</v>
      </c>
      <c r="D28" s="42" t="str">
        <f>D12</f>
        <v>Июль 2019 Факт (фин)</v>
      </c>
      <c r="E28" s="43" t="str">
        <f>E12</f>
        <v>Июль 2019 Факт (прог)</v>
      </c>
      <c r="F28" s="42" t="s">
        <v>221</v>
      </c>
      <c r="G28" s="43" t="s">
        <v>201</v>
      </c>
    </row>
    <row r="29" spans="1:7" ht="24.95" customHeight="1" thickBot="1" x14ac:dyDescent="0.25">
      <c r="A29" s="52" t="s">
        <v>202</v>
      </c>
      <c r="B29" s="40">
        <f>'Обр-Июль'!N162</f>
        <v>87.86</v>
      </c>
      <c r="C29" s="53">
        <f>'Обр-Июль'!O162</f>
        <v>52.288000000000004</v>
      </c>
      <c r="D29" s="53">
        <f>'Обр-Июль'!P162</f>
        <v>89.13</v>
      </c>
      <c r="E29" s="54">
        <f>'Обр-Июль'!Q162</f>
        <v>0</v>
      </c>
      <c r="F29" s="53">
        <f t="shared" ref="F29:F32" si="6">B29-D29</f>
        <v>-1.269999999999996</v>
      </c>
      <c r="G29" s="54">
        <f t="shared" ref="G29:G32" si="7">D29*100/B29-100</f>
        <v>1.4454814477577997</v>
      </c>
    </row>
    <row r="30" spans="1:7" ht="24.95" customHeight="1" thickBot="1" x14ac:dyDescent="0.25">
      <c r="A30" s="55" t="s">
        <v>177</v>
      </c>
      <c r="B30" s="56">
        <f>'Здрав-июль'!N21</f>
        <v>0</v>
      </c>
      <c r="C30" s="49">
        <f>'Здрав-июль'!O21</f>
        <v>0</v>
      </c>
      <c r="D30" s="49">
        <f>'Здрав-июль'!P21</f>
        <v>0</v>
      </c>
      <c r="E30" s="57">
        <f>'Здрав-июль'!Q21</f>
        <v>0</v>
      </c>
      <c r="F30" s="49">
        <f t="shared" si="6"/>
        <v>0</v>
      </c>
      <c r="G30" s="57" t="e">
        <f t="shared" si="7"/>
        <v>#DIV/0!</v>
      </c>
    </row>
    <row r="31" spans="1:7" ht="24.95" customHeight="1" thickBot="1" x14ac:dyDescent="0.25">
      <c r="A31" s="52" t="s">
        <v>178</v>
      </c>
      <c r="B31" s="40">
        <f>'Спорт-июль'!N25</f>
        <v>350</v>
      </c>
      <c r="C31" s="53">
        <f>'Спорт-июль'!O25</f>
        <v>400</v>
      </c>
      <c r="D31" s="53">
        <f>'Спорт-июль'!P25</f>
        <v>400</v>
      </c>
      <c r="E31" s="54">
        <f>'Спорт-июль'!Q25</f>
        <v>0</v>
      </c>
      <c r="F31" s="53">
        <f t="shared" si="6"/>
        <v>-50</v>
      </c>
      <c r="G31" s="54">
        <f t="shared" si="7"/>
        <v>14.285714285714292</v>
      </c>
    </row>
    <row r="32" spans="1:7" ht="24.95" customHeight="1" thickBot="1" x14ac:dyDescent="0.25">
      <c r="A32" s="58" t="s">
        <v>204</v>
      </c>
      <c r="B32" s="14">
        <f>SUM(B29:B31)</f>
        <v>437.86</v>
      </c>
      <c r="C32" s="15">
        <f>SUM(C29:C31)</f>
        <v>452.28800000000001</v>
      </c>
      <c r="D32" s="15">
        <f>SUM(D29:D31)</f>
        <v>489.13</v>
      </c>
      <c r="E32" s="13">
        <f>SUM(E29:E31)</f>
        <v>0</v>
      </c>
      <c r="F32" s="15">
        <f t="shared" si="6"/>
        <v>-51.269999999999982</v>
      </c>
      <c r="G32" s="13">
        <f t="shared" si="7"/>
        <v>11.70922212579363</v>
      </c>
    </row>
    <row r="33" spans="1:7" ht="5.25" customHeight="1" thickBot="1" x14ac:dyDescent="0.25"/>
    <row r="34" spans="1:7" ht="32.25" customHeight="1" thickBot="1" x14ac:dyDescent="0.25">
      <c r="A34" s="1611" t="s">
        <v>207</v>
      </c>
      <c r="B34" s="1608" t="s">
        <v>205</v>
      </c>
      <c r="C34" s="1609"/>
      <c r="D34" s="1609"/>
      <c r="E34" s="1610"/>
      <c r="F34" s="1608" t="s">
        <v>199</v>
      </c>
      <c r="G34" s="1609"/>
    </row>
    <row r="35" spans="1:7" s="4" customFormat="1" ht="36.75" customHeight="1" thickBot="1" x14ac:dyDescent="0.25">
      <c r="A35" s="1612"/>
      <c r="B35" s="41" t="str">
        <f>B12</f>
        <v>Июль 2018 Факт</v>
      </c>
      <c r="C35" s="42" t="str">
        <f>C12</f>
        <v>Июль 2019 Лимит</v>
      </c>
      <c r="D35" s="42" t="str">
        <f>D12</f>
        <v>Июль 2019 Факт (фин)</v>
      </c>
      <c r="E35" s="43" t="str">
        <f>E12</f>
        <v>Июль 2019 Факт (прог)</v>
      </c>
      <c r="F35" s="42" t="s">
        <v>221</v>
      </c>
      <c r="G35" s="43" t="s">
        <v>201</v>
      </c>
    </row>
    <row r="36" spans="1:7" ht="24.95" customHeight="1" thickBot="1" x14ac:dyDescent="0.25">
      <c r="A36" s="52" t="s">
        <v>202</v>
      </c>
      <c r="B36" s="40">
        <v>0</v>
      </c>
      <c r="C36" s="53">
        <f>'Обр-Июль'!S162</f>
        <v>18</v>
      </c>
      <c r="D36" s="53">
        <f>'Обр-Июль'!T162</f>
        <v>0</v>
      </c>
      <c r="E36" s="54">
        <f>'Обр-Июль'!U162</f>
        <v>0</v>
      </c>
      <c r="F36" s="53">
        <f t="shared" ref="F36:F40" si="8">B36-D36</f>
        <v>0</v>
      </c>
      <c r="G36" s="54" t="e">
        <f t="shared" ref="G36:G40" si="9">D36*100/B36-100</f>
        <v>#DIV/0!</v>
      </c>
    </row>
    <row r="37" spans="1:7" ht="24.95" customHeight="1" thickBot="1" x14ac:dyDescent="0.25">
      <c r="A37" s="55" t="s">
        <v>177</v>
      </c>
      <c r="B37" s="56">
        <f>'Здрав-июль'!R21</f>
        <v>1358</v>
      </c>
      <c r="C37" s="49">
        <f>'Здрав-июль'!S21</f>
        <v>1359</v>
      </c>
      <c r="D37" s="49">
        <f>'Здрав-июль'!T21</f>
        <v>1132</v>
      </c>
      <c r="E37" s="57">
        <f>'Здрав-июль'!U21</f>
        <v>-0.16703458425312734</v>
      </c>
      <c r="F37" s="49">
        <f t="shared" si="8"/>
        <v>226</v>
      </c>
      <c r="G37" s="57">
        <f t="shared" si="9"/>
        <v>-16.642120765832104</v>
      </c>
    </row>
    <row r="38" spans="1:7" ht="24.95" customHeight="1" thickBot="1" x14ac:dyDescent="0.25">
      <c r="A38" s="52" t="s">
        <v>203</v>
      </c>
      <c r="B38" s="40">
        <f>'Культ-июль'!N27</f>
        <v>0</v>
      </c>
      <c r="C38" s="53">
        <f>'Культ-июль'!O27</f>
        <v>0</v>
      </c>
      <c r="D38" s="53">
        <f>'Культ-июль'!P27</f>
        <v>0</v>
      </c>
      <c r="E38" s="54">
        <f>'Культ-июль'!Q27</f>
        <v>0</v>
      </c>
      <c r="F38" s="53">
        <f t="shared" si="8"/>
        <v>0</v>
      </c>
      <c r="G38" s="54" t="e">
        <f t="shared" si="9"/>
        <v>#DIV/0!</v>
      </c>
    </row>
    <row r="39" spans="1:7" ht="24.95" customHeight="1" thickBot="1" x14ac:dyDescent="0.25">
      <c r="A39" s="55" t="s">
        <v>178</v>
      </c>
      <c r="B39" s="56">
        <f>'Спорт-июль'!R12</f>
        <v>0</v>
      </c>
      <c r="C39" s="49">
        <f>'Спорт-июль'!S12</f>
        <v>0</v>
      </c>
      <c r="D39" s="49">
        <f>'Спорт-июль'!T12</f>
        <v>0</v>
      </c>
      <c r="E39" s="57">
        <f>'Спорт-июль'!U12</f>
        <v>0</v>
      </c>
      <c r="F39" s="49">
        <f t="shared" si="8"/>
        <v>0</v>
      </c>
      <c r="G39" s="57" t="e">
        <f t="shared" si="9"/>
        <v>#DIV/0!</v>
      </c>
    </row>
    <row r="40" spans="1:7" ht="24.95" customHeight="1" thickBot="1" x14ac:dyDescent="0.25">
      <c r="A40" s="58" t="s">
        <v>204</v>
      </c>
      <c r="B40" s="14">
        <f t="shared" ref="B40:E40" si="10">SUM(B36:B39)</f>
        <v>1358</v>
      </c>
      <c r="C40" s="15">
        <f t="shared" si="10"/>
        <v>1377</v>
      </c>
      <c r="D40" s="15">
        <f t="shared" si="10"/>
        <v>1132</v>
      </c>
      <c r="E40" s="13">
        <f t="shared" si="10"/>
        <v>-0.16703458425312734</v>
      </c>
      <c r="F40" s="15">
        <f t="shared" si="8"/>
        <v>226</v>
      </c>
      <c r="G40" s="13">
        <f t="shared" si="9"/>
        <v>-16.642120765832104</v>
      </c>
    </row>
    <row r="41" spans="1:7" ht="4.5" customHeight="1" x14ac:dyDescent="0.2">
      <c r="A41" s="59"/>
      <c r="B41" s="60"/>
      <c r="C41" s="60"/>
      <c r="D41" s="60"/>
      <c r="E41" s="59"/>
      <c r="F41" s="60"/>
      <c r="G41" s="59"/>
    </row>
    <row r="43" spans="1:7" x14ac:dyDescent="0.2">
      <c r="A43" t="s">
        <v>208</v>
      </c>
      <c r="B43" s="5"/>
      <c r="C43" s="5"/>
      <c r="D43" s="5"/>
      <c r="E43"/>
      <c r="F43" s="5"/>
      <c r="G43"/>
    </row>
    <row r="44" spans="1:7" x14ac:dyDescent="0.2">
      <c r="A44" t="s">
        <v>222</v>
      </c>
      <c r="B44" s="5"/>
      <c r="C44" s="5"/>
      <c r="D44" s="5"/>
      <c r="E44"/>
      <c r="F44" s="5"/>
      <c r="G44"/>
    </row>
    <row r="45" spans="1:7" x14ac:dyDescent="0.2">
      <c r="A45" t="s">
        <v>209</v>
      </c>
      <c r="B45" s="5"/>
      <c r="C45" s="5"/>
      <c r="D45" s="5"/>
      <c r="E45"/>
      <c r="F45" s="5"/>
      <c r="G45"/>
    </row>
    <row r="46" spans="1:7" x14ac:dyDescent="0.2">
      <c r="A46" t="s">
        <v>223</v>
      </c>
      <c r="B46" s="5"/>
      <c r="C46" s="5"/>
      <c r="D46" s="5"/>
      <c r="E46"/>
      <c r="F46" s="5"/>
      <c r="G46"/>
    </row>
    <row r="47" spans="1:7" x14ac:dyDescent="0.2">
      <c r="A47" s="39" t="s">
        <v>210</v>
      </c>
      <c r="G47"/>
    </row>
    <row r="48" spans="1:7" x14ac:dyDescent="0.2">
      <c r="G48" s="94"/>
    </row>
    <row r="50" spans="1:7" ht="15" thickBot="1" x14ac:dyDescent="0.25"/>
    <row r="51" spans="1:7" ht="32.25" customHeight="1" thickBot="1" x14ac:dyDescent="0.25">
      <c r="A51" s="1611" t="s">
        <v>211</v>
      </c>
      <c r="B51" s="1608" t="s">
        <v>212</v>
      </c>
      <c r="C51" s="1609"/>
      <c r="D51" s="1610"/>
      <c r="E51" s="1609" t="s">
        <v>213</v>
      </c>
      <c r="F51" s="1609"/>
      <c r="G51" s="1610"/>
    </row>
    <row r="52" spans="1:7" s="4" customFormat="1" ht="36.75" customHeight="1" thickBot="1" x14ac:dyDescent="0.25">
      <c r="A52" s="1612"/>
      <c r="B52" s="61" t="str">
        <f>B12</f>
        <v>Июль 2018 Факт</v>
      </c>
      <c r="C52" s="62" t="str">
        <f>C12</f>
        <v>Июль 2019 Лимит</v>
      </c>
      <c r="D52" s="63" t="str">
        <f>D12</f>
        <v>Июль 2019 Факт (фин)</v>
      </c>
      <c r="E52" s="64" t="s">
        <v>219</v>
      </c>
      <c r="F52" s="63" t="s">
        <v>214</v>
      </c>
      <c r="G52" s="63"/>
    </row>
    <row r="53" spans="1:7" ht="36.75" customHeight="1" thickBot="1" x14ac:dyDescent="0.25">
      <c r="A53" s="65" t="s">
        <v>215</v>
      </c>
      <c r="B53" s="66">
        <f>B9</f>
        <v>16.228000000000002</v>
      </c>
      <c r="C53" s="67">
        <f>C9</f>
        <v>9.0719999999999992</v>
      </c>
      <c r="D53" s="68">
        <f>D9</f>
        <v>9</v>
      </c>
      <c r="E53" s="69">
        <f>C53-D53</f>
        <v>7.1999999999999176E-2</v>
      </c>
      <c r="F53" s="70">
        <f>D53*100/C53-100</f>
        <v>-0.79365079365078373</v>
      </c>
      <c r="G53" s="70"/>
    </row>
    <row r="54" spans="1:7" ht="36.75" customHeight="1" thickBot="1" x14ac:dyDescent="0.25">
      <c r="A54" s="58" t="s">
        <v>216</v>
      </c>
      <c r="B54" s="71">
        <f>B17</f>
        <v>594605.72750000004</v>
      </c>
      <c r="C54" s="72">
        <f>C17</f>
        <v>571040.36900000006</v>
      </c>
      <c r="D54" s="73">
        <f>D17</f>
        <v>444289.30131591193</v>
      </c>
      <c r="E54" s="74">
        <f t="shared" ref="E54:E56" si="11">C54-D54</f>
        <v>126751.06768408814</v>
      </c>
      <c r="F54" s="75">
        <f t="shared" ref="F54:F56" si="12">D54*100/C54-100</f>
        <v>-22.196516142291884</v>
      </c>
      <c r="G54" s="75"/>
    </row>
    <row r="55" spans="1:7" ht="36.75" customHeight="1" thickBot="1" x14ac:dyDescent="0.25">
      <c r="A55" s="65" t="s">
        <v>217</v>
      </c>
      <c r="B55" s="66">
        <f>B25</f>
        <v>25449.532001</v>
      </c>
      <c r="C55" s="67">
        <f>C25</f>
        <v>27002.933000000001</v>
      </c>
      <c r="D55" s="68">
        <f>D25</f>
        <v>25011.49</v>
      </c>
      <c r="E55" s="69">
        <f t="shared" si="11"/>
        <v>1991.4429999999993</v>
      </c>
      <c r="F55" s="70">
        <f t="shared" si="12"/>
        <v>-7.3749136806731315</v>
      </c>
      <c r="G55" s="70"/>
    </row>
    <row r="56" spans="1:7" ht="36.75" customHeight="1" thickBot="1" x14ac:dyDescent="0.25">
      <c r="A56" s="58" t="s">
        <v>218</v>
      </c>
      <c r="B56" s="71">
        <f>B32</f>
        <v>437.86</v>
      </c>
      <c r="C56" s="72">
        <f>C32</f>
        <v>452.28800000000001</v>
      </c>
      <c r="D56" s="73">
        <f>D32</f>
        <v>489.13</v>
      </c>
      <c r="E56" s="74">
        <f t="shared" si="11"/>
        <v>-36.841999999999985</v>
      </c>
      <c r="F56" s="75">
        <f t="shared" si="12"/>
        <v>8.1456947785481759</v>
      </c>
      <c r="G56" s="75"/>
    </row>
    <row r="57" spans="1:7" ht="36.75" customHeight="1" thickBot="1" x14ac:dyDescent="0.25">
      <c r="A57" s="65" t="s">
        <v>207</v>
      </c>
      <c r="B57" s="66">
        <f>B40</f>
        <v>1358</v>
      </c>
      <c r="C57" s="67">
        <f>C40</f>
        <v>1377</v>
      </c>
      <c r="D57" s="68">
        <f>D40</f>
        <v>1132</v>
      </c>
      <c r="E57" s="69">
        <f>C57-D57</f>
        <v>245</v>
      </c>
      <c r="F57" s="70">
        <f>D57*100/C57-100</f>
        <v>-17.792302106027591</v>
      </c>
      <c r="G57" s="70"/>
    </row>
    <row r="58" spans="1:7" ht="3.75" customHeight="1" x14ac:dyDescent="0.2">
      <c r="A58" s="76"/>
      <c r="B58" s="60"/>
      <c r="C58" s="60"/>
      <c r="D58" s="60"/>
      <c r="E58" s="60"/>
      <c r="F58" s="59"/>
      <c r="G58" s="59"/>
    </row>
  </sheetData>
  <mergeCells count="18">
    <mergeCell ref="A34:A35"/>
    <mergeCell ref="B34:E34"/>
    <mergeCell ref="F34:G34"/>
    <mergeCell ref="A51:A52"/>
    <mergeCell ref="B51:D51"/>
    <mergeCell ref="E51:G51"/>
    <mergeCell ref="A19:A20"/>
    <mergeCell ref="B19:E19"/>
    <mergeCell ref="F19:G19"/>
    <mergeCell ref="A27:A28"/>
    <mergeCell ref="B27:E27"/>
    <mergeCell ref="F27:G27"/>
    <mergeCell ref="A3:A4"/>
    <mergeCell ref="B3:E3"/>
    <mergeCell ref="F3:G3"/>
    <mergeCell ref="A11:A12"/>
    <mergeCell ref="B11:E11"/>
    <mergeCell ref="F11:G11"/>
  </mergeCells>
  <pageMargins left="0.23622047244094491" right="0.23622047244094491" top="0.35433070866141736" bottom="0.35433070866141736" header="0.31496062992125984" footer="0.31496062992125984"/>
  <pageSetup paperSize="9" scale="6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OutlineSymbols="0" showWhiteSpace="0" topLeftCell="A16" zoomScale="70" zoomScaleNormal="70" workbookViewId="0">
      <selection activeCell="A42" sqref="A42:XFD42"/>
    </sheetView>
  </sheetViews>
  <sheetFormatPr defaultRowHeight="14.25" x14ac:dyDescent="0.2"/>
  <cols>
    <col min="1" max="1" width="26.625" style="8" customWidth="1"/>
    <col min="2" max="2" width="19.125" style="1" customWidth="1"/>
    <col min="3" max="3" width="20" style="1" hidden="1" customWidth="1"/>
    <col min="4" max="4" width="19.5" style="1" customWidth="1"/>
    <col min="5" max="5" width="19.5" style="5" customWidth="1"/>
    <col min="6" max="6" width="19.5" style="1" customWidth="1"/>
    <col min="7" max="7" width="19.5" style="5" customWidth="1"/>
  </cols>
  <sheetData>
    <row r="1" spans="1:7" ht="26.25" customHeight="1" x14ac:dyDescent="0.35">
      <c r="A1" s="51" t="s">
        <v>254</v>
      </c>
      <c r="D1" s="5"/>
      <c r="E1" s="1"/>
      <c r="F1" s="5"/>
      <c r="G1"/>
    </row>
    <row r="2" spans="1:7" ht="9" customHeight="1" thickBot="1" x14ac:dyDescent="0.25"/>
    <row r="3" spans="1:7" ht="26.25" customHeight="1" thickBot="1" x14ac:dyDescent="0.25">
      <c r="A3" s="1611" t="s">
        <v>197</v>
      </c>
      <c r="B3" s="1608" t="s">
        <v>260</v>
      </c>
      <c r="C3" s="1609"/>
      <c r="D3" s="1609"/>
      <c r="E3" s="1610"/>
      <c r="F3" s="1608" t="s">
        <v>199</v>
      </c>
      <c r="G3" s="1609"/>
    </row>
    <row r="4" spans="1:7" s="4" customFormat="1" ht="36.75" customHeight="1" thickBot="1" x14ac:dyDescent="0.25">
      <c r="A4" s="1612"/>
      <c r="B4" s="41" t="str">
        <f>B12</f>
        <v>Июнь-Июль 2018 Факт</v>
      </c>
      <c r="C4" s="42" t="str">
        <f>C12</f>
        <v>Июль 2019 Лимит</v>
      </c>
      <c r="D4" s="42" t="str">
        <f>D12</f>
        <v>Июнь-Июль 2019 Факт</v>
      </c>
      <c r="E4" s="43" t="str">
        <f>E12</f>
        <v>Июль 2019 Факт (прог)</v>
      </c>
      <c r="F4" s="42" t="s">
        <v>220</v>
      </c>
      <c r="G4" s="43" t="s">
        <v>201</v>
      </c>
    </row>
    <row r="5" spans="1:7" ht="24.95" customHeight="1" thickBot="1" x14ac:dyDescent="0.25">
      <c r="A5" s="52" t="s">
        <v>202</v>
      </c>
      <c r="B5" s="647">
        <f>'Обр-Июль'!B162</f>
        <v>0</v>
      </c>
      <c r="C5" s="648">
        <f>'Обр-Июль'!C162</f>
        <v>0</v>
      </c>
      <c r="D5" s="648">
        <f>'Обр-Июль'!D162</f>
        <v>0</v>
      </c>
      <c r="E5" s="649">
        <f>'Обр-Июль'!E162</f>
        <v>0</v>
      </c>
      <c r="F5" s="645">
        <f>B5-D5</f>
        <v>0</v>
      </c>
      <c r="G5" s="54" t="e">
        <f>D5*100/B5-100</f>
        <v>#DIV/0!</v>
      </c>
    </row>
    <row r="6" spans="1:7" ht="24.95" customHeight="1" thickBot="1" x14ac:dyDescent="0.25">
      <c r="A6" s="55" t="s">
        <v>177</v>
      </c>
      <c r="B6" s="56">
        <f>'Здрав-июль'!B21</f>
        <v>8.9480000000000004</v>
      </c>
      <c r="C6" s="49">
        <f>'Здрав-июль'!C21</f>
        <v>9.0719999999999992</v>
      </c>
      <c r="D6" s="49">
        <f>'Здрав-июль'!D21</f>
        <v>9</v>
      </c>
      <c r="E6" s="650">
        <f>'Здрав-июль'!E21</f>
        <v>-7.9365079365077973E-3</v>
      </c>
      <c r="F6" s="646">
        <f t="shared" ref="F6:F8" si="0">B6-D6</f>
        <v>-5.1999999999999602E-2</v>
      </c>
      <c r="G6" s="57">
        <f t="shared" ref="G6:G8" si="1">D6*100/B6-100</f>
        <v>0.58113544926240479</v>
      </c>
    </row>
    <row r="7" spans="1:7" ht="24.95" customHeight="1" thickBot="1" x14ac:dyDescent="0.25">
      <c r="A7" s="52" t="s">
        <v>178</v>
      </c>
      <c r="B7" s="40">
        <f>'Спорт-июль'!B25</f>
        <v>7.28</v>
      </c>
      <c r="C7" s="53">
        <f>'Спорт-июль'!C25</f>
        <v>0</v>
      </c>
      <c r="D7" s="53">
        <f>'Спорт-июль'!D25</f>
        <v>0</v>
      </c>
      <c r="E7" s="651">
        <f>'Спорт-июль'!E25</f>
        <v>0</v>
      </c>
      <c r="F7" s="645">
        <f t="shared" si="0"/>
        <v>7.28</v>
      </c>
      <c r="G7" s="54">
        <f t="shared" si="1"/>
        <v>-100</v>
      </c>
    </row>
    <row r="8" spans="1:7" ht="24.95" customHeight="1" thickBot="1" x14ac:dyDescent="0.25">
      <c r="A8" s="55" t="s">
        <v>203</v>
      </c>
      <c r="B8" s="56">
        <f>'Культ-июль'!B27</f>
        <v>0</v>
      </c>
      <c r="C8" s="49">
        <f>'Культ-июль'!C27</f>
        <v>0</v>
      </c>
      <c r="D8" s="49">
        <f>'Культ-июль'!D27</f>
        <v>0</v>
      </c>
      <c r="E8" s="650">
        <f>'Культ-июль'!E27</f>
        <v>0</v>
      </c>
      <c r="F8" s="646">
        <f t="shared" si="0"/>
        <v>0</v>
      </c>
      <c r="G8" s="57" t="e">
        <f t="shared" si="1"/>
        <v>#DIV/0!</v>
      </c>
    </row>
    <row r="9" spans="1:7" ht="24.95" customHeight="1" thickBot="1" x14ac:dyDescent="0.25">
      <c r="A9" s="58" t="s">
        <v>204</v>
      </c>
      <c r="B9" s="14">
        <f>SUM(B5:B8)</f>
        <v>16.228000000000002</v>
      </c>
      <c r="C9" s="15">
        <f>SUM(C5:C8)</f>
        <v>9.0719999999999992</v>
      </c>
      <c r="D9" s="15">
        <f>SUM(D5:D8)</f>
        <v>9</v>
      </c>
      <c r="E9" s="13">
        <f>SUM(E5:E8)</f>
        <v>-7.9365079365077973E-3</v>
      </c>
      <c r="F9" s="15">
        <f t="shared" ref="F9" si="2">B9-D9</f>
        <v>7.2280000000000015</v>
      </c>
      <c r="G9" s="13">
        <f t="shared" ref="G9" si="3">D9*100/B9-100</f>
        <v>-44.54030071481391</v>
      </c>
    </row>
    <row r="10" spans="1:7" ht="4.5" customHeight="1" thickBot="1" x14ac:dyDescent="0.25"/>
    <row r="11" spans="1:7" ht="26.25" customHeight="1" thickBot="1" x14ac:dyDescent="0.25">
      <c r="A11" s="1611" t="s">
        <v>180</v>
      </c>
      <c r="B11" s="1608" t="s">
        <v>198</v>
      </c>
      <c r="C11" s="1609"/>
      <c r="D11" s="1609"/>
      <c r="E11" s="1610"/>
      <c r="F11" s="1608" t="s">
        <v>199</v>
      </c>
      <c r="G11" s="1609"/>
    </row>
    <row r="12" spans="1:7" s="4" customFormat="1" ht="36.75" customHeight="1" thickBot="1" x14ac:dyDescent="0.25">
      <c r="A12" s="1612"/>
      <c r="B12" s="41" t="s">
        <v>284</v>
      </c>
      <c r="C12" s="42" t="str">
        <f>'Обр-Июль'!G4</f>
        <v>Июль 2019 Лимит</v>
      </c>
      <c r="D12" s="42" t="s">
        <v>285</v>
      </c>
      <c r="E12" s="43" t="str">
        <f>'Обр-Июль'!I4</f>
        <v>Июль 2019 Факт (прог)</v>
      </c>
      <c r="F12" s="42" t="s">
        <v>200</v>
      </c>
      <c r="G12" s="43" t="s">
        <v>201</v>
      </c>
    </row>
    <row r="13" spans="1:7" ht="24.95" customHeight="1" thickBot="1" x14ac:dyDescent="0.25">
      <c r="A13" s="52" t="s">
        <v>202</v>
      </c>
      <c r="B13" s="40">
        <f>'Обр-Июль'!F162</f>
        <v>298324.53749999998</v>
      </c>
      <c r="C13" s="53">
        <f>'Обр-Июль'!G162</f>
        <v>258980.01300000006</v>
      </c>
      <c r="D13" s="53">
        <f>'Обр-Июль'!H162</f>
        <v>162007.65831591198</v>
      </c>
      <c r="E13" s="54">
        <f>'Обр-Июль'!I162</f>
        <v>0</v>
      </c>
      <c r="F13" s="53">
        <f t="shared" ref="F13:F17" si="4">B13-D13</f>
        <v>136316.879184088</v>
      </c>
      <c r="G13" s="54">
        <f t="shared" ref="G13:G17" si="5">D13*100/B13-100</f>
        <v>-45.694155876831957</v>
      </c>
    </row>
    <row r="14" spans="1:7" ht="24.95" customHeight="1" thickBot="1" x14ac:dyDescent="0.25">
      <c r="A14" s="55" t="s">
        <v>177</v>
      </c>
      <c r="B14" s="56">
        <f>'Здрав-июль'!F21</f>
        <v>237482.87</v>
      </c>
      <c r="C14" s="49">
        <f>'Здрав-июль'!G21</f>
        <v>237792.39600000001</v>
      </c>
      <c r="D14" s="49">
        <f>'Здрав-июль'!H21</f>
        <v>222317.641</v>
      </c>
      <c r="E14" s="57">
        <f>'Здрав-июль'!I21</f>
        <v>-6.5076744506161632E-2</v>
      </c>
      <c r="F14" s="49">
        <f t="shared" si="4"/>
        <v>15165.228999999992</v>
      </c>
      <c r="G14" s="57">
        <f t="shared" si="5"/>
        <v>-6.3858201646291235</v>
      </c>
    </row>
    <row r="15" spans="1:7" ht="24.95" customHeight="1" thickBot="1" x14ac:dyDescent="0.25">
      <c r="A15" s="52" t="s">
        <v>178</v>
      </c>
      <c r="B15" s="40">
        <f>'Спорт-июль'!F25</f>
        <v>29995.4</v>
      </c>
      <c r="C15" s="53">
        <f>'Спорт-июль'!G25</f>
        <v>39859.023999999998</v>
      </c>
      <c r="D15" s="53">
        <f>'Спорт-июль'!H25</f>
        <v>23711.66</v>
      </c>
      <c r="E15" s="54">
        <f>'Спорт-июль'!I25</f>
        <v>-0.40511187629682044</v>
      </c>
      <c r="F15" s="53">
        <f t="shared" si="4"/>
        <v>6283.7400000000016</v>
      </c>
      <c r="G15" s="54">
        <f t="shared" si="5"/>
        <v>-20.949012181867886</v>
      </c>
    </row>
    <row r="16" spans="1:7" ht="24.95" customHeight="1" thickBot="1" x14ac:dyDescent="0.25">
      <c r="A16" s="55" t="s">
        <v>203</v>
      </c>
      <c r="B16" s="56">
        <f>'Культ-июль'!F27</f>
        <v>28802.92</v>
      </c>
      <c r="C16" s="49">
        <f>'Культ-июль'!G27</f>
        <v>34408.936000000002</v>
      </c>
      <c r="D16" s="49">
        <f>'Культ-июль'!H27</f>
        <v>36252.342000000004</v>
      </c>
      <c r="E16" s="57">
        <f>'Культ-июль'!I27</f>
        <v>5.3573467078435799E-2</v>
      </c>
      <c r="F16" s="49">
        <f t="shared" si="4"/>
        <v>-7449.4220000000059</v>
      </c>
      <c r="G16" s="57">
        <f t="shared" si="5"/>
        <v>25.863426347050932</v>
      </c>
    </row>
    <row r="17" spans="1:7" ht="24.95" customHeight="1" thickBot="1" x14ac:dyDescent="0.25">
      <c r="A17" s="58" t="s">
        <v>204</v>
      </c>
      <c r="B17" s="14">
        <f>SUM(B13:B16)</f>
        <v>594605.72750000004</v>
      </c>
      <c r="C17" s="15">
        <f>SUM(C13:C16)</f>
        <v>571040.36900000006</v>
      </c>
      <c r="D17" s="15">
        <f>SUM(D13:D16)</f>
        <v>444289.30131591193</v>
      </c>
      <c r="E17" s="13">
        <f>SUM(E13:E16)</f>
        <v>-0.41661515372454627</v>
      </c>
      <c r="F17" s="15">
        <f t="shared" si="4"/>
        <v>150316.42618408811</v>
      </c>
      <c r="G17" s="13">
        <f t="shared" si="5"/>
        <v>-25.280016527268998</v>
      </c>
    </row>
    <row r="18" spans="1:7" ht="4.5" customHeight="1" thickBot="1" x14ac:dyDescent="0.25"/>
    <row r="19" spans="1:7" ht="32.25" customHeight="1" thickBot="1" x14ac:dyDescent="0.25">
      <c r="A19" s="1611" t="s">
        <v>142</v>
      </c>
      <c r="B19" s="1608" t="s">
        <v>205</v>
      </c>
      <c r="C19" s="1609"/>
      <c r="D19" s="1609"/>
      <c r="E19" s="1610"/>
      <c r="F19" s="1608" t="s">
        <v>199</v>
      </c>
      <c r="G19" s="1609"/>
    </row>
    <row r="20" spans="1:7" s="4" customFormat="1" ht="36.75" customHeight="1" thickBot="1" x14ac:dyDescent="0.25">
      <c r="A20" s="1612"/>
      <c r="B20" s="41" t="str">
        <f>B12</f>
        <v>Июнь-Июль 2018 Факт</v>
      </c>
      <c r="C20" s="42" t="str">
        <f>C12</f>
        <v>Июль 2019 Лимит</v>
      </c>
      <c r="D20" s="42" t="str">
        <f>D12</f>
        <v>Июнь-Июль 2019 Факт</v>
      </c>
      <c r="E20" s="43" t="str">
        <f>E12</f>
        <v>Июль 2019 Факт (прог)</v>
      </c>
      <c r="F20" s="42" t="s">
        <v>221</v>
      </c>
      <c r="G20" s="43" t="s">
        <v>201</v>
      </c>
    </row>
    <row r="21" spans="1:7" ht="24.95" customHeight="1" thickBot="1" x14ac:dyDescent="0.25">
      <c r="A21" s="52" t="s">
        <v>202</v>
      </c>
      <c r="B21" s="40">
        <f>'Обр-Июль'!J162</f>
        <v>12666.181001000001</v>
      </c>
      <c r="C21" s="53">
        <f>'Обр-Июль'!K162</f>
        <v>11718.761</v>
      </c>
      <c r="D21" s="53">
        <f>'Обр-Июль'!L162</f>
        <v>9441.0450000000001</v>
      </c>
      <c r="E21" s="54">
        <f>'Обр-Июль'!M162</f>
        <v>0</v>
      </c>
      <c r="F21" s="53">
        <f t="shared" ref="F21:F25" si="6">B21-D21</f>
        <v>3225.1360010000008</v>
      </c>
      <c r="G21" s="54">
        <f t="shared" ref="G21:G25" si="7">D21*100/B21-100</f>
        <v>-25.462576294665098</v>
      </c>
    </row>
    <row r="22" spans="1:7" ht="24.95" customHeight="1" thickBot="1" x14ac:dyDescent="0.25">
      <c r="A22" s="55" t="s">
        <v>177</v>
      </c>
      <c r="B22" s="56">
        <f>'Здрав-июль'!J21</f>
        <v>8987.4</v>
      </c>
      <c r="C22" s="49">
        <f>'Здрав-июль'!K21</f>
        <v>9020.112000000001</v>
      </c>
      <c r="D22" s="49">
        <f>'Здрав-июль'!L21</f>
        <v>9547.0640000000003</v>
      </c>
      <c r="E22" s="57">
        <f>'Здрав-июль'!M21</f>
        <v>5.841967372467205E-2</v>
      </c>
      <c r="F22" s="49">
        <f t="shared" si="6"/>
        <v>-559.66400000000067</v>
      </c>
      <c r="G22" s="57">
        <f t="shared" si="7"/>
        <v>6.2272069786590123</v>
      </c>
    </row>
    <row r="23" spans="1:7" ht="24.95" customHeight="1" thickBot="1" x14ac:dyDescent="0.25">
      <c r="A23" s="52" t="s">
        <v>178</v>
      </c>
      <c r="B23" s="40">
        <f>'Спорт-июль'!J25</f>
        <v>3402</v>
      </c>
      <c r="C23" s="53">
        <f>'Спорт-июль'!K25</f>
        <v>5941.7</v>
      </c>
      <c r="D23" s="53">
        <f>'Спорт-июль'!L25</f>
        <v>5837.7</v>
      </c>
      <c r="E23" s="54">
        <f>'Спорт-июль'!M25</f>
        <v>-1.7503408115522534E-2</v>
      </c>
      <c r="F23" s="53">
        <f t="shared" si="6"/>
        <v>-2435.6999999999998</v>
      </c>
      <c r="G23" s="54">
        <f t="shared" si="7"/>
        <v>71.596119929453266</v>
      </c>
    </row>
    <row r="24" spans="1:7" ht="24.95" customHeight="1" thickBot="1" x14ac:dyDescent="0.25">
      <c r="A24" s="55" t="s">
        <v>203</v>
      </c>
      <c r="B24" s="56">
        <f>'Культ-июль'!J27</f>
        <v>393.95100000000002</v>
      </c>
      <c r="C24" s="49">
        <f>'Культ-июль'!K27</f>
        <v>322.36</v>
      </c>
      <c r="D24" s="49">
        <f>'Культ-июль'!L27</f>
        <v>185.68099999999998</v>
      </c>
      <c r="E24" s="57">
        <f>'Культ-июль'!M27</f>
        <v>-0.42399491252016386</v>
      </c>
      <c r="F24" s="49">
        <f>B24-D24</f>
        <v>208.27000000000004</v>
      </c>
      <c r="G24" s="57">
        <f t="shared" si="7"/>
        <v>-52.86698091894678</v>
      </c>
    </row>
    <row r="25" spans="1:7" ht="24.95" customHeight="1" thickBot="1" x14ac:dyDescent="0.25">
      <c r="A25" s="58" t="s">
        <v>204</v>
      </c>
      <c r="B25" s="14">
        <f>SUM(B21:B24)</f>
        <v>25449.532001</v>
      </c>
      <c r="C25" s="15">
        <f>SUM(C21:C24)</f>
        <v>27002.933000000001</v>
      </c>
      <c r="D25" s="15">
        <f>SUM(D21:D24)</f>
        <v>25011.49</v>
      </c>
      <c r="E25" s="13">
        <f>SUM(E21:E24)</f>
        <v>-0.38307864691101434</v>
      </c>
      <c r="F25" s="15">
        <f t="shared" si="6"/>
        <v>438.04200099999798</v>
      </c>
      <c r="G25" s="13">
        <f t="shared" si="7"/>
        <v>-1.7212182958130171</v>
      </c>
    </row>
    <row r="26" spans="1:7" ht="3.75" customHeight="1" thickBot="1" x14ac:dyDescent="0.25"/>
    <row r="27" spans="1:7" ht="32.25" customHeight="1" thickBot="1" x14ac:dyDescent="0.25">
      <c r="A27" s="1611" t="s">
        <v>206</v>
      </c>
      <c r="B27" s="1608" t="s">
        <v>205</v>
      </c>
      <c r="C27" s="1609"/>
      <c r="D27" s="1609"/>
      <c r="E27" s="1610"/>
      <c r="F27" s="1608" t="s">
        <v>199</v>
      </c>
      <c r="G27" s="1609"/>
    </row>
    <row r="28" spans="1:7" s="4" customFormat="1" ht="36.75" customHeight="1" thickBot="1" x14ac:dyDescent="0.25">
      <c r="A28" s="1612"/>
      <c r="B28" s="41" t="str">
        <f>B12</f>
        <v>Июнь-Июль 2018 Факт</v>
      </c>
      <c r="C28" s="42" t="str">
        <f>C12</f>
        <v>Июль 2019 Лимит</v>
      </c>
      <c r="D28" s="42" t="str">
        <f>D12</f>
        <v>Июнь-Июль 2019 Факт</v>
      </c>
      <c r="E28" s="43" t="str">
        <f>E12</f>
        <v>Июль 2019 Факт (прог)</v>
      </c>
      <c r="F28" s="42" t="s">
        <v>221</v>
      </c>
      <c r="G28" s="43" t="s">
        <v>201</v>
      </c>
    </row>
    <row r="29" spans="1:7" ht="24.95" customHeight="1" thickBot="1" x14ac:dyDescent="0.25">
      <c r="A29" s="52" t="s">
        <v>202</v>
      </c>
      <c r="B29" s="40">
        <f>'Обр-Июль'!N162</f>
        <v>87.86</v>
      </c>
      <c r="C29" s="53">
        <f>'Обр-Июль'!O162</f>
        <v>52.288000000000004</v>
      </c>
      <c r="D29" s="53">
        <f>'Обр-Июль'!P162</f>
        <v>89.13</v>
      </c>
      <c r="E29" s="54">
        <f>'Обр-Июль'!Q162</f>
        <v>0</v>
      </c>
      <c r="F29" s="53">
        <f t="shared" ref="F29:F32" si="8">B29-D29</f>
        <v>-1.269999999999996</v>
      </c>
      <c r="G29" s="54">
        <f t="shared" ref="G29:G32" si="9">D29*100/B29-100</f>
        <v>1.4454814477577997</v>
      </c>
    </row>
    <row r="30" spans="1:7" ht="24.95" customHeight="1" thickBot="1" x14ac:dyDescent="0.25">
      <c r="A30" s="55" t="s">
        <v>177</v>
      </c>
      <c r="B30" s="56">
        <f>'Здрав-июль'!N21</f>
        <v>0</v>
      </c>
      <c r="C30" s="49">
        <f>'Здрав-июль'!O21</f>
        <v>0</v>
      </c>
      <c r="D30" s="49">
        <f>'Здрав-июль'!P21</f>
        <v>0</v>
      </c>
      <c r="E30" s="57">
        <f>'Здрав-июль'!Q21</f>
        <v>0</v>
      </c>
      <c r="F30" s="49">
        <f t="shared" si="8"/>
        <v>0</v>
      </c>
      <c r="G30" s="57" t="e">
        <f t="shared" si="9"/>
        <v>#DIV/0!</v>
      </c>
    </row>
    <row r="31" spans="1:7" ht="24.95" customHeight="1" thickBot="1" x14ac:dyDescent="0.25">
      <c r="A31" s="52" t="s">
        <v>178</v>
      </c>
      <c r="B31" s="40">
        <f>'Спорт-июль'!N25</f>
        <v>350</v>
      </c>
      <c r="C31" s="53">
        <f>'Спорт-июль'!O25</f>
        <v>400</v>
      </c>
      <c r="D31" s="53">
        <f>'Спорт-июль'!P25</f>
        <v>400</v>
      </c>
      <c r="E31" s="54">
        <f>'Спорт-июль'!Q25</f>
        <v>0</v>
      </c>
      <c r="F31" s="53">
        <f t="shared" si="8"/>
        <v>-50</v>
      </c>
      <c r="G31" s="54">
        <f t="shared" si="9"/>
        <v>14.285714285714292</v>
      </c>
    </row>
    <row r="32" spans="1:7" ht="24.95" customHeight="1" thickBot="1" x14ac:dyDescent="0.25">
      <c r="A32" s="58" t="s">
        <v>204</v>
      </c>
      <c r="B32" s="14">
        <f>SUM(B29:B31)</f>
        <v>437.86</v>
      </c>
      <c r="C32" s="15">
        <f>SUM(C29:C31)</f>
        <v>452.28800000000001</v>
      </c>
      <c r="D32" s="15">
        <f>SUM(D29:D31)</f>
        <v>489.13</v>
      </c>
      <c r="E32" s="13">
        <f>SUM(E29:E31)</f>
        <v>0</v>
      </c>
      <c r="F32" s="15">
        <f t="shared" si="8"/>
        <v>-51.269999999999982</v>
      </c>
      <c r="G32" s="13">
        <f t="shared" si="9"/>
        <v>11.70922212579363</v>
      </c>
    </row>
    <row r="33" spans="1:7" ht="5.25" customHeight="1" thickBot="1" x14ac:dyDescent="0.25"/>
    <row r="34" spans="1:7" ht="32.25" customHeight="1" thickBot="1" x14ac:dyDescent="0.25">
      <c r="A34" s="1611" t="s">
        <v>207</v>
      </c>
      <c r="B34" s="1608" t="s">
        <v>205</v>
      </c>
      <c r="C34" s="1609"/>
      <c r="D34" s="1609"/>
      <c r="E34" s="1610"/>
      <c r="F34" s="1608" t="s">
        <v>199</v>
      </c>
      <c r="G34" s="1609"/>
    </row>
    <row r="35" spans="1:7" s="4" customFormat="1" ht="36.75" customHeight="1" thickBot="1" x14ac:dyDescent="0.25">
      <c r="A35" s="1612"/>
      <c r="B35" s="41" t="str">
        <f>B12</f>
        <v>Июнь-Июль 2018 Факт</v>
      </c>
      <c r="C35" s="42" t="str">
        <f>C12</f>
        <v>Июль 2019 Лимит</v>
      </c>
      <c r="D35" s="42" t="str">
        <f>D12</f>
        <v>Июнь-Июль 2019 Факт</v>
      </c>
      <c r="E35" s="43" t="str">
        <f>E12</f>
        <v>Июль 2019 Факт (прог)</v>
      </c>
      <c r="F35" s="42" t="s">
        <v>221</v>
      </c>
      <c r="G35" s="43" t="s">
        <v>201</v>
      </c>
    </row>
    <row r="36" spans="1:7" ht="24.95" customHeight="1" thickBot="1" x14ac:dyDescent="0.25">
      <c r="A36" s="52" t="s">
        <v>202</v>
      </c>
      <c r="B36" s="40">
        <v>0</v>
      </c>
      <c r="C36" s="53">
        <f>'Обр-Июль'!S162</f>
        <v>18</v>
      </c>
      <c r="D36" s="53">
        <f>'Обр-Июль'!T162</f>
        <v>0</v>
      </c>
      <c r="E36" s="54">
        <f>'Обр-Июль'!U162</f>
        <v>0</v>
      </c>
      <c r="F36" s="53">
        <f t="shared" ref="F36:F40" si="10">B36-D36</f>
        <v>0</v>
      </c>
      <c r="G36" s="54" t="e">
        <f t="shared" ref="G36:G40" si="11">D36*100/B36-100</f>
        <v>#DIV/0!</v>
      </c>
    </row>
    <row r="37" spans="1:7" ht="24.95" customHeight="1" thickBot="1" x14ac:dyDescent="0.25">
      <c r="A37" s="55" t="s">
        <v>177</v>
      </c>
      <c r="B37" s="56">
        <f>'Здрав-июль'!R21</f>
        <v>1358</v>
      </c>
      <c r="C37" s="49">
        <f>'Здрав-июль'!S21</f>
        <v>1359</v>
      </c>
      <c r="D37" s="49">
        <f>'Здрав-июль'!T21</f>
        <v>1132</v>
      </c>
      <c r="E37" s="57">
        <f>'Здрав-июль'!U21</f>
        <v>-0.16703458425312734</v>
      </c>
      <c r="F37" s="49">
        <f t="shared" si="10"/>
        <v>226</v>
      </c>
      <c r="G37" s="57">
        <f t="shared" si="11"/>
        <v>-16.642120765832104</v>
      </c>
    </row>
    <row r="38" spans="1:7" ht="24.95" customHeight="1" thickBot="1" x14ac:dyDescent="0.25">
      <c r="A38" s="52" t="s">
        <v>203</v>
      </c>
      <c r="B38" s="40">
        <f>'Культ-июль'!N27</f>
        <v>0</v>
      </c>
      <c r="C38" s="53">
        <f>'Культ-июль'!O27</f>
        <v>0</v>
      </c>
      <c r="D38" s="53">
        <f>'Культ-июль'!P27</f>
        <v>0</v>
      </c>
      <c r="E38" s="54">
        <f>'Культ-июль'!Q27</f>
        <v>0</v>
      </c>
      <c r="F38" s="53">
        <f t="shared" si="10"/>
        <v>0</v>
      </c>
      <c r="G38" s="54" t="e">
        <f t="shared" si="11"/>
        <v>#DIV/0!</v>
      </c>
    </row>
    <row r="39" spans="1:7" ht="24.95" customHeight="1" thickBot="1" x14ac:dyDescent="0.25">
      <c r="A39" s="55" t="s">
        <v>178</v>
      </c>
      <c r="B39" s="56">
        <f>'Спорт-июль'!R12</f>
        <v>0</v>
      </c>
      <c r="C39" s="49">
        <f>'Спорт-июль'!S12</f>
        <v>0</v>
      </c>
      <c r="D39" s="49">
        <f>'Спорт-июль'!T12</f>
        <v>0</v>
      </c>
      <c r="E39" s="57">
        <f>'Спорт-июль'!U12</f>
        <v>0</v>
      </c>
      <c r="F39" s="49">
        <f t="shared" si="10"/>
        <v>0</v>
      </c>
      <c r="G39" s="57" t="e">
        <f t="shared" si="11"/>
        <v>#DIV/0!</v>
      </c>
    </row>
    <row r="40" spans="1:7" ht="24.95" customHeight="1" thickBot="1" x14ac:dyDescent="0.25">
      <c r="A40" s="58" t="s">
        <v>204</v>
      </c>
      <c r="B40" s="14">
        <f t="shared" ref="B40:E40" si="12">SUM(B36:B39)</f>
        <v>1358</v>
      </c>
      <c r="C40" s="15">
        <f t="shared" si="12"/>
        <v>1377</v>
      </c>
      <c r="D40" s="15">
        <f t="shared" si="12"/>
        <v>1132</v>
      </c>
      <c r="E40" s="13">
        <f t="shared" si="12"/>
        <v>-0.16703458425312734</v>
      </c>
      <c r="F40" s="15">
        <f t="shared" si="10"/>
        <v>226</v>
      </c>
      <c r="G40" s="13">
        <f t="shared" si="11"/>
        <v>-16.642120765832104</v>
      </c>
    </row>
    <row r="41" spans="1:7" ht="4.5" customHeight="1" x14ac:dyDescent="0.2">
      <c r="A41" s="59"/>
      <c r="B41" s="60"/>
      <c r="C41" s="60"/>
      <c r="D41" s="60"/>
      <c r="E41" s="59"/>
      <c r="F41" s="60"/>
      <c r="G41" s="59"/>
    </row>
    <row r="43" spans="1:7" x14ac:dyDescent="0.2">
      <c r="A43" t="s">
        <v>208</v>
      </c>
      <c r="B43" s="5"/>
      <c r="C43" s="5"/>
      <c r="D43" s="5"/>
      <c r="E43"/>
      <c r="F43" s="5"/>
      <c r="G43"/>
    </row>
    <row r="44" spans="1:7" x14ac:dyDescent="0.2">
      <c r="A44" t="s">
        <v>222</v>
      </c>
      <c r="B44" s="5"/>
      <c r="C44" s="5"/>
      <c r="D44" s="5"/>
      <c r="E44"/>
      <c r="F44" s="5"/>
      <c r="G44"/>
    </row>
    <row r="45" spans="1:7" x14ac:dyDescent="0.2">
      <c r="A45" t="s">
        <v>209</v>
      </c>
      <c r="B45" s="5"/>
      <c r="C45" s="5"/>
      <c r="D45" s="5"/>
      <c r="E45"/>
      <c r="F45" s="5"/>
      <c r="G45"/>
    </row>
    <row r="46" spans="1:7" x14ac:dyDescent="0.2">
      <c r="A46" t="s">
        <v>223</v>
      </c>
      <c r="B46" s="5"/>
      <c r="C46" s="5"/>
      <c r="D46" s="5"/>
      <c r="E46"/>
      <c r="F46" s="5"/>
      <c r="G46"/>
    </row>
    <row r="47" spans="1:7" x14ac:dyDescent="0.2">
      <c r="A47" s="39" t="s">
        <v>210</v>
      </c>
      <c r="G47"/>
    </row>
    <row r="48" spans="1:7" x14ac:dyDescent="0.2">
      <c r="G48" s="94"/>
    </row>
    <row r="50" spans="1:7" ht="15" thickBot="1" x14ac:dyDescent="0.25"/>
    <row r="51" spans="1:7" ht="32.25" customHeight="1" thickBot="1" x14ac:dyDescent="0.25">
      <c r="A51" s="1624" t="s">
        <v>211</v>
      </c>
      <c r="B51" s="1626" t="s">
        <v>212</v>
      </c>
      <c r="C51" s="1627"/>
      <c r="D51" s="1628"/>
      <c r="E51" s="1627" t="s">
        <v>213</v>
      </c>
      <c r="F51" s="1627"/>
      <c r="G51" s="1628"/>
    </row>
    <row r="52" spans="1:7" s="4" customFormat="1" ht="36.75" customHeight="1" thickBot="1" x14ac:dyDescent="0.25">
      <c r="A52" s="1625"/>
      <c r="B52" s="41" t="str">
        <f>B12</f>
        <v>Июнь-Июль 2018 Факт</v>
      </c>
      <c r="C52" s="42" t="str">
        <f>C12</f>
        <v>Июль 2019 Лимит</v>
      </c>
      <c r="D52" s="43" t="str">
        <f>D12</f>
        <v>Июнь-Июль 2019 Факт</v>
      </c>
      <c r="E52" s="1332" t="s">
        <v>286</v>
      </c>
      <c r="F52" s="43" t="s">
        <v>287</v>
      </c>
      <c r="G52" s="43"/>
    </row>
    <row r="53" spans="1:7" ht="36.75" customHeight="1" thickBot="1" x14ac:dyDescent="0.25">
      <c r="A53" s="1333" t="s">
        <v>215</v>
      </c>
      <c r="B53" s="1334">
        <f>B9+8.982+10.06</f>
        <v>35.270000000000003</v>
      </c>
      <c r="C53" s="1335">
        <f>C9</f>
        <v>9.0719999999999992</v>
      </c>
      <c r="D53" s="1336">
        <f>D9+'Здрав июнь'!E22</f>
        <v>18</v>
      </c>
      <c r="E53" s="1337">
        <f>B53-D53</f>
        <v>17.270000000000003</v>
      </c>
      <c r="F53" s="1338">
        <f>D53*100/B53-100</f>
        <v>-48.965126169549194</v>
      </c>
      <c r="G53" s="1338"/>
    </row>
    <row r="54" spans="1:7" ht="36.75" customHeight="1" thickBot="1" x14ac:dyDescent="0.25">
      <c r="A54" s="1042" t="s">
        <v>216</v>
      </c>
      <c r="B54" s="14">
        <f>B17+411920.367778+228543.82+21727.92+33845.18</f>
        <v>1290643.0152779999</v>
      </c>
      <c r="C54" s="15">
        <f>C17</f>
        <v>571040.36900000006</v>
      </c>
      <c r="D54" s="1339">
        <f>D17+'обр июнь'!I162+'Здрав июнь'!I22+'Культура июнь'!I30+'Спорт июнь'!I23</f>
        <v>1168329.8903159117</v>
      </c>
      <c r="E54" s="1340">
        <f t="shared" ref="E54:E57" si="13">B54-D54</f>
        <v>122313.12496208819</v>
      </c>
      <c r="F54" s="13">
        <f t="shared" ref="F54:F57" si="14">D54*100/B54-100</f>
        <v>-9.4769137177519553</v>
      </c>
      <c r="G54" s="13"/>
    </row>
    <row r="55" spans="1:7" ht="36.75" customHeight="1" thickBot="1" x14ac:dyDescent="0.25">
      <c r="A55" s="1333" t="s">
        <v>217</v>
      </c>
      <c r="B55" s="1334">
        <f>B25+14653.232+10812.66+540.95+3709</f>
        <v>55165.374001000004</v>
      </c>
      <c r="C55" s="1335">
        <f>C25</f>
        <v>27002.933000000001</v>
      </c>
      <c r="D55" s="1336">
        <f>D25+'обр июнь'!M162+'Здрав июнь'!M22+'Культура июнь'!M30+'Спорт июнь'!M23</f>
        <v>49586.416000000005</v>
      </c>
      <c r="E55" s="1337">
        <f t="shared" si="13"/>
        <v>5578.9580009999991</v>
      </c>
      <c r="F55" s="1338">
        <f t="shared" si="14"/>
        <v>-10.113151776871604</v>
      </c>
      <c r="G55" s="1338"/>
    </row>
    <row r="56" spans="1:7" ht="36.75" customHeight="1" thickBot="1" x14ac:dyDescent="0.25">
      <c r="A56" s="1042" t="s">
        <v>218</v>
      </c>
      <c r="B56" s="14">
        <f>B32+159.11+8.129+745</f>
        <v>1350.0990000000002</v>
      </c>
      <c r="C56" s="15">
        <f>C32</f>
        <v>452.28800000000001</v>
      </c>
      <c r="D56" s="1339">
        <f>D32+'обр июнь'!Q162+'Спорт июнь'!Q23</f>
        <v>1149.145</v>
      </c>
      <c r="E56" s="1340">
        <f t="shared" si="13"/>
        <v>200.95400000000018</v>
      </c>
      <c r="F56" s="13">
        <f t="shared" si="14"/>
        <v>-14.884389959551129</v>
      </c>
      <c r="G56" s="13"/>
    </row>
    <row r="57" spans="1:7" ht="36.75" customHeight="1" thickBot="1" x14ac:dyDescent="0.25">
      <c r="A57" s="1333" t="s">
        <v>207</v>
      </c>
      <c r="B57" s="1334">
        <f>B40+1532</f>
        <v>2890</v>
      </c>
      <c r="C57" s="1335">
        <f>C40</f>
        <v>1377</v>
      </c>
      <c r="D57" s="1336">
        <f>D40+'Здрав июнь'!U22</f>
        <v>2466</v>
      </c>
      <c r="E57" s="1337">
        <f t="shared" si="13"/>
        <v>424</v>
      </c>
      <c r="F57" s="1338">
        <f t="shared" si="14"/>
        <v>-14.671280276816603</v>
      </c>
      <c r="G57" s="1338"/>
    </row>
    <row r="58" spans="1:7" ht="3.75" customHeight="1" x14ac:dyDescent="0.2">
      <c r="A58" s="1341"/>
      <c r="B58" s="1342"/>
      <c r="C58" s="1342"/>
      <c r="D58" s="1342"/>
      <c r="E58" s="1342"/>
      <c r="F58" s="1343"/>
      <c r="G58" s="1343"/>
    </row>
  </sheetData>
  <mergeCells count="18">
    <mergeCell ref="A3:A4"/>
    <mergeCell ref="B3:E3"/>
    <mergeCell ref="F3:G3"/>
    <mergeCell ref="A11:A12"/>
    <mergeCell ref="B11:E11"/>
    <mergeCell ref="F11:G11"/>
    <mergeCell ref="A19:A20"/>
    <mergeCell ref="B19:E19"/>
    <mergeCell ref="F19:G19"/>
    <mergeCell ref="A27:A28"/>
    <mergeCell ref="B27:E27"/>
    <mergeCell ref="F27:G27"/>
    <mergeCell ref="A34:A35"/>
    <mergeCell ref="B34:E34"/>
    <mergeCell ref="F34:G34"/>
    <mergeCell ref="A51:A52"/>
    <mergeCell ref="B51:D51"/>
    <mergeCell ref="E51:G51"/>
  </mergeCells>
  <pageMargins left="0.23622047244094491" right="0.23622047244094491" top="0.35433070866141736" bottom="0.35433070866141736" header="0.31496062992125984" footer="0.31496062992125984"/>
  <pageSetup paperSize="9" scale="6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OutlineSymbols="0" showWhiteSpace="0" topLeftCell="A28" zoomScale="70" zoomScaleNormal="70" workbookViewId="0">
      <selection activeCell="A42" sqref="A42:XFD42"/>
    </sheetView>
  </sheetViews>
  <sheetFormatPr defaultRowHeight="14.25" x14ac:dyDescent="0.2"/>
  <cols>
    <col min="1" max="1" width="26.625" style="8" customWidth="1"/>
    <col min="2" max="2" width="19.125" style="1" customWidth="1"/>
    <col min="3" max="3" width="20" style="1" hidden="1" customWidth="1"/>
    <col min="4" max="4" width="19.5" style="1" customWidth="1"/>
    <col min="5" max="5" width="19.5" style="5" customWidth="1"/>
    <col min="6" max="6" width="19.5" style="1" customWidth="1"/>
    <col min="7" max="7" width="19.5" style="5" customWidth="1"/>
  </cols>
  <sheetData>
    <row r="1" spans="1:7" ht="26.25" customHeight="1" x14ac:dyDescent="0.35">
      <c r="A1" s="51" t="s">
        <v>254</v>
      </c>
      <c r="D1" s="5"/>
      <c r="E1" s="1"/>
      <c r="F1" s="5"/>
      <c r="G1"/>
    </row>
    <row r="2" spans="1:7" ht="9" customHeight="1" thickBot="1" x14ac:dyDescent="0.25"/>
    <row r="3" spans="1:7" ht="26.25" customHeight="1" thickBot="1" x14ac:dyDescent="0.25">
      <c r="A3" s="1611" t="s">
        <v>197</v>
      </c>
      <c r="B3" s="1608" t="s">
        <v>260</v>
      </c>
      <c r="C3" s="1609"/>
      <c r="D3" s="1609"/>
      <c r="E3" s="1610"/>
      <c r="F3" s="1608" t="s">
        <v>199</v>
      </c>
      <c r="G3" s="1609"/>
    </row>
    <row r="4" spans="1:7" s="4" customFormat="1" ht="36.75" customHeight="1" thickBot="1" x14ac:dyDescent="0.25">
      <c r="A4" s="1612"/>
      <c r="B4" s="41" t="str">
        <f>B12</f>
        <v>Июнь-Июль 2018 Факт</v>
      </c>
      <c r="C4" s="42" t="str">
        <f>C12</f>
        <v>Июль 2019 Лимит</v>
      </c>
      <c r="D4" s="42" t="str">
        <f>D12</f>
        <v>Июнь-Июль 2019 Факт</v>
      </c>
      <c r="E4" s="43" t="str">
        <f>E12</f>
        <v>Июль 2019 Факт (прог)</v>
      </c>
      <c r="F4" s="42" t="s">
        <v>220</v>
      </c>
      <c r="G4" s="43" t="s">
        <v>201</v>
      </c>
    </row>
    <row r="5" spans="1:7" ht="24.95" customHeight="1" thickBot="1" x14ac:dyDescent="0.25">
      <c r="A5" s="52" t="s">
        <v>202</v>
      </c>
      <c r="B5" s="647">
        <f>'Обр-Июль'!B162</f>
        <v>0</v>
      </c>
      <c r="C5" s="648">
        <f>'Обр-Июль'!C162</f>
        <v>0</v>
      </c>
      <c r="D5" s="648">
        <f>'Обр-Июль'!D162</f>
        <v>0</v>
      </c>
      <c r="E5" s="649">
        <f>'Обр-Июль'!E162</f>
        <v>0</v>
      </c>
      <c r="F5" s="645">
        <f>B5-D5</f>
        <v>0</v>
      </c>
      <c r="G5" s="54" t="e">
        <f>D5*100/B5-100</f>
        <v>#DIV/0!</v>
      </c>
    </row>
    <row r="6" spans="1:7" ht="24.95" customHeight="1" thickBot="1" x14ac:dyDescent="0.25">
      <c r="A6" s="55" t="s">
        <v>177</v>
      </c>
      <c r="B6" s="56">
        <f>'Здрав-июль'!B21</f>
        <v>8.9480000000000004</v>
      </c>
      <c r="C6" s="49">
        <f>'Здрав-июль'!C21</f>
        <v>9.0719999999999992</v>
      </c>
      <c r="D6" s="49">
        <f>'Здрав-июль'!D21</f>
        <v>9</v>
      </c>
      <c r="E6" s="650">
        <f>'Здрав-июль'!E21</f>
        <v>-7.9365079365077973E-3</v>
      </c>
      <c r="F6" s="646">
        <f t="shared" ref="F6:F9" si="0">B6-D6</f>
        <v>-5.1999999999999602E-2</v>
      </c>
      <c r="G6" s="57">
        <f t="shared" ref="G6:G9" si="1">D6*100/B6-100</f>
        <v>0.58113544926240479</v>
      </c>
    </row>
    <row r="7" spans="1:7" ht="24.95" customHeight="1" thickBot="1" x14ac:dyDescent="0.25">
      <c r="A7" s="52" t="s">
        <v>178</v>
      </c>
      <c r="B7" s="40">
        <f>'Спорт-июль'!B25</f>
        <v>7.28</v>
      </c>
      <c r="C7" s="53">
        <f>'Спорт-июль'!C25</f>
        <v>0</v>
      </c>
      <c r="D7" s="53">
        <f>'Спорт-июль'!D25</f>
        <v>0</v>
      </c>
      <c r="E7" s="651">
        <f>'Спорт-июль'!E25</f>
        <v>0</v>
      </c>
      <c r="F7" s="645">
        <f t="shared" si="0"/>
        <v>7.28</v>
      </c>
      <c r="G7" s="54">
        <f t="shared" si="1"/>
        <v>-100</v>
      </c>
    </row>
    <row r="8" spans="1:7" ht="24.95" customHeight="1" thickBot="1" x14ac:dyDescent="0.25">
      <c r="A8" s="55" t="s">
        <v>203</v>
      </c>
      <c r="B8" s="56">
        <f>'Культ-июль'!B27</f>
        <v>0</v>
      </c>
      <c r="C8" s="49">
        <f>'Культ-июль'!C27</f>
        <v>0</v>
      </c>
      <c r="D8" s="49">
        <f>'Культ-июль'!D27</f>
        <v>0</v>
      </c>
      <c r="E8" s="650">
        <f>'Культ-июль'!E27</f>
        <v>0</v>
      </c>
      <c r="F8" s="646">
        <f t="shared" si="0"/>
        <v>0</v>
      </c>
      <c r="G8" s="57" t="e">
        <f t="shared" si="1"/>
        <v>#DIV/0!</v>
      </c>
    </row>
    <row r="9" spans="1:7" ht="24.95" customHeight="1" thickBot="1" x14ac:dyDescent="0.25">
      <c r="A9" s="58" t="s">
        <v>204</v>
      </c>
      <c r="B9" s="14">
        <f>SUM(B5:B8)</f>
        <v>16.228000000000002</v>
      </c>
      <c r="C9" s="15">
        <f>SUM(C5:C8)</f>
        <v>9.0719999999999992</v>
      </c>
      <c r="D9" s="15">
        <f>SUM(D5:D8)</f>
        <v>9</v>
      </c>
      <c r="E9" s="13">
        <f>SUM(E5:E8)</f>
        <v>-7.9365079365077973E-3</v>
      </c>
      <c r="F9" s="15">
        <f t="shared" si="0"/>
        <v>7.2280000000000015</v>
      </c>
      <c r="G9" s="13">
        <f t="shared" si="1"/>
        <v>-44.54030071481391</v>
      </c>
    </row>
    <row r="10" spans="1:7" ht="4.5" customHeight="1" thickBot="1" x14ac:dyDescent="0.25"/>
    <row r="11" spans="1:7" ht="26.25" customHeight="1" thickBot="1" x14ac:dyDescent="0.25">
      <c r="A11" s="1611" t="s">
        <v>180</v>
      </c>
      <c r="B11" s="1608" t="s">
        <v>198</v>
      </c>
      <c r="C11" s="1609"/>
      <c r="D11" s="1609"/>
      <c r="E11" s="1610"/>
      <c r="F11" s="1608" t="s">
        <v>199</v>
      </c>
      <c r="G11" s="1609"/>
    </row>
    <row r="12" spans="1:7" s="4" customFormat="1" ht="36.75" customHeight="1" thickBot="1" x14ac:dyDescent="0.25">
      <c r="A12" s="1612"/>
      <c r="B12" s="41" t="s">
        <v>284</v>
      </c>
      <c r="C12" s="42" t="str">
        <f>'Обр-Июль'!G4</f>
        <v>Июль 2019 Лимит</v>
      </c>
      <c r="D12" s="42" t="s">
        <v>285</v>
      </c>
      <c r="E12" s="43" t="str">
        <f>'Обр-Июль'!I4</f>
        <v>Июль 2019 Факт (прог)</v>
      </c>
      <c r="F12" s="42" t="s">
        <v>200</v>
      </c>
      <c r="G12" s="43" t="s">
        <v>201</v>
      </c>
    </row>
    <row r="13" spans="1:7" ht="24.95" customHeight="1" thickBot="1" x14ac:dyDescent="0.25">
      <c r="A13" s="52" t="s">
        <v>202</v>
      </c>
      <c r="B13" s="40">
        <f>'Обр-Июль'!F162</f>
        <v>298324.53749999998</v>
      </c>
      <c r="C13" s="53">
        <f>'Обр-Июль'!G162</f>
        <v>258980.01300000006</v>
      </c>
      <c r="D13" s="53">
        <f>'Обр-Июль'!H162</f>
        <v>162007.65831591198</v>
      </c>
      <c r="E13" s="54">
        <f>'Обр-Июль'!I162</f>
        <v>0</v>
      </c>
      <c r="F13" s="53">
        <f t="shared" ref="F13:F17" si="2">B13-D13</f>
        <v>136316.879184088</v>
      </c>
      <c r="G13" s="54">
        <f t="shared" ref="G13:G17" si="3">D13*100/B13-100</f>
        <v>-45.694155876831957</v>
      </c>
    </row>
    <row r="14" spans="1:7" ht="24.95" customHeight="1" thickBot="1" x14ac:dyDescent="0.25">
      <c r="A14" s="55" t="s">
        <v>177</v>
      </c>
      <c r="B14" s="56">
        <f>'Здрав-июль'!F21</f>
        <v>237482.87</v>
      </c>
      <c r="C14" s="49">
        <f>'Здрав-июль'!G21</f>
        <v>237792.39600000001</v>
      </c>
      <c r="D14" s="49">
        <f>'Здрав-июль'!H21</f>
        <v>222317.641</v>
      </c>
      <c r="E14" s="57">
        <f>'Здрав-июль'!I21</f>
        <v>-6.5076744506161632E-2</v>
      </c>
      <c r="F14" s="49">
        <f t="shared" si="2"/>
        <v>15165.228999999992</v>
      </c>
      <c r="G14" s="57">
        <f t="shared" si="3"/>
        <v>-6.3858201646291235</v>
      </c>
    </row>
    <row r="15" spans="1:7" ht="24.95" customHeight="1" thickBot="1" x14ac:dyDescent="0.25">
      <c r="A15" s="52" t="s">
        <v>178</v>
      </c>
      <c r="B15" s="40">
        <f>'Спорт-июль'!F25</f>
        <v>29995.4</v>
      </c>
      <c r="C15" s="53">
        <f>'Спорт-июль'!G25</f>
        <v>39859.023999999998</v>
      </c>
      <c r="D15" s="53">
        <f>'Спорт-июль'!H25</f>
        <v>23711.66</v>
      </c>
      <c r="E15" s="54">
        <f>'Спорт-июль'!I25</f>
        <v>-0.40511187629682044</v>
      </c>
      <c r="F15" s="53">
        <f t="shared" si="2"/>
        <v>6283.7400000000016</v>
      </c>
      <c r="G15" s="54">
        <f t="shared" si="3"/>
        <v>-20.949012181867886</v>
      </c>
    </row>
    <row r="16" spans="1:7" ht="24.95" customHeight="1" thickBot="1" x14ac:dyDescent="0.25">
      <c r="A16" s="55" t="s">
        <v>203</v>
      </c>
      <c r="B16" s="56">
        <f>'Культ-июль'!F27</f>
        <v>28802.92</v>
      </c>
      <c r="C16" s="49">
        <f>'Культ-июль'!G27</f>
        <v>34408.936000000002</v>
      </c>
      <c r="D16" s="49">
        <f>'Культ-июль'!H27</f>
        <v>36252.342000000004</v>
      </c>
      <c r="E16" s="57">
        <f>'Культ-июль'!I27</f>
        <v>5.3573467078435799E-2</v>
      </c>
      <c r="F16" s="49">
        <f t="shared" si="2"/>
        <v>-7449.4220000000059</v>
      </c>
      <c r="G16" s="57">
        <f t="shared" si="3"/>
        <v>25.863426347050932</v>
      </c>
    </row>
    <row r="17" spans="1:7" ht="24.95" customHeight="1" thickBot="1" x14ac:dyDescent="0.25">
      <c r="A17" s="58" t="s">
        <v>204</v>
      </c>
      <c r="B17" s="14">
        <f>SUM(B13:B16)</f>
        <v>594605.72750000004</v>
      </c>
      <c r="C17" s="15">
        <f>SUM(C13:C16)</f>
        <v>571040.36900000006</v>
      </c>
      <c r="D17" s="15">
        <f>SUM(D13:D16)</f>
        <v>444289.30131591193</v>
      </c>
      <c r="E17" s="13">
        <f>SUM(E13:E16)</f>
        <v>-0.41661515372454627</v>
      </c>
      <c r="F17" s="15">
        <f t="shared" si="2"/>
        <v>150316.42618408811</v>
      </c>
      <c r="G17" s="13">
        <f t="shared" si="3"/>
        <v>-25.280016527268998</v>
      </c>
    </row>
    <row r="18" spans="1:7" ht="4.5" customHeight="1" thickBot="1" x14ac:dyDescent="0.25"/>
    <row r="19" spans="1:7" ht="32.25" customHeight="1" thickBot="1" x14ac:dyDescent="0.25">
      <c r="A19" s="1611" t="s">
        <v>142</v>
      </c>
      <c r="B19" s="1608" t="s">
        <v>205</v>
      </c>
      <c r="C19" s="1609"/>
      <c r="D19" s="1609"/>
      <c r="E19" s="1610"/>
      <c r="F19" s="1608" t="s">
        <v>199</v>
      </c>
      <c r="G19" s="1609"/>
    </row>
    <row r="20" spans="1:7" s="4" customFormat="1" ht="36.75" customHeight="1" thickBot="1" x14ac:dyDescent="0.25">
      <c r="A20" s="1612"/>
      <c r="B20" s="41" t="str">
        <f>B12</f>
        <v>Июнь-Июль 2018 Факт</v>
      </c>
      <c r="C20" s="42" t="str">
        <f>C12</f>
        <v>Июль 2019 Лимит</v>
      </c>
      <c r="D20" s="42" t="str">
        <f>D12</f>
        <v>Июнь-Июль 2019 Факт</v>
      </c>
      <c r="E20" s="43" t="str">
        <f>E12</f>
        <v>Июль 2019 Факт (прог)</v>
      </c>
      <c r="F20" s="42" t="s">
        <v>221</v>
      </c>
      <c r="G20" s="43" t="s">
        <v>201</v>
      </c>
    </row>
    <row r="21" spans="1:7" ht="24.95" customHeight="1" thickBot="1" x14ac:dyDescent="0.25">
      <c r="A21" s="52" t="s">
        <v>202</v>
      </c>
      <c r="B21" s="40">
        <f>'Обр-Июль'!J162</f>
        <v>12666.181001000001</v>
      </c>
      <c r="C21" s="53">
        <f>'Обр-Июль'!K162</f>
        <v>11718.761</v>
      </c>
      <c r="D21" s="53">
        <f>'Обр-Июль'!L162</f>
        <v>9441.0450000000001</v>
      </c>
      <c r="E21" s="54">
        <f>'Обр-Июль'!M162</f>
        <v>0</v>
      </c>
      <c r="F21" s="53">
        <f t="shared" ref="F21:F25" si="4">B21-D21</f>
        <v>3225.1360010000008</v>
      </c>
      <c r="G21" s="54">
        <f t="shared" ref="G21:G25" si="5">D21*100/B21-100</f>
        <v>-25.462576294665098</v>
      </c>
    </row>
    <row r="22" spans="1:7" ht="24.95" customHeight="1" thickBot="1" x14ac:dyDescent="0.25">
      <c r="A22" s="55" t="s">
        <v>177</v>
      </c>
      <c r="B22" s="56">
        <f>'Здрав-июль'!J21</f>
        <v>8987.4</v>
      </c>
      <c r="C22" s="49">
        <f>'Здрав-июль'!K21</f>
        <v>9020.112000000001</v>
      </c>
      <c r="D22" s="49">
        <f>'Здрав-июль'!L21</f>
        <v>9547.0640000000003</v>
      </c>
      <c r="E22" s="57">
        <f>'Здрав-июль'!M21</f>
        <v>5.841967372467205E-2</v>
      </c>
      <c r="F22" s="49">
        <f t="shared" si="4"/>
        <v>-559.66400000000067</v>
      </c>
      <c r="G22" s="57">
        <f t="shared" si="5"/>
        <v>6.2272069786590123</v>
      </c>
    </row>
    <row r="23" spans="1:7" ht="24.95" customHeight="1" thickBot="1" x14ac:dyDescent="0.25">
      <c r="A23" s="52" t="s">
        <v>178</v>
      </c>
      <c r="B23" s="40">
        <f>'Спорт-июль'!J25</f>
        <v>3402</v>
      </c>
      <c r="C23" s="53">
        <f>'Спорт-июль'!K25</f>
        <v>5941.7</v>
      </c>
      <c r="D23" s="53">
        <f>'Спорт-июль'!L25</f>
        <v>5837.7</v>
      </c>
      <c r="E23" s="54">
        <f>'Спорт-июль'!M25</f>
        <v>-1.7503408115522534E-2</v>
      </c>
      <c r="F23" s="53">
        <f t="shared" si="4"/>
        <v>-2435.6999999999998</v>
      </c>
      <c r="G23" s="54">
        <f t="shared" si="5"/>
        <v>71.596119929453266</v>
      </c>
    </row>
    <row r="24" spans="1:7" ht="24.95" customHeight="1" thickBot="1" x14ac:dyDescent="0.25">
      <c r="A24" s="55" t="s">
        <v>203</v>
      </c>
      <c r="B24" s="56">
        <f>'Культ-июль'!J27</f>
        <v>393.95100000000002</v>
      </c>
      <c r="C24" s="49">
        <f>'Культ-июль'!K27</f>
        <v>322.36</v>
      </c>
      <c r="D24" s="49">
        <f>'Культ-июль'!L27</f>
        <v>185.68099999999998</v>
      </c>
      <c r="E24" s="57">
        <f>'Культ-июль'!M27</f>
        <v>-0.42399491252016386</v>
      </c>
      <c r="F24" s="49">
        <f>B24-D24</f>
        <v>208.27000000000004</v>
      </c>
      <c r="G24" s="57">
        <f t="shared" si="5"/>
        <v>-52.86698091894678</v>
      </c>
    </row>
    <row r="25" spans="1:7" ht="24.95" customHeight="1" thickBot="1" x14ac:dyDescent="0.25">
      <c r="A25" s="58" t="s">
        <v>204</v>
      </c>
      <c r="B25" s="14">
        <f>SUM(B21:B24)</f>
        <v>25449.532001</v>
      </c>
      <c r="C25" s="15">
        <f>SUM(C21:C24)</f>
        <v>27002.933000000001</v>
      </c>
      <c r="D25" s="15">
        <f>SUM(D21:D24)</f>
        <v>25011.49</v>
      </c>
      <c r="E25" s="13">
        <f>SUM(E21:E24)</f>
        <v>-0.38307864691101434</v>
      </c>
      <c r="F25" s="15">
        <f t="shared" si="4"/>
        <v>438.04200099999798</v>
      </c>
      <c r="G25" s="13">
        <f t="shared" si="5"/>
        <v>-1.7212182958130171</v>
      </c>
    </row>
    <row r="26" spans="1:7" ht="3.75" customHeight="1" thickBot="1" x14ac:dyDescent="0.25"/>
    <row r="27" spans="1:7" ht="32.25" customHeight="1" thickBot="1" x14ac:dyDescent="0.25">
      <c r="A27" s="1611" t="s">
        <v>206</v>
      </c>
      <c r="B27" s="1608" t="s">
        <v>205</v>
      </c>
      <c r="C27" s="1609"/>
      <c r="D27" s="1609"/>
      <c r="E27" s="1610"/>
      <c r="F27" s="1608" t="s">
        <v>199</v>
      </c>
      <c r="G27" s="1609"/>
    </row>
    <row r="28" spans="1:7" s="4" customFormat="1" ht="36.75" customHeight="1" thickBot="1" x14ac:dyDescent="0.25">
      <c r="A28" s="1612"/>
      <c r="B28" s="41" t="str">
        <f>B12</f>
        <v>Июнь-Июль 2018 Факт</v>
      </c>
      <c r="C28" s="42" t="str">
        <f>C12</f>
        <v>Июль 2019 Лимит</v>
      </c>
      <c r="D28" s="42" t="str">
        <f>D12</f>
        <v>Июнь-Июль 2019 Факт</v>
      </c>
      <c r="E28" s="43" t="str">
        <f>E12</f>
        <v>Июль 2019 Факт (прог)</v>
      </c>
      <c r="F28" s="42" t="s">
        <v>221</v>
      </c>
      <c r="G28" s="43" t="s">
        <v>201</v>
      </c>
    </row>
    <row r="29" spans="1:7" ht="24.95" customHeight="1" thickBot="1" x14ac:dyDescent="0.25">
      <c r="A29" s="52" t="s">
        <v>202</v>
      </c>
      <c r="B29" s="40">
        <f>'Обр-Июль'!N162</f>
        <v>87.86</v>
      </c>
      <c r="C29" s="53">
        <f>'Обр-Июль'!O162</f>
        <v>52.288000000000004</v>
      </c>
      <c r="D29" s="53">
        <f>'Обр-Июль'!P162</f>
        <v>89.13</v>
      </c>
      <c r="E29" s="54">
        <f>'Обр-Июль'!Q162</f>
        <v>0</v>
      </c>
      <c r="F29" s="53">
        <f t="shared" ref="F29:F32" si="6">B29-D29</f>
        <v>-1.269999999999996</v>
      </c>
      <c r="G29" s="54">
        <f t="shared" ref="G29:G32" si="7">D29*100/B29-100</f>
        <v>1.4454814477577997</v>
      </c>
    </row>
    <row r="30" spans="1:7" ht="24.95" customHeight="1" thickBot="1" x14ac:dyDescent="0.25">
      <c r="A30" s="55" t="s">
        <v>177</v>
      </c>
      <c r="B30" s="56">
        <f>'Здрав-июль'!N21</f>
        <v>0</v>
      </c>
      <c r="C30" s="49">
        <f>'Здрав-июль'!O21</f>
        <v>0</v>
      </c>
      <c r="D30" s="49">
        <f>'Здрав-июль'!P21</f>
        <v>0</v>
      </c>
      <c r="E30" s="57">
        <f>'Здрав-июль'!Q21</f>
        <v>0</v>
      </c>
      <c r="F30" s="49">
        <f t="shared" si="6"/>
        <v>0</v>
      </c>
      <c r="G30" s="57" t="e">
        <f t="shared" si="7"/>
        <v>#DIV/0!</v>
      </c>
    </row>
    <row r="31" spans="1:7" ht="24.95" customHeight="1" thickBot="1" x14ac:dyDescent="0.25">
      <c r="A31" s="52" t="s">
        <v>178</v>
      </c>
      <c r="B31" s="40">
        <f>'Спорт-июль'!N25</f>
        <v>350</v>
      </c>
      <c r="C31" s="53">
        <f>'Спорт-июль'!O25</f>
        <v>400</v>
      </c>
      <c r="D31" s="53">
        <f>'Спорт-июль'!P25</f>
        <v>400</v>
      </c>
      <c r="E31" s="54">
        <f>'Спорт-июль'!Q25</f>
        <v>0</v>
      </c>
      <c r="F31" s="53">
        <f t="shared" si="6"/>
        <v>-50</v>
      </c>
      <c r="G31" s="54">
        <f t="shared" si="7"/>
        <v>14.285714285714292</v>
      </c>
    </row>
    <row r="32" spans="1:7" ht="24.95" customHeight="1" thickBot="1" x14ac:dyDescent="0.25">
      <c r="A32" s="58" t="s">
        <v>204</v>
      </c>
      <c r="B32" s="14">
        <f>SUM(B29:B31)</f>
        <v>437.86</v>
      </c>
      <c r="C32" s="15">
        <f>SUM(C29:C31)</f>
        <v>452.28800000000001</v>
      </c>
      <c r="D32" s="15">
        <f>SUM(D29:D31)</f>
        <v>489.13</v>
      </c>
      <c r="E32" s="13">
        <f>SUM(E29:E31)</f>
        <v>0</v>
      </c>
      <c r="F32" s="15">
        <f t="shared" si="6"/>
        <v>-51.269999999999982</v>
      </c>
      <c r="G32" s="13">
        <f t="shared" si="7"/>
        <v>11.70922212579363</v>
      </c>
    </row>
    <row r="33" spans="1:7" ht="5.25" customHeight="1" thickBot="1" x14ac:dyDescent="0.25"/>
    <row r="34" spans="1:7" ht="32.25" customHeight="1" thickBot="1" x14ac:dyDescent="0.25">
      <c r="A34" s="1611" t="s">
        <v>207</v>
      </c>
      <c r="B34" s="1608" t="s">
        <v>205</v>
      </c>
      <c r="C34" s="1609"/>
      <c r="D34" s="1609"/>
      <c r="E34" s="1610"/>
      <c r="F34" s="1608" t="s">
        <v>199</v>
      </c>
      <c r="G34" s="1609"/>
    </row>
    <row r="35" spans="1:7" s="4" customFormat="1" ht="36.75" customHeight="1" thickBot="1" x14ac:dyDescent="0.25">
      <c r="A35" s="1612"/>
      <c r="B35" s="41" t="str">
        <f>B12</f>
        <v>Июнь-Июль 2018 Факт</v>
      </c>
      <c r="C35" s="42" t="str">
        <f>C12</f>
        <v>Июль 2019 Лимит</v>
      </c>
      <c r="D35" s="42" t="str">
        <f>D12</f>
        <v>Июнь-Июль 2019 Факт</v>
      </c>
      <c r="E35" s="43" t="str">
        <f>E12</f>
        <v>Июль 2019 Факт (прог)</v>
      </c>
      <c r="F35" s="42" t="s">
        <v>221</v>
      </c>
      <c r="G35" s="43" t="s">
        <v>201</v>
      </c>
    </row>
    <row r="36" spans="1:7" ht="24.95" customHeight="1" thickBot="1" x14ac:dyDescent="0.25">
      <c r="A36" s="52" t="s">
        <v>202</v>
      </c>
      <c r="B36" s="40">
        <v>0</v>
      </c>
      <c r="C36" s="53">
        <f>'Обр-Июль'!S162</f>
        <v>18</v>
      </c>
      <c r="D36" s="53">
        <f>'Обр-Июль'!T162</f>
        <v>0</v>
      </c>
      <c r="E36" s="54">
        <f>'Обр-Июль'!U162</f>
        <v>0</v>
      </c>
      <c r="F36" s="53">
        <f t="shared" ref="F36:F40" si="8">B36-D36</f>
        <v>0</v>
      </c>
      <c r="G36" s="54" t="e">
        <f t="shared" ref="G36:G40" si="9">D36*100/B36-100</f>
        <v>#DIV/0!</v>
      </c>
    </row>
    <row r="37" spans="1:7" ht="24.95" customHeight="1" thickBot="1" x14ac:dyDescent="0.25">
      <c r="A37" s="55" t="s">
        <v>177</v>
      </c>
      <c r="B37" s="56">
        <f>'Здрав-июль'!R21</f>
        <v>1358</v>
      </c>
      <c r="C37" s="49">
        <f>'Здрав-июль'!S21</f>
        <v>1359</v>
      </c>
      <c r="D37" s="49">
        <f>'Здрав-июль'!T21</f>
        <v>1132</v>
      </c>
      <c r="E37" s="57">
        <f>'Здрав-июль'!U21</f>
        <v>-0.16703458425312734</v>
      </c>
      <c r="F37" s="49">
        <f t="shared" si="8"/>
        <v>226</v>
      </c>
      <c r="G37" s="57">
        <f t="shared" si="9"/>
        <v>-16.642120765832104</v>
      </c>
    </row>
    <row r="38" spans="1:7" ht="24.95" customHeight="1" thickBot="1" x14ac:dyDescent="0.25">
      <c r="A38" s="52" t="s">
        <v>203</v>
      </c>
      <c r="B38" s="40">
        <f>'Культ-июль'!N27</f>
        <v>0</v>
      </c>
      <c r="C38" s="53">
        <f>'Культ-июль'!O27</f>
        <v>0</v>
      </c>
      <c r="D38" s="53">
        <f>'Культ-июль'!P27</f>
        <v>0</v>
      </c>
      <c r="E38" s="54">
        <f>'Культ-июль'!Q27</f>
        <v>0</v>
      </c>
      <c r="F38" s="53">
        <f t="shared" si="8"/>
        <v>0</v>
      </c>
      <c r="G38" s="54" t="e">
        <f t="shared" si="9"/>
        <v>#DIV/0!</v>
      </c>
    </row>
    <row r="39" spans="1:7" ht="24.95" customHeight="1" thickBot="1" x14ac:dyDescent="0.25">
      <c r="A39" s="55" t="s">
        <v>178</v>
      </c>
      <c r="B39" s="56">
        <f>'Спорт-июль'!R12</f>
        <v>0</v>
      </c>
      <c r="C39" s="49">
        <f>'Спорт-июль'!S12</f>
        <v>0</v>
      </c>
      <c r="D39" s="49">
        <f>'Спорт-июль'!T12</f>
        <v>0</v>
      </c>
      <c r="E39" s="57">
        <f>'Спорт-июль'!U12</f>
        <v>0</v>
      </c>
      <c r="F39" s="49">
        <f t="shared" si="8"/>
        <v>0</v>
      </c>
      <c r="G39" s="57" t="e">
        <f t="shared" si="9"/>
        <v>#DIV/0!</v>
      </c>
    </row>
    <row r="40" spans="1:7" ht="24.95" customHeight="1" thickBot="1" x14ac:dyDescent="0.25">
      <c r="A40" s="58" t="s">
        <v>204</v>
      </c>
      <c r="B40" s="14">
        <f t="shared" ref="B40:E40" si="10">SUM(B36:B39)</f>
        <v>1358</v>
      </c>
      <c r="C40" s="15">
        <f t="shared" si="10"/>
        <v>1377</v>
      </c>
      <c r="D40" s="15">
        <f t="shared" si="10"/>
        <v>1132</v>
      </c>
      <c r="E40" s="13">
        <f t="shared" si="10"/>
        <v>-0.16703458425312734</v>
      </c>
      <c r="F40" s="15">
        <f t="shared" si="8"/>
        <v>226</v>
      </c>
      <c r="G40" s="13">
        <f t="shared" si="9"/>
        <v>-16.642120765832104</v>
      </c>
    </row>
    <row r="41" spans="1:7" ht="4.5" customHeight="1" x14ac:dyDescent="0.2">
      <c r="A41" s="59"/>
      <c r="B41" s="60"/>
      <c r="C41" s="60"/>
      <c r="D41" s="60"/>
      <c r="E41" s="59"/>
      <c r="F41" s="60"/>
      <c r="G41" s="59"/>
    </row>
    <row r="43" spans="1:7" x14ac:dyDescent="0.2">
      <c r="A43" t="s">
        <v>208</v>
      </c>
      <c r="B43" s="5"/>
      <c r="C43" s="5"/>
      <c r="D43" s="5"/>
      <c r="E43"/>
      <c r="F43" s="5"/>
      <c r="G43"/>
    </row>
    <row r="44" spans="1:7" x14ac:dyDescent="0.2">
      <c r="A44" t="s">
        <v>222</v>
      </c>
      <c r="B44" s="5"/>
      <c r="C44" s="5"/>
      <c r="D44" s="5"/>
      <c r="E44"/>
      <c r="F44" s="5"/>
      <c r="G44"/>
    </row>
    <row r="45" spans="1:7" x14ac:dyDescent="0.2">
      <c r="A45" t="s">
        <v>209</v>
      </c>
      <c r="B45" s="5"/>
      <c r="C45" s="5"/>
      <c r="D45" s="5"/>
      <c r="E45"/>
      <c r="F45" s="5"/>
      <c r="G45"/>
    </row>
    <row r="46" spans="1:7" x14ac:dyDescent="0.2">
      <c r="A46" t="s">
        <v>223</v>
      </c>
      <c r="B46" s="5"/>
      <c r="C46" s="5"/>
      <c r="D46" s="5"/>
      <c r="E46"/>
      <c r="F46" s="5"/>
      <c r="G46"/>
    </row>
    <row r="47" spans="1:7" x14ac:dyDescent="0.2">
      <c r="A47" s="39" t="s">
        <v>210</v>
      </c>
      <c r="G47"/>
    </row>
    <row r="48" spans="1:7" x14ac:dyDescent="0.2">
      <c r="G48" s="94"/>
    </row>
    <row r="50" spans="1:7" ht="15" thickBot="1" x14ac:dyDescent="0.25"/>
    <row r="51" spans="1:7" ht="32.25" customHeight="1" thickBot="1" x14ac:dyDescent="0.25">
      <c r="A51" s="1624" t="s">
        <v>211</v>
      </c>
      <c r="B51" s="1626" t="s">
        <v>212</v>
      </c>
      <c r="C51" s="1627"/>
      <c r="D51" s="1628"/>
      <c r="E51" s="1627" t="s">
        <v>213</v>
      </c>
      <c r="F51" s="1627"/>
      <c r="G51" s="1628"/>
    </row>
    <row r="52" spans="1:7" s="4" customFormat="1" ht="36.75" customHeight="1" thickBot="1" x14ac:dyDescent="0.25">
      <c r="A52" s="1625"/>
      <c r="B52" s="41" t="str">
        <f>B12</f>
        <v>Июнь-Июль 2018 Факт</v>
      </c>
      <c r="C52" s="42" t="str">
        <f>C12</f>
        <v>Июль 2019 Лимит</v>
      </c>
      <c r="D52" s="43" t="str">
        <f>D12</f>
        <v>Июнь-Июль 2019 Факт</v>
      </c>
      <c r="E52" s="1332" t="s">
        <v>286</v>
      </c>
      <c r="F52" s="43" t="s">
        <v>287</v>
      </c>
      <c r="G52" s="43"/>
    </row>
    <row r="53" spans="1:7" ht="36.75" customHeight="1" thickBot="1" x14ac:dyDescent="0.25">
      <c r="A53" s="1333" t="s">
        <v>215</v>
      </c>
      <c r="B53" s="1334">
        <f>B9+8.982+10.06+'Спорт-май'!C23+'Здрав-май'!C29</f>
        <v>152.245</v>
      </c>
      <c r="C53" s="1335">
        <f>C9</f>
        <v>9.0719999999999992</v>
      </c>
      <c r="D53" s="1336">
        <f>D9+'Здрав июнь'!E22+'Спорт-май'!E23</f>
        <v>32.57</v>
      </c>
      <c r="E53" s="1337">
        <f>B53-D53</f>
        <v>119.67500000000001</v>
      </c>
      <c r="F53" s="1338">
        <f>D53*100/B53-100</f>
        <v>-78.606850799697852</v>
      </c>
      <c r="G53" s="1338"/>
    </row>
    <row r="54" spans="1:7" ht="36.75" customHeight="1" thickBot="1" x14ac:dyDescent="0.25">
      <c r="A54" s="1042" t="s">
        <v>216</v>
      </c>
      <c r="B54" s="14">
        <f>B17+411920.367778+228543.82+21727.92+33845.18+'Спорт-май'!G23+'Культура-май'!G29+'Здрав-май'!G29+'Обр-май'!G162</f>
        <v>1987342.5474999999</v>
      </c>
      <c r="C54" s="15">
        <f>C17</f>
        <v>571040.36900000006</v>
      </c>
      <c r="D54" s="1339">
        <f>D17+'обр июнь'!I162+'Здрав июнь'!I22+'Культура июнь'!I30+'Спорт июнь'!I23+'Спорт-май'!I23+'Культура-май'!I29+'Здрав-май'!I29+'Обр-май'!I162</f>
        <v>1749901.2053159117</v>
      </c>
      <c r="E54" s="1340">
        <f t="shared" ref="E54:E57" si="11">B54-D54</f>
        <v>237441.34218408819</v>
      </c>
      <c r="F54" s="13">
        <f t="shared" ref="F54:F57" si="12">D54*100/B54-100</f>
        <v>-11.947680709738748</v>
      </c>
      <c r="G54" s="13"/>
    </row>
    <row r="55" spans="1:7" ht="36.75" customHeight="1" thickBot="1" x14ac:dyDescent="0.25">
      <c r="A55" s="1333" t="s">
        <v>217</v>
      </c>
      <c r="B55" s="1334">
        <f>B25+14653.232+10812.66+540.95+3709+'Спорт-май'!K23+'Культура-май'!K29+'Здрав-май'!K29+'Обр-май'!K162</f>
        <v>81759.206000999999</v>
      </c>
      <c r="C55" s="1335">
        <f>C25</f>
        <v>27002.933000000001</v>
      </c>
      <c r="D55" s="1336">
        <f>D25+'обр июнь'!M162+'Здрав июнь'!M22+'Культура июнь'!M30+'Спорт июнь'!M23+'Спорт-май'!M23+'Культура-май'!M29+'Здрав-май'!M29+'Обр-май'!M162</f>
        <v>69019.747000000003</v>
      </c>
      <c r="E55" s="1337">
        <f t="shared" si="11"/>
        <v>12739.459000999996</v>
      </c>
      <c r="F55" s="1338">
        <f t="shared" si="12"/>
        <v>-15.581681408261446</v>
      </c>
      <c r="G55" s="1338"/>
    </row>
    <row r="56" spans="1:7" ht="36.75" customHeight="1" thickBot="1" x14ac:dyDescent="0.25">
      <c r="A56" s="1042" t="s">
        <v>218</v>
      </c>
      <c r="B56" s="14">
        <f>B32+159.11+8.129+745+'Спорт-май'!O23+'Обр-май'!O162</f>
        <v>2909.2890000000002</v>
      </c>
      <c r="C56" s="15">
        <f>C32</f>
        <v>452.28800000000001</v>
      </c>
      <c r="D56" s="1339">
        <f>D32+'обр июнь'!Q162+'Спорт июнь'!Q23+'Спорт-май'!Q23+'Здрав-май'!Q29+'Обр-май'!Q162</f>
        <v>2124.7739999999999</v>
      </c>
      <c r="E56" s="1340">
        <f t="shared" si="11"/>
        <v>784.51500000000033</v>
      </c>
      <c r="F56" s="13">
        <f t="shared" si="12"/>
        <v>-26.965866917999563</v>
      </c>
      <c r="G56" s="13"/>
    </row>
    <row r="57" spans="1:7" ht="36.75" customHeight="1" thickBot="1" x14ac:dyDescent="0.25">
      <c r="A57" s="1333" t="s">
        <v>207</v>
      </c>
      <c r="B57" s="1334">
        <f>B40+1532+'Здрав-май'!S29</f>
        <v>4368</v>
      </c>
      <c r="C57" s="1335">
        <f>C40</f>
        <v>1377</v>
      </c>
      <c r="D57" s="1336">
        <f>D40+'Здрав июнь'!U22+'Здрав-май'!U29</f>
        <v>3748</v>
      </c>
      <c r="E57" s="1337">
        <f t="shared" si="11"/>
        <v>620</v>
      </c>
      <c r="F57" s="1338">
        <f t="shared" si="12"/>
        <v>-14.194139194139197</v>
      </c>
      <c r="G57" s="1338"/>
    </row>
    <row r="58" spans="1:7" ht="3.75" customHeight="1" x14ac:dyDescent="0.2">
      <c r="A58" s="1341"/>
      <c r="B58" s="1342"/>
      <c r="C58" s="1342"/>
      <c r="D58" s="1342"/>
      <c r="E58" s="1342"/>
      <c r="F58" s="1343"/>
      <c r="G58" s="1343"/>
    </row>
  </sheetData>
  <mergeCells count="18">
    <mergeCell ref="A34:A35"/>
    <mergeCell ref="B34:E34"/>
    <mergeCell ref="F34:G34"/>
    <mergeCell ref="A51:A52"/>
    <mergeCell ref="B51:D51"/>
    <mergeCell ref="E51:G51"/>
    <mergeCell ref="A19:A20"/>
    <mergeCell ref="B19:E19"/>
    <mergeCell ref="F19:G19"/>
    <mergeCell ref="A27:A28"/>
    <mergeCell ref="B27:E27"/>
    <mergeCell ref="F27:G27"/>
    <mergeCell ref="A3:A4"/>
    <mergeCell ref="B3:E3"/>
    <mergeCell ref="F3:G3"/>
    <mergeCell ref="A11:A12"/>
    <mergeCell ref="B11:E11"/>
    <mergeCell ref="F11:G11"/>
  </mergeCells>
  <pageMargins left="0.23622047244094491" right="0.23622047244094491" top="0.35433070866141736" bottom="0.35433070866141736" header="0.31496062992125984" footer="0.31496062992125984"/>
  <pageSetup paperSize="9"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2"/>
  <sheetViews>
    <sheetView showOutlineSymbols="0" showWhiteSpace="0" view="pageBreakPreview" topLeftCell="A131" zoomScale="70" zoomScaleNormal="80" zoomScaleSheetLayoutView="70" workbookViewId="0">
      <pane xSplit="2" topLeftCell="G1" activePane="topRight" state="frozen"/>
      <selection pane="topRight" sqref="A1:XFD7"/>
    </sheetView>
  </sheetViews>
  <sheetFormatPr defaultRowHeight="14.25" x14ac:dyDescent="0.2"/>
  <cols>
    <col min="1" max="1" width="4.375" style="670" customWidth="1"/>
    <col min="2" max="2" width="48.875" style="8" bestFit="1" customWidth="1"/>
    <col min="3" max="3" width="10.625" style="33" hidden="1" customWidth="1"/>
    <col min="4" max="5" width="10.625" style="1" hidden="1" customWidth="1"/>
    <col min="6" max="6" width="10" style="1" hidden="1" customWidth="1"/>
    <col min="7" max="8" width="10.5" style="1" customWidth="1"/>
    <col min="9" max="9" width="10.375" style="1" customWidth="1"/>
    <col min="10" max="10" width="10" style="1" customWidth="1"/>
    <col min="11" max="11" width="9.75" style="33" customWidth="1"/>
    <col min="12" max="12" width="9.5" style="1" customWidth="1"/>
    <col min="13" max="13" width="9.625" style="1" customWidth="1"/>
    <col min="14" max="14" width="10" style="1" customWidth="1"/>
    <col min="15" max="15" width="9.5" style="1" customWidth="1"/>
    <col min="16" max="17" width="9.75" style="1" customWidth="1"/>
    <col min="18" max="18" width="9.75" style="671" customWidth="1"/>
    <col min="19" max="19" width="9.5" style="1" customWidth="1"/>
    <col min="20" max="20" width="9.875" style="1" customWidth="1"/>
    <col min="21" max="21" width="9.25" style="1" customWidth="1"/>
    <col min="22" max="22" width="9.5" style="671" customWidth="1"/>
    <col min="23" max="23" width="9" style="31"/>
  </cols>
  <sheetData>
    <row r="1" spans="1:23" ht="27.75" customHeight="1" x14ac:dyDescent="0.45">
      <c r="A1" s="666"/>
      <c r="B1" s="33"/>
      <c r="C1" s="1"/>
      <c r="F1" s="10"/>
      <c r="J1" s="33"/>
      <c r="K1" s="667" t="s">
        <v>288</v>
      </c>
      <c r="R1" s="1"/>
      <c r="U1" s="668"/>
      <c r="V1" s="668"/>
      <c r="W1" s="669"/>
    </row>
    <row r="2" spans="1:23" ht="14.25" customHeight="1" thickBot="1" x14ac:dyDescent="0.25"/>
    <row r="3" spans="1:23" ht="31.5" customHeight="1" x14ac:dyDescent="0.2">
      <c r="A3" s="1616" t="s">
        <v>263</v>
      </c>
      <c r="B3" s="1611" t="s">
        <v>228</v>
      </c>
      <c r="C3" s="1613" t="s">
        <v>215</v>
      </c>
      <c r="D3" s="1614"/>
      <c r="E3" s="1614"/>
      <c r="F3" s="1615"/>
      <c r="G3" s="1614" t="s">
        <v>216</v>
      </c>
      <c r="H3" s="1614"/>
      <c r="I3" s="1614"/>
      <c r="J3" s="1614"/>
      <c r="K3" s="1613" t="s">
        <v>217</v>
      </c>
      <c r="L3" s="1614"/>
      <c r="M3" s="1614"/>
      <c r="N3" s="1615"/>
      <c r="O3" s="1614" t="s">
        <v>218</v>
      </c>
      <c r="P3" s="1614"/>
      <c r="Q3" s="1614"/>
      <c r="R3" s="1614"/>
      <c r="S3" s="1613" t="s">
        <v>207</v>
      </c>
      <c r="T3" s="1614"/>
      <c r="U3" s="1614"/>
      <c r="V3" s="1615"/>
    </row>
    <row r="4" spans="1:23" s="4" customFormat="1" ht="45.75" thickBot="1" x14ac:dyDescent="0.25">
      <c r="A4" s="1617"/>
      <c r="B4" s="1612"/>
      <c r="C4" s="41" t="s">
        <v>289</v>
      </c>
      <c r="D4" s="42" t="s">
        <v>290</v>
      </c>
      <c r="E4" s="42" t="s">
        <v>291</v>
      </c>
      <c r="F4" s="42" t="s">
        <v>267</v>
      </c>
      <c r="G4" s="41" t="s">
        <v>289</v>
      </c>
      <c r="H4" s="42" t="s">
        <v>290</v>
      </c>
      <c r="I4" s="42" t="s">
        <v>291</v>
      </c>
      <c r="J4" s="42" t="s">
        <v>267</v>
      </c>
      <c r="K4" s="41" t="s">
        <v>289</v>
      </c>
      <c r="L4" s="42" t="s">
        <v>290</v>
      </c>
      <c r="M4" s="42" t="s">
        <v>291</v>
      </c>
      <c r="N4" s="42" t="s">
        <v>267</v>
      </c>
      <c r="O4" s="41" t="s">
        <v>289</v>
      </c>
      <c r="P4" s="42" t="s">
        <v>290</v>
      </c>
      <c r="Q4" s="42" t="s">
        <v>291</v>
      </c>
      <c r="R4" s="672" t="s">
        <v>267</v>
      </c>
      <c r="S4" s="41" t="s">
        <v>289</v>
      </c>
      <c r="T4" s="42" t="s">
        <v>290</v>
      </c>
      <c r="U4" s="42" t="s">
        <v>291</v>
      </c>
      <c r="V4" s="672" t="s">
        <v>267</v>
      </c>
      <c r="W4" s="78"/>
    </row>
    <row r="5" spans="1:23" s="18" customFormat="1" ht="15" thickBot="1" x14ac:dyDescent="0.25">
      <c r="A5" s="673">
        <v>1</v>
      </c>
      <c r="B5" s="91" t="s">
        <v>234</v>
      </c>
      <c r="C5" s="1344"/>
      <c r="D5" s="1345"/>
      <c r="E5" s="1345"/>
      <c r="F5" s="1346" t="e">
        <f t="shared" ref="F5:F68" si="0">E5/D5-1</f>
        <v>#DIV/0!</v>
      </c>
      <c r="G5" s="1347"/>
      <c r="H5" s="1348">
        <v>658.81</v>
      </c>
      <c r="I5" s="1348">
        <v>658.81</v>
      </c>
      <c r="J5" s="1346">
        <f t="shared" ref="J5:J68" si="1">I5/H5-1</f>
        <v>0</v>
      </c>
      <c r="K5" s="1347"/>
      <c r="L5" s="1348">
        <v>15.37</v>
      </c>
      <c r="M5" s="1348">
        <v>15.37</v>
      </c>
      <c r="N5" s="1346">
        <f t="shared" ref="N5:N68" si="2">M5/L5-1</f>
        <v>0</v>
      </c>
      <c r="O5" s="680"/>
      <c r="P5" s="810"/>
      <c r="Q5" s="675"/>
      <c r="R5" s="1346"/>
      <c r="S5" s="680"/>
      <c r="T5" s="681"/>
      <c r="U5" s="682"/>
      <c r="V5" s="683"/>
      <c r="W5" s="31"/>
    </row>
    <row r="6" spans="1:23" s="2" customFormat="1" x14ac:dyDescent="0.2">
      <c r="A6" s="684">
        <v>2</v>
      </c>
      <c r="B6" s="80" t="s">
        <v>52</v>
      </c>
      <c r="C6" s="1349"/>
      <c r="D6" s="1350"/>
      <c r="E6" s="1350"/>
      <c r="F6" s="1351" t="e">
        <f t="shared" si="0"/>
        <v>#DIV/0!</v>
      </c>
      <c r="G6" s="1352">
        <v>942.19</v>
      </c>
      <c r="H6" s="1353">
        <v>753.76</v>
      </c>
      <c r="I6" s="1354">
        <v>894.19</v>
      </c>
      <c r="J6" s="1355">
        <f t="shared" si="1"/>
        <v>0.18630598599023562</v>
      </c>
      <c r="K6" s="1352">
        <v>32</v>
      </c>
      <c r="L6" s="1353">
        <v>25.6</v>
      </c>
      <c r="M6" s="1353">
        <v>37</v>
      </c>
      <c r="N6" s="1351">
        <f t="shared" si="2"/>
        <v>0.4453125</v>
      </c>
      <c r="O6" s="693"/>
      <c r="P6" s="691"/>
      <c r="Q6" s="688"/>
      <c r="R6" s="1355"/>
      <c r="S6" s="693"/>
      <c r="T6" s="1356"/>
      <c r="U6" s="695"/>
      <c r="V6" s="696"/>
      <c r="W6" s="31"/>
    </row>
    <row r="7" spans="1:23" s="18" customFormat="1" x14ac:dyDescent="0.2">
      <c r="A7" s="697">
        <v>3</v>
      </c>
      <c r="B7" s="19" t="s">
        <v>57</v>
      </c>
      <c r="C7" s="1357"/>
      <c r="D7" s="1358"/>
      <c r="E7" s="1358"/>
      <c r="F7" s="1359" t="e">
        <f t="shared" si="0"/>
        <v>#DIV/0!</v>
      </c>
      <c r="G7" s="1360">
        <v>686</v>
      </c>
      <c r="H7" s="1361">
        <v>548.79999999999995</v>
      </c>
      <c r="I7" s="1361">
        <v>1626.8</v>
      </c>
      <c r="J7" s="1359">
        <f t="shared" si="1"/>
        <v>1.9642857142857144</v>
      </c>
      <c r="K7" s="1360">
        <v>37</v>
      </c>
      <c r="L7" s="1361">
        <v>29.6</v>
      </c>
      <c r="M7" s="1361">
        <v>33.04</v>
      </c>
      <c r="N7" s="1359">
        <f t="shared" si="2"/>
        <v>0.11621621621621614</v>
      </c>
      <c r="O7" s="704"/>
      <c r="P7" s="702"/>
      <c r="Q7" s="699"/>
      <c r="R7" s="1359"/>
      <c r="S7" s="704"/>
      <c r="T7" s="1362"/>
      <c r="U7" s="706"/>
      <c r="V7" s="707"/>
      <c r="W7" s="31"/>
    </row>
    <row r="8" spans="1:23" s="2" customFormat="1" x14ac:dyDescent="0.2">
      <c r="A8" s="697">
        <v>4</v>
      </c>
      <c r="B8" s="82" t="s">
        <v>53</v>
      </c>
      <c r="C8" s="1363"/>
      <c r="D8" s="1364"/>
      <c r="E8" s="1364"/>
      <c r="F8" s="1365" t="e">
        <f t="shared" si="0"/>
        <v>#DIV/0!</v>
      </c>
      <c r="G8" s="1366">
        <v>264.22222199999999</v>
      </c>
      <c r="H8" s="1367">
        <v>1019.2</v>
      </c>
      <c r="I8" s="1367">
        <v>1105.5</v>
      </c>
      <c r="J8" s="1365">
        <f t="shared" si="1"/>
        <v>8.4674254317111508E-2</v>
      </c>
      <c r="K8" s="1366">
        <v>30</v>
      </c>
      <c r="L8" s="1367">
        <v>29.6</v>
      </c>
      <c r="M8" s="1367">
        <v>42.06</v>
      </c>
      <c r="N8" s="1365">
        <f t="shared" si="2"/>
        <v>0.42094594594594592</v>
      </c>
      <c r="O8" s="714"/>
      <c r="P8" s="712"/>
      <c r="Q8" s="709"/>
      <c r="R8" s="1365"/>
      <c r="S8" s="714"/>
      <c r="T8" s="1368"/>
      <c r="U8" s="716"/>
      <c r="V8" s="717"/>
      <c r="W8" s="31"/>
    </row>
    <row r="9" spans="1:23" s="18" customFormat="1" x14ac:dyDescent="0.2">
      <c r="A9" s="697">
        <v>5</v>
      </c>
      <c r="B9" s="85" t="s">
        <v>54</v>
      </c>
      <c r="C9" s="1357"/>
      <c r="D9" s="1358"/>
      <c r="E9" s="1358"/>
      <c r="F9" s="1369" t="e">
        <f t="shared" si="0"/>
        <v>#DIV/0!</v>
      </c>
      <c r="G9" s="1360">
        <v>921</v>
      </c>
      <c r="H9" s="1361">
        <v>704.8</v>
      </c>
      <c r="I9" s="1361">
        <v>723</v>
      </c>
      <c r="J9" s="1369">
        <f t="shared" si="1"/>
        <v>2.5822928490351948E-2</v>
      </c>
      <c r="K9" s="1360">
        <v>38</v>
      </c>
      <c r="L9" s="1361">
        <v>30.4</v>
      </c>
      <c r="M9" s="1361">
        <v>35</v>
      </c>
      <c r="N9" s="1369">
        <f t="shared" si="2"/>
        <v>0.15131578947368429</v>
      </c>
      <c r="O9" s="704"/>
      <c r="P9" s="702"/>
      <c r="Q9" s="699"/>
      <c r="R9" s="1369"/>
      <c r="S9" s="704"/>
      <c r="T9" s="1370"/>
      <c r="U9" s="720"/>
      <c r="V9" s="721"/>
      <c r="W9" s="31"/>
    </row>
    <row r="10" spans="1:23" s="18" customFormat="1" x14ac:dyDescent="0.2">
      <c r="A10" s="697">
        <v>6</v>
      </c>
      <c r="B10" s="80" t="s">
        <v>55</v>
      </c>
      <c r="C10" s="1349"/>
      <c r="D10" s="1350"/>
      <c r="E10" s="1350"/>
      <c r="F10" s="1351" t="e">
        <f t="shared" si="0"/>
        <v>#DIV/0!</v>
      </c>
      <c r="G10" s="1352">
        <v>1093</v>
      </c>
      <c r="H10" s="1353">
        <v>874.4</v>
      </c>
      <c r="I10" s="1353">
        <v>1956</v>
      </c>
      <c r="J10" s="1351">
        <f t="shared" si="1"/>
        <v>1.2369624885635866</v>
      </c>
      <c r="K10" s="1352">
        <v>29</v>
      </c>
      <c r="L10" s="1353">
        <v>23.2</v>
      </c>
      <c r="M10" s="1353">
        <v>58</v>
      </c>
      <c r="N10" s="1351">
        <f t="shared" si="2"/>
        <v>1.5</v>
      </c>
      <c r="O10" s="685">
        <v>15.811999999999999</v>
      </c>
      <c r="P10" s="723">
        <v>12.65</v>
      </c>
      <c r="Q10" s="686">
        <v>2</v>
      </c>
      <c r="R10" s="1351">
        <f t="shared" ref="R10" si="3">Q10/P10-1</f>
        <v>-0.84189723320158105</v>
      </c>
      <c r="S10" s="693"/>
      <c r="T10" s="1356"/>
      <c r="U10" s="695"/>
      <c r="V10" s="696"/>
      <c r="W10" s="31"/>
    </row>
    <row r="11" spans="1:23" s="18" customFormat="1" ht="15" thickBot="1" x14ac:dyDescent="0.25">
      <c r="A11" s="724">
        <v>7</v>
      </c>
      <c r="B11" s="84" t="s">
        <v>56</v>
      </c>
      <c r="C11" s="1371"/>
      <c r="D11" s="1372"/>
      <c r="E11" s="1372"/>
      <c r="F11" s="1373" t="e">
        <f t="shared" si="0"/>
        <v>#DIV/0!</v>
      </c>
      <c r="G11" s="1374">
        <v>505</v>
      </c>
      <c r="H11" s="1375">
        <v>404</v>
      </c>
      <c r="I11" s="1375">
        <v>542</v>
      </c>
      <c r="J11" s="1373">
        <f t="shared" si="1"/>
        <v>0.34158415841584167</v>
      </c>
      <c r="K11" s="1374">
        <v>48</v>
      </c>
      <c r="L11" s="1375">
        <v>38.4</v>
      </c>
      <c r="M11" s="1375">
        <v>39</v>
      </c>
      <c r="N11" s="1373">
        <f t="shared" si="2"/>
        <v>1.5625E-2</v>
      </c>
      <c r="O11" s="730"/>
      <c r="P11" s="729"/>
      <c r="Q11" s="726"/>
      <c r="R11" s="1373"/>
      <c r="S11" s="730"/>
      <c r="T11" s="1376"/>
      <c r="U11" s="732"/>
      <c r="V11" s="733"/>
      <c r="W11" s="31"/>
    </row>
    <row r="12" spans="1:23" s="2" customFormat="1" x14ac:dyDescent="0.2">
      <c r="A12" s="684">
        <v>8</v>
      </c>
      <c r="B12" s="80" t="s">
        <v>0</v>
      </c>
      <c r="C12" s="1349"/>
      <c r="D12" s="1350"/>
      <c r="E12" s="1350"/>
      <c r="F12" s="1351" t="e">
        <f t="shared" si="0"/>
        <v>#DIV/0!</v>
      </c>
      <c r="G12" s="1352">
        <v>545</v>
      </c>
      <c r="H12" s="1353">
        <v>436</v>
      </c>
      <c r="I12" s="1353">
        <v>703</v>
      </c>
      <c r="J12" s="1351">
        <f t="shared" si="1"/>
        <v>0.61238532110091737</v>
      </c>
      <c r="K12" s="1352">
        <v>34</v>
      </c>
      <c r="L12" s="1353">
        <v>27.2</v>
      </c>
      <c r="M12" s="1353">
        <v>40</v>
      </c>
      <c r="N12" s="1351">
        <f t="shared" si="2"/>
        <v>0.47058823529411775</v>
      </c>
      <c r="O12" s="693"/>
      <c r="P12" s="691"/>
      <c r="Q12" s="686"/>
      <c r="R12" s="1351"/>
      <c r="S12" s="693"/>
      <c r="T12" s="1356"/>
      <c r="U12" s="695"/>
      <c r="V12" s="696"/>
      <c r="W12" s="31"/>
    </row>
    <row r="13" spans="1:23" s="2" customFormat="1" ht="27.75" customHeight="1" x14ac:dyDescent="0.2">
      <c r="A13" s="697">
        <v>9</v>
      </c>
      <c r="B13" s="83" t="s">
        <v>230</v>
      </c>
      <c r="C13" s="1377"/>
      <c r="D13" s="1378"/>
      <c r="E13" s="1378"/>
      <c r="F13" s="1314" t="e">
        <f t="shared" si="0"/>
        <v>#DIV/0!</v>
      </c>
      <c r="G13" s="1379">
        <v>1027</v>
      </c>
      <c r="H13" s="1380">
        <v>821.6</v>
      </c>
      <c r="I13" s="1380">
        <v>1048</v>
      </c>
      <c r="J13" s="1314">
        <f t="shared" si="1"/>
        <v>0.27555988315481983</v>
      </c>
      <c r="K13" s="1379">
        <v>78</v>
      </c>
      <c r="L13" s="1380">
        <v>62.4</v>
      </c>
      <c r="M13" s="1380">
        <v>53</v>
      </c>
      <c r="N13" s="1314">
        <f t="shared" si="2"/>
        <v>-0.15064102564102566</v>
      </c>
      <c r="O13" s="739">
        <v>2.4860000000000002</v>
      </c>
      <c r="P13" s="738">
        <v>1.9890000000000001</v>
      </c>
      <c r="Q13" s="735">
        <v>1.3</v>
      </c>
      <c r="R13" s="1314">
        <f t="shared" ref="R13" si="4">Q13/P13-1</f>
        <v>-0.34640522875816993</v>
      </c>
      <c r="S13" s="739"/>
      <c r="T13" s="1381"/>
      <c r="U13" s="741"/>
      <c r="V13" s="742"/>
      <c r="W13" s="31"/>
    </row>
    <row r="14" spans="1:23" s="18" customFormat="1" x14ac:dyDescent="0.2">
      <c r="A14" s="697">
        <v>10</v>
      </c>
      <c r="B14" s="82" t="s">
        <v>2</v>
      </c>
      <c r="C14" s="1363"/>
      <c r="D14" s="1364"/>
      <c r="E14" s="1364"/>
      <c r="F14" s="1365" t="e">
        <f t="shared" si="0"/>
        <v>#DIV/0!</v>
      </c>
      <c r="G14" s="1366">
        <v>753</v>
      </c>
      <c r="H14" s="1367">
        <v>602.4</v>
      </c>
      <c r="I14" s="1367">
        <v>949</v>
      </c>
      <c r="J14" s="1365">
        <f t="shared" si="1"/>
        <v>0.57536520584329365</v>
      </c>
      <c r="K14" s="1366">
        <v>83</v>
      </c>
      <c r="L14" s="1367">
        <v>66.400000000000006</v>
      </c>
      <c r="M14" s="1367">
        <v>91</v>
      </c>
      <c r="N14" s="1365">
        <f t="shared" si="2"/>
        <v>0.37048192771084332</v>
      </c>
      <c r="O14" s="714"/>
      <c r="P14" s="712"/>
      <c r="Q14" s="709"/>
      <c r="R14" s="1365"/>
      <c r="S14" s="714"/>
      <c r="T14" s="1368"/>
      <c r="U14" s="716"/>
      <c r="V14" s="717"/>
      <c r="W14" s="31"/>
    </row>
    <row r="15" spans="1:23" s="2" customFormat="1" x14ac:dyDescent="0.2">
      <c r="A15" s="697">
        <v>11</v>
      </c>
      <c r="B15" s="19" t="s">
        <v>3</v>
      </c>
      <c r="C15" s="1357"/>
      <c r="D15" s="1358"/>
      <c r="E15" s="1358"/>
      <c r="F15" s="1359" t="e">
        <f t="shared" si="0"/>
        <v>#DIV/0!</v>
      </c>
      <c r="G15" s="1360">
        <v>1378</v>
      </c>
      <c r="H15" s="1361">
        <v>1102.4000000000001</v>
      </c>
      <c r="I15" s="1361">
        <v>1638</v>
      </c>
      <c r="J15" s="1359">
        <f t="shared" si="1"/>
        <v>0.48584905660377342</v>
      </c>
      <c r="K15" s="1360">
        <v>96</v>
      </c>
      <c r="L15" s="1361">
        <v>76.8</v>
      </c>
      <c r="M15" s="1361">
        <v>94</v>
      </c>
      <c r="N15" s="1359">
        <f t="shared" si="2"/>
        <v>0.22395833333333348</v>
      </c>
      <c r="O15" s="698"/>
      <c r="P15" s="703"/>
      <c r="Q15" s="699"/>
      <c r="R15" s="1359"/>
      <c r="S15" s="704"/>
      <c r="T15" s="1362"/>
      <c r="U15" s="706"/>
      <c r="V15" s="707"/>
      <c r="W15" s="31"/>
    </row>
    <row r="16" spans="1:23" s="18" customFormat="1" x14ac:dyDescent="0.2">
      <c r="A16" s="697">
        <v>12</v>
      </c>
      <c r="B16" s="82" t="s">
        <v>4</v>
      </c>
      <c r="C16" s="1363"/>
      <c r="D16" s="1364"/>
      <c r="E16" s="1364"/>
      <c r="F16" s="1365" t="e">
        <f t="shared" si="0"/>
        <v>#DIV/0!</v>
      </c>
      <c r="G16" s="1366">
        <v>926</v>
      </c>
      <c r="H16" s="1367">
        <v>740.8</v>
      </c>
      <c r="I16" s="1367">
        <v>1140</v>
      </c>
      <c r="J16" s="1365">
        <f t="shared" si="1"/>
        <v>0.5388768898488121</v>
      </c>
      <c r="K16" s="1366">
        <v>104</v>
      </c>
      <c r="L16" s="1367">
        <v>83.2</v>
      </c>
      <c r="M16" s="1367">
        <v>43</v>
      </c>
      <c r="N16" s="1365">
        <f t="shared" si="2"/>
        <v>-0.48317307692307698</v>
      </c>
      <c r="O16" s="714"/>
      <c r="P16" s="712"/>
      <c r="Q16" s="709"/>
      <c r="R16" s="1365"/>
      <c r="S16" s="714"/>
      <c r="T16" s="1368"/>
      <c r="U16" s="716"/>
      <c r="V16" s="717"/>
      <c r="W16" s="31"/>
    </row>
    <row r="17" spans="1:23" s="2" customFormat="1" x14ac:dyDescent="0.2">
      <c r="A17" s="697">
        <v>13</v>
      </c>
      <c r="B17" s="19" t="s">
        <v>5</v>
      </c>
      <c r="C17" s="1357"/>
      <c r="D17" s="1358"/>
      <c r="E17" s="1358"/>
      <c r="F17" s="1359" t="e">
        <f t="shared" si="0"/>
        <v>#DIV/0!</v>
      </c>
      <c r="G17" s="1360">
        <v>1138</v>
      </c>
      <c r="H17" s="1361">
        <v>910.4</v>
      </c>
      <c r="I17" s="1361">
        <v>1233</v>
      </c>
      <c r="J17" s="1359">
        <f t="shared" si="1"/>
        <v>0.35434973637961331</v>
      </c>
      <c r="K17" s="1360">
        <v>17</v>
      </c>
      <c r="L17" s="1361">
        <v>13.6</v>
      </c>
      <c r="M17" s="1361">
        <v>44</v>
      </c>
      <c r="N17" s="1359">
        <f t="shared" si="2"/>
        <v>2.2352941176470589</v>
      </c>
      <c r="O17" s="698"/>
      <c r="P17" s="703"/>
      <c r="Q17" s="699"/>
      <c r="R17" s="1359"/>
      <c r="S17" s="704"/>
      <c r="T17" s="1362"/>
      <c r="U17" s="706"/>
      <c r="V17" s="707"/>
      <c r="W17" s="31"/>
    </row>
    <row r="18" spans="1:23" s="18" customFormat="1" x14ac:dyDescent="0.2">
      <c r="A18" s="697">
        <v>14</v>
      </c>
      <c r="B18" s="82" t="s">
        <v>6</v>
      </c>
      <c r="C18" s="1363"/>
      <c r="D18" s="1364"/>
      <c r="E18" s="1364"/>
      <c r="F18" s="1365" t="e">
        <f t="shared" si="0"/>
        <v>#DIV/0!</v>
      </c>
      <c r="G18" s="1366">
        <v>471</v>
      </c>
      <c r="H18" s="1367">
        <v>376.8</v>
      </c>
      <c r="I18" s="1367">
        <v>907</v>
      </c>
      <c r="J18" s="1365">
        <f t="shared" si="1"/>
        <v>1.4071125265392781</v>
      </c>
      <c r="K18" s="1366">
        <v>64</v>
      </c>
      <c r="L18" s="1367">
        <v>51.2</v>
      </c>
      <c r="M18" s="1367">
        <v>87</v>
      </c>
      <c r="N18" s="1365">
        <f t="shared" si="2"/>
        <v>0.69921875</v>
      </c>
      <c r="O18" s="708"/>
      <c r="P18" s="713"/>
      <c r="Q18" s="709"/>
      <c r="R18" s="1365"/>
      <c r="S18" s="714"/>
      <c r="T18" s="1368"/>
      <c r="U18" s="716"/>
      <c r="V18" s="717"/>
      <c r="W18" s="31"/>
    </row>
    <row r="19" spans="1:23" s="2" customFormat="1" x14ac:dyDescent="0.2">
      <c r="A19" s="697">
        <v>15</v>
      </c>
      <c r="B19" s="19" t="s">
        <v>7</v>
      </c>
      <c r="C19" s="1357"/>
      <c r="D19" s="1358"/>
      <c r="E19" s="1358"/>
      <c r="F19" s="1359" t="e">
        <f t="shared" si="0"/>
        <v>#DIV/0!</v>
      </c>
      <c r="G19" s="1360">
        <v>1194</v>
      </c>
      <c r="H19" s="1361">
        <v>955.2</v>
      </c>
      <c r="I19" s="1361">
        <v>1929</v>
      </c>
      <c r="J19" s="1359">
        <f t="shared" si="1"/>
        <v>1.0194723618090453</v>
      </c>
      <c r="K19" s="1360">
        <v>152</v>
      </c>
      <c r="L19" s="1361">
        <v>121.6</v>
      </c>
      <c r="M19" s="1361">
        <v>104</v>
      </c>
      <c r="N19" s="1359">
        <f t="shared" si="2"/>
        <v>-0.14473684210526316</v>
      </c>
      <c r="O19" s="698">
        <v>28</v>
      </c>
      <c r="P19" s="703">
        <v>22.4</v>
      </c>
      <c r="Q19" s="699">
        <v>25</v>
      </c>
      <c r="R19" s="1359">
        <f t="shared" ref="R19" si="5">Q19/P19-1</f>
        <v>0.1160714285714286</v>
      </c>
      <c r="S19" s="704"/>
      <c r="T19" s="1362"/>
      <c r="U19" s="706"/>
      <c r="V19" s="707"/>
      <c r="W19" s="31"/>
    </row>
    <row r="20" spans="1:23" s="2" customFormat="1" x14ac:dyDescent="0.2">
      <c r="A20" s="697">
        <v>16</v>
      </c>
      <c r="B20" s="82" t="s">
        <v>8</v>
      </c>
      <c r="C20" s="1363"/>
      <c r="D20" s="1364"/>
      <c r="E20" s="1364"/>
      <c r="F20" s="1365" t="e">
        <f t="shared" si="0"/>
        <v>#DIV/0!</v>
      </c>
      <c r="G20" s="1366">
        <v>1441</v>
      </c>
      <c r="H20" s="1367">
        <v>1152.8</v>
      </c>
      <c r="I20" s="1367">
        <v>1078.905</v>
      </c>
      <c r="J20" s="1365">
        <f t="shared" si="1"/>
        <v>-6.4100451075641884E-2</v>
      </c>
      <c r="K20" s="1366">
        <v>44</v>
      </c>
      <c r="L20" s="1367">
        <v>35.200000000000003</v>
      </c>
      <c r="M20" s="1367">
        <v>18.670000000000002</v>
      </c>
      <c r="N20" s="1365">
        <f t="shared" si="2"/>
        <v>-0.46960227272727273</v>
      </c>
      <c r="O20" s="714"/>
      <c r="P20" s="712">
        <v>0</v>
      </c>
      <c r="Q20" s="709"/>
      <c r="R20" s="1365"/>
      <c r="S20" s="714"/>
      <c r="T20" s="1368"/>
      <c r="U20" s="716"/>
      <c r="V20" s="717"/>
      <c r="W20" s="31"/>
    </row>
    <row r="21" spans="1:23" s="18" customFormat="1" x14ac:dyDescent="0.2">
      <c r="A21" s="697">
        <v>17</v>
      </c>
      <c r="B21" s="19" t="s">
        <v>9</v>
      </c>
      <c r="C21" s="1357"/>
      <c r="D21" s="1358"/>
      <c r="E21" s="1378"/>
      <c r="F21" s="1359" t="e">
        <f t="shared" si="0"/>
        <v>#DIV/0!</v>
      </c>
      <c r="G21" s="1360">
        <v>904</v>
      </c>
      <c r="H21" s="1361">
        <v>723.2</v>
      </c>
      <c r="I21" s="1361">
        <v>1309</v>
      </c>
      <c r="J21" s="1359">
        <f t="shared" si="1"/>
        <v>0.81001106194690253</v>
      </c>
      <c r="K21" s="1360">
        <v>55</v>
      </c>
      <c r="L21" s="1361">
        <v>44</v>
      </c>
      <c r="M21" s="1380">
        <v>132</v>
      </c>
      <c r="N21" s="1359">
        <f t="shared" si="2"/>
        <v>2</v>
      </c>
      <c r="O21" s="698"/>
      <c r="P21" s="702">
        <v>0</v>
      </c>
      <c r="Q21" s="699"/>
      <c r="R21" s="1359"/>
      <c r="S21" s="704"/>
      <c r="T21" s="1362"/>
      <c r="U21" s="706"/>
      <c r="V21" s="707"/>
      <c r="W21" s="31"/>
    </row>
    <row r="22" spans="1:23" s="2" customFormat="1" x14ac:dyDescent="0.2">
      <c r="A22" s="697">
        <v>18</v>
      </c>
      <c r="B22" s="7" t="s">
        <v>240</v>
      </c>
      <c r="C22" s="1363"/>
      <c r="D22" s="1364"/>
      <c r="E22" s="1350"/>
      <c r="F22" s="1365" t="e">
        <f t="shared" si="0"/>
        <v>#DIV/0!</v>
      </c>
      <c r="G22" s="1366">
        <v>1641</v>
      </c>
      <c r="H22" s="1367">
        <v>1312.8</v>
      </c>
      <c r="I22" s="1367">
        <v>1199</v>
      </c>
      <c r="J22" s="1365">
        <f t="shared" si="1"/>
        <v>-8.6684948202315648E-2</v>
      </c>
      <c r="K22" s="1366">
        <v>147</v>
      </c>
      <c r="L22" s="1367">
        <v>117.6</v>
      </c>
      <c r="M22" s="1353">
        <v>66</v>
      </c>
      <c r="N22" s="1365">
        <f t="shared" si="2"/>
        <v>-0.43877551020408156</v>
      </c>
      <c r="O22" s="708"/>
      <c r="P22" s="713">
        <v>0</v>
      </c>
      <c r="Q22" s="709"/>
      <c r="R22" s="1365"/>
      <c r="S22" s="714"/>
      <c r="T22" s="1368"/>
      <c r="U22" s="716"/>
      <c r="V22" s="717"/>
      <c r="W22" s="31"/>
    </row>
    <row r="23" spans="1:23" s="18" customFormat="1" x14ac:dyDescent="0.2">
      <c r="A23" s="697">
        <v>19</v>
      </c>
      <c r="B23" s="19" t="s">
        <v>10</v>
      </c>
      <c r="C23" s="1357"/>
      <c r="D23" s="1358"/>
      <c r="E23" s="1358"/>
      <c r="F23" s="1359" t="e">
        <f t="shared" si="0"/>
        <v>#DIV/0!</v>
      </c>
      <c r="G23" s="1360">
        <v>483</v>
      </c>
      <c r="H23" s="1361">
        <v>386.4</v>
      </c>
      <c r="I23" s="1361">
        <v>688</v>
      </c>
      <c r="J23" s="1359">
        <f t="shared" si="1"/>
        <v>0.78053830227743282</v>
      </c>
      <c r="K23" s="1360">
        <v>6</v>
      </c>
      <c r="L23" s="1361">
        <v>4.8</v>
      </c>
      <c r="M23" s="1361">
        <v>13</v>
      </c>
      <c r="N23" s="1359">
        <f t="shared" si="2"/>
        <v>1.7083333333333335</v>
      </c>
      <c r="O23" s="704"/>
      <c r="P23" s="702">
        <v>0</v>
      </c>
      <c r="Q23" s="699"/>
      <c r="R23" s="1359"/>
      <c r="S23" s="704"/>
      <c r="T23" s="1362"/>
      <c r="U23" s="706"/>
      <c r="V23" s="707"/>
      <c r="W23" s="31"/>
    </row>
    <row r="24" spans="1:23" s="2" customFormat="1" x14ac:dyDescent="0.2">
      <c r="A24" s="697">
        <v>20</v>
      </c>
      <c r="B24" s="82" t="s">
        <v>11</v>
      </c>
      <c r="C24" s="1363"/>
      <c r="D24" s="1364"/>
      <c r="E24" s="1364"/>
      <c r="F24" s="1365" t="e">
        <f t="shared" si="0"/>
        <v>#DIV/0!</v>
      </c>
      <c r="G24" s="1366">
        <v>916</v>
      </c>
      <c r="H24" s="1367">
        <v>732.8</v>
      </c>
      <c r="I24" s="1367">
        <v>1041</v>
      </c>
      <c r="J24" s="1365">
        <f t="shared" si="1"/>
        <v>0.4205786026200875</v>
      </c>
      <c r="K24" s="1366">
        <v>83</v>
      </c>
      <c r="L24" s="1367">
        <v>66.400000000000006</v>
      </c>
      <c r="M24" s="1367">
        <v>83</v>
      </c>
      <c r="N24" s="1365">
        <f t="shared" si="2"/>
        <v>0.25</v>
      </c>
      <c r="O24" s="708">
        <v>9</v>
      </c>
      <c r="P24" s="712">
        <v>7.2</v>
      </c>
      <c r="Q24" s="709"/>
      <c r="R24" s="1365">
        <f t="shared" ref="R24" si="6">Q24/P24-1</f>
        <v>-1</v>
      </c>
      <c r="S24" s="714"/>
      <c r="T24" s="752"/>
      <c r="U24" s="746"/>
      <c r="V24" s="717"/>
      <c r="W24" s="31"/>
    </row>
    <row r="25" spans="1:23" s="18" customFormat="1" x14ac:dyDescent="0.2">
      <c r="A25" s="697">
        <v>21</v>
      </c>
      <c r="B25" s="19" t="s">
        <v>196</v>
      </c>
      <c r="C25" s="1357"/>
      <c r="D25" s="1358"/>
      <c r="E25" s="1358"/>
      <c r="F25" s="1359" t="e">
        <f t="shared" si="0"/>
        <v>#DIV/0!</v>
      </c>
      <c r="G25" s="1360">
        <v>2205</v>
      </c>
      <c r="H25" s="1361">
        <v>1764</v>
      </c>
      <c r="I25" s="1361">
        <v>2657</v>
      </c>
      <c r="J25" s="1359">
        <f t="shared" si="1"/>
        <v>0.50623582766439901</v>
      </c>
      <c r="K25" s="1360">
        <v>53</v>
      </c>
      <c r="L25" s="1361">
        <v>42.4</v>
      </c>
      <c r="M25" s="1361">
        <v>50</v>
      </c>
      <c r="N25" s="1359">
        <f t="shared" si="2"/>
        <v>0.179245283018868</v>
      </c>
      <c r="O25" s="704"/>
      <c r="P25" s="702"/>
      <c r="Q25" s="699"/>
      <c r="R25" s="1359"/>
      <c r="S25" s="704"/>
      <c r="T25" s="1362"/>
      <c r="U25" s="706"/>
      <c r="V25" s="707"/>
      <c r="W25" s="31"/>
    </row>
    <row r="26" spans="1:23" s="2" customFormat="1" x14ac:dyDescent="0.2">
      <c r="A26" s="697">
        <v>22</v>
      </c>
      <c r="B26" s="82" t="s">
        <v>12</v>
      </c>
      <c r="C26" s="1363"/>
      <c r="D26" s="1364"/>
      <c r="E26" s="1364"/>
      <c r="F26" s="1365" t="e">
        <f t="shared" si="0"/>
        <v>#DIV/0!</v>
      </c>
      <c r="G26" s="1366">
        <v>739</v>
      </c>
      <c r="H26" s="1367">
        <v>591.20000000000005</v>
      </c>
      <c r="I26" s="1367">
        <v>966</v>
      </c>
      <c r="J26" s="1365">
        <f t="shared" si="1"/>
        <v>0.63396481732070353</v>
      </c>
      <c r="K26" s="1366">
        <v>48</v>
      </c>
      <c r="L26" s="1367">
        <v>38.4</v>
      </c>
      <c r="M26" s="1367">
        <v>42</v>
      </c>
      <c r="N26" s="1365">
        <f t="shared" si="2"/>
        <v>9.375E-2</v>
      </c>
      <c r="O26" s="714"/>
      <c r="P26" s="712">
        <v>0</v>
      </c>
      <c r="Q26" s="709"/>
      <c r="R26" s="1365"/>
      <c r="S26" s="714"/>
      <c r="T26" s="1368"/>
      <c r="U26" s="716"/>
      <c r="V26" s="717"/>
      <c r="W26" s="31"/>
    </row>
    <row r="27" spans="1:23" s="18" customFormat="1" x14ac:dyDescent="0.2">
      <c r="A27" s="697">
        <v>23</v>
      </c>
      <c r="B27" s="19" t="s">
        <v>13</v>
      </c>
      <c r="C27" s="1357"/>
      <c r="D27" s="1358"/>
      <c r="E27" s="1358"/>
      <c r="F27" s="1359" t="e">
        <f t="shared" si="0"/>
        <v>#DIV/0!</v>
      </c>
      <c r="G27" s="1360">
        <v>834</v>
      </c>
      <c r="H27" s="1361">
        <v>667.2</v>
      </c>
      <c r="I27" s="1361">
        <v>764</v>
      </c>
      <c r="J27" s="1359">
        <f t="shared" si="1"/>
        <v>0.14508393285371701</v>
      </c>
      <c r="K27" s="1360">
        <v>26</v>
      </c>
      <c r="L27" s="1361">
        <v>20.8</v>
      </c>
      <c r="M27" s="1361">
        <v>34</v>
      </c>
      <c r="N27" s="1359">
        <f t="shared" si="2"/>
        <v>0.63461538461538458</v>
      </c>
      <c r="O27" s="704"/>
      <c r="P27" s="702">
        <v>0</v>
      </c>
      <c r="Q27" s="699"/>
      <c r="R27" s="1359"/>
      <c r="S27" s="704"/>
      <c r="T27" s="1362"/>
      <c r="U27" s="706"/>
      <c r="V27" s="707"/>
      <c r="W27" s="31"/>
    </row>
    <row r="28" spans="1:23" s="18" customFormat="1" x14ac:dyDescent="0.2">
      <c r="A28" s="697">
        <v>24</v>
      </c>
      <c r="B28" s="82" t="s">
        <v>14</v>
      </c>
      <c r="C28" s="1363"/>
      <c r="D28" s="1364"/>
      <c r="E28" s="1364"/>
      <c r="F28" s="1365" t="e">
        <f t="shared" si="0"/>
        <v>#DIV/0!</v>
      </c>
      <c r="G28" s="1366">
        <v>363</v>
      </c>
      <c r="H28" s="1367">
        <v>290.39999999999998</v>
      </c>
      <c r="I28" s="1382">
        <v>609</v>
      </c>
      <c r="J28" s="1365">
        <f t="shared" si="1"/>
        <v>1.0971074380165291</v>
      </c>
      <c r="K28" s="1366">
        <v>71</v>
      </c>
      <c r="L28" s="1367">
        <v>56.8</v>
      </c>
      <c r="M28" s="1367">
        <v>59</v>
      </c>
      <c r="N28" s="1365">
        <f t="shared" si="2"/>
        <v>3.8732394366197243E-2</v>
      </c>
      <c r="O28" s="708"/>
      <c r="P28" s="712">
        <v>0</v>
      </c>
      <c r="Q28" s="747"/>
      <c r="R28" s="1365"/>
      <c r="S28" s="714"/>
      <c r="T28" s="1368"/>
      <c r="U28" s="716"/>
      <c r="V28" s="717"/>
      <c r="W28" s="31"/>
    </row>
    <row r="29" spans="1:23" s="18" customFormat="1" x14ac:dyDescent="0.2">
      <c r="A29" s="697">
        <v>25</v>
      </c>
      <c r="B29" s="19" t="s">
        <v>15</v>
      </c>
      <c r="C29" s="1357"/>
      <c r="D29" s="1358"/>
      <c r="E29" s="1358"/>
      <c r="F29" s="1359" t="e">
        <f t="shared" si="0"/>
        <v>#DIV/0!</v>
      </c>
      <c r="G29" s="1360">
        <v>956</v>
      </c>
      <c r="H29" s="1361">
        <v>764.8</v>
      </c>
      <c r="I29" s="1383">
        <v>1144</v>
      </c>
      <c r="J29" s="1359">
        <f t="shared" si="1"/>
        <v>0.49581589958159</v>
      </c>
      <c r="K29" s="1360">
        <v>23</v>
      </c>
      <c r="L29" s="1361">
        <v>18.399999999999999</v>
      </c>
      <c r="M29" s="1361">
        <v>20</v>
      </c>
      <c r="N29" s="1359">
        <f t="shared" si="2"/>
        <v>8.6956521739130599E-2</v>
      </c>
      <c r="O29" s="698"/>
      <c r="P29" s="703">
        <v>0</v>
      </c>
      <c r="Q29" s="748"/>
      <c r="R29" s="1359"/>
      <c r="S29" s="704"/>
      <c r="T29" s="1362"/>
      <c r="U29" s="706"/>
      <c r="V29" s="707"/>
      <c r="W29" s="31"/>
    </row>
    <row r="30" spans="1:23" s="18" customFormat="1" x14ac:dyDescent="0.2">
      <c r="A30" s="697">
        <v>26</v>
      </c>
      <c r="B30" s="82" t="s">
        <v>16</v>
      </c>
      <c r="C30" s="1363"/>
      <c r="D30" s="1364"/>
      <c r="E30" s="1350"/>
      <c r="F30" s="1365" t="e">
        <f t="shared" si="0"/>
        <v>#DIV/0!</v>
      </c>
      <c r="G30" s="1366">
        <v>2212</v>
      </c>
      <c r="H30" s="1367">
        <v>1769.6</v>
      </c>
      <c r="I30" s="1382">
        <v>2708</v>
      </c>
      <c r="J30" s="1365">
        <f t="shared" si="1"/>
        <v>0.53028933092224229</v>
      </c>
      <c r="K30" s="1366">
        <v>124</v>
      </c>
      <c r="L30" s="1367">
        <v>99.2</v>
      </c>
      <c r="M30" s="1353">
        <v>69</v>
      </c>
      <c r="N30" s="1365">
        <f t="shared" si="2"/>
        <v>-0.30443548387096775</v>
      </c>
      <c r="O30" s="714"/>
      <c r="P30" s="712">
        <v>0</v>
      </c>
      <c r="Q30" s="747"/>
      <c r="R30" s="1365"/>
      <c r="S30" s="714"/>
      <c r="T30" s="1368"/>
      <c r="U30" s="716"/>
      <c r="V30" s="717"/>
      <c r="W30" s="31"/>
    </row>
    <row r="31" spans="1:23" s="18" customFormat="1" x14ac:dyDescent="0.2">
      <c r="A31" s="697">
        <v>27</v>
      </c>
      <c r="B31" s="19" t="s">
        <v>17</v>
      </c>
      <c r="C31" s="1357"/>
      <c r="D31" s="1358"/>
      <c r="E31" s="1378"/>
      <c r="F31" s="1359" t="e">
        <f t="shared" si="0"/>
        <v>#DIV/0!</v>
      </c>
      <c r="G31" s="1360">
        <v>1197</v>
      </c>
      <c r="H31" s="1361">
        <v>957.6</v>
      </c>
      <c r="I31" s="1383">
        <v>1158</v>
      </c>
      <c r="J31" s="1359">
        <f t="shared" si="1"/>
        <v>0.2092731829573935</v>
      </c>
      <c r="K31" s="1360">
        <v>95</v>
      </c>
      <c r="L31" s="1361">
        <v>76</v>
      </c>
      <c r="M31" s="1380">
        <v>97</v>
      </c>
      <c r="N31" s="1359">
        <f t="shared" si="2"/>
        <v>0.27631578947368429</v>
      </c>
      <c r="O31" s="698"/>
      <c r="P31" s="703">
        <v>0</v>
      </c>
      <c r="Q31" s="748"/>
      <c r="R31" s="1359"/>
      <c r="S31" s="704"/>
      <c r="T31" s="1362"/>
      <c r="U31" s="706"/>
      <c r="V31" s="707"/>
      <c r="W31" s="31"/>
    </row>
    <row r="32" spans="1:23" s="18" customFormat="1" x14ac:dyDescent="0.2">
      <c r="A32" s="697">
        <v>28</v>
      </c>
      <c r="B32" s="82" t="s">
        <v>18</v>
      </c>
      <c r="C32" s="1363"/>
      <c r="D32" s="1364"/>
      <c r="E32" s="1364"/>
      <c r="F32" s="1365" t="e">
        <f t="shared" si="0"/>
        <v>#DIV/0!</v>
      </c>
      <c r="G32" s="1366">
        <v>555</v>
      </c>
      <c r="H32" s="1367">
        <v>444</v>
      </c>
      <c r="I32" s="1382">
        <v>602</v>
      </c>
      <c r="J32" s="1365">
        <f t="shared" si="1"/>
        <v>0.35585585585585577</v>
      </c>
      <c r="K32" s="1366">
        <v>42</v>
      </c>
      <c r="L32" s="1367">
        <v>33.6</v>
      </c>
      <c r="M32" s="1367">
        <v>43</v>
      </c>
      <c r="N32" s="1365">
        <f t="shared" si="2"/>
        <v>0.27976190476190466</v>
      </c>
      <c r="O32" s="714"/>
      <c r="P32" s="712">
        <v>0</v>
      </c>
      <c r="Q32" s="747"/>
      <c r="R32" s="1365"/>
      <c r="S32" s="714"/>
      <c r="T32" s="1368"/>
      <c r="U32" s="716"/>
      <c r="V32" s="717"/>
      <c r="W32" s="31"/>
    </row>
    <row r="33" spans="1:23" s="18" customFormat="1" x14ac:dyDescent="0.2">
      <c r="A33" s="697">
        <v>29</v>
      </c>
      <c r="B33" s="19" t="s">
        <v>19</v>
      </c>
      <c r="C33" s="1357"/>
      <c r="D33" s="1358"/>
      <c r="E33" s="1358"/>
      <c r="F33" s="1359" t="e">
        <f t="shared" si="0"/>
        <v>#DIV/0!</v>
      </c>
      <c r="G33" s="1360">
        <v>546</v>
      </c>
      <c r="H33" s="1361">
        <v>436.8</v>
      </c>
      <c r="I33" s="1383">
        <v>1062</v>
      </c>
      <c r="J33" s="1359">
        <f t="shared" si="1"/>
        <v>1.4313186813186811</v>
      </c>
      <c r="K33" s="1360">
        <v>54</v>
      </c>
      <c r="L33" s="1361">
        <v>43.2</v>
      </c>
      <c r="M33" s="1361">
        <v>67</v>
      </c>
      <c r="N33" s="1359">
        <f t="shared" si="2"/>
        <v>0.55092592592592582</v>
      </c>
      <c r="O33" s="704"/>
      <c r="P33" s="702">
        <v>0</v>
      </c>
      <c r="Q33" s="748"/>
      <c r="R33" s="1359"/>
      <c r="S33" s="704"/>
      <c r="T33" s="1362"/>
      <c r="U33" s="706"/>
      <c r="V33" s="707"/>
      <c r="W33" s="31"/>
    </row>
    <row r="34" spans="1:23" s="18" customFormat="1" x14ac:dyDescent="0.2">
      <c r="A34" s="697">
        <v>30</v>
      </c>
      <c r="B34" s="82" t="s">
        <v>20</v>
      </c>
      <c r="C34" s="1363"/>
      <c r="D34" s="1364"/>
      <c r="E34" s="1364"/>
      <c r="F34" s="1365" t="e">
        <f t="shared" si="0"/>
        <v>#DIV/0!</v>
      </c>
      <c r="G34" s="1366">
        <v>1344</v>
      </c>
      <c r="H34" s="1367">
        <v>1075.2</v>
      </c>
      <c r="I34" s="1382">
        <v>1518</v>
      </c>
      <c r="J34" s="1365">
        <f t="shared" si="1"/>
        <v>0.41183035714285698</v>
      </c>
      <c r="K34" s="1366">
        <v>48</v>
      </c>
      <c r="L34" s="1367">
        <v>38.4</v>
      </c>
      <c r="M34" s="1367">
        <v>110</v>
      </c>
      <c r="N34" s="1365">
        <f t="shared" si="2"/>
        <v>1.8645833333333335</v>
      </c>
      <c r="O34" s="714"/>
      <c r="P34" s="712">
        <v>0</v>
      </c>
      <c r="Q34" s="747"/>
      <c r="R34" s="1365"/>
      <c r="S34" s="714"/>
      <c r="T34" s="1368"/>
      <c r="U34" s="716"/>
      <c r="V34" s="717"/>
      <c r="W34" s="31"/>
    </row>
    <row r="35" spans="1:23" s="18" customFormat="1" x14ac:dyDescent="0.2">
      <c r="A35" s="697">
        <v>31</v>
      </c>
      <c r="B35" s="19" t="s">
        <v>21</v>
      </c>
      <c r="C35" s="1357"/>
      <c r="D35" s="1358"/>
      <c r="E35" s="1358"/>
      <c r="F35" s="1359" t="e">
        <f t="shared" si="0"/>
        <v>#DIV/0!</v>
      </c>
      <c r="G35" s="1360">
        <v>457</v>
      </c>
      <c r="H35" s="1361">
        <v>365.6</v>
      </c>
      <c r="I35" s="1383">
        <v>700</v>
      </c>
      <c r="J35" s="1359">
        <f t="shared" si="1"/>
        <v>0.91466083150984678</v>
      </c>
      <c r="K35" s="1360">
        <v>39</v>
      </c>
      <c r="L35" s="1361">
        <v>31.2</v>
      </c>
      <c r="M35" s="1361">
        <v>49</v>
      </c>
      <c r="N35" s="1359">
        <f t="shared" si="2"/>
        <v>0.57051282051282048</v>
      </c>
      <c r="O35" s="704"/>
      <c r="P35" s="702">
        <v>0</v>
      </c>
      <c r="Q35" s="748"/>
      <c r="R35" s="1359"/>
      <c r="S35" s="704"/>
      <c r="T35" s="1362"/>
      <c r="U35" s="706"/>
      <c r="V35" s="707"/>
      <c r="W35" s="31"/>
    </row>
    <row r="36" spans="1:23" s="18" customFormat="1" x14ac:dyDescent="0.2">
      <c r="A36" s="697">
        <v>32</v>
      </c>
      <c r="B36" s="82" t="s">
        <v>22</v>
      </c>
      <c r="C36" s="1363"/>
      <c r="D36" s="1364"/>
      <c r="E36" s="1364"/>
      <c r="F36" s="1365" t="e">
        <f t="shared" si="0"/>
        <v>#DIV/0!</v>
      </c>
      <c r="G36" s="1366">
        <v>679</v>
      </c>
      <c r="H36" s="1367">
        <v>543.20000000000005</v>
      </c>
      <c r="I36" s="1382">
        <v>1009</v>
      </c>
      <c r="J36" s="1365">
        <f t="shared" si="1"/>
        <v>0.85751104565537539</v>
      </c>
      <c r="K36" s="1366">
        <v>17</v>
      </c>
      <c r="L36" s="1367">
        <v>13.6</v>
      </c>
      <c r="M36" s="1367">
        <v>19</v>
      </c>
      <c r="N36" s="1365">
        <f t="shared" si="2"/>
        <v>0.39705882352941191</v>
      </c>
      <c r="O36" s="708"/>
      <c r="P36" s="712">
        <v>0</v>
      </c>
      <c r="Q36" s="747"/>
      <c r="R36" s="1365"/>
      <c r="S36" s="714"/>
      <c r="T36" s="1368"/>
      <c r="U36" s="716"/>
      <c r="V36" s="717"/>
      <c r="W36" s="31"/>
    </row>
    <row r="37" spans="1:23" s="18" customFormat="1" x14ac:dyDescent="0.2">
      <c r="A37" s="697">
        <v>33</v>
      </c>
      <c r="B37" s="19" t="s">
        <v>23</v>
      </c>
      <c r="C37" s="1357"/>
      <c r="D37" s="1358"/>
      <c r="E37" s="1358"/>
      <c r="F37" s="1359" t="e">
        <f t="shared" si="0"/>
        <v>#DIV/0!</v>
      </c>
      <c r="G37" s="1360">
        <v>795</v>
      </c>
      <c r="H37" s="1361">
        <v>636</v>
      </c>
      <c r="I37" s="1383">
        <v>1294</v>
      </c>
      <c r="J37" s="1359">
        <f t="shared" si="1"/>
        <v>1.0345911949685536</v>
      </c>
      <c r="K37" s="1360">
        <v>107</v>
      </c>
      <c r="L37" s="1361">
        <v>85.6</v>
      </c>
      <c r="M37" s="1361">
        <v>80</v>
      </c>
      <c r="N37" s="1359">
        <f t="shared" si="2"/>
        <v>-6.5420560747663448E-2</v>
      </c>
      <c r="O37" s="698"/>
      <c r="P37" s="702">
        <v>0</v>
      </c>
      <c r="Q37" s="748"/>
      <c r="R37" s="1359"/>
      <c r="S37" s="704"/>
      <c r="T37" s="1362"/>
      <c r="U37" s="706"/>
      <c r="V37" s="707"/>
      <c r="W37" s="31"/>
    </row>
    <row r="38" spans="1:23" s="18" customFormat="1" x14ac:dyDescent="0.2">
      <c r="A38" s="697">
        <v>34</v>
      </c>
      <c r="B38" s="82" t="s">
        <v>24</v>
      </c>
      <c r="C38" s="1363"/>
      <c r="D38" s="1364"/>
      <c r="E38" s="1364"/>
      <c r="F38" s="1365" t="e">
        <f t="shared" si="0"/>
        <v>#DIV/0!</v>
      </c>
      <c r="G38" s="1366">
        <v>451</v>
      </c>
      <c r="H38" s="1367">
        <v>360.8</v>
      </c>
      <c r="I38" s="1382">
        <v>582</v>
      </c>
      <c r="J38" s="1365">
        <f t="shared" si="1"/>
        <v>0.61308203991130816</v>
      </c>
      <c r="K38" s="1366">
        <v>83</v>
      </c>
      <c r="L38" s="1367">
        <v>66.400000000000006</v>
      </c>
      <c r="M38" s="1367">
        <v>90</v>
      </c>
      <c r="N38" s="1365">
        <f t="shared" si="2"/>
        <v>0.35542168674698793</v>
      </c>
      <c r="O38" s="1384"/>
      <c r="P38" s="712">
        <v>0</v>
      </c>
      <c r="Q38" s="747"/>
      <c r="R38" s="1365"/>
      <c r="S38" s="714"/>
      <c r="T38" s="1368"/>
      <c r="U38" s="716"/>
      <c r="V38" s="717"/>
      <c r="W38" s="31"/>
    </row>
    <row r="39" spans="1:23" s="18" customFormat="1" x14ac:dyDescent="0.2">
      <c r="A39" s="697">
        <v>35</v>
      </c>
      <c r="B39" s="19" t="s">
        <v>25</v>
      </c>
      <c r="C39" s="1357"/>
      <c r="D39" s="1358"/>
      <c r="E39" s="1358"/>
      <c r="F39" s="1359" t="e">
        <f t="shared" si="0"/>
        <v>#DIV/0!</v>
      </c>
      <c r="G39" s="1360">
        <v>305</v>
      </c>
      <c r="H39" s="1361">
        <v>244</v>
      </c>
      <c r="I39" s="1361">
        <v>438</v>
      </c>
      <c r="J39" s="1359">
        <f t="shared" si="1"/>
        <v>0.79508196721311486</v>
      </c>
      <c r="K39" s="1360">
        <v>20</v>
      </c>
      <c r="L39" s="1361">
        <v>16</v>
      </c>
      <c r="M39" s="1361">
        <v>20</v>
      </c>
      <c r="N39" s="1359">
        <f t="shared" si="2"/>
        <v>0.25</v>
      </c>
      <c r="O39" s="1385"/>
      <c r="P39" s="702">
        <v>0</v>
      </c>
      <c r="Q39" s="748"/>
      <c r="R39" s="1359"/>
      <c r="S39" s="704"/>
      <c r="T39" s="1362"/>
      <c r="U39" s="706"/>
      <c r="V39" s="707"/>
      <c r="W39" s="31"/>
    </row>
    <row r="40" spans="1:23" s="18" customFormat="1" x14ac:dyDescent="0.2">
      <c r="A40" s="697">
        <v>36</v>
      </c>
      <c r="B40" s="82" t="s">
        <v>26</v>
      </c>
      <c r="C40" s="1363"/>
      <c r="D40" s="1364"/>
      <c r="E40" s="1350"/>
      <c r="F40" s="1365" t="e">
        <f t="shared" si="0"/>
        <v>#DIV/0!</v>
      </c>
      <c r="G40" s="1366">
        <v>1580</v>
      </c>
      <c r="H40" s="1367">
        <v>1264</v>
      </c>
      <c r="I40" s="1382">
        <v>1734</v>
      </c>
      <c r="J40" s="1365">
        <f t="shared" si="1"/>
        <v>0.37183544303797467</v>
      </c>
      <c r="K40" s="1366">
        <v>40</v>
      </c>
      <c r="L40" s="1367">
        <v>32</v>
      </c>
      <c r="M40" s="1353">
        <v>74</v>
      </c>
      <c r="N40" s="1365">
        <f t="shared" si="2"/>
        <v>1.3125</v>
      </c>
      <c r="O40" s="1384"/>
      <c r="P40" s="712">
        <v>0</v>
      </c>
      <c r="Q40" s="747"/>
      <c r="R40" s="1365"/>
      <c r="S40" s="714"/>
      <c r="T40" s="1368"/>
      <c r="U40" s="716"/>
      <c r="V40" s="717"/>
      <c r="W40" s="31"/>
    </row>
    <row r="41" spans="1:23" s="18" customFormat="1" x14ac:dyDescent="0.2">
      <c r="A41" s="697">
        <v>37</v>
      </c>
      <c r="B41" s="19" t="s">
        <v>27</v>
      </c>
      <c r="C41" s="1357"/>
      <c r="D41" s="1358"/>
      <c r="E41" s="1378"/>
      <c r="F41" s="1359" t="e">
        <f t="shared" si="0"/>
        <v>#DIV/0!</v>
      </c>
      <c r="G41" s="1360">
        <v>235</v>
      </c>
      <c r="H41" s="1361">
        <v>188</v>
      </c>
      <c r="I41" s="1361">
        <v>434</v>
      </c>
      <c r="J41" s="1359">
        <f t="shared" si="1"/>
        <v>1.3085106382978724</v>
      </c>
      <c r="K41" s="1360">
        <v>13</v>
      </c>
      <c r="L41" s="1361">
        <v>10.4</v>
      </c>
      <c r="M41" s="1380">
        <v>25</v>
      </c>
      <c r="N41" s="1359">
        <f t="shared" si="2"/>
        <v>1.4038461538461537</v>
      </c>
      <c r="O41" s="1385"/>
      <c r="P41" s="702">
        <v>0</v>
      </c>
      <c r="Q41" s="748"/>
      <c r="R41" s="1359"/>
      <c r="S41" s="704"/>
      <c r="T41" s="1362"/>
      <c r="U41" s="706"/>
      <c r="V41" s="707"/>
      <c r="W41" s="31"/>
    </row>
    <row r="42" spans="1:23" s="18" customFormat="1" x14ac:dyDescent="0.2">
      <c r="A42" s="697">
        <v>38</v>
      </c>
      <c r="B42" s="82" t="s">
        <v>28</v>
      </c>
      <c r="C42" s="1363"/>
      <c r="D42" s="1364"/>
      <c r="E42" s="1364"/>
      <c r="F42" s="1365" t="e">
        <f t="shared" si="0"/>
        <v>#DIV/0!</v>
      </c>
      <c r="G42" s="1366">
        <v>1596</v>
      </c>
      <c r="H42" s="1367">
        <v>1276.8</v>
      </c>
      <c r="I42" s="1382">
        <v>2205</v>
      </c>
      <c r="J42" s="1365">
        <f t="shared" si="1"/>
        <v>0.72697368421052633</v>
      </c>
      <c r="K42" s="1366">
        <v>30</v>
      </c>
      <c r="L42" s="1367">
        <v>24</v>
      </c>
      <c r="M42" s="1367">
        <v>67</v>
      </c>
      <c r="N42" s="1365">
        <f t="shared" si="2"/>
        <v>1.7916666666666665</v>
      </c>
      <c r="O42" s="1384"/>
      <c r="P42" s="712">
        <v>0</v>
      </c>
      <c r="Q42" s="747"/>
      <c r="R42" s="1365"/>
      <c r="S42" s="714"/>
      <c r="T42" s="1368"/>
      <c r="U42" s="716"/>
      <c r="V42" s="717"/>
      <c r="W42" s="31"/>
    </row>
    <row r="43" spans="1:23" s="18" customFormat="1" x14ac:dyDescent="0.2">
      <c r="A43" s="697">
        <v>39</v>
      </c>
      <c r="B43" s="19" t="s">
        <v>29</v>
      </c>
      <c r="C43" s="1357"/>
      <c r="D43" s="1358"/>
      <c r="E43" s="1358"/>
      <c r="F43" s="1359" t="e">
        <f t="shared" si="0"/>
        <v>#DIV/0!</v>
      </c>
      <c r="G43" s="1360">
        <v>759</v>
      </c>
      <c r="H43" s="1361">
        <v>607.20000000000005</v>
      </c>
      <c r="I43" s="1361">
        <v>1036</v>
      </c>
      <c r="J43" s="1359">
        <f t="shared" si="1"/>
        <v>0.70619235836627126</v>
      </c>
      <c r="K43" s="1360">
        <v>33</v>
      </c>
      <c r="L43" s="1361">
        <v>26.4</v>
      </c>
      <c r="M43" s="1361">
        <v>59</v>
      </c>
      <c r="N43" s="1359">
        <f t="shared" si="2"/>
        <v>1.2348484848484849</v>
      </c>
      <c r="O43" s="1385"/>
      <c r="P43" s="702">
        <v>0</v>
      </c>
      <c r="Q43" s="748"/>
      <c r="R43" s="1359"/>
      <c r="S43" s="704"/>
      <c r="T43" s="1362"/>
      <c r="U43" s="706"/>
      <c r="V43" s="707"/>
      <c r="W43" s="31"/>
    </row>
    <row r="44" spans="1:23" s="18" customFormat="1" x14ac:dyDescent="0.2">
      <c r="A44" s="697">
        <v>40</v>
      </c>
      <c r="B44" s="82" t="s">
        <v>30</v>
      </c>
      <c r="C44" s="1363"/>
      <c r="D44" s="1364"/>
      <c r="E44" s="1364"/>
      <c r="F44" s="1365" t="e">
        <f t="shared" si="0"/>
        <v>#DIV/0!</v>
      </c>
      <c r="G44" s="1366">
        <v>1044</v>
      </c>
      <c r="H44" s="1367">
        <v>835.2</v>
      </c>
      <c r="I44" s="1382">
        <v>1322</v>
      </c>
      <c r="J44" s="1365">
        <f t="shared" si="1"/>
        <v>0.58285440613026807</v>
      </c>
      <c r="K44" s="1366">
        <v>55</v>
      </c>
      <c r="L44" s="1367">
        <v>44</v>
      </c>
      <c r="M44" s="1367">
        <v>69</v>
      </c>
      <c r="N44" s="1365">
        <f t="shared" si="2"/>
        <v>0.56818181818181812</v>
      </c>
      <c r="O44" s="1386">
        <v>3</v>
      </c>
      <c r="P44" s="713">
        <v>2.4</v>
      </c>
      <c r="Q44" s="745">
        <v>7</v>
      </c>
      <c r="R44" s="1365">
        <f t="shared" ref="R44" si="7">Q44/P44-1</f>
        <v>1.916666666666667</v>
      </c>
      <c r="S44" s="714"/>
      <c r="T44" s="1368"/>
      <c r="U44" s="716"/>
      <c r="V44" s="717"/>
      <c r="W44" s="31"/>
    </row>
    <row r="45" spans="1:23" s="18" customFormat="1" x14ac:dyDescent="0.2">
      <c r="A45" s="697">
        <v>41</v>
      </c>
      <c r="B45" s="19" t="s">
        <v>31</v>
      </c>
      <c r="C45" s="1357"/>
      <c r="D45" s="1358"/>
      <c r="E45" s="1358"/>
      <c r="F45" s="1359" t="e">
        <f t="shared" si="0"/>
        <v>#DIV/0!</v>
      </c>
      <c r="G45" s="1360">
        <v>735</v>
      </c>
      <c r="H45" s="1361">
        <v>588</v>
      </c>
      <c r="I45" s="1383">
        <v>816</v>
      </c>
      <c r="J45" s="1359">
        <f t="shared" si="1"/>
        <v>0.38775510204081631</v>
      </c>
      <c r="K45" s="1360">
        <v>24</v>
      </c>
      <c r="L45" s="1361">
        <v>19.2</v>
      </c>
      <c r="M45" s="1361">
        <v>16</v>
      </c>
      <c r="N45" s="1359">
        <f t="shared" si="2"/>
        <v>-0.16666666666666663</v>
      </c>
      <c r="O45" s="1385"/>
      <c r="P45" s="702"/>
      <c r="Q45" s="787"/>
      <c r="R45" s="1359"/>
      <c r="S45" s="704"/>
      <c r="T45" s="1362"/>
      <c r="U45" s="706"/>
      <c r="V45" s="707"/>
      <c r="W45" s="31"/>
    </row>
    <row r="46" spans="1:23" s="18" customFormat="1" x14ac:dyDescent="0.2">
      <c r="A46" s="697">
        <v>42</v>
      </c>
      <c r="B46" s="82" t="s">
        <v>32</v>
      </c>
      <c r="C46" s="1363"/>
      <c r="D46" s="1364"/>
      <c r="E46" s="1364"/>
      <c r="F46" s="1365" t="e">
        <f t="shared" si="0"/>
        <v>#DIV/0!</v>
      </c>
      <c r="G46" s="1366">
        <v>253</v>
      </c>
      <c r="H46" s="1367">
        <v>202.4</v>
      </c>
      <c r="I46" s="1382">
        <v>48</v>
      </c>
      <c r="J46" s="1365">
        <f t="shared" si="1"/>
        <v>-0.76284584980237158</v>
      </c>
      <c r="K46" s="1366">
        <v>12</v>
      </c>
      <c r="L46" s="1367">
        <v>9.6</v>
      </c>
      <c r="M46" s="1367">
        <v>0</v>
      </c>
      <c r="N46" s="1365">
        <f t="shared" si="2"/>
        <v>-1</v>
      </c>
      <c r="O46" s="1384"/>
      <c r="P46" s="712"/>
      <c r="Q46" s="745"/>
      <c r="R46" s="1365"/>
      <c r="S46" s="714"/>
      <c r="T46" s="1368"/>
      <c r="U46" s="716"/>
      <c r="V46" s="717"/>
      <c r="W46" s="31"/>
    </row>
    <row r="47" spans="1:23" s="18" customFormat="1" x14ac:dyDescent="0.2">
      <c r="A47" s="697">
        <v>43</v>
      </c>
      <c r="B47" s="19" t="s">
        <v>33</v>
      </c>
      <c r="C47" s="1357"/>
      <c r="D47" s="1358"/>
      <c r="E47" s="1358"/>
      <c r="F47" s="1359" t="e">
        <f t="shared" si="0"/>
        <v>#DIV/0!</v>
      </c>
      <c r="G47" s="1360">
        <v>245</v>
      </c>
      <c r="H47" s="1361">
        <v>196</v>
      </c>
      <c r="I47" s="1383">
        <v>285</v>
      </c>
      <c r="J47" s="1359">
        <f t="shared" si="1"/>
        <v>0.45408163265306123</v>
      </c>
      <c r="K47" s="1360">
        <v>24</v>
      </c>
      <c r="L47" s="1361">
        <v>19.2</v>
      </c>
      <c r="M47" s="1361">
        <v>22</v>
      </c>
      <c r="N47" s="1359">
        <f t="shared" si="2"/>
        <v>0.14583333333333348</v>
      </c>
      <c r="O47" s="1385"/>
      <c r="P47" s="702"/>
      <c r="Q47" s="787"/>
      <c r="R47" s="1359"/>
      <c r="S47" s="704"/>
      <c r="T47" s="1362"/>
      <c r="U47" s="706"/>
      <c r="V47" s="707"/>
      <c r="W47" s="31"/>
    </row>
    <row r="48" spans="1:23" s="18" customFormat="1" x14ac:dyDescent="0.2">
      <c r="A48" s="697">
        <v>44</v>
      </c>
      <c r="B48" s="82" t="s">
        <v>1</v>
      </c>
      <c r="C48" s="1363"/>
      <c r="D48" s="1364"/>
      <c r="E48" s="1364"/>
      <c r="F48" s="1365" t="e">
        <f t="shared" si="0"/>
        <v>#DIV/0!</v>
      </c>
      <c r="G48" s="1366">
        <v>996</v>
      </c>
      <c r="H48" s="1367">
        <v>796.8</v>
      </c>
      <c r="I48" s="1382">
        <v>1226</v>
      </c>
      <c r="J48" s="1365">
        <f t="shared" si="1"/>
        <v>0.53865461847389562</v>
      </c>
      <c r="K48" s="1366">
        <v>70</v>
      </c>
      <c r="L48" s="1367">
        <v>56</v>
      </c>
      <c r="M48" s="1367">
        <v>60</v>
      </c>
      <c r="N48" s="1365">
        <f t="shared" si="2"/>
        <v>7.1428571428571397E-2</v>
      </c>
      <c r="O48" s="1384"/>
      <c r="P48" s="712"/>
      <c r="Q48" s="745"/>
      <c r="R48" s="1365"/>
      <c r="S48" s="714"/>
      <c r="T48" s="1368"/>
      <c r="U48" s="716"/>
      <c r="V48" s="717"/>
      <c r="W48" s="31"/>
    </row>
    <row r="49" spans="1:23" s="18" customFormat="1" x14ac:dyDescent="0.2">
      <c r="A49" s="697">
        <v>45</v>
      </c>
      <c r="B49" s="19" t="s">
        <v>34</v>
      </c>
      <c r="C49" s="1357"/>
      <c r="D49" s="1387"/>
      <c r="E49" s="1358"/>
      <c r="F49" s="1359" t="e">
        <f t="shared" si="0"/>
        <v>#DIV/0!</v>
      </c>
      <c r="G49" s="1360">
        <v>6982</v>
      </c>
      <c r="H49" s="1383">
        <v>5585.6</v>
      </c>
      <c r="I49" s="1383">
        <v>1059</v>
      </c>
      <c r="J49" s="1359">
        <f t="shared" si="1"/>
        <v>-0.81040532798625042</v>
      </c>
      <c r="K49" s="1360">
        <v>150</v>
      </c>
      <c r="L49" s="1383">
        <v>120</v>
      </c>
      <c r="M49" s="1361">
        <v>40</v>
      </c>
      <c r="N49" s="1359">
        <f t="shared" si="2"/>
        <v>-0.66666666666666674</v>
      </c>
      <c r="O49" s="1385"/>
      <c r="P49" s="702"/>
      <c r="Q49" s="787"/>
      <c r="R49" s="1359"/>
      <c r="S49" s="704"/>
      <c r="T49" s="1362"/>
      <c r="U49" s="706"/>
      <c r="V49" s="707"/>
      <c r="W49" s="31"/>
    </row>
    <row r="50" spans="1:23" s="18" customFormat="1" x14ac:dyDescent="0.2">
      <c r="A50" s="697">
        <v>46</v>
      </c>
      <c r="B50" s="82" t="s">
        <v>35</v>
      </c>
      <c r="C50" s="1363"/>
      <c r="D50" s="1364"/>
      <c r="E50" s="1350"/>
      <c r="F50" s="1365" t="e">
        <f t="shared" si="0"/>
        <v>#DIV/0!</v>
      </c>
      <c r="G50" s="1366">
        <v>641</v>
      </c>
      <c r="H50" s="1367">
        <v>512.79999999999995</v>
      </c>
      <c r="I50" s="1382">
        <v>0</v>
      </c>
      <c r="J50" s="1365">
        <f t="shared" si="1"/>
        <v>-1</v>
      </c>
      <c r="K50" s="1366">
        <v>67</v>
      </c>
      <c r="L50" s="1367">
        <v>53.6</v>
      </c>
      <c r="M50" s="1353">
        <v>0</v>
      </c>
      <c r="N50" s="1365">
        <f t="shared" si="2"/>
        <v>-1</v>
      </c>
      <c r="O50" s="1386"/>
      <c r="P50" s="712"/>
      <c r="Q50" s="747"/>
      <c r="R50" s="1365"/>
      <c r="S50" s="714"/>
      <c r="T50" s="1368"/>
      <c r="U50" s="716"/>
      <c r="V50" s="717"/>
      <c r="W50" s="31"/>
    </row>
    <row r="51" spans="1:23" s="18" customFormat="1" x14ac:dyDescent="0.2">
      <c r="A51" s="697">
        <v>47</v>
      </c>
      <c r="B51" s="19" t="s">
        <v>192</v>
      </c>
      <c r="C51" s="1357"/>
      <c r="D51" s="1358"/>
      <c r="E51" s="1378"/>
      <c r="F51" s="1359" t="e">
        <f t="shared" si="0"/>
        <v>#DIV/0!</v>
      </c>
      <c r="G51" s="1360">
        <v>1206.92</v>
      </c>
      <c r="H51" s="1361">
        <v>965.52</v>
      </c>
      <c r="I51" s="1383">
        <v>1710</v>
      </c>
      <c r="J51" s="1359">
        <f t="shared" si="1"/>
        <v>0.77106636838180465</v>
      </c>
      <c r="K51" s="1360">
        <v>115</v>
      </c>
      <c r="L51" s="1361">
        <v>92</v>
      </c>
      <c r="M51" s="1380">
        <v>103</v>
      </c>
      <c r="N51" s="1359">
        <f t="shared" si="2"/>
        <v>0.11956521739130443</v>
      </c>
      <c r="O51" s="698"/>
      <c r="P51" s="703"/>
      <c r="Q51" s="748"/>
      <c r="R51" s="1359"/>
      <c r="S51" s="704"/>
      <c r="T51" s="1362"/>
      <c r="U51" s="706"/>
      <c r="V51" s="707"/>
      <c r="W51" s="31"/>
    </row>
    <row r="52" spans="1:23" s="18" customFormat="1" x14ac:dyDescent="0.2">
      <c r="A52" s="697">
        <v>48</v>
      </c>
      <c r="B52" s="82" t="s">
        <v>36</v>
      </c>
      <c r="C52" s="1363"/>
      <c r="D52" s="1364"/>
      <c r="E52" s="1364"/>
      <c r="F52" s="1365" t="e">
        <f t="shared" si="0"/>
        <v>#DIV/0!</v>
      </c>
      <c r="G52" s="1366">
        <v>583</v>
      </c>
      <c r="H52" s="1367">
        <v>466.4</v>
      </c>
      <c r="I52" s="1382">
        <v>928</v>
      </c>
      <c r="J52" s="1365">
        <f t="shared" si="1"/>
        <v>0.98970840480274447</v>
      </c>
      <c r="K52" s="1366">
        <v>40</v>
      </c>
      <c r="L52" s="1367">
        <v>32</v>
      </c>
      <c r="M52" s="1367">
        <v>37</v>
      </c>
      <c r="N52" s="1365">
        <f t="shared" si="2"/>
        <v>0.15625</v>
      </c>
      <c r="O52" s="714"/>
      <c r="P52" s="712"/>
      <c r="Q52" s="747"/>
      <c r="R52" s="1365"/>
      <c r="S52" s="714"/>
      <c r="T52" s="1368"/>
      <c r="U52" s="716"/>
      <c r="V52" s="717"/>
      <c r="W52" s="31"/>
    </row>
    <row r="53" spans="1:23" s="18" customFormat="1" x14ac:dyDescent="0.2">
      <c r="A53" s="697">
        <v>49</v>
      </c>
      <c r="B53" s="19" t="s">
        <v>37</v>
      </c>
      <c r="C53" s="1357"/>
      <c r="D53" s="1358"/>
      <c r="E53" s="1358"/>
      <c r="F53" s="1359" t="e">
        <f t="shared" si="0"/>
        <v>#DIV/0!</v>
      </c>
      <c r="G53" s="1360">
        <v>827</v>
      </c>
      <c r="H53" s="1361">
        <v>661.6</v>
      </c>
      <c r="I53" s="1383">
        <v>1360</v>
      </c>
      <c r="J53" s="1359">
        <f t="shared" si="1"/>
        <v>1.0556227327690446</v>
      </c>
      <c r="K53" s="1360">
        <v>17</v>
      </c>
      <c r="L53" s="1361">
        <v>13.6</v>
      </c>
      <c r="M53" s="1361">
        <v>13</v>
      </c>
      <c r="N53" s="1359">
        <f t="shared" si="2"/>
        <v>-4.4117647058823484E-2</v>
      </c>
      <c r="O53" s="704"/>
      <c r="P53" s="702"/>
      <c r="Q53" s="748"/>
      <c r="R53" s="1359"/>
      <c r="S53" s="704"/>
      <c r="T53" s="1362"/>
      <c r="U53" s="706"/>
      <c r="V53" s="707"/>
      <c r="W53" s="31"/>
    </row>
    <row r="54" spans="1:23" s="18" customFormat="1" x14ac:dyDescent="0.2">
      <c r="A54" s="697">
        <v>50</v>
      </c>
      <c r="B54" s="82" t="s">
        <v>38</v>
      </c>
      <c r="C54" s="1363"/>
      <c r="D54" s="1364"/>
      <c r="E54" s="1364"/>
      <c r="F54" s="1365" t="e">
        <f t="shared" si="0"/>
        <v>#DIV/0!</v>
      </c>
      <c r="G54" s="1366">
        <v>983</v>
      </c>
      <c r="H54" s="1367">
        <v>786.4</v>
      </c>
      <c r="I54" s="1382">
        <v>1462</v>
      </c>
      <c r="J54" s="1365">
        <f t="shared" si="1"/>
        <v>0.85910478128179046</v>
      </c>
      <c r="K54" s="1366">
        <v>65</v>
      </c>
      <c r="L54" s="1367">
        <v>52</v>
      </c>
      <c r="M54" s="1367">
        <v>77</v>
      </c>
      <c r="N54" s="1365">
        <f t="shared" si="2"/>
        <v>0.48076923076923084</v>
      </c>
      <c r="O54" s="708">
        <v>12</v>
      </c>
      <c r="P54" s="712">
        <v>9.6</v>
      </c>
      <c r="Q54" s="747"/>
      <c r="R54" s="1365">
        <f t="shared" ref="R54:R55" si="8">Q54/P54-1</f>
        <v>-1</v>
      </c>
      <c r="S54" s="714"/>
      <c r="T54" s="1368"/>
      <c r="U54" s="716"/>
      <c r="V54" s="717"/>
      <c r="W54" s="31"/>
    </row>
    <row r="55" spans="1:23" s="18" customFormat="1" x14ac:dyDescent="0.2">
      <c r="A55" s="697">
        <v>51</v>
      </c>
      <c r="B55" s="19" t="s">
        <v>39</v>
      </c>
      <c r="C55" s="1357"/>
      <c r="D55" s="1358"/>
      <c r="E55" s="1358"/>
      <c r="F55" s="1359" t="e">
        <f t="shared" si="0"/>
        <v>#DIV/0!</v>
      </c>
      <c r="G55" s="1360">
        <v>1657</v>
      </c>
      <c r="H55" s="1361">
        <v>1325.6</v>
      </c>
      <c r="I55" s="1383">
        <v>2044</v>
      </c>
      <c r="J55" s="1359">
        <f t="shared" si="1"/>
        <v>0.54194327097163564</v>
      </c>
      <c r="K55" s="1360">
        <v>126</v>
      </c>
      <c r="L55" s="1361">
        <v>100.8</v>
      </c>
      <c r="M55" s="1361">
        <v>169</v>
      </c>
      <c r="N55" s="1359">
        <f t="shared" si="2"/>
        <v>0.67658730158730163</v>
      </c>
      <c r="O55" s="698">
        <v>33</v>
      </c>
      <c r="P55" s="702">
        <v>26.4</v>
      </c>
      <c r="Q55" s="748">
        <v>41.656999999999996</v>
      </c>
      <c r="R55" s="1359">
        <f t="shared" si="8"/>
        <v>0.57791666666666663</v>
      </c>
      <c r="S55" s="704"/>
      <c r="T55" s="1362"/>
      <c r="U55" s="706"/>
      <c r="V55" s="707"/>
      <c r="W55" s="31"/>
    </row>
    <row r="56" spans="1:23" s="18" customFormat="1" x14ac:dyDescent="0.2">
      <c r="A56" s="697">
        <v>52</v>
      </c>
      <c r="B56" s="82" t="s">
        <v>40</v>
      </c>
      <c r="C56" s="1363"/>
      <c r="D56" s="1364"/>
      <c r="E56" s="1364"/>
      <c r="F56" s="1365" t="e">
        <f t="shared" si="0"/>
        <v>#DIV/0!</v>
      </c>
      <c r="G56" s="1366">
        <v>1269</v>
      </c>
      <c r="H56" s="1367">
        <v>1015.2</v>
      </c>
      <c r="I56" s="1382">
        <v>1707</v>
      </c>
      <c r="J56" s="1365">
        <f t="shared" si="1"/>
        <v>0.6814420803782506</v>
      </c>
      <c r="K56" s="1366">
        <v>78</v>
      </c>
      <c r="L56" s="1367">
        <v>62.4</v>
      </c>
      <c r="M56" s="1367">
        <v>61</v>
      </c>
      <c r="N56" s="1365">
        <f t="shared" si="2"/>
        <v>-2.2435897435897467E-2</v>
      </c>
      <c r="O56" s="714"/>
      <c r="P56" s="712">
        <v>0</v>
      </c>
      <c r="Q56" s="747"/>
      <c r="R56" s="1365"/>
      <c r="S56" s="714"/>
      <c r="T56" s="1368"/>
      <c r="U56" s="716"/>
      <c r="V56" s="717"/>
      <c r="W56" s="31"/>
    </row>
    <row r="57" spans="1:23" s="18" customFormat="1" x14ac:dyDescent="0.2">
      <c r="A57" s="697">
        <v>53</v>
      </c>
      <c r="B57" s="19" t="s">
        <v>41</v>
      </c>
      <c r="C57" s="1357"/>
      <c r="D57" s="1358"/>
      <c r="E57" s="1358"/>
      <c r="F57" s="1359" t="e">
        <f t="shared" si="0"/>
        <v>#DIV/0!</v>
      </c>
      <c r="G57" s="1360">
        <v>724</v>
      </c>
      <c r="H57" s="1361">
        <v>579.20000000000005</v>
      </c>
      <c r="I57" s="1383">
        <v>1057</v>
      </c>
      <c r="J57" s="1359">
        <f t="shared" si="1"/>
        <v>0.82493093922651917</v>
      </c>
      <c r="K57" s="1360">
        <v>123</v>
      </c>
      <c r="L57" s="1361">
        <v>98.4</v>
      </c>
      <c r="M57" s="1361">
        <v>97</v>
      </c>
      <c r="N57" s="1359">
        <f t="shared" si="2"/>
        <v>-1.4227642276422814E-2</v>
      </c>
      <c r="O57" s="704"/>
      <c r="P57" s="702">
        <v>0</v>
      </c>
      <c r="Q57" s="748"/>
      <c r="R57" s="1359"/>
      <c r="S57" s="704"/>
      <c r="T57" s="1362"/>
      <c r="U57" s="706"/>
      <c r="V57" s="707"/>
      <c r="W57" s="31"/>
    </row>
    <row r="58" spans="1:23" s="18" customFormat="1" x14ac:dyDescent="0.2">
      <c r="A58" s="697">
        <v>54</v>
      </c>
      <c r="B58" s="82" t="s">
        <v>42</v>
      </c>
      <c r="C58" s="1363"/>
      <c r="D58" s="1364"/>
      <c r="E58" s="1364"/>
      <c r="F58" s="1365" t="e">
        <f t="shared" si="0"/>
        <v>#DIV/0!</v>
      </c>
      <c r="G58" s="1366">
        <v>379</v>
      </c>
      <c r="H58" s="1367">
        <v>303.2</v>
      </c>
      <c r="I58" s="1382">
        <v>515</v>
      </c>
      <c r="J58" s="1365">
        <f t="shared" si="1"/>
        <v>0.69854881266490776</v>
      </c>
      <c r="K58" s="1366">
        <v>38</v>
      </c>
      <c r="L58" s="1367">
        <v>30.4</v>
      </c>
      <c r="M58" s="1367">
        <v>46</v>
      </c>
      <c r="N58" s="1365">
        <f t="shared" si="2"/>
        <v>0.51315789473684226</v>
      </c>
      <c r="O58" s="708">
        <v>11</v>
      </c>
      <c r="P58" s="713">
        <v>8.8000000000000007</v>
      </c>
      <c r="Q58" s="747">
        <v>16</v>
      </c>
      <c r="R58" s="1365">
        <f t="shared" ref="R58" si="9">Q58/P58-1</f>
        <v>0.81818181818181812</v>
      </c>
      <c r="S58" s="714"/>
      <c r="T58" s="1368"/>
      <c r="U58" s="716"/>
      <c r="V58" s="717"/>
      <c r="W58" s="31"/>
    </row>
    <row r="59" spans="1:23" s="18" customFormat="1" x14ac:dyDescent="0.2">
      <c r="A59" s="697">
        <v>55</v>
      </c>
      <c r="B59" s="19" t="s">
        <v>43</v>
      </c>
      <c r="C59" s="1357"/>
      <c r="D59" s="1358"/>
      <c r="E59" s="1358"/>
      <c r="F59" s="1359" t="e">
        <f t="shared" si="0"/>
        <v>#DIV/0!</v>
      </c>
      <c r="G59" s="1360">
        <v>1134</v>
      </c>
      <c r="H59" s="1361">
        <v>907.2</v>
      </c>
      <c r="I59" s="1383">
        <v>1277</v>
      </c>
      <c r="J59" s="1359">
        <f t="shared" si="1"/>
        <v>0.40762786596119915</v>
      </c>
      <c r="K59" s="1360">
        <v>68</v>
      </c>
      <c r="L59" s="1361">
        <v>54.4</v>
      </c>
      <c r="M59" s="1361">
        <v>58</v>
      </c>
      <c r="N59" s="974">
        <f t="shared" si="2"/>
        <v>6.6176470588235281E-2</v>
      </c>
      <c r="O59" s="698"/>
      <c r="P59" s="703">
        <v>0</v>
      </c>
      <c r="Q59" s="748"/>
      <c r="R59" s="1359"/>
      <c r="S59" s="704"/>
      <c r="T59" s="1362"/>
      <c r="U59" s="706"/>
      <c r="V59" s="707"/>
      <c r="W59" s="31"/>
    </row>
    <row r="60" spans="1:23" s="18" customFormat="1" x14ac:dyDescent="0.2">
      <c r="A60" s="697">
        <v>56</v>
      </c>
      <c r="B60" s="82" t="s">
        <v>44</v>
      </c>
      <c r="C60" s="1363"/>
      <c r="D60" s="1364"/>
      <c r="E60" s="1350"/>
      <c r="F60" s="1365" t="e">
        <f t="shared" si="0"/>
        <v>#DIV/0!</v>
      </c>
      <c r="G60" s="1366">
        <v>710</v>
      </c>
      <c r="H60" s="1367">
        <v>568</v>
      </c>
      <c r="I60" s="1382">
        <v>614</v>
      </c>
      <c r="J60" s="1365">
        <f t="shared" si="1"/>
        <v>8.098591549295775E-2</v>
      </c>
      <c r="K60" s="1366">
        <v>68</v>
      </c>
      <c r="L60" s="1367">
        <v>54.4</v>
      </c>
      <c r="M60" s="1353">
        <v>174</v>
      </c>
      <c r="N60" s="1365">
        <f t="shared" si="2"/>
        <v>2.1985294117647061</v>
      </c>
      <c r="O60" s="714"/>
      <c r="P60" s="712">
        <v>0</v>
      </c>
      <c r="Q60" s="747"/>
      <c r="R60" s="1365"/>
      <c r="S60" s="714"/>
      <c r="T60" s="1368"/>
      <c r="U60" s="716"/>
      <c r="V60" s="717"/>
      <c r="W60" s="31"/>
    </row>
    <row r="61" spans="1:23" s="18" customFormat="1" x14ac:dyDescent="0.2">
      <c r="A61" s="697">
        <v>57</v>
      </c>
      <c r="B61" s="19" t="s">
        <v>45</v>
      </c>
      <c r="C61" s="1357"/>
      <c r="D61" s="1358"/>
      <c r="E61" s="1358"/>
      <c r="F61" s="1359" t="e">
        <f t="shared" si="0"/>
        <v>#DIV/0!</v>
      </c>
      <c r="G61" s="1360">
        <v>1571.6</v>
      </c>
      <c r="H61" s="1361">
        <v>1257.28</v>
      </c>
      <c r="I61" s="1388">
        <v>1716.4</v>
      </c>
      <c r="J61" s="1359">
        <f t="shared" si="1"/>
        <v>0.36516925426317148</v>
      </c>
      <c r="K61" s="1360">
        <v>108</v>
      </c>
      <c r="L61" s="1361">
        <v>86.4</v>
      </c>
      <c r="M61" s="1361">
        <v>98</v>
      </c>
      <c r="N61" s="1359">
        <f t="shared" si="2"/>
        <v>0.13425925925925908</v>
      </c>
      <c r="O61" s="698">
        <v>7</v>
      </c>
      <c r="P61" s="702">
        <v>5.6</v>
      </c>
      <c r="Q61" s="748"/>
      <c r="R61" s="1359">
        <f t="shared" ref="R61:R63" si="10">Q61/P61-1</f>
        <v>-1</v>
      </c>
      <c r="S61" s="704"/>
      <c r="T61" s="1362"/>
      <c r="U61" s="706"/>
      <c r="V61" s="707"/>
      <c r="W61" s="31"/>
    </row>
    <row r="62" spans="1:23" s="2" customFormat="1" x14ac:dyDescent="0.2">
      <c r="A62" s="697">
        <v>58</v>
      </c>
      <c r="B62" s="82" t="s">
        <v>46</v>
      </c>
      <c r="C62" s="1363"/>
      <c r="D62" s="1364"/>
      <c r="E62" s="1364"/>
      <c r="F62" s="1389" t="e">
        <f t="shared" si="0"/>
        <v>#DIV/0!</v>
      </c>
      <c r="G62" s="1366">
        <v>776</v>
      </c>
      <c r="H62" s="1367">
        <v>620.79999999999995</v>
      </c>
      <c r="I62" s="1382">
        <v>988</v>
      </c>
      <c r="J62" s="1389">
        <f t="shared" si="1"/>
        <v>0.59149484536082486</v>
      </c>
      <c r="K62" s="1366">
        <v>22</v>
      </c>
      <c r="L62" s="1367">
        <v>17.600000000000001</v>
      </c>
      <c r="M62" s="1367">
        <v>31</v>
      </c>
      <c r="N62" s="1389">
        <f t="shared" si="2"/>
        <v>0.76136363636363624</v>
      </c>
      <c r="O62" s="708">
        <v>0.34</v>
      </c>
      <c r="P62" s="712">
        <v>0.27200000000000002</v>
      </c>
      <c r="Q62" s="747"/>
      <c r="R62" s="1389">
        <f t="shared" si="10"/>
        <v>-1</v>
      </c>
      <c r="S62" s="714"/>
      <c r="T62" s="1390"/>
      <c r="U62" s="757"/>
      <c r="V62" s="758"/>
      <c r="W62" s="31"/>
    </row>
    <row r="63" spans="1:23" s="18" customFormat="1" x14ac:dyDescent="0.2">
      <c r="A63" s="697">
        <v>59</v>
      </c>
      <c r="B63" s="19" t="s">
        <v>47</v>
      </c>
      <c r="C63" s="1357"/>
      <c r="D63" s="1358"/>
      <c r="E63" s="1358"/>
      <c r="F63" s="1359" t="e">
        <f t="shared" si="0"/>
        <v>#DIV/0!</v>
      </c>
      <c r="G63" s="1360">
        <v>1774</v>
      </c>
      <c r="H63" s="1361">
        <v>1419.2</v>
      </c>
      <c r="I63" s="1383">
        <v>3792</v>
      </c>
      <c r="J63" s="1359">
        <f t="shared" si="1"/>
        <v>1.6719278466741825</v>
      </c>
      <c r="K63" s="1360">
        <v>129</v>
      </c>
      <c r="L63" s="1361">
        <v>103.2</v>
      </c>
      <c r="M63" s="1361">
        <v>95</v>
      </c>
      <c r="N63" s="1359">
        <f t="shared" si="2"/>
        <v>-7.9457364341085301E-2</v>
      </c>
      <c r="O63" s="698">
        <v>13</v>
      </c>
      <c r="P63" s="702">
        <v>10.4</v>
      </c>
      <c r="Q63" s="748">
        <v>14</v>
      </c>
      <c r="R63" s="1359">
        <f t="shared" si="10"/>
        <v>0.34615384615384603</v>
      </c>
      <c r="S63" s="704"/>
      <c r="T63" s="1362"/>
      <c r="U63" s="706"/>
      <c r="V63" s="707"/>
      <c r="W63" s="31"/>
    </row>
    <row r="64" spans="1:23" s="2" customFormat="1" x14ac:dyDescent="0.2">
      <c r="A64" s="697">
        <v>60</v>
      </c>
      <c r="B64" s="82" t="s">
        <v>48</v>
      </c>
      <c r="C64" s="1363"/>
      <c r="D64" s="1364"/>
      <c r="E64" s="1364"/>
      <c r="F64" s="1389" t="e">
        <f t="shared" si="0"/>
        <v>#DIV/0!</v>
      </c>
      <c r="G64" s="1366">
        <v>1090</v>
      </c>
      <c r="H64" s="1367">
        <v>872</v>
      </c>
      <c r="I64" s="1382">
        <v>2204</v>
      </c>
      <c r="J64" s="1389">
        <f t="shared" si="1"/>
        <v>1.5275229357798166</v>
      </c>
      <c r="K64" s="1366">
        <v>47</v>
      </c>
      <c r="L64" s="1367">
        <v>37.6</v>
      </c>
      <c r="M64" s="1367">
        <v>206</v>
      </c>
      <c r="N64" s="1389">
        <f t="shared" si="2"/>
        <v>4.4787234042553186</v>
      </c>
      <c r="O64" s="708"/>
      <c r="P64" s="712">
        <v>0</v>
      </c>
      <c r="Q64" s="747"/>
      <c r="R64" s="1389"/>
      <c r="S64" s="714"/>
      <c r="T64" s="1390"/>
      <c r="U64" s="757"/>
      <c r="V64" s="758"/>
      <c r="W64" s="31"/>
    </row>
    <row r="65" spans="1:23" s="18" customFormat="1" x14ac:dyDescent="0.2">
      <c r="A65" s="697">
        <v>61</v>
      </c>
      <c r="B65" s="19" t="s">
        <v>49</v>
      </c>
      <c r="C65" s="1357"/>
      <c r="D65" s="1358"/>
      <c r="E65" s="1358"/>
      <c r="F65" s="1359" t="e">
        <f t="shared" si="0"/>
        <v>#DIV/0!</v>
      </c>
      <c r="G65" s="1360">
        <v>2026</v>
      </c>
      <c r="H65" s="1361">
        <v>1620.8</v>
      </c>
      <c r="I65" s="1383">
        <v>3713</v>
      </c>
      <c r="J65" s="1359">
        <f t="shared" si="1"/>
        <v>1.2908440276406714</v>
      </c>
      <c r="K65" s="1360">
        <v>116</v>
      </c>
      <c r="L65" s="1361">
        <v>92.8</v>
      </c>
      <c r="M65" s="1361">
        <v>73</v>
      </c>
      <c r="N65" s="1359">
        <f t="shared" si="2"/>
        <v>-0.21336206896551724</v>
      </c>
      <c r="O65" s="698">
        <v>13</v>
      </c>
      <c r="P65" s="702">
        <v>10.4</v>
      </c>
      <c r="Q65" s="748"/>
      <c r="R65" s="1359">
        <f t="shared" ref="R65:R68" si="11">Q65/P65-1</f>
        <v>-1</v>
      </c>
      <c r="S65" s="704"/>
      <c r="T65" s="1362"/>
      <c r="U65" s="706"/>
      <c r="V65" s="707"/>
      <c r="W65" s="31"/>
    </row>
    <row r="66" spans="1:23" s="2" customFormat="1" x14ac:dyDescent="0.2">
      <c r="A66" s="697">
        <v>62</v>
      </c>
      <c r="B66" s="82" t="s">
        <v>50</v>
      </c>
      <c r="C66" s="1363"/>
      <c r="D66" s="1364"/>
      <c r="E66" s="1364"/>
      <c r="F66" s="1389" t="e">
        <f t="shared" si="0"/>
        <v>#DIV/0!</v>
      </c>
      <c r="G66" s="1366">
        <v>1174</v>
      </c>
      <c r="H66" s="1367">
        <v>939.2</v>
      </c>
      <c r="I66" s="1382">
        <v>1420</v>
      </c>
      <c r="J66" s="1389">
        <f t="shared" si="1"/>
        <v>0.51192504258943772</v>
      </c>
      <c r="K66" s="1366">
        <v>88</v>
      </c>
      <c r="L66" s="1367">
        <v>70.400000000000006</v>
      </c>
      <c r="M66" s="1367">
        <v>71</v>
      </c>
      <c r="N66" s="1389">
        <f t="shared" si="2"/>
        <v>8.5227272727272929E-3</v>
      </c>
      <c r="O66" s="708">
        <v>25.949000000000002</v>
      </c>
      <c r="P66" s="713">
        <v>20.759</v>
      </c>
      <c r="Q66" s="747">
        <v>17.097999999999999</v>
      </c>
      <c r="R66" s="1389">
        <f t="shared" si="11"/>
        <v>-0.17635724264174579</v>
      </c>
      <c r="S66" s="714"/>
      <c r="T66" s="1390"/>
      <c r="U66" s="757"/>
      <c r="V66" s="758"/>
      <c r="W66" s="31"/>
    </row>
    <row r="67" spans="1:23" s="18" customFormat="1" x14ac:dyDescent="0.2">
      <c r="A67" s="697">
        <v>63</v>
      </c>
      <c r="B67" s="85" t="s">
        <v>51</v>
      </c>
      <c r="C67" s="1357"/>
      <c r="D67" s="1358"/>
      <c r="E67" s="1358"/>
      <c r="F67" s="1369" t="e">
        <f t="shared" si="0"/>
        <v>#DIV/0!</v>
      </c>
      <c r="G67" s="1360">
        <v>1041</v>
      </c>
      <c r="H67" s="1361">
        <v>832.8</v>
      </c>
      <c r="I67" s="1383">
        <v>1060</v>
      </c>
      <c r="J67" s="1369">
        <f t="shared" si="1"/>
        <v>0.27281460134486069</v>
      </c>
      <c r="K67" s="1360">
        <v>46</v>
      </c>
      <c r="L67" s="1361">
        <v>36.799999999999997</v>
      </c>
      <c r="M67" s="1361">
        <v>34</v>
      </c>
      <c r="N67" s="1369">
        <f t="shared" si="2"/>
        <v>-7.6086956521739024E-2</v>
      </c>
      <c r="O67" s="698">
        <v>0.18</v>
      </c>
      <c r="P67" s="703">
        <v>0.14399999999999999</v>
      </c>
      <c r="Q67" s="748">
        <v>7.71</v>
      </c>
      <c r="R67" s="1369">
        <f t="shared" si="11"/>
        <v>52.541666666666671</v>
      </c>
      <c r="S67" s="704"/>
      <c r="T67" s="1370"/>
      <c r="U67" s="720"/>
      <c r="V67" s="721"/>
      <c r="W67" s="31"/>
    </row>
    <row r="68" spans="1:23" s="2" customFormat="1" x14ac:dyDescent="0.2">
      <c r="A68" s="697">
        <v>64</v>
      </c>
      <c r="B68" s="86" t="s">
        <v>59</v>
      </c>
      <c r="C68" s="1363"/>
      <c r="D68" s="1391"/>
      <c r="E68" s="1364"/>
      <c r="F68" s="1392" t="e">
        <f t="shared" si="0"/>
        <v>#DIV/0!</v>
      </c>
      <c r="G68" s="1366">
        <v>966</v>
      </c>
      <c r="H68" s="1382">
        <v>772.8</v>
      </c>
      <c r="I68" s="1382">
        <v>866</v>
      </c>
      <c r="J68" s="1392">
        <f t="shared" si="1"/>
        <v>0.12060041407867494</v>
      </c>
      <c r="K68" s="1366">
        <v>71</v>
      </c>
      <c r="L68" s="1382">
        <v>56.8</v>
      </c>
      <c r="M68" s="1367">
        <v>40</v>
      </c>
      <c r="N68" s="1392">
        <f t="shared" si="2"/>
        <v>-0.29577464788732388</v>
      </c>
      <c r="O68" s="708">
        <v>5</v>
      </c>
      <c r="P68" s="712">
        <v>4</v>
      </c>
      <c r="Q68" s="747">
        <v>13</v>
      </c>
      <c r="R68" s="1392">
        <f t="shared" si="11"/>
        <v>2.25</v>
      </c>
      <c r="S68" s="714"/>
      <c r="T68" s="752"/>
      <c r="U68" s="760"/>
      <c r="V68" s="761"/>
      <c r="W68" s="31"/>
    </row>
    <row r="69" spans="1:23" s="18" customFormat="1" ht="15" thickBot="1" x14ac:dyDescent="0.25">
      <c r="A69" s="724">
        <v>65</v>
      </c>
      <c r="B69" s="87" t="s">
        <v>58</v>
      </c>
      <c r="C69" s="1393"/>
      <c r="D69" s="1394"/>
      <c r="E69" s="1394"/>
      <c r="F69" s="1395" t="e">
        <f t="shared" ref="F69" si="12">E69/D69-1</f>
        <v>#DIV/0!</v>
      </c>
      <c r="G69" s="1396">
        <v>143</v>
      </c>
      <c r="H69" s="1397">
        <v>114.4</v>
      </c>
      <c r="I69" s="1397">
        <v>233</v>
      </c>
      <c r="J69" s="1395">
        <f t="shared" ref="J69:J132" si="13">I69/H69-1</f>
        <v>1.0367132867132867</v>
      </c>
      <c r="K69" s="1396">
        <v>11</v>
      </c>
      <c r="L69" s="1397">
        <v>8.8000000000000007</v>
      </c>
      <c r="M69" s="1397">
        <v>13</v>
      </c>
      <c r="N69" s="1395">
        <f t="shared" ref="N69:N132" si="14">M69/L69-1</f>
        <v>0.47727272727272707</v>
      </c>
      <c r="O69" s="1398"/>
      <c r="P69" s="766"/>
      <c r="Q69" s="1399"/>
      <c r="R69" s="1400"/>
      <c r="S69" s="762"/>
      <c r="T69" s="1401"/>
      <c r="U69" s="770"/>
      <c r="V69" s="771"/>
      <c r="W69" s="31"/>
    </row>
    <row r="70" spans="1:23" s="18" customFormat="1" x14ac:dyDescent="0.2">
      <c r="A70" s="772">
        <v>66</v>
      </c>
      <c r="B70" s="575" t="s">
        <v>268</v>
      </c>
      <c r="C70" s="1402"/>
      <c r="D70" s="1403"/>
      <c r="E70" s="1403"/>
      <c r="F70" s="1259"/>
      <c r="G70" s="1379">
        <v>1443</v>
      </c>
      <c r="H70" s="1404">
        <v>1010.1</v>
      </c>
      <c r="I70" s="1404">
        <v>405</v>
      </c>
      <c r="J70" s="1259">
        <f t="shared" si="13"/>
        <v>-0.59904959904959898</v>
      </c>
      <c r="K70" s="1405">
        <v>30</v>
      </c>
      <c r="L70" s="1404">
        <v>21</v>
      </c>
      <c r="M70" s="1404">
        <v>19</v>
      </c>
      <c r="N70" s="1259">
        <f t="shared" si="14"/>
        <v>-9.5238095238095233E-2</v>
      </c>
      <c r="O70" s="739"/>
      <c r="P70" s="776"/>
      <c r="Q70" s="840"/>
      <c r="R70" s="1406"/>
      <c r="S70" s="739"/>
      <c r="T70" s="1381"/>
      <c r="U70" s="779"/>
      <c r="V70" s="780"/>
      <c r="W70" s="31"/>
    </row>
    <row r="71" spans="1:23" s="18" customFormat="1" ht="27.75" customHeight="1" x14ac:dyDescent="0.2">
      <c r="A71" s="697">
        <v>67</v>
      </c>
      <c r="B71" s="82" t="s">
        <v>60</v>
      </c>
      <c r="C71" s="1407"/>
      <c r="D71" s="1391"/>
      <c r="E71" s="1391"/>
      <c r="F71" s="1365" t="e">
        <f>E71/D71-1</f>
        <v>#DIV/0!</v>
      </c>
      <c r="G71" s="1366">
        <v>840</v>
      </c>
      <c r="H71" s="1382">
        <v>588</v>
      </c>
      <c r="I71" s="1382">
        <v>747</v>
      </c>
      <c r="J71" s="1365">
        <f t="shared" si="13"/>
        <v>0.27040816326530615</v>
      </c>
      <c r="K71" s="1408">
        <v>34</v>
      </c>
      <c r="L71" s="1382">
        <v>23.8</v>
      </c>
      <c r="M71" s="1382">
        <v>28</v>
      </c>
      <c r="N71" s="1365">
        <f t="shared" si="14"/>
        <v>0.17647058823529416</v>
      </c>
      <c r="O71" s="708"/>
      <c r="P71" s="712"/>
      <c r="Q71" s="747"/>
      <c r="R71" s="1409"/>
      <c r="S71" s="708"/>
      <c r="T71" s="1410"/>
      <c r="U71" s="760"/>
      <c r="V71" s="784"/>
      <c r="W71" s="31"/>
    </row>
    <row r="72" spans="1:23" s="2" customFormat="1" ht="27.75" customHeight="1" x14ac:dyDescent="0.2">
      <c r="A72" s="697">
        <v>68</v>
      </c>
      <c r="B72" s="19" t="s">
        <v>61</v>
      </c>
      <c r="C72" s="1411"/>
      <c r="D72" s="1387"/>
      <c r="E72" s="1387"/>
      <c r="F72" s="1359"/>
      <c r="G72" s="1360">
        <v>17644</v>
      </c>
      <c r="H72" s="1383">
        <v>12350.8</v>
      </c>
      <c r="I72" s="1383">
        <v>1421</v>
      </c>
      <c r="J72" s="1359">
        <f t="shared" si="13"/>
        <v>-0.88494672409884378</v>
      </c>
      <c r="K72" s="1412">
        <v>45</v>
      </c>
      <c r="L72" s="1383">
        <v>31.5</v>
      </c>
      <c r="M72" s="1413">
        <v>23</v>
      </c>
      <c r="N72" s="1359">
        <f t="shared" si="14"/>
        <v>-0.26984126984126988</v>
      </c>
      <c r="O72" s="704"/>
      <c r="P72" s="702"/>
      <c r="Q72" s="748"/>
      <c r="R72" s="1359"/>
      <c r="S72" s="704"/>
      <c r="T72" s="753"/>
      <c r="U72" s="786"/>
      <c r="V72" s="707"/>
      <c r="W72" s="31"/>
    </row>
    <row r="73" spans="1:23" s="18" customFormat="1" ht="27.75" customHeight="1" x14ac:dyDescent="0.2">
      <c r="A73" s="697">
        <v>69</v>
      </c>
      <c r="B73" s="82" t="s">
        <v>62</v>
      </c>
      <c r="C73" s="1407"/>
      <c r="D73" s="1391"/>
      <c r="E73" s="1391"/>
      <c r="F73" s="1365" t="e">
        <f t="shared" ref="F73:F136" si="15">E73/D73-1</f>
        <v>#DIV/0!</v>
      </c>
      <c r="G73" s="1366">
        <v>1716</v>
      </c>
      <c r="H73" s="1382">
        <v>1201.2</v>
      </c>
      <c r="I73" s="1382">
        <v>663</v>
      </c>
      <c r="J73" s="1365">
        <f t="shared" si="13"/>
        <v>-0.44805194805194803</v>
      </c>
      <c r="K73" s="1408">
        <v>29</v>
      </c>
      <c r="L73" s="1382">
        <v>20.3</v>
      </c>
      <c r="M73" s="1382">
        <v>28</v>
      </c>
      <c r="N73" s="1365">
        <f t="shared" si="14"/>
        <v>0.37931034482758608</v>
      </c>
      <c r="O73" s="708">
        <v>26</v>
      </c>
      <c r="P73" s="712"/>
      <c r="Q73" s="747"/>
      <c r="R73" s="1409"/>
      <c r="S73" s="714"/>
      <c r="T73" s="752"/>
      <c r="U73" s="760"/>
      <c r="V73" s="717"/>
      <c r="W73" s="31"/>
    </row>
    <row r="74" spans="1:23" s="18" customFormat="1" ht="27.75" customHeight="1" x14ac:dyDescent="0.2">
      <c r="A74" s="697">
        <v>70</v>
      </c>
      <c r="B74" s="19" t="s">
        <v>229</v>
      </c>
      <c r="C74" s="1411"/>
      <c r="D74" s="1387"/>
      <c r="E74" s="1387"/>
      <c r="F74" s="1359" t="e">
        <f t="shared" si="15"/>
        <v>#DIV/0!</v>
      </c>
      <c r="G74" s="1360">
        <v>3899</v>
      </c>
      <c r="H74" s="1383">
        <v>2729.3</v>
      </c>
      <c r="I74" s="1383">
        <v>834</v>
      </c>
      <c r="J74" s="1359">
        <f t="shared" si="13"/>
        <v>-0.69442714249074855</v>
      </c>
      <c r="K74" s="1412">
        <v>107</v>
      </c>
      <c r="L74" s="1383">
        <v>74.900000000000006</v>
      </c>
      <c r="M74" s="1383">
        <v>37</v>
      </c>
      <c r="N74" s="1359">
        <f t="shared" si="14"/>
        <v>-0.50600801068090795</v>
      </c>
      <c r="O74" s="698">
        <v>15.31</v>
      </c>
      <c r="P74" s="702"/>
      <c r="Q74" s="748">
        <v>14.3</v>
      </c>
      <c r="R74" s="1414"/>
      <c r="S74" s="704"/>
      <c r="T74" s="753"/>
      <c r="U74" s="786"/>
      <c r="V74" s="707"/>
      <c r="W74" s="31"/>
    </row>
    <row r="75" spans="1:23" s="2" customFormat="1" ht="27.75" customHeight="1" x14ac:dyDescent="0.2">
      <c r="A75" s="697">
        <v>71</v>
      </c>
      <c r="B75" s="82" t="s">
        <v>63</v>
      </c>
      <c r="C75" s="1407"/>
      <c r="D75" s="1391"/>
      <c r="E75" s="1391"/>
      <c r="F75" s="1365" t="e">
        <f t="shared" si="15"/>
        <v>#DIV/0!</v>
      </c>
      <c r="G75" s="1366">
        <v>500</v>
      </c>
      <c r="H75" s="1382">
        <v>350</v>
      </c>
      <c r="I75" s="1382">
        <v>239</v>
      </c>
      <c r="J75" s="1365">
        <f t="shared" si="13"/>
        <v>-0.31714285714285717</v>
      </c>
      <c r="K75" s="1408">
        <v>41</v>
      </c>
      <c r="L75" s="1382">
        <v>28.7</v>
      </c>
      <c r="M75" s="1382">
        <v>54</v>
      </c>
      <c r="N75" s="1365">
        <f t="shared" si="14"/>
        <v>0.88153310104529625</v>
      </c>
      <c r="O75" s="708">
        <v>17</v>
      </c>
      <c r="P75" s="712">
        <v>19.584</v>
      </c>
      <c r="Q75" s="747">
        <v>61</v>
      </c>
      <c r="R75" s="1409">
        <f t="shared" ref="R75" si="16">Q75/P75-1</f>
        <v>2.1147875816993467</v>
      </c>
      <c r="S75" s="708"/>
      <c r="T75" s="1410"/>
      <c r="U75" s="760"/>
      <c r="V75" s="784"/>
      <c r="W75" s="31"/>
    </row>
    <row r="76" spans="1:23" s="18" customFormat="1" ht="27.75" customHeight="1" x14ac:dyDescent="0.2">
      <c r="A76" s="697">
        <v>72</v>
      </c>
      <c r="B76" s="19" t="s">
        <v>64</v>
      </c>
      <c r="C76" s="1411"/>
      <c r="D76" s="1387"/>
      <c r="E76" s="1387"/>
      <c r="F76" s="1359" t="e">
        <f t="shared" si="15"/>
        <v>#DIV/0!</v>
      </c>
      <c r="G76" s="1360">
        <v>5311</v>
      </c>
      <c r="H76" s="1383">
        <v>3717.7</v>
      </c>
      <c r="I76" s="1383">
        <v>1684</v>
      </c>
      <c r="J76" s="1359">
        <f t="shared" si="13"/>
        <v>-0.54703176695268585</v>
      </c>
      <c r="K76" s="1412">
        <v>163</v>
      </c>
      <c r="L76" s="1383">
        <v>114.1</v>
      </c>
      <c r="M76" s="1383">
        <v>83</v>
      </c>
      <c r="N76" s="1359">
        <f t="shared" si="14"/>
        <v>-0.27256792287467135</v>
      </c>
      <c r="O76" s="698"/>
      <c r="P76" s="702">
        <v>0</v>
      </c>
      <c r="Q76" s="748"/>
      <c r="R76" s="1359"/>
      <c r="S76" s="704"/>
      <c r="T76" s="753"/>
      <c r="U76" s="789"/>
      <c r="V76" s="707"/>
      <c r="W76" s="31"/>
    </row>
    <row r="77" spans="1:23" s="2" customFormat="1" ht="27.75" customHeight="1" x14ac:dyDescent="0.2">
      <c r="A77" s="697">
        <v>73</v>
      </c>
      <c r="B77" s="82" t="s">
        <v>65</v>
      </c>
      <c r="C77" s="1407"/>
      <c r="D77" s="1391"/>
      <c r="E77" s="1391"/>
      <c r="F77" s="1365" t="e">
        <f t="shared" si="15"/>
        <v>#DIV/0!</v>
      </c>
      <c r="G77" s="1366">
        <v>4702</v>
      </c>
      <c r="H77" s="1382">
        <v>3291.4</v>
      </c>
      <c r="I77" s="1382">
        <v>1544</v>
      </c>
      <c r="J77" s="1365">
        <f t="shared" si="13"/>
        <v>-0.53089870571793152</v>
      </c>
      <c r="K77" s="1408">
        <v>194</v>
      </c>
      <c r="L77" s="1382">
        <v>116.4</v>
      </c>
      <c r="M77" s="1382">
        <v>108</v>
      </c>
      <c r="N77" s="1365">
        <f t="shared" si="14"/>
        <v>-7.2164948453608324E-2</v>
      </c>
      <c r="O77" s="714"/>
      <c r="P77" s="712">
        <v>0</v>
      </c>
      <c r="Q77" s="747"/>
      <c r="R77" s="1365"/>
      <c r="S77" s="714"/>
      <c r="T77" s="752"/>
      <c r="U77" s="790"/>
      <c r="V77" s="717"/>
      <c r="W77" s="31"/>
    </row>
    <row r="78" spans="1:23" s="18" customFormat="1" ht="27.75" customHeight="1" x14ac:dyDescent="0.2">
      <c r="A78" s="697">
        <v>74</v>
      </c>
      <c r="B78" s="19" t="s">
        <v>66</v>
      </c>
      <c r="C78" s="1411"/>
      <c r="D78" s="1387"/>
      <c r="E78" s="1387"/>
      <c r="F78" s="1359" t="e">
        <f t="shared" si="15"/>
        <v>#DIV/0!</v>
      </c>
      <c r="G78" s="1360">
        <v>2558</v>
      </c>
      <c r="H78" s="1383">
        <v>1790.6</v>
      </c>
      <c r="I78" s="1383">
        <v>780</v>
      </c>
      <c r="J78" s="1359">
        <f t="shared" si="13"/>
        <v>-0.56439182396961907</v>
      </c>
      <c r="K78" s="1412">
        <v>67</v>
      </c>
      <c r="L78" s="1383">
        <v>46.9</v>
      </c>
      <c r="M78" s="1383">
        <v>32</v>
      </c>
      <c r="N78" s="1359">
        <f t="shared" si="14"/>
        <v>-0.31769722814498935</v>
      </c>
      <c r="O78" s="704"/>
      <c r="P78" s="702">
        <v>0</v>
      </c>
      <c r="Q78" s="748"/>
      <c r="R78" s="1359"/>
      <c r="S78" s="704"/>
      <c r="T78" s="753"/>
      <c r="U78" s="789"/>
      <c r="V78" s="707"/>
      <c r="W78" s="31"/>
    </row>
    <row r="79" spans="1:23" s="2" customFormat="1" ht="27.75" customHeight="1" x14ac:dyDescent="0.2">
      <c r="A79" s="697">
        <v>75</v>
      </c>
      <c r="B79" s="82" t="s">
        <v>67</v>
      </c>
      <c r="C79" s="1407"/>
      <c r="D79" s="1391"/>
      <c r="E79" s="1391"/>
      <c r="F79" s="1365" t="e">
        <f t="shared" si="15"/>
        <v>#DIV/0!</v>
      </c>
      <c r="G79" s="1366">
        <v>4955</v>
      </c>
      <c r="H79" s="1382">
        <v>3468.5</v>
      </c>
      <c r="I79" s="1382">
        <v>1240</v>
      </c>
      <c r="J79" s="1365">
        <f t="shared" si="13"/>
        <v>-0.64249675652299265</v>
      </c>
      <c r="K79" s="1408">
        <v>101</v>
      </c>
      <c r="L79" s="1382">
        <v>70.7</v>
      </c>
      <c r="M79" s="1382">
        <v>74</v>
      </c>
      <c r="N79" s="1365">
        <f t="shared" si="14"/>
        <v>4.6676096181046622E-2</v>
      </c>
      <c r="O79" s="708"/>
      <c r="P79" s="712">
        <v>0</v>
      </c>
      <c r="Q79" s="747"/>
      <c r="R79" s="1365"/>
      <c r="S79" s="714"/>
      <c r="T79" s="752"/>
      <c r="U79" s="790"/>
      <c r="V79" s="717"/>
      <c r="W79" s="31"/>
    </row>
    <row r="80" spans="1:23" s="18" customFormat="1" ht="27.75" customHeight="1" x14ac:dyDescent="0.2">
      <c r="A80" s="697">
        <v>76</v>
      </c>
      <c r="B80" s="19" t="s">
        <v>68</v>
      </c>
      <c r="C80" s="1411"/>
      <c r="D80" s="1387"/>
      <c r="E80" s="1387"/>
      <c r="F80" s="1359" t="e">
        <f t="shared" si="15"/>
        <v>#DIV/0!</v>
      </c>
      <c r="G80" s="1360">
        <v>7051</v>
      </c>
      <c r="H80" s="1383">
        <v>4935.7</v>
      </c>
      <c r="I80" s="1383">
        <v>2857</v>
      </c>
      <c r="J80" s="1359">
        <f t="shared" si="13"/>
        <v>-0.42115606702190167</v>
      </c>
      <c r="K80" s="1412">
        <v>195</v>
      </c>
      <c r="L80" s="1383">
        <v>136.5</v>
      </c>
      <c r="M80" s="1383">
        <v>84</v>
      </c>
      <c r="N80" s="1359">
        <f t="shared" si="14"/>
        <v>-0.38461538461538458</v>
      </c>
      <c r="O80" s="698"/>
      <c r="P80" s="702">
        <v>0</v>
      </c>
      <c r="Q80" s="748"/>
      <c r="R80" s="1359"/>
      <c r="S80" s="704"/>
      <c r="T80" s="753"/>
      <c r="U80" s="789"/>
      <c r="V80" s="707"/>
      <c r="W80" s="31"/>
    </row>
    <row r="81" spans="1:23" s="2" customFormat="1" ht="27.75" customHeight="1" x14ac:dyDescent="0.2">
      <c r="A81" s="697">
        <v>77</v>
      </c>
      <c r="B81" s="82" t="s">
        <v>140</v>
      </c>
      <c r="C81" s="1407"/>
      <c r="D81" s="1391"/>
      <c r="E81" s="1391"/>
      <c r="F81" s="1365" t="e">
        <f t="shared" si="15"/>
        <v>#DIV/0!</v>
      </c>
      <c r="G81" s="1366">
        <v>3439</v>
      </c>
      <c r="H81" s="1382">
        <v>2407.3000000000002</v>
      </c>
      <c r="I81" s="1382">
        <v>943</v>
      </c>
      <c r="J81" s="1365">
        <f t="shared" si="13"/>
        <v>-0.60827483072321686</v>
      </c>
      <c r="K81" s="1408">
        <v>118</v>
      </c>
      <c r="L81" s="1382">
        <v>82.6</v>
      </c>
      <c r="M81" s="1382">
        <v>68</v>
      </c>
      <c r="N81" s="1365">
        <f t="shared" si="14"/>
        <v>-0.17675544794188858</v>
      </c>
      <c r="O81" s="708"/>
      <c r="P81" s="712">
        <v>0</v>
      </c>
      <c r="Q81" s="747"/>
      <c r="R81" s="1365"/>
      <c r="S81" s="714"/>
      <c r="T81" s="752"/>
      <c r="U81" s="790"/>
      <c r="V81" s="717"/>
      <c r="W81" s="31"/>
    </row>
    <row r="82" spans="1:23" s="18" customFormat="1" ht="27.75" customHeight="1" x14ac:dyDescent="0.2">
      <c r="A82" s="697">
        <v>78</v>
      </c>
      <c r="B82" s="19" t="s">
        <v>69</v>
      </c>
      <c r="C82" s="1411"/>
      <c r="D82" s="1387"/>
      <c r="E82" s="1387"/>
      <c r="F82" s="1359" t="e">
        <f t="shared" si="15"/>
        <v>#DIV/0!</v>
      </c>
      <c r="G82" s="1360">
        <v>3539</v>
      </c>
      <c r="H82" s="1383">
        <v>2477.3000000000002</v>
      </c>
      <c r="I82" s="1383">
        <v>1190</v>
      </c>
      <c r="J82" s="1359">
        <f t="shared" si="13"/>
        <v>-0.51963831590844878</v>
      </c>
      <c r="K82" s="1412">
        <v>73</v>
      </c>
      <c r="L82" s="1383">
        <v>51.1</v>
      </c>
      <c r="M82" s="1383">
        <v>59</v>
      </c>
      <c r="N82" s="1359">
        <f t="shared" si="14"/>
        <v>0.15459882583170259</v>
      </c>
      <c r="O82" s="698">
        <v>15.5</v>
      </c>
      <c r="P82" s="702">
        <v>0</v>
      </c>
      <c r="Q82" s="748"/>
      <c r="R82" s="1359"/>
      <c r="S82" s="704"/>
      <c r="T82" s="753"/>
      <c r="U82" s="789"/>
      <c r="V82" s="707"/>
      <c r="W82" s="31"/>
    </row>
    <row r="83" spans="1:23" s="2" customFormat="1" ht="27.75" customHeight="1" x14ac:dyDescent="0.2">
      <c r="A83" s="697">
        <v>79</v>
      </c>
      <c r="B83" s="82" t="s">
        <v>71</v>
      </c>
      <c r="C83" s="1407"/>
      <c r="D83" s="1391"/>
      <c r="E83" s="1391"/>
      <c r="F83" s="1365" t="e">
        <f t="shared" si="15"/>
        <v>#DIV/0!</v>
      </c>
      <c r="G83" s="1366">
        <v>1993</v>
      </c>
      <c r="H83" s="1382">
        <v>1395.1</v>
      </c>
      <c r="I83" s="1382">
        <v>1372</v>
      </c>
      <c r="J83" s="1365">
        <f t="shared" si="13"/>
        <v>-1.6557952834922118E-2</v>
      </c>
      <c r="K83" s="1408">
        <v>110</v>
      </c>
      <c r="L83" s="1382">
        <v>77</v>
      </c>
      <c r="M83" s="1382">
        <v>53</v>
      </c>
      <c r="N83" s="1365">
        <f t="shared" si="14"/>
        <v>-0.31168831168831168</v>
      </c>
      <c r="O83" s="714"/>
      <c r="P83" s="712">
        <v>0</v>
      </c>
      <c r="Q83" s="747"/>
      <c r="R83" s="1365"/>
      <c r="S83" s="708"/>
      <c r="T83" s="1410"/>
      <c r="U83" s="760"/>
      <c r="V83" s="784"/>
      <c r="W83" s="31"/>
    </row>
    <row r="84" spans="1:23" s="18" customFormat="1" ht="27.75" customHeight="1" x14ac:dyDescent="0.2">
      <c r="A84" s="697">
        <v>80</v>
      </c>
      <c r="B84" s="19" t="s">
        <v>70</v>
      </c>
      <c r="C84" s="1411"/>
      <c r="D84" s="1387"/>
      <c r="E84" s="1387"/>
      <c r="F84" s="1359" t="e">
        <f t="shared" si="15"/>
        <v>#DIV/0!</v>
      </c>
      <c r="G84" s="1360">
        <v>1774</v>
      </c>
      <c r="H84" s="1383">
        <v>1241.8</v>
      </c>
      <c r="I84" s="1383">
        <v>277</v>
      </c>
      <c r="J84" s="1359">
        <f t="shared" si="13"/>
        <v>-0.77693670478337895</v>
      </c>
      <c r="K84" s="1412">
        <v>32</v>
      </c>
      <c r="L84" s="1383">
        <v>22.4</v>
      </c>
      <c r="M84" s="1383">
        <v>17</v>
      </c>
      <c r="N84" s="1359">
        <f t="shared" si="14"/>
        <v>-0.24107142857142849</v>
      </c>
      <c r="O84" s="698">
        <v>30</v>
      </c>
      <c r="P84" s="702">
        <v>24</v>
      </c>
      <c r="Q84" s="748">
        <v>28</v>
      </c>
      <c r="R84" s="1414">
        <f t="shared" ref="R84" si="17">Q84/P84-1</f>
        <v>0.16666666666666674</v>
      </c>
      <c r="S84" s="704"/>
      <c r="T84" s="753"/>
      <c r="U84" s="791"/>
      <c r="V84" s="707"/>
      <c r="W84" s="31"/>
    </row>
    <row r="85" spans="1:23" s="2" customFormat="1" ht="27.75" customHeight="1" x14ac:dyDescent="0.2">
      <c r="A85" s="697">
        <v>81</v>
      </c>
      <c r="B85" s="82" t="s">
        <v>72</v>
      </c>
      <c r="C85" s="1407"/>
      <c r="D85" s="1391"/>
      <c r="E85" s="1391"/>
      <c r="F85" s="1389" t="e">
        <f t="shared" si="15"/>
        <v>#DIV/0!</v>
      </c>
      <c r="G85" s="1366">
        <v>2555</v>
      </c>
      <c r="H85" s="1382">
        <v>1788.5</v>
      </c>
      <c r="I85" s="1382">
        <v>703</v>
      </c>
      <c r="J85" s="1389">
        <f t="shared" si="13"/>
        <v>-0.60693318423259712</v>
      </c>
      <c r="K85" s="1408">
        <v>53</v>
      </c>
      <c r="L85" s="1382">
        <v>37.1</v>
      </c>
      <c r="M85" s="1382">
        <v>42</v>
      </c>
      <c r="N85" s="1389">
        <f t="shared" si="14"/>
        <v>0.13207547169811318</v>
      </c>
      <c r="O85" s="714"/>
      <c r="P85" s="712">
        <v>0</v>
      </c>
      <c r="Q85" s="747"/>
      <c r="R85" s="1389"/>
      <c r="S85" s="714"/>
      <c r="T85" s="752"/>
      <c r="U85" s="792"/>
      <c r="V85" s="758"/>
      <c r="W85" s="31"/>
    </row>
    <row r="86" spans="1:23" s="18" customFormat="1" ht="27.75" customHeight="1" x14ac:dyDescent="0.2">
      <c r="A86" s="697">
        <v>82</v>
      </c>
      <c r="B86" s="19" t="s">
        <v>73</v>
      </c>
      <c r="C86" s="1411"/>
      <c r="D86" s="1387"/>
      <c r="E86" s="1387"/>
      <c r="F86" s="1359" t="e">
        <f t="shared" si="15"/>
        <v>#DIV/0!</v>
      </c>
      <c r="G86" s="1360">
        <v>5608</v>
      </c>
      <c r="H86" s="1383">
        <v>3925.6</v>
      </c>
      <c r="I86" s="1383">
        <v>1533</v>
      </c>
      <c r="J86" s="1359">
        <f t="shared" si="13"/>
        <v>-0.6094864479315264</v>
      </c>
      <c r="K86" s="1412">
        <v>188</v>
      </c>
      <c r="L86" s="1383">
        <v>131.6</v>
      </c>
      <c r="M86" s="1383">
        <v>69</v>
      </c>
      <c r="N86" s="1359">
        <f t="shared" si="14"/>
        <v>-0.4756838905775076</v>
      </c>
      <c r="O86" s="698">
        <v>4.335</v>
      </c>
      <c r="P86" s="702">
        <v>0</v>
      </c>
      <c r="Q86" s="748"/>
      <c r="R86" s="1359"/>
      <c r="S86" s="704"/>
      <c r="T86" s="753"/>
      <c r="U86" s="791"/>
      <c r="V86" s="707"/>
      <c r="W86" s="31"/>
    </row>
    <row r="87" spans="1:23" s="2" customFormat="1" ht="27.75" customHeight="1" x14ac:dyDescent="0.2">
      <c r="A87" s="697">
        <v>83</v>
      </c>
      <c r="B87" s="82" t="s">
        <v>74</v>
      </c>
      <c r="C87" s="1407"/>
      <c r="D87" s="1391"/>
      <c r="E87" s="1391"/>
      <c r="F87" s="1389" t="e">
        <f t="shared" si="15"/>
        <v>#DIV/0!</v>
      </c>
      <c r="G87" s="1366">
        <v>2690</v>
      </c>
      <c r="H87" s="1382">
        <v>1883</v>
      </c>
      <c r="I87" s="1382">
        <v>686</v>
      </c>
      <c r="J87" s="1389">
        <f t="shared" si="13"/>
        <v>-0.63568773234200737</v>
      </c>
      <c r="K87" s="1408">
        <v>130</v>
      </c>
      <c r="L87" s="1382">
        <v>91</v>
      </c>
      <c r="M87" s="1382">
        <v>64</v>
      </c>
      <c r="N87" s="1389">
        <f t="shared" si="14"/>
        <v>-0.29670329670329665</v>
      </c>
      <c r="O87" s="714"/>
      <c r="P87" s="712">
        <v>0</v>
      </c>
      <c r="Q87" s="747"/>
      <c r="R87" s="1389"/>
      <c r="S87" s="714"/>
      <c r="T87" s="752"/>
      <c r="U87" s="792"/>
      <c r="V87" s="758"/>
      <c r="W87" s="31"/>
    </row>
    <row r="88" spans="1:23" s="18" customFormat="1" ht="27.75" customHeight="1" x14ac:dyDescent="0.2">
      <c r="A88" s="697">
        <v>84</v>
      </c>
      <c r="B88" s="19" t="s">
        <v>75</v>
      </c>
      <c r="C88" s="1411"/>
      <c r="D88" s="1387"/>
      <c r="E88" s="1387"/>
      <c r="F88" s="1359" t="e">
        <f t="shared" si="15"/>
        <v>#DIV/0!</v>
      </c>
      <c r="G88" s="1360">
        <v>1498</v>
      </c>
      <c r="H88" s="1383">
        <v>1048.5999999999999</v>
      </c>
      <c r="I88" s="1383">
        <v>424</v>
      </c>
      <c r="J88" s="1359">
        <f t="shared" si="13"/>
        <v>-0.59565134465000957</v>
      </c>
      <c r="K88" s="1412">
        <v>55</v>
      </c>
      <c r="L88" s="1383">
        <v>38.5</v>
      </c>
      <c r="M88" s="1383">
        <v>37</v>
      </c>
      <c r="N88" s="1359">
        <f t="shared" si="14"/>
        <v>-3.8961038961038974E-2</v>
      </c>
      <c r="O88" s="698"/>
      <c r="P88" s="702">
        <v>0</v>
      </c>
      <c r="Q88" s="748"/>
      <c r="R88" s="1359"/>
      <c r="S88" s="704"/>
      <c r="T88" s="753"/>
      <c r="U88" s="791"/>
      <c r="V88" s="707"/>
      <c r="W88" s="31"/>
    </row>
    <row r="89" spans="1:23" s="2" customFormat="1" ht="27.75" customHeight="1" x14ac:dyDescent="0.2">
      <c r="A89" s="697">
        <v>85</v>
      </c>
      <c r="B89" s="82" t="s">
        <v>76</v>
      </c>
      <c r="C89" s="1407"/>
      <c r="D89" s="1391"/>
      <c r="E89" s="1391"/>
      <c r="F89" s="1389" t="e">
        <f t="shared" si="15"/>
        <v>#DIV/0!</v>
      </c>
      <c r="G89" s="1366">
        <v>3217</v>
      </c>
      <c r="H89" s="1382">
        <v>2251.9</v>
      </c>
      <c r="I89" s="1382">
        <v>371</v>
      </c>
      <c r="J89" s="1389">
        <f t="shared" si="13"/>
        <v>-0.83525023313646252</v>
      </c>
      <c r="K89" s="1408">
        <v>135</v>
      </c>
      <c r="L89" s="1382">
        <v>94.5</v>
      </c>
      <c r="M89" s="1382">
        <v>0</v>
      </c>
      <c r="N89" s="1389">
        <f t="shared" si="14"/>
        <v>-1</v>
      </c>
      <c r="O89" s="714"/>
      <c r="P89" s="712">
        <v>0</v>
      </c>
      <c r="Q89" s="747"/>
      <c r="R89" s="1389"/>
      <c r="S89" s="708"/>
      <c r="T89" s="1410"/>
      <c r="U89" s="760"/>
      <c r="V89" s="758"/>
      <c r="W89" s="31"/>
    </row>
    <row r="90" spans="1:23" s="18" customFormat="1" ht="27.75" customHeight="1" x14ac:dyDescent="0.2">
      <c r="A90" s="697">
        <v>86</v>
      </c>
      <c r="B90" s="19" t="s">
        <v>77</v>
      </c>
      <c r="C90" s="1411"/>
      <c r="D90" s="1387"/>
      <c r="E90" s="1387"/>
      <c r="F90" s="1359" t="e">
        <f t="shared" si="15"/>
        <v>#DIV/0!</v>
      </c>
      <c r="G90" s="1360">
        <v>1200</v>
      </c>
      <c r="H90" s="1383">
        <v>840</v>
      </c>
      <c r="I90" s="1383">
        <v>580</v>
      </c>
      <c r="J90" s="1359">
        <f t="shared" si="13"/>
        <v>-0.30952380952380953</v>
      </c>
      <c r="K90" s="1412">
        <v>76</v>
      </c>
      <c r="L90" s="1383">
        <v>53.2</v>
      </c>
      <c r="M90" s="1383">
        <v>46</v>
      </c>
      <c r="N90" s="1359">
        <f t="shared" si="14"/>
        <v>-0.13533834586466165</v>
      </c>
      <c r="O90" s="704"/>
      <c r="P90" s="702">
        <v>0</v>
      </c>
      <c r="Q90" s="748"/>
      <c r="R90" s="1359"/>
      <c r="S90" s="698"/>
      <c r="T90" s="1415"/>
      <c r="U90" s="786"/>
      <c r="V90" s="794"/>
      <c r="W90" s="31"/>
    </row>
    <row r="91" spans="1:23" s="2" customFormat="1" ht="27.75" customHeight="1" x14ac:dyDescent="0.2">
      <c r="A91" s="697">
        <v>87</v>
      </c>
      <c r="B91" s="82" t="s">
        <v>78</v>
      </c>
      <c r="C91" s="1407"/>
      <c r="D91" s="1391"/>
      <c r="E91" s="1391"/>
      <c r="F91" s="1389" t="e">
        <f t="shared" si="15"/>
        <v>#DIV/0!</v>
      </c>
      <c r="G91" s="1366">
        <v>3970</v>
      </c>
      <c r="H91" s="1382">
        <v>2779</v>
      </c>
      <c r="I91" s="1382">
        <v>823.96</v>
      </c>
      <c r="J91" s="1389">
        <f t="shared" si="13"/>
        <v>-0.70350485786254047</v>
      </c>
      <c r="K91" s="1408">
        <v>142</v>
      </c>
      <c r="L91" s="1382">
        <v>99.4</v>
      </c>
      <c r="M91" s="1382">
        <v>80</v>
      </c>
      <c r="N91" s="1389">
        <f t="shared" si="14"/>
        <v>-0.19517102615694171</v>
      </c>
      <c r="O91" s="708"/>
      <c r="P91" s="712">
        <v>0</v>
      </c>
      <c r="Q91" s="747"/>
      <c r="R91" s="1389"/>
      <c r="S91" s="714"/>
      <c r="T91" s="1390"/>
      <c r="U91" s="792"/>
      <c r="V91" s="758"/>
      <c r="W91" s="31"/>
    </row>
    <row r="92" spans="1:23" s="18" customFormat="1" ht="27.75" customHeight="1" x14ac:dyDescent="0.2">
      <c r="A92" s="697">
        <v>88</v>
      </c>
      <c r="B92" s="19" t="s">
        <v>79</v>
      </c>
      <c r="C92" s="1411"/>
      <c r="D92" s="1387"/>
      <c r="E92" s="1387"/>
      <c r="F92" s="1359" t="e">
        <f t="shared" si="15"/>
        <v>#DIV/0!</v>
      </c>
      <c r="G92" s="1360">
        <v>3340</v>
      </c>
      <c r="H92" s="1383">
        <v>2338</v>
      </c>
      <c r="I92" s="1383">
        <v>733</v>
      </c>
      <c r="J92" s="1359">
        <f t="shared" si="13"/>
        <v>-0.6864841745081266</v>
      </c>
      <c r="K92" s="1412">
        <v>48</v>
      </c>
      <c r="L92" s="1383">
        <v>33.6</v>
      </c>
      <c r="M92" s="1383">
        <v>25</v>
      </c>
      <c r="N92" s="1359">
        <f t="shared" si="14"/>
        <v>-0.25595238095238093</v>
      </c>
      <c r="O92" s="698"/>
      <c r="P92" s="702">
        <v>0</v>
      </c>
      <c r="Q92" s="748"/>
      <c r="R92" s="1359"/>
      <c r="S92" s="704"/>
      <c r="T92" s="1362"/>
      <c r="U92" s="791"/>
      <c r="V92" s="707"/>
      <c r="W92" s="31"/>
    </row>
    <row r="93" spans="1:23" s="2" customFormat="1" ht="27.75" customHeight="1" x14ac:dyDescent="0.2">
      <c r="A93" s="697">
        <v>89</v>
      </c>
      <c r="B93" s="82" t="s">
        <v>80</v>
      </c>
      <c r="C93" s="1407"/>
      <c r="D93" s="1391"/>
      <c r="E93" s="1391"/>
      <c r="F93" s="1389" t="e">
        <f t="shared" si="15"/>
        <v>#DIV/0!</v>
      </c>
      <c r="G93" s="1366">
        <v>1145</v>
      </c>
      <c r="H93" s="1382">
        <v>801.5</v>
      </c>
      <c r="I93" s="1382">
        <v>350</v>
      </c>
      <c r="J93" s="1389">
        <f t="shared" si="13"/>
        <v>-0.5633187772925764</v>
      </c>
      <c r="K93" s="1408">
        <v>30</v>
      </c>
      <c r="L93" s="1382">
        <v>21</v>
      </c>
      <c r="M93" s="1382">
        <v>16</v>
      </c>
      <c r="N93" s="1389">
        <f t="shared" si="14"/>
        <v>-0.23809523809523814</v>
      </c>
      <c r="O93" s="714">
        <v>15</v>
      </c>
      <c r="P93" s="712">
        <v>12</v>
      </c>
      <c r="Q93" s="747">
        <v>12</v>
      </c>
      <c r="R93" s="1409">
        <f t="shared" ref="R93" si="18">Q93/P93-1</f>
        <v>0</v>
      </c>
      <c r="S93" s="714"/>
      <c r="T93" s="1390"/>
      <c r="U93" s="792"/>
      <c r="V93" s="758"/>
      <c r="W93" s="31"/>
    </row>
    <row r="94" spans="1:23" s="18" customFormat="1" ht="27.75" customHeight="1" x14ac:dyDescent="0.2">
      <c r="A94" s="697">
        <v>90</v>
      </c>
      <c r="B94" s="19" t="s">
        <v>81</v>
      </c>
      <c r="C94" s="1411"/>
      <c r="D94" s="1387"/>
      <c r="E94" s="1387"/>
      <c r="F94" s="1359" t="e">
        <f t="shared" si="15"/>
        <v>#DIV/0!</v>
      </c>
      <c r="G94" s="1360">
        <v>2237</v>
      </c>
      <c r="H94" s="1383">
        <v>1565.9</v>
      </c>
      <c r="I94" s="1383">
        <v>619</v>
      </c>
      <c r="J94" s="1359">
        <f t="shared" si="13"/>
        <v>-0.60470017242480367</v>
      </c>
      <c r="K94" s="1412">
        <v>44</v>
      </c>
      <c r="L94" s="1383">
        <v>30.8</v>
      </c>
      <c r="M94" s="1383">
        <v>45</v>
      </c>
      <c r="N94" s="1359">
        <f t="shared" si="14"/>
        <v>0.46103896103896091</v>
      </c>
      <c r="O94" s="704"/>
      <c r="P94" s="702">
        <v>0</v>
      </c>
      <c r="Q94" s="748"/>
      <c r="R94" s="1359"/>
      <c r="S94" s="704"/>
      <c r="T94" s="1362"/>
      <c r="U94" s="791"/>
      <c r="V94" s="707"/>
      <c r="W94" s="31"/>
    </row>
    <row r="95" spans="1:23" s="2" customFormat="1" ht="27.75" customHeight="1" x14ac:dyDescent="0.2">
      <c r="A95" s="697">
        <v>91</v>
      </c>
      <c r="B95" s="82" t="s">
        <v>82</v>
      </c>
      <c r="C95" s="1407"/>
      <c r="D95" s="1391"/>
      <c r="E95" s="1391"/>
      <c r="F95" s="1389" t="e">
        <f t="shared" si="15"/>
        <v>#DIV/0!</v>
      </c>
      <c r="G95" s="1366">
        <v>2409</v>
      </c>
      <c r="H95" s="1382">
        <v>1686.3</v>
      </c>
      <c r="I95" s="1382">
        <v>688</v>
      </c>
      <c r="J95" s="1389">
        <f t="shared" si="13"/>
        <v>-0.59200616734863309</v>
      </c>
      <c r="K95" s="1408">
        <v>34</v>
      </c>
      <c r="L95" s="1382">
        <v>23.8</v>
      </c>
      <c r="M95" s="1382">
        <v>28</v>
      </c>
      <c r="N95" s="1389">
        <f t="shared" si="14"/>
        <v>0.17647058823529416</v>
      </c>
      <c r="O95" s="708"/>
      <c r="P95" s="712">
        <v>0</v>
      </c>
      <c r="Q95" s="747"/>
      <c r="R95" s="1389"/>
      <c r="S95" s="714"/>
      <c r="T95" s="1390"/>
      <c r="U95" s="792"/>
      <c r="V95" s="758"/>
      <c r="W95" s="31"/>
    </row>
    <row r="96" spans="1:23" s="18" customFormat="1" ht="27.75" customHeight="1" x14ac:dyDescent="0.2">
      <c r="A96" s="697">
        <v>92</v>
      </c>
      <c r="B96" s="19" t="s">
        <v>83</v>
      </c>
      <c r="C96" s="1411"/>
      <c r="D96" s="1387"/>
      <c r="E96" s="1387"/>
      <c r="F96" s="1359" t="e">
        <f t="shared" si="15"/>
        <v>#DIV/0!</v>
      </c>
      <c r="G96" s="1360">
        <v>2656</v>
      </c>
      <c r="H96" s="1383">
        <v>1859.2</v>
      </c>
      <c r="I96" s="1383">
        <v>503.96</v>
      </c>
      <c r="J96" s="1359">
        <f t="shared" si="13"/>
        <v>-0.72893717728055085</v>
      </c>
      <c r="K96" s="1412">
        <v>95</v>
      </c>
      <c r="L96" s="1383">
        <v>66.5</v>
      </c>
      <c r="M96" s="1383">
        <v>37</v>
      </c>
      <c r="N96" s="1359">
        <f t="shared" si="14"/>
        <v>-0.44360902255639101</v>
      </c>
      <c r="O96" s="704"/>
      <c r="P96" s="702">
        <v>0</v>
      </c>
      <c r="Q96" s="748"/>
      <c r="R96" s="1359"/>
      <c r="S96" s="704"/>
      <c r="T96" s="1362"/>
      <c r="U96" s="791"/>
      <c r="V96" s="707"/>
      <c r="W96" s="31"/>
    </row>
    <row r="97" spans="1:23" s="2" customFormat="1" ht="27.75" customHeight="1" x14ac:dyDescent="0.2">
      <c r="A97" s="697">
        <v>93</v>
      </c>
      <c r="B97" s="82" t="s">
        <v>84</v>
      </c>
      <c r="C97" s="1407"/>
      <c r="D97" s="1391"/>
      <c r="E97" s="1391"/>
      <c r="F97" s="1389" t="e">
        <f t="shared" si="15"/>
        <v>#DIV/0!</v>
      </c>
      <c r="G97" s="1366">
        <v>2000</v>
      </c>
      <c r="H97" s="1382">
        <v>1400</v>
      </c>
      <c r="I97" s="1382">
        <v>710</v>
      </c>
      <c r="J97" s="1389">
        <f t="shared" si="13"/>
        <v>-0.49285714285714288</v>
      </c>
      <c r="K97" s="1408">
        <v>49</v>
      </c>
      <c r="L97" s="1382">
        <v>34.299999999999997</v>
      </c>
      <c r="M97" s="1382">
        <v>26</v>
      </c>
      <c r="N97" s="1389">
        <f t="shared" si="14"/>
        <v>-0.24198250728862969</v>
      </c>
      <c r="O97" s="714"/>
      <c r="P97" s="712">
        <v>0</v>
      </c>
      <c r="Q97" s="747"/>
      <c r="R97" s="1389"/>
      <c r="S97" s="714"/>
      <c r="T97" s="1390"/>
      <c r="U97" s="792"/>
      <c r="V97" s="758"/>
      <c r="W97" s="31"/>
    </row>
    <row r="98" spans="1:23" s="18" customFormat="1" ht="27.75" customHeight="1" x14ac:dyDescent="0.2">
      <c r="A98" s="697">
        <v>94</v>
      </c>
      <c r="B98" s="19" t="s">
        <v>85</v>
      </c>
      <c r="C98" s="1411"/>
      <c r="D98" s="1387"/>
      <c r="E98" s="1387"/>
      <c r="F98" s="1359" t="e">
        <f t="shared" si="15"/>
        <v>#DIV/0!</v>
      </c>
      <c r="G98" s="1360">
        <v>3609</v>
      </c>
      <c r="H98" s="1383">
        <v>2526.3000000000002</v>
      </c>
      <c r="I98" s="1383">
        <v>841</v>
      </c>
      <c r="J98" s="1359">
        <f t="shared" si="13"/>
        <v>-0.66710208605470456</v>
      </c>
      <c r="K98" s="1412">
        <v>65</v>
      </c>
      <c r="L98" s="1383">
        <v>45.5</v>
      </c>
      <c r="M98" s="1383">
        <v>45</v>
      </c>
      <c r="N98" s="1359">
        <f t="shared" si="14"/>
        <v>-1.098901098901095E-2</v>
      </c>
      <c r="O98" s="704"/>
      <c r="P98" s="702">
        <v>0</v>
      </c>
      <c r="Q98" s="748"/>
      <c r="R98" s="1359"/>
      <c r="S98" s="704"/>
      <c r="T98" s="1362"/>
      <c r="U98" s="791"/>
      <c r="V98" s="707"/>
      <c r="W98" s="31"/>
    </row>
    <row r="99" spans="1:23" s="2" customFormat="1" ht="27.75" customHeight="1" x14ac:dyDescent="0.2">
      <c r="A99" s="697">
        <v>95</v>
      </c>
      <c r="B99" s="82" t="s">
        <v>86</v>
      </c>
      <c r="C99" s="1407"/>
      <c r="D99" s="1391"/>
      <c r="E99" s="1391"/>
      <c r="F99" s="1389" t="e">
        <f t="shared" si="15"/>
        <v>#DIV/0!</v>
      </c>
      <c r="G99" s="1366">
        <v>2859</v>
      </c>
      <c r="H99" s="1382">
        <v>2001.3</v>
      </c>
      <c r="I99" s="1382">
        <v>1144</v>
      </c>
      <c r="J99" s="1389">
        <f t="shared" si="13"/>
        <v>-0.42837155848698349</v>
      </c>
      <c r="K99" s="1408">
        <v>137</v>
      </c>
      <c r="L99" s="1382">
        <v>95.9</v>
      </c>
      <c r="M99" s="1382">
        <v>71</v>
      </c>
      <c r="N99" s="1389">
        <f t="shared" si="14"/>
        <v>-0.25964546402502608</v>
      </c>
      <c r="O99" s="708"/>
      <c r="P99" s="712">
        <v>0</v>
      </c>
      <c r="Q99" s="747"/>
      <c r="R99" s="1389"/>
      <c r="S99" s="714"/>
      <c r="T99" s="1390"/>
      <c r="U99" s="792"/>
      <c r="V99" s="758"/>
      <c r="W99" s="31"/>
    </row>
    <row r="100" spans="1:23" s="18" customFormat="1" ht="27.75" customHeight="1" x14ac:dyDescent="0.2">
      <c r="A100" s="697">
        <v>96</v>
      </c>
      <c r="B100" s="19" t="s">
        <v>87</v>
      </c>
      <c r="C100" s="1411"/>
      <c r="D100" s="1387"/>
      <c r="E100" s="1387"/>
      <c r="F100" s="1359" t="e">
        <f t="shared" si="15"/>
        <v>#DIV/0!</v>
      </c>
      <c r="G100" s="1360">
        <v>1220</v>
      </c>
      <c r="H100" s="1383">
        <v>854</v>
      </c>
      <c r="I100" s="1383">
        <v>658</v>
      </c>
      <c r="J100" s="1359">
        <f t="shared" si="13"/>
        <v>-0.22950819672131151</v>
      </c>
      <c r="K100" s="1412">
        <v>29</v>
      </c>
      <c r="L100" s="1383">
        <v>20.3</v>
      </c>
      <c r="M100" s="1383">
        <v>20</v>
      </c>
      <c r="N100" s="1359">
        <f t="shared" si="14"/>
        <v>-1.4778325123152691E-2</v>
      </c>
      <c r="O100" s="704"/>
      <c r="P100" s="702">
        <v>0</v>
      </c>
      <c r="Q100" s="748"/>
      <c r="R100" s="1359"/>
      <c r="S100" s="704"/>
      <c r="T100" s="1362"/>
      <c r="U100" s="791"/>
      <c r="V100" s="707"/>
      <c r="W100" s="31"/>
    </row>
    <row r="101" spans="1:23" s="2" customFormat="1" ht="27.75" customHeight="1" x14ac:dyDescent="0.2">
      <c r="A101" s="697">
        <v>97</v>
      </c>
      <c r="B101" s="82" t="s">
        <v>88</v>
      </c>
      <c r="C101" s="1407"/>
      <c r="D101" s="1391"/>
      <c r="E101" s="1391"/>
      <c r="F101" s="1389" t="e">
        <f t="shared" si="15"/>
        <v>#DIV/0!</v>
      </c>
      <c r="G101" s="1366">
        <v>1501</v>
      </c>
      <c r="H101" s="1382">
        <v>1050.7</v>
      </c>
      <c r="I101" s="1382">
        <v>1091</v>
      </c>
      <c r="J101" s="1389">
        <f t="shared" si="13"/>
        <v>3.8355382126201487E-2</v>
      </c>
      <c r="K101" s="1408">
        <v>63</v>
      </c>
      <c r="L101" s="1382">
        <v>44.1</v>
      </c>
      <c r="M101" s="1382">
        <v>43</v>
      </c>
      <c r="N101" s="1389">
        <f t="shared" si="14"/>
        <v>-2.4943310657596363E-2</v>
      </c>
      <c r="O101" s="714"/>
      <c r="P101" s="712">
        <v>0</v>
      </c>
      <c r="Q101" s="747"/>
      <c r="R101" s="1389"/>
      <c r="S101" s="714"/>
      <c r="T101" s="752"/>
      <c r="U101" s="760"/>
      <c r="V101" s="761"/>
      <c r="W101" s="31"/>
    </row>
    <row r="102" spans="1:23" s="18" customFormat="1" ht="27.75" customHeight="1" x14ac:dyDescent="0.2">
      <c r="A102" s="697">
        <v>98</v>
      </c>
      <c r="B102" s="19" t="s">
        <v>89</v>
      </c>
      <c r="C102" s="1411"/>
      <c r="D102" s="1387"/>
      <c r="E102" s="1387"/>
      <c r="F102" s="1359" t="e">
        <f t="shared" si="15"/>
        <v>#DIV/0!</v>
      </c>
      <c r="G102" s="1360">
        <v>2943</v>
      </c>
      <c r="H102" s="1383">
        <v>2060.1</v>
      </c>
      <c r="I102" s="1383">
        <v>1825</v>
      </c>
      <c r="J102" s="1359">
        <f t="shared" si="13"/>
        <v>-0.11412067375370127</v>
      </c>
      <c r="K102" s="1412">
        <v>169</v>
      </c>
      <c r="L102" s="1383">
        <v>118.3</v>
      </c>
      <c r="M102" s="1383">
        <v>81</v>
      </c>
      <c r="N102" s="1359">
        <f t="shared" si="14"/>
        <v>-0.31530008453085379</v>
      </c>
      <c r="O102" s="698"/>
      <c r="P102" s="702">
        <v>0</v>
      </c>
      <c r="Q102" s="748"/>
      <c r="R102" s="1359"/>
      <c r="S102" s="698"/>
      <c r="T102" s="1415"/>
      <c r="U102" s="786"/>
      <c r="V102" s="794"/>
      <c r="W102" s="31"/>
    </row>
    <row r="103" spans="1:23" s="2" customFormat="1" ht="27.75" customHeight="1" x14ac:dyDescent="0.2">
      <c r="A103" s="697">
        <v>99</v>
      </c>
      <c r="B103" s="82" t="s">
        <v>90</v>
      </c>
      <c r="C103" s="1407"/>
      <c r="D103" s="1391"/>
      <c r="E103" s="1391"/>
      <c r="F103" s="1365" t="e">
        <f t="shared" si="15"/>
        <v>#DIV/0!</v>
      </c>
      <c r="G103" s="1366">
        <v>5550</v>
      </c>
      <c r="H103" s="1382">
        <v>3885</v>
      </c>
      <c r="I103" s="1382">
        <v>1755</v>
      </c>
      <c r="J103" s="1365">
        <f t="shared" si="13"/>
        <v>-0.54826254826254828</v>
      </c>
      <c r="K103" s="1408">
        <v>222</v>
      </c>
      <c r="L103" s="1382">
        <v>155.4</v>
      </c>
      <c r="M103" s="1382">
        <v>120</v>
      </c>
      <c r="N103" s="1365">
        <f t="shared" si="14"/>
        <v>-0.22779922779922779</v>
      </c>
      <c r="O103" s="708"/>
      <c r="P103" s="712">
        <v>0</v>
      </c>
      <c r="Q103" s="747"/>
      <c r="R103" s="1365"/>
      <c r="S103" s="714"/>
      <c r="T103" s="1368"/>
      <c r="U103" s="795"/>
      <c r="V103" s="717"/>
      <c r="W103" s="31"/>
    </row>
    <row r="104" spans="1:23" s="18" customFormat="1" ht="27.75" customHeight="1" x14ac:dyDescent="0.2">
      <c r="A104" s="697">
        <v>100</v>
      </c>
      <c r="B104" s="19" t="s">
        <v>91</v>
      </c>
      <c r="C104" s="1411"/>
      <c r="D104" s="1387"/>
      <c r="E104" s="1387"/>
      <c r="F104" s="1359" t="e">
        <f t="shared" si="15"/>
        <v>#DIV/0!</v>
      </c>
      <c r="G104" s="1360">
        <v>4223</v>
      </c>
      <c r="H104" s="1383">
        <v>2956.1</v>
      </c>
      <c r="I104" s="1383">
        <v>1090</v>
      </c>
      <c r="J104" s="1359">
        <f t="shared" si="13"/>
        <v>-0.6312709312946112</v>
      </c>
      <c r="K104" s="1412">
        <v>117</v>
      </c>
      <c r="L104" s="1383">
        <v>81.900000000000006</v>
      </c>
      <c r="M104" s="1383">
        <v>73</v>
      </c>
      <c r="N104" s="1359">
        <f t="shared" si="14"/>
        <v>-0.10866910866910873</v>
      </c>
      <c r="O104" s="698"/>
      <c r="P104" s="702">
        <v>0</v>
      </c>
      <c r="Q104" s="748"/>
      <c r="R104" s="1359"/>
      <c r="S104" s="704"/>
      <c r="T104" s="1362"/>
      <c r="U104" s="791"/>
      <c r="V104" s="707"/>
      <c r="W104" s="31"/>
    </row>
    <row r="105" spans="1:23" s="2" customFormat="1" ht="27.75" customHeight="1" x14ac:dyDescent="0.2">
      <c r="A105" s="697">
        <v>101</v>
      </c>
      <c r="B105" s="82" t="s">
        <v>92</v>
      </c>
      <c r="C105" s="1407"/>
      <c r="D105" s="1391"/>
      <c r="E105" s="1391"/>
      <c r="F105" s="1365" t="e">
        <f t="shared" si="15"/>
        <v>#DIV/0!</v>
      </c>
      <c r="G105" s="1366">
        <v>2651</v>
      </c>
      <c r="H105" s="1382">
        <v>1855.7</v>
      </c>
      <c r="I105" s="1382">
        <v>787</v>
      </c>
      <c r="J105" s="1365">
        <f t="shared" si="13"/>
        <v>-0.57590127714609041</v>
      </c>
      <c r="K105" s="1408">
        <v>85</v>
      </c>
      <c r="L105" s="1382">
        <v>59.5</v>
      </c>
      <c r="M105" s="1382">
        <v>55</v>
      </c>
      <c r="N105" s="1365">
        <f t="shared" si="14"/>
        <v>-7.5630252100840289E-2</v>
      </c>
      <c r="O105" s="714"/>
      <c r="P105" s="712">
        <v>0</v>
      </c>
      <c r="Q105" s="747"/>
      <c r="R105" s="1365"/>
      <c r="S105" s="714"/>
      <c r="T105" s="1368"/>
      <c r="U105" s="795"/>
      <c r="V105" s="717"/>
      <c r="W105" s="31"/>
    </row>
    <row r="106" spans="1:23" s="18" customFormat="1" ht="27.75" customHeight="1" x14ac:dyDescent="0.2">
      <c r="A106" s="697">
        <v>102</v>
      </c>
      <c r="B106" s="19" t="s">
        <v>93</v>
      </c>
      <c r="C106" s="1411"/>
      <c r="D106" s="1387"/>
      <c r="E106" s="1387"/>
      <c r="F106" s="1359" t="e">
        <f t="shared" si="15"/>
        <v>#DIV/0!</v>
      </c>
      <c r="G106" s="1360">
        <v>3402</v>
      </c>
      <c r="H106" s="1383">
        <v>2381.4</v>
      </c>
      <c r="I106" s="1383">
        <v>818</v>
      </c>
      <c r="J106" s="1359">
        <f t="shared" si="13"/>
        <v>-0.65650457713949772</v>
      </c>
      <c r="K106" s="1412">
        <v>36</v>
      </c>
      <c r="L106" s="1383">
        <v>25.2</v>
      </c>
      <c r="M106" s="1416">
        <v>46</v>
      </c>
      <c r="N106" s="1414">
        <f t="shared" si="14"/>
        <v>0.82539682539682535</v>
      </c>
      <c r="O106" s="698"/>
      <c r="P106" s="702">
        <v>0</v>
      </c>
      <c r="Q106" s="748"/>
      <c r="R106" s="1359"/>
      <c r="S106" s="704"/>
      <c r="T106" s="1362"/>
      <c r="U106" s="791"/>
      <c r="V106" s="707"/>
      <c r="W106" s="31"/>
    </row>
    <row r="107" spans="1:23" s="2" customFormat="1" ht="27.75" customHeight="1" x14ac:dyDescent="0.2">
      <c r="A107" s="697">
        <v>103</v>
      </c>
      <c r="B107" s="82" t="s">
        <v>94</v>
      </c>
      <c r="C107" s="1407"/>
      <c r="D107" s="1391"/>
      <c r="E107" s="1391"/>
      <c r="F107" s="1365" t="e">
        <f t="shared" si="15"/>
        <v>#DIV/0!</v>
      </c>
      <c r="G107" s="1366">
        <v>3114</v>
      </c>
      <c r="H107" s="1382">
        <v>2179.8000000000002</v>
      </c>
      <c r="I107" s="1382">
        <v>1632</v>
      </c>
      <c r="J107" s="1365">
        <f t="shared" si="13"/>
        <v>-0.25130745939994503</v>
      </c>
      <c r="K107" s="1408">
        <v>100</v>
      </c>
      <c r="L107" s="1382">
        <v>70</v>
      </c>
      <c r="M107" s="1382">
        <v>82</v>
      </c>
      <c r="N107" s="1365">
        <f t="shared" si="14"/>
        <v>0.17142857142857149</v>
      </c>
      <c r="O107" s="708"/>
      <c r="P107" s="712">
        <v>0</v>
      </c>
      <c r="Q107" s="747"/>
      <c r="R107" s="1365"/>
      <c r="S107" s="714"/>
      <c r="T107" s="1368"/>
      <c r="U107" s="795"/>
      <c r="V107" s="717"/>
      <c r="W107" s="31"/>
    </row>
    <row r="108" spans="1:23" s="18" customFormat="1" ht="27.75" customHeight="1" x14ac:dyDescent="0.2">
      <c r="A108" s="697">
        <v>104</v>
      </c>
      <c r="B108" s="19" t="s">
        <v>95</v>
      </c>
      <c r="C108" s="1411"/>
      <c r="D108" s="1387"/>
      <c r="E108" s="1387"/>
      <c r="F108" s="1359" t="e">
        <f t="shared" si="15"/>
        <v>#DIV/0!</v>
      </c>
      <c r="G108" s="1360">
        <v>1609</v>
      </c>
      <c r="H108" s="1383">
        <v>1126.3</v>
      </c>
      <c r="I108" s="1383">
        <v>422</v>
      </c>
      <c r="J108" s="1359">
        <f t="shared" si="13"/>
        <v>-0.62532185030631271</v>
      </c>
      <c r="K108" s="1412">
        <v>40</v>
      </c>
      <c r="L108" s="1383">
        <v>28</v>
      </c>
      <c r="M108" s="1383">
        <v>17</v>
      </c>
      <c r="N108" s="1359">
        <f t="shared" si="14"/>
        <v>-0.3928571428571429</v>
      </c>
      <c r="O108" s="698">
        <v>15.371</v>
      </c>
      <c r="P108" s="702">
        <v>12.297000000000001</v>
      </c>
      <c r="Q108" s="748">
        <v>18.344999999999999</v>
      </c>
      <c r="R108" s="1414">
        <f t="shared" ref="R108" si="19">Q108/P108-1</f>
        <v>0.49182727494510847</v>
      </c>
      <c r="S108" s="704"/>
      <c r="T108" s="1362"/>
      <c r="U108" s="791"/>
      <c r="V108" s="707"/>
      <c r="W108" s="31"/>
    </row>
    <row r="109" spans="1:23" s="2" customFormat="1" ht="27.75" customHeight="1" x14ac:dyDescent="0.2">
      <c r="A109" s="697">
        <v>105</v>
      </c>
      <c r="B109" s="82" t="s">
        <v>96</v>
      </c>
      <c r="C109" s="1407"/>
      <c r="D109" s="1391"/>
      <c r="E109" s="1391"/>
      <c r="F109" s="1365" t="e">
        <f t="shared" si="15"/>
        <v>#DIV/0!</v>
      </c>
      <c r="G109" s="1366">
        <v>2665</v>
      </c>
      <c r="H109" s="1382">
        <v>1865.5</v>
      </c>
      <c r="I109" s="1382">
        <v>780.96</v>
      </c>
      <c r="J109" s="1365">
        <f t="shared" si="13"/>
        <v>-0.58136692575716964</v>
      </c>
      <c r="K109" s="1408">
        <v>160</v>
      </c>
      <c r="L109" s="1382">
        <v>112</v>
      </c>
      <c r="M109" s="1382">
        <v>118</v>
      </c>
      <c r="N109" s="1365">
        <f t="shared" si="14"/>
        <v>5.3571428571428603E-2</v>
      </c>
      <c r="O109" s="708"/>
      <c r="P109" s="712">
        <v>0</v>
      </c>
      <c r="Q109" s="747"/>
      <c r="R109" s="1365"/>
      <c r="S109" s="714"/>
      <c r="T109" s="1368"/>
      <c r="U109" s="795"/>
      <c r="V109" s="717"/>
      <c r="W109" s="31"/>
    </row>
    <row r="110" spans="1:23" s="18" customFormat="1" ht="27.75" customHeight="1" x14ac:dyDescent="0.2">
      <c r="A110" s="697">
        <v>106</v>
      </c>
      <c r="B110" s="19" t="s">
        <v>97</v>
      </c>
      <c r="C110" s="1411"/>
      <c r="D110" s="1387"/>
      <c r="E110" s="1387"/>
      <c r="F110" s="1359" t="e">
        <f t="shared" si="15"/>
        <v>#DIV/0!</v>
      </c>
      <c r="G110" s="1360">
        <v>1440</v>
      </c>
      <c r="H110" s="1383">
        <v>1008</v>
      </c>
      <c r="I110" s="1383">
        <v>328</v>
      </c>
      <c r="J110" s="1359">
        <f t="shared" si="13"/>
        <v>-0.67460317460317465</v>
      </c>
      <c r="K110" s="1412">
        <v>28</v>
      </c>
      <c r="L110" s="1383">
        <v>19.600000000000001</v>
      </c>
      <c r="M110" s="1383">
        <v>22</v>
      </c>
      <c r="N110" s="1359">
        <f t="shared" si="14"/>
        <v>0.12244897959183665</v>
      </c>
      <c r="O110" s="704"/>
      <c r="P110" s="702">
        <v>0</v>
      </c>
      <c r="Q110" s="748"/>
      <c r="R110" s="1359"/>
      <c r="S110" s="704"/>
      <c r="T110" s="1362"/>
      <c r="U110" s="791"/>
      <c r="V110" s="707"/>
      <c r="W110" s="31"/>
    </row>
    <row r="111" spans="1:23" s="2" customFormat="1" ht="27.75" customHeight="1" x14ac:dyDescent="0.2">
      <c r="A111" s="697">
        <v>107</v>
      </c>
      <c r="B111" s="82" t="s">
        <v>98</v>
      </c>
      <c r="C111" s="1407"/>
      <c r="D111" s="1391"/>
      <c r="E111" s="1391"/>
      <c r="F111" s="1365" t="e">
        <f t="shared" si="15"/>
        <v>#DIV/0!</v>
      </c>
      <c r="G111" s="1417">
        <v>1648</v>
      </c>
      <c r="H111" s="1382">
        <v>1153.5999999999999</v>
      </c>
      <c r="I111" s="1382">
        <v>465</v>
      </c>
      <c r="J111" s="1365">
        <f t="shared" si="13"/>
        <v>-0.59691400832177521</v>
      </c>
      <c r="K111" s="1408">
        <v>57</v>
      </c>
      <c r="L111" s="1382">
        <v>39.9</v>
      </c>
      <c r="M111" s="1382">
        <v>50</v>
      </c>
      <c r="N111" s="1365">
        <f t="shared" si="14"/>
        <v>0.25313283208020065</v>
      </c>
      <c r="O111" s="714">
        <v>14.923999999999999</v>
      </c>
      <c r="P111" s="712">
        <v>11.939</v>
      </c>
      <c r="Q111" s="747">
        <v>11.489000000000001</v>
      </c>
      <c r="R111" s="1409"/>
      <c r="S111" s="714"/>
      <c r="T111" s="1368"/>
      <c r="U111" s="795"/>
      <c r="V111" s="717"/>
      <c r="W111" s="31"/>
    </row>
    <row r="112" spans="1:23" s="18" customFormat="1" ht="27.75" customHeight="1" x14ac:dyDescent="0.2">
      <c r="A112" s="697">
        <v>108</v>
      </c>
      <c r="B112" s="19" t="s">
        <v>99</v>
      </c>
      <c r="C112" s="1411"/>
      <c r="D112" s="1387"/>
      <c r="E112" s="1387"/>
      <c r="F112" s="1359" t="e">
        <f t="shared" si="15"/>
        <v>#DIV/0!</v>
      </c>
      <c r="G112" s="1360">
        <v>2534</v>
      </c>
      <c r="H112" s="1383">
        <v>1773.8</v>
      </c>
      <c r="I112" s="1383">
        <v>721</v>
      </c>
      <c r="J112" s="1359">
        <f t="shared" si="13"/>
        <v>-0.5935280189423835</v>
      </c>
      <c r="K112" s="1412">
        <v>54</v>
      </c>
      <c r="L112" s="1383">
        <v>37.799999999999997</v>
      </c>
      <c r="M112" s="1383">
        <v>36</v>
      </c>
      <c r="N112" s="1359">
        <f t="shared" si="14"/>
        <v>-4.7619047619047561E-2</v>
      </c>
      <c r="O112" s="704"/>
      <c r="P112" s="702">
        <v>0</v>
      </c>
      <c r="Q112" s="748"/>
      <c r="R112" s="1359"/>
      <c r="S112" s="704"/>
      <c r="T112" s="1362"/>
      <c r="U112" s="791"/>
      <c r="V112" s="707"/>
      <c r="W112" s="31"/>
    </row>
    <row r="113" spans="1:23" s="2" customFormat="1" ht="27.75" customHeight="1" x14ac:dyDescent="0.2">
      <c r="A113" s="697">
        <v>109</v>
      </c>
      <c r="B113" s="82" t="s">
        <v>100</v>
      </c>
      <c r="C113" s="1407"/>
      <c r="D113" s="1391"/>
      <c r="E113" s="1391"/>
      <c r="F113" s="1365" t="e">
        <f t="shared" si="15"/>
        <v>#DIV/0!</v>
      </c>
      <c r="G113" s="1366">
        <v>5117</v>
      </c>
      <c r="H113" s="1382">
        <v>3581.9</v>
      </c>
      <c r="I113" s="1382">
        <v>1603</v>
      </c>
      <c r="J113" s="1365">
        <f t="shared" si="13"/>
        <v>-0.55247215165135821</v>
      </c>
      <c r="K113" s="1408">
        <v>115</v>
      </c>
      <c r="L113" s="1382">
        <v>80.5</v>
      </c>
      <c r="M113" s="1382">
        <v>73</v>
      </c>
      <c r="N113" s="1365">
        <f t="shared" si="14"/>
        <v>-9.3167701863353991E-2</v>
      </c>
      <c r="O113" s="708">
        <v>51</v>
      </c>
      <c r="P113" s="712">
        <v>0</v>
      </c>
      <c r="Q113" s="747"/>
      <c r="R113" s="1365"/>
      <c r="S113" s="714"/>
      <c r="T113" s="1368"/>
      <c r="U113" s="795"/>
      <c r="V113" s="717"/>
      <c r="W113" s="31"/>
    </row>
    <row r="114" spans="1:23" s="18" customFormat="1" ht="27.75" customHeight="1" x14ac:dyDescent="0.2">
      <c r="A114" s="697">
        <v>110</v>
      </c>
      <c r="B114" s="19" t="s">
        <v>101</v>
      </c>
      <c r="C114" s="1411"/>
      <c r="D114" s="1387"/>
      <c r="E114" s="1387"/>
      <c r="F114" s="1359" t="e">
        <f t="shared" si="15"/>
        <v>#DIV/0!</v>
      </c>
      <c r="G114" s="1360">
        <v>4908</v>
      </c>
      <c r="H114" s="1383">
        <v>3435.6</v>
      </c>
      <c r="I114" s="1383">
        <v>1380</v>
      </c>
      <c r="J114" s="1359">
        <f t="shared" si="13"/>
        <v>-0.59832343695424384</v>
      </c>
      <c r="K114" s="1412">
        <v>207</v>
      </c>
      <c r="L114" s="1383">
        <v>144.9</v>
      </c>
      <c r="M114" s="1383">
        <v>76</v>
      </c>
      <c r="N114" s="1359">
        <f t="shared" si="14"/>
        <v>-0.47550034506556249</v>
      </c>
      <c r="O114" s="698"/>
      <c r="P114" s="702">
        <v>0</v>
      </c>
      <c r="Q114" s="748"/>
      <c r="R114" s="1359"/>
      <c r="S114" s="704"/>
      <c r="T114" s="1362"/>
      <c r="U114" s="791"/>
      <c r="V114" s="707"/>
      <c r="W114" s="31"/>
    </row>
    <row r="115" spans="1:23" s="2" customFormat="1" ht="27.75" customHeight="1" x14ac:dyDescent="0.2">
      <c r="A115" s="697">
        <v>111</v>
      </c>
      <c r="B115" s="82" t="s">
        <v>102</v>
      </c>
      <c r="C115" s="1407"/>
      <c r="D115" s="1391"/>
      <c r="E115" s="1391"/>
      <c r="F115" s="1365" t="e">
        <f t="shared" si="15"/>
        <v>#DIV/0!</v>
      </c>
      <c r="G115" s="1366">
        <v>3255</v>
      </c>
      <c r="H115" s="1382">
        <v>2278.5</v>
      </c>
      <c r="I115" s="1382">
        <v>584.96</v>
      </c>
      <c r="J115" s="1365">
        <f t="shared" si="13"/>
        <v>-0.74326969497476414</v>
      </c>
      <c r="K115" s="1408">
        <v>95</v>
      </c>
      <c r="L115" s="1382">
        <v>66.5</v>
      </c>
      <c r="M115" s="1382">
        <v>54</v>
      </c>
      <c r="N115" s="1365">
        <f t="shared" si="14"/>
        <v>-0.18796992481203012</v>
      </c>
      <c r="O115" s="708">
        <v>1.6</v>
      </c>
      <c r="P115" s="712">
        <v>0</v>
      </c>
      <c r="Q115" s="747"/>
      <c r="R115" s="1365"/>
      <c r="S115" s="714"/>
      <c r="T115" s="1368"/>
      <c r="U115" s="795"/>
      <c r="V115" s="717"/>
      <c r="W115" s="31"/>
    </row>
    <row r="116" spans="1:23" s="18" customFormat="1" ht="27.75" customHeight="1" x14ac:dyDescent="0.2">
      <c r="A116" s="697">
        <v>112</v>
      </c>
      <c r="B116" s="19" t="s">
        <v>103</v>
      </c>
      <c r="C116" s="1411"/>
      <c r="D116" s="1387"/>
      <c r="E116" s="1387"/>
      <c r="F116" s="1359" t="e">
        <f t="shared" si="15"/>
        <v>#DIV/0!</v>
      </c>
      <c r="G116" s="1360">
        <v>4188</v>
      </c>
      <c r="H116" s="1383">
        <v>2931.6</v>
      </c>
      <c r="I116" s="1383">
        <v>1104</v>
      </c>
      <c r="J116" s="1359">
        <f t="shared" si="13"/>
        <v>-0.62341383544821938</v>
      </c>
      <c r="K116" s="1412">
        <v>184</v>
      </c>
      <c r="L116" s="1383">
        <v>128.80000000000001</v>
      </c>
      <c r="M116" s="1383">
        <v>87</v>
      </c>
      <c r="N116" s="1359">
        <f t="shared" si="14"/>
        <v>-0.32453416149068326</v>
      </c>
      <c r="O116" s="698"/>
      <c r="P116" s="702">
        <v>0</v>
      </c>
      <c r="Q116" s="748"/>
      <c r="R116" s="1359"/>
      <c r="S116" s="704"/>
      <c r="T116" s="1362"/>
      <c r="U116" s="791"/>
      <c r="V116" s="707"/>
      <c r="W116" s="31"/>
    </row>
    <row r="117" spans="1:23" s="2" customFormat="1" ht="27.75" customHeight="1" x14ac:dyDescent="0.2">
      <c r="A117" s="697">
        <v>113</v>
      </c>
      <c r="B117" s="82" t="s">
        <v>104</v>
      </c>
      <c r="C117" s="1407"/>
      <c r="D117" s="1391"/>
      <c r="E117" s="1391"/>
      <c r="F117" s="1365" t="e">
        <f t="shared" si="15"/>
        <v>#DIV/0!</v>
      </c>
      <c r="G117" s="1366">
        <v>3739</v>
      </c>
      <c r="H117" s="1382">
        <v>2617.3000000000002</v>
      </c>
      <c r="I117" s="1382">
        <v>1036</v>
      </c>
      <c r="J117" s="1365">
        <f t="shared" si="13"/>
        <v>-0.60417223856646163</v>
      </c>
      <c r="K117" s="1408">
        <v>151</v>
      </c>
      <c r="L117" s="1382">
        <v>105.7</v>
      </c>
      <c r="M117" s="1382">
        <v>69</v>
      </c>
      <c r="N117" s="1365">
        <f t="shared" si="14"/>
        <v>-0.34720908230842007</v>
      </c>
      <c r="O117" s="708"/>
      <c r="P117" s="712">
        <v>0</v>
      </c>
      <c r="Q117" s="747"/>
      <c r="R117" s="1365"/>
      <c r="S117" s="714"/>
      <c r="T117" s="1368"/>
      <c r="U117" s="795"/>
      <c r="V117" s="717"/>
      <c r="W117" s="31"/>
    </row>
    <row r="118" spans="1:23" s="18" customFormat="1" ht="27.75" customHeight="1" x14ac:dyDescent="0.2">
      <c r="A118" s="697">
        <v>114</v>
      </c>
      <c r="B118" s="19" t="s">
        <v>105</v>
      </c>
      <c r="C118" s="1411"/>
      <c r="D118" s="1387"/>
      <c r="E118" s="1387"/>
      <c r="F118" s="1359" t="e">
        <f t="shared" si="15"/>
        <v>#DIV/0!</v>
      </c>
      <c r="G118" s="1360">
        <v>4464</v>
      </c>
      <c r="H118" s="1383">
        <v>3124.8</v>
      </c>
      <c r="I118" s="1383">
        <v>1433</v>
      </c>
      <c r="J118" s="1359">
        <f t="shared" si="13"/>
        <v>-0.54141065028161806</v>
      </c>
      <c r="K118" s="1412">
        <v>118</v>
      </c>
      <c r="L118" s="1383">
        <v>82.6</v>
      </c>
      <c r="M118" s="1383">
        <v>62</v>
      </c>
      <c r="N118" s="1359">
        <f t="shared" si="14"/>
        <v>-0.24939467312348662</v>
      </c>
      <c r="O118" s="698"/>
      <c r="P118" s="702">
        <v>0</v>
      </c>
      <c r="Q118" s="748"/>
      <c r="R118" s="1359"/>
      <c r="S118" s="704"/>
      <c r="T118" s="1362"/>
      <c r="U118" s="791"/>
      <c r="V118" s="707"/>
      <c r="W118" s="31"/>
    </row>
    <row r="119" spans="1:23" s="2" customFormat="1" ht="27.75" customHeight="1" x14ac:dyDescent="0.2">
      <c r="A119" s="697">
        <v>115</v>
      </c>
      <c r="B119" s="82" t="s">
        <v>106</v>
      </c>
      <c r="C119" s="1407"/>
      <c r="D119" s="1391"/>
      <c r="E119" s="1391"/>
      <c r="F119" s="1365" t="e">
        <f t="shared" si="15"/>
        <v>#DIV/0!</v>
      </c>
      <c r="G119" s="1366">
        <v>2135</v>
      </c>
      <c r="H119" s="1382">
        <v>1494.5</v>
      </c>
      <c r="I119" s="1382">
        <v>827</v>
      </c>
      <c r="J119" s="1365">
        <f t="shared" si="13"/>
        <v>-0.44663767146202749</v>
      </c>
      <c r="K119" s="1408">
        <v>59</v>
      </c>
      <c r="L119" s="1382">
        <v>41.3</v>
      </c>
      <c r="M119" s="1382">
        <v>38</v>
      </c>
      <c r="N119" s="1365">
        <f t="shared" si="14"/>
        <v>-7.9903147699757815E-2</v>
      </c>
      <c r="O119" s="708">
        <v>32</v>
      </c>
      <c r="P119" s="712">
        <v>0</v>
      </c>
      <c r="Q119" s="747"/>
      <c r="R119" s="1365"/>
      <c r="S119" s="714"/>
      <c r="T119" s="1368"/>
      <c r="U119" s="795"/>
      <c r="V119" s="717"/>
      <c r="W119" s="31"/>
    </row>
    <row r="120" spans="1:23" s="18" customFormat="1" ht="27.75" customHeight="1" x14ac:dyDescent="0.2">
      <c r="A120" s="697">
        <v>116</v>
      </c>
      <c r="B120" s="19" t="s">
        <v>107</v>
      </c>
      <c r="C120" s="1411"/>
      <c r="D120" s="1387"/>
      <c r="E120" s="1387"/>
      <c r="F120" s="1359"/>
      <c r="G120" s="1360">
        <v>3704</v>
      </c>
      <c r="H120" s="1383">
        <v>2592.8000000000002</v>
      </c>
      <c r="I120" s="1383">
        <v>0</v>
      </c>
      <c r="J120" s="1359"/>
      <c r="K120" s="1412">
        <v>97</v>
      </c>
      <c r="L120" s="1383"/>
      <c r="M120" s="1383"/>
      <c r="N120" s="1359"/>
      <c r="O120" s="698">
        <v>29.533999999999999</v>
      </c>
      <c r="P120" s="702">
        <v>0</v>
      </c>
      <c r="Q120" s="748"/>
      <c r="R120" s="1359"/>
      <c r="S120" s="704"/>
      <c r="T120" s="1362"/>
      <c r="U120" s="791"/>
      <c r="V120" s="707"/>
      <c r="W120" s="31"/>
    </row>
    <row r="121" spans="1:23" s="2" customFormat="1" ht="27.75" customHeight="1" x14ac:dyDescent="0.2">
      <c r="A121" s="697">
        <v>117</v>
      </c>
      <c r="B121" s="82" t="s">
        <v>108</v>
      </c>
      <c r="C121" s="1407"/>
      <c r="D121" s="1391"/>
      <c r="E121" s="1391"/>
      <c r="F121" s="1365" t="e">
        <f t="shared" si="15"/>
        <v>#DIV/0!</v>
      </c>
      <c r="G121" s="1366">
        <v>2790</v>
      </c>
      <c r="H121" s="1382">
        <v>1953</v>
      </c>
      <c r="I121" s="1382">
        <v>1305</v>
      </c>
      <c r="J121" s="1365">
        <f t="shared" si="13"/>
        <v>-0.33179723502304148</v>
      </c>
      <c r="K121" s="1408">
        <v>140</v>
      </c>
      <c r="L121" s="1382">
        <v>98</v>
      </c>
      <c r="M121" s="1382">
        <v>81</v>
      </c>
      <c r="N121" s="1365">
        <f t="shared" si="14"/>
        <v>-0.17346938775510201</v>
      </c>
      <c r="O121" s="708"/>
      <c r="P121" s="712">
        <v>0</v>
      </c>
      <c r="Q121" s="747"/>
      <c r="R121" s="1365"/>
      <c r="S121" s="714"/>
      <c r="T121" s="1368"/>
      <c r="U121" s="795"/>
      <c r="V121" s="717"/>
      <c r="W121" s="31"/>
    </row>
    <row r="122" spans="1:23" s="18" customFormat="1" ht="27.75" customHeight="1" x14ac:dyDescent="0.2">
      <c r="A122" s="697">
        <v>118</v>
      </c>
      <c r="B122" s="19" t="s">
        <v>109</v>
      </c>
      <c r="C122" s="1411"/>
      <c r="D122" s="1387"/>
      <c r="E122" s="1387"/>
      <c r="F122" s="1359" t="e">
        <f t="shared" si="15"/>
        <v>#DIV/0!</v>
      </c>
      <c r="G122" s="1360">
        <v>4518</v>
      </c>
      <c r="H122" s="1383">
        <v>3162.6</v>
      </c>
      <c r="I122" s="1383">
        <v>1210</v>
      </c>
      <c r="J122" s="1359">
        <f t="shared" si="13"/>
        <v>-0.61740340226396007</v>
      </c>
      <c r="K122" s="1412">
        <v>60</v>
      </c>
      <c r="L122" s="1383">
        <v>42</v>
      </c>
      <c r="M122" s="1383">
        <v>127</v>
      </c>
      <c r="N122" s="1359">
        <f t="shared" si="14"/>
        <v>2.0238095238095237</v>
      </c>
      <c r="O122" s="698"/>
      <c r="P122" s="702">
        <v>0</v>
      </c>
      <c r="Q122" s="748"/>
      <c r="R122" s="1359"/>
      <c r="S122" s="704"/>
      <c r="T122" s="1362"/>
      <c r="U122" s="791"/>
      <c r="V122" s="707"/>
      <c r="W122" s="31"/>
    </row>
    <row r="123" spans="1:23" s="18" customFormat="1" ht="27.75" customHeight="1" x14ac:dyDescent="0.2">
      <c r="A123" s="697">
        <v>119</v>
      </c>
      <c r="B123" s="82" t="s">
        <v>110</v>
      </c>
      <c r="C123" s="1407"/>
      <c r="D123" s="1391"/>
      <c r="E123" s="1391"/>
      <c r="F123" s="1365" t="e">
        <f t="shared" si="15"/>
        <v>#DIV/0!</v>
      </c>
      <c r="G123" s="1366">
        <v>4578</v>
      </c>
      <c r="H123" s="1382">
        <v>3204.6</v>
      </c>
      <c r="I123" s="1382">
        <v>1081</v>
      </c>
      <c r="J123" s="1365">
        <f t="shared" si="13"/>
        <v>-0.66267240841290642</v>
      </c>
      <c r="K123" s="1408">
        <v>131</v>
      </c>
      <c r="L123" s="1382">
        <v>91.7</v>
      </c>
      <c r="M123" s="1382">
        <v>96</v>
      </c>
      <c r="N123" s="1365">
        <f t="shared" si="14"/>
        <v>4.6892039258451534E-2</v>
      </c>
      <c r="O123" s="714"/>
      <c r="P123" s="712">
        <v>0</v>
      </c>
      <c r="Q123" s="747"/>
      <c r="R123" s="1365"/>
      <c r="S123" s="714"/>
      <c r="T123" s="1368"/>
      <c r="U123" s="795"/>
      <c r="V123" s="717"/>
      <c r="W123" s="31"/>
    </row>
    <row r="124" spans="1:23" s="18" customFormat="1" ht="27.75" customHeight="1" x14ac:dyDescent="0.2">
      <c r="A124" s="697">
        <v>120</v>
      </c>
      <c r="B124" s="19" t="s">
        <v>111</v>
      </c>
      <c r="C124" s="1411"/>
      <c r="D124" s="1387"/>
      <c r="E124" s="1387"/>
      <c r="F124" s="1359" t="e">
        <f t="shared" si="15"/>
        <v>#DIV/0!</v>
      </c>
      <c r="G124" s="1360">
        <v>5400</v>
      </c>
      <c r="H124" s="1383">
        <v>3780</v>
      </c>
      <c r="I124" s="1383">
        <v>1213</v>
      </c>
      <c r="J124" s="1359">
        <f t="shared" si="13"/>
        <v>-0.67910052910052909</v>
      </c>
      <c r="K124" s="1412">
        <v>115</v>
      </c>
      <c r="L124" s="1383">
        <v>80.5</v>
      </c>
      <c r="M124" s="1383">
        <v>64</v>
      </c>
      <c r="N124" s="1359">
        <f t="shared" si="14"/>
        <v>-0.20496894409937894</v>
      </c>
      <c r="O124" s="698"/>
      <c r="P124" s="702">
        <v>0</v>
      </c>
      <c r="Q124" s="748"/>
      <c r="R124" s="1359"/>
      <c r="S124" s="704"/>
      <c r="T124" s="1362"/>
      <c r="U124" s="791"/>
      <c r="V124" s="707"/>
      <c r="W124" s="31"/>
    </row>
    <row r="125" spans="1:23" s="18" customFormat="1" ht="27.75" customHeight="1" x14ac:dyDescent="0.2">
      <c r="A125" s="697">
        <v>121</v>
      </c>
      <c r="B125" s="82" t="s">
        <v>112</v>
      </c>
      <c r="C125" s="1407"/>
      <c r="D125" s="1391"/>
      <c r="E125" s="1391"/>
      <c r="F125" s="1365" t="e">
        <f t="shared" si="15"/>
        <v>#DIV/0!</v>
      </c>
      <c r="G125" s="1366">
        <v>5657</v>
      </c>
      <c r="H125" s="1382">
        <v>3959.9</v>
      </c>
      <c r="I125" s="1382">
        <v>1687</v>
      </c>
      <c r="J125" s="1365">
        <f t="shared" si="13"/>
        <v>-0.57397914088739621</v>
      </c>
      <c r="K125" s="1408">
        <v>190</v>
      </c>
      <c r="L125" s="1382">
        <v>133</v>
      </c>
      <c r="M125" s="1382">
        <v>115</v>
      </c>
      <c r="N125" s="1365">
        <f t="shared" si="14"/>
        <v>-0.13533834586466165</v>
      </c>
      <c r="O125" s="714"/>
      <c r="P125" s="712">
        <v>0</v>
      </c>
      <c r="Q125" s="747"/>
      <c r="R125" s="1365"/>
      <c r="S125" s="714"/>
      <c r="T125" s="1368"/>
      <c r="U125" s="795"/>
      <c r="V125" s="717"/>
      <c r="W125" s="31"/>
    </row>
    <row r="126" spans="1:23" s="18" customFormat="1" ht="27.75" customHeight="1" x14ac:dyDescent="0.2">
      <c r="A126" s="697">
        <v>122</v>
      </c>
      <c r="B126" s="19" t="s">
        <v>113</v>
      </c>
      <c r="C126" s="1411"/>
      <c r="D126" s="1387"/>
      <c r="E126" s="1387"/>
      <c r="F126" s="1359" t="e">
        <f t="shared" si="15"/>
        <v>#DIV/0!</v>
      </c>
      <c r="G126" s="1360">
        <v>1499</v>
      </c>
      <c r="H126" s="1383">
        <v>1049.3</v>
      </c>
      <c r="I126" s="1383">
        <v>525</v>
      </c>
      <c r="J126" s="1359">
        <f t="shared" si="13"/>
        <v>-0.49966644429619744</v>
      </c>
      <c r="K126" s="1412">
        <v>27</v>
      </c>
      <c r="L126" s="1383">
        <v>18.899999999999999</v>
      </c>
      <c r="M126" s="1383">
        <v>33</v>
      </c>
      <c r="N126" s="1359">
        <f t="shared" si="14"/>
        <v>0.74603174603174627</v>
      </c>
      <c r="O126" s="698">
        <v>19.550999999999998</v>
      </c>
      <c r="P126" s="702">
        <v>0</v>
      </c>
      <c r="Q126" s="748"/>
      <c r="R126" s="1359"/>
      <c r="S126" s="704"/>
      <c r="T126" s="1362"/>
      <c r="U126" s="791"/>
      <c r="V126" s="707"/>
      <c r="W126" s="31"/>
    </row>
    <row r="127" spans="1:23" s="18" customFormat="1" ht="27.75" customHeight="1" x14ac:dyDescent="0.2">
      <c r="A127" s="697">
        <v>123</v>
      </c>
      <c r="B127" s="82" t="s">
        <v>114</v>
      </c>
      <c r="C127" s="1407"/>
      <c r="D127" s="1391"/>
      <c r="E127" s="1391"/>
      <c r="F127" s="1365" t="e">
        <f t="shared" si="15"/>
        <v>#DIV/0!</v>
      </c>
      <c r="G127" s="1366">
        <v>5217</v>
      </c>
      <c r="H127" s="1382">
        <v>3651.9</v>
      </c>
      <c r="I127" s="1382">
        <v>1576</v>
      </c>
      <c r="J127" s="1365">
        <f t="shared" si="13"/>
        <v>-0.56844382376297276</v>
      </c>
      <c r="K127" s="1408">
        <v>111</v>
      </c>
      <c r="L127" s="1382">
        <v>77.7</v>
      </c>
      <c r="M127" s="1382">
        <v>78</v>
      </c>
      <c r="N127" s="1365">
        <f t="shared" si="14"/>
        <v>3.8610038610038533E-3</v>
      </c>
      <c r="O127" s="708"/>
      <c r="P127" s="712">
        <v>0</v>
      </c>
      <c r="Q127" s="747"/>
      <c r="R127" s="1365"/>
      <c r="S127" s="714"/>
      <c r="T127" s="1368"/>
      <c r="U127" s="795"/>
      <c r="V127" s="717"/>
      <c r="W127" s="31"/>
    </row>
    <row r="128" spans="1:23" s="18" customFormat="1" ht="27.75" customHeight="1" x14ac:dyDescent="0.2">
      <c r="A128" s="697">
        <v>124</v>
      </c>
      <c r="B128" s="19" t="s">
        <v>115</v>
      </c>
      <c r="C128" s="1411"/>
      <c r="D128" s="1387"/>
      <c r="E128" s="1387"/>
      <c r="F128" s="1359" t="e">
        <f t="shared" si="15"/>
        <v>#DIV/0!</v>
      </c>
      <c r="G128" s="1360">
        <v>3616</v>
      </c>
      <c r="H128" s="1383">
        <v>2531.1999999999998</v>
      </c>
      <c r="I128" s="1383">
        <v>971</v>
      </c>
      <c r="J128" s="1359">
        <f t="shared" si="13"/>
        <v>-0.61638748419721867</v>
      </c>
      <c r="K128" s="1412">
        <v>76</v>
      </c>
      <c r="L128" s="1383">
        <v>53.2</v>
      </c>
      <c r="M128" s="1383">
        <v>108</v>
      </c>
      <c r="N128" s="1359">
        <f t="shared" si="14"/>
        <v>1.0300751879699246</v>
      </c>
      <c r="O128" s="698"/>
      <c r="P128" s="702">
        <v>0</v>
      </c>
      <c r="Q128" s="748"/>
      <c r="R128" s="1359"/>
      <c r="S128" s="704"/>
      <c r="T128" s="1362"/>
      <c r="U128" s="791"/>
      <c r="V128" s="707"/>
      <c r="W128" s="31"/>
    </row>
    <row r="129" spans="1:23" s="18" customFormat="1" ht="27.75" customHeight="1" x14ac:dyDescent="0.2">
      <c r="A129" s="697">
        <v>125</v>
      </c>
      <c r="B129" s="82" t="s">
        <v>116</v>
      </c>
      <c r="C129" s="1407"/>
      <c r="D129" s="1391"/>
      <c r="E129" s="1391"/>
      <c r="F129" s="1365" t="e">
        <f t="shared" si="15"/>
        <v>#DIV/0!</v>
      </c>
      <c r="G129" s="1366">
        <v>3057</v>
      </c>
      <c r="H129" s="1382">
        <v>2139.9</v>
      </c>
      <c r="I129" s="1382">
        <v>754</v>
      </c>
      <c r="J129" s="1365">
        <f t="shared" si="13"/>
        <v>-0.6476470863124445</v>
      </c>
      <c r="K129" s="1408">
        <v>73</v>
      </c>
      <c r="L129" s="1382">
        <v>51.1</v>
      </c>
      <c r="M129" s="1382">
        <v>41</v>
      </c>
      <c r="N129" s="1365">
        <f t="shared" si="14"/>
        <v>-0.19765166340508811</v>
      </c>
      <c r="O129" s="714"/>
      <c r="P129" s="712">
        <v>0</v>
      </c>
      <c r="Q129" s="747"/>
      <c r="R129" s="1365"/>
      <c r="S129" s="714"/>
      <c r="T129" s="1368"/>
      <c r="U129" s="795"/>
      <c r="V129" s="717"/>
      <c r="W129" s="31"/>
    </row>
    <row r="130" spans="1:23" s="18" customFormat="1" ht="27.75" customHeight="1" x14ac:dyDescent="0.2">
      <c r="A130" s="697">
        <v>126</v>
      </c>
      <c r="B130" s="19" t="s">
        <v>117</v>
      </c>
      <c r="C130" s="1411"/>
      <c r="D130" s="1387"/>
      <c r="E130" s="1387"/>
      <c r="F130" s="1359" t="e">
        <f t="shared" si="15"/>
        <v>#DIV/0!</v>
      </c>
      <c r="G130" s="1360">
        <v>2302</v>
      </c>
      <c r="H130" s="1383">
        <v>1611.4</v>
      </c>
      <c r="I130" s="1383">
        <v>936</v>
      </c>
      <c r="J130" s="1359">
        <f t="shared" si="13"/>
        <v>-0.41913863720987965</v>
      </c>
      <c r="K130" s="1412">
        <v>56</v>
      </c>
      <c r="L130" s="1383">
        <v>39.200000000000003</v>
      </c>
      <c r="M130" s="1383">
        <v>71</v>
      </c>
      <c r="N130" s="1359">
        <f t="shared" si="14"/>
        <v>0.81122448979591821</v>
      </c>
      <c r="O130" s="698">
        <v>7</v>
      </c>
      <c r="P130" s="702">
        <v>5.6</v>
      </c>
      <c r="Q130" s="748">
        <v>11</v>
      </c>
      <c r="R130" s="1359"/>
      <c r="S130" s="704"/>
      <c r="T130" s="1362"/>
      <c r="U130" s="791"/>
      <c r="V130" s="707"/>
      <c r="W130" s="31"/>
    </row>
    <row r="131" spans="1:23" s="18" customFormat="1" ht="27.75" customHeight="1" x14ac:dyDescent="0.2">
      <c r="A131" s="697">
        <v>127</v>
      </c>
      <c r="B131" s="82" t="s">
        <v>118</v>
      </c>
      <c r="C131" s="1407"/>
      <c r="D131" s="1391"/>
      <c r="E131" s="1391"/>
      <c r="F131" s="1365" t="e">
        <f t="shared" si="15"/>
        <v>#DIV/0!</v>
      </c>
      <c r="G131" s="1366">
        <v>5513</v>
      </c>
      <c r="H131" s="1382">
        <v>3859.1</v>
      </c>
      <c r="I131" s="1382">
        <v>1594</v>
      </c>
      <c r="J131" s="1365">
        <f t="shared" si="13"/>
        <v>-0.58695032520535873</v>
      </c>
      <c r="K131" s="1408">
        <v>114</v>
      </c>
      <c r="L131" s="1382">
        <v>79.8</v>
      </c>
      <c r="M131" s="1382">
        <v>105</v>
      </c>
      <c r="N131" s="1365">
        <f t="shared" si="14"/>
        <v>0.31578947368421062</v>
      </c>
      <c r="O131" s="708"/>
      <c r="P131" s="712"/>
      <c r="Q131" s="747"/>
      <c r="R131" s="1365"/>
      <c r="S131" s="714"/>
      <c r="T131" s="1368"/>
      <c r="U131" s="795"/>
      <c r="V131" s="717"/>
      <c r="W131" s="31"/>
    </row>
    <row r="132" spans="1:23" s="18" customFormat="1" ht="27.75" customHeight="1" x14ac:dyDescent="0.2">
      <c r="A132" s="697">
        <v>128</v>
      </c>
      <c r="B132" s="19" t="s">
        <v>119</v>
      </c>
      <c r="C132" s="1411"/>
      <c r="D132" s="1387"/>
      <c r="E132" s="1418"/>
      <c r="F132" s="1359" t="e">
        <f t="shared" si="15"/>
        <v>#DIV/0!</v>
      </c>
      <c r="G132" s="1360">
        <v>4331</v>
      </c>
      <c r="H132" s="1383">
        <v>3031.7</v>
      </c>
      <c r="I132" s="1383">
        <v>1508</v>
      </c>
      <c r="J132" s="1359">
        <f t="shared" si="13"/>
        <v>-0.50258930632978194</v>
      </c>
      <c r="K132" s="1412">
        <v>116</v>
      </c>
      <c r="L132" s="1383">
        <v>94.4</v>
      </c>
      <c r="M132" s="1413">
        <v>71</v>
      </c>
      <c r="N132" s="1359">
        <f t="shared" si="14"/>
        <v>-0.2478813559322034</v>
      </c>
      <c r="O132" s="698"/>
      <c r="P132" s="702"/>
      <c r="Q132" s="748"/>
      <c r="R132" s="1359"/>
      <c r="S132" s="704"/>
      <c r="T132" s="1362"/>
      <c r="U132" s="791"/>
      <c r="V132" s="707"/>
      <c r="W132" s="31"/>
    </row>
    <row r="133" spans="1:23" s="18" customFormat="1" ht="27.75" customHeight="1" x14ac:dyDescent="0.2">
      <c r="A133" s="697">
        <v>129</v>
      </c>
      <c r="B133" s="82" t="s">
        <v>120</v>
      </c>
      <c r="C133" s="1407"/>
      <c r="D133" s="1391"/>
      <c r="E133" s="1391"/>
      <c r="F133" s="1365" t="e">
        <f t="shared" si="15"/>
        <v>#DIV/0!</v>
      </c>
      <c r="G133" s="1366">
        <v>4703</v>
      </c>
      <c r="H133" s="1382">
        <v>3292.1</v>
      </c>
      <c r="I133" s="1382">
        <v>1092</v>
      </c>
      <c r="J133" s="1365">
        <f t="shared" ref="J133:J162" si="20">I133/H133-1</f>
        <v>-0.66829683180948329</v>
      </c>
      <c r="K133" s="1408">
        <v>117</v>
      </c>
      <c r="L133" s="1382">
        <v>81.900000000000006</v>
      </c>
      <c r="M133" s="1382">
        <v>75</v>
      </c>
      <c r="N133" s="1365">
        <f t="shared" ref="N133:N161" si="21">M133/L133-1</f>
        <v>-8.4249084249084283E-2</v>
      </c>
      <c r="O133" s="708"/>
      <c r="P133" s="712"/>
      <c r="Q133" s="747"/>
      <c r="R133" s="1365"/>
      <c r="S133" s="714"/>
      <c r="T133" s="1368"/>
      <c r="U133" s="795"/>
      <c r="V133" s="717"/>
      <c r="W133" s="31"/>
    </row>
    <row r="134" spans="1:23" s="18" customFormat="1" ht="27.75" customHeight="1" x14ac:dyDescent="0.2">
      <c r="A134" s="697">
        <v>130</v>
      </c>
      <c r="B134" s="19" t="s">
        <v>121</v>
      </c>
      <c r="C134" s="1411"/>
      <c r="D134" s="1387"/>
      <c r="E134" s="1387"/>
      <c r="F134" s="1359" t="e">
        <f t="shared" si="15"/>
        <v>#DIV/0!</v>
      </c>
      <c r="G134" s="1360">
        <v>3221</v>
      </c>
      <c r="H134" s="1383">
        <v>2254.6999999999998</v>
      </c>
      <c r="I134" s="1383">
        <v>1540</v>
      </c>
      <c r="J134" s="1359">
        <f t="shared" si="20"/>
        <v>-0.3169823036324122</v>
      </c>
      <c r="K134" s="1412">
        <v>158</v>
      </c>
      <c r="L134" s="1383">
        <v>110.6</v>
      </c>
      <c r="M134" s="1383">
        <v>116</v>
      </c>
      <c r="N134" s="1359">
        <f t="shared" si="21"/>
        <v>4.8824593128390603E-2</v>
      </c>
      <c r="O134" s="698"/>
      <c r="P134" s="702"/>
      <c r="Q134" s="748"/>
      <c r="R134" s="1359"/>
      <c r="S134" s="704"/>
      <c r="T134" s="1362"/>
      <c r="U134" s="791"/>
      <c r="V134" s="707"/>
      <c r="W134" s="31"/>
    </row>
    <row r="135" spans="1:23" s="2" customFormat="1" ht="27.75" customHeight="1" x14ac:dyDescent="0.2">
      <c r="A135" s="697">
        <v>131</v>
      </c>
      <c r="B135" s="82" t="s">
        <v>122</v>
      </c>
      <c r="C135" s="1407"/>
      <c r="D135" s="1391"/>
      <c r="E135" s="1391"/>
      <c r="F135" s="1365" t="e">
        <f t="shared" si="15"/>
        <v>#DIV/0!</v>
      </c>
      <c r="G135" s="1366">
        <v>4628</v>
      </c>
      <c r="H135" s="1382">
        <v>3239.6</v>
      </c>
      <c r="I135" s="1382">
        <v>1289</v>
      </c>
      <c r="J135" s="1365">
        <f t="shared" si="20"/>
        <v>-0.60211137177429319</v>
      </c>
      <c r="K135" s="1408">
        <v>71</v>
      </c>
      <c r="L135" s="1382">
        <v>49.7</v>
      </c>
      <c r="M135" s="1382">
        <v>59</v>
      </c>
      <c r="N135" s="1365">
        <f t="shared" si="21"/>
        <v>0.18712273641851107</v>
      </c>
      <c r="O135" s="708"/>
      <c r="P135" s="712"/>
      <c r="Q135" s="747"/>
      <c r="R135" s="1365"/>
      <c r="S135" s="714"/>
      <c r="T135" s="1368"/>
      <c r="U135" s="795"/>
      <c r="V135" s="717"/>
      <c r="W135" s="31"/>
    </row>
    <row r="136" spans="1:23" s="18" customFormat="1" ht="27.75" customHeight="1" x14ac:dyDescent="0.2">
      <c r="A136" s="697">
        <v>132</v>
      </c>
      <c r="B136" s="19" t="s">
        <v>123</v>
      </c>
      <c r="C136" s="1411"/>
      <c r="D136" s="1387"/>
      <c r="E136" s="1387"/>
      <c r="F136" s="1359" t="e">
        <f t="shared" si="15"/>
        <v>#DIV/0!</v>
      </c>
      <c r="G136" s="1360">
        <v>3459</v>
      </c>
      <c r="H136" s="1383">
        <v>2421.3000000000002</v>
      </c>
      <c r="I136" s="1383">
        <v>932</v>
      </c>
      <c r="J136" s="1359">
        <f t="shared" si="20"/>
        <v>-0.61508280675670091</v>
      </c>
      <c r="K136" s="1412">
        <v>70</v>
      </c>
      <c r="L136" s="1383">
        <v>49</v>
      </c>
      <c r="M136" s="1383">
        <v>55</v>
      </c>
      <c r="N136" s="1359">
        <f t="shared" si="21"/>
        <v>0.12244897959183665</v>
      </c>
      <c r="O136" s="698"/>
      <c r="P136" s="702"/>
      <c r="Q136" s="748"/>
      <c r="R136" s="1359"/>
      <c r="S136" s="704"/>
      <c r="T136" s="1362"/>
      <c r="U136" s="791"/>
      <c r="V136" s="707"/>
      <c r="W136" s="31"/>
    </row>
    <row r="137" spans="1:23" s="2" customFormat="1" ht="27.75" customHeight="1" x14ac:dyDescent="0.2">
      <c r="A137" s="697">
        <v>133</v>
      </c>
      <c r="B137" s="82" t="s">
        <v>124</v>
      </c>
      <c r="C137" s="1407"/>
      <c r="D137" s="1391"/>
      <c r="E137" s="1391"/>
      <c r="F137" s="1365" t="e">
        <f t="shared" ref="F137:F162" si="22">E137/D137-1</f>
        <v>#DIV/0!</v>
      </c>
      <c r="G137" s="1366">
        <v>3066</v>
      </c>
      <c r="H137" s="1382">
        <v>2146.1999999999998</v>
      </c>
      <c r="I137" s="1382">
        <v>712</v>
      </c>
      <c r="J137" s="1365">
        <f t="shared" si="20"/>
        <v>-0.66825086198863104</v>
      </c>
      <c r="K137" s="1408">
        <v>114</v>
      </c>
      <c r="L137" s="1382">
        <v>79.8</v>
      </c>
      <c r="M137" s="1382">
        <v>64</v>
      </c>
      <c r="N137" s="1365">
        <f t="shared" si="21"/>
        <v>-0.19799498746867161</v>
      </c>
      <c r="O137" s="708">
        <v>60.064</v>
      </c>
      <c r="P137" s="712"/>
      <c r="Q137" s="747">
        <v>41</v>
      </c>
      <c r="R137" s="1365"/>
      <c r="S137" s="714"/>
      <c r="T137" s="1368"/>
      <c r="U137" s="795"/>
      <c r="V137" s="717"/>
      <c r="W137" s="31"/>
    </row>
    <row r="138" spans="1:23" s="18" customFormat="1" ht="27.75" customHeight="1" x14ac:dyDescent="0.2">
      <c r="A138" s="697">
        <v>134</v>
      </c>
      <c r="B138" s="19" t="s">
        <v>125</v>
      </c>
      <c r="C138" s="1411"/>
      <c r="D138" s="1387"/>
      <c r="E138" s="1387"/>
      <c r="F138" s="1359" t="e">
        <f t="shared" si="22"/>
        <v>#DIV/0!</v>
      </c>
      <c r="G138" s="1360">
        <v>2770</v>
      </c>
      <c r="H138" s="1383">
        <v>1939</v>
      </c>
      <c r="I138" s="1383">
        <v>623</v>
      </c>
      <c r="J138" s="1359">
        <f t="shared" si="20"/>
        <v>-0.67870036101083031</v>
      </c>
      <c r="K138" s="1412">
        <v>162</v>
      </c>
      <c r="L138" s="1383">
        <v>113.4</v>
      </c>
      <c r="M138" s="1383">
        <v>59</v>
      </c>
      <c r="N138" s="1359">
        <f t="shared" si="21"/>
        <v>-0.47971781305114636</v>
      </c>
      <c r="O138" s="698"/>
      <c r="P138" s="702"/>
      <c r="Q138" s="748"/>
      <c r="R138" s="1359"/>
      <c r="S138" s="704"/>
      <c r="T138" s="1362"/>
      <c r="U138" s="791"/>
      <c r="V138" s="707"/>
      <c r="W138" s="31"/>
    </row>
    <row r="139" spans="1:23" s="2" customFormat="1" ht="27.75" customHeight="1" x14ac:dyDescent="0.2">
      <c r="A139" s="697">
        <v>135</v>
      </c>
      <c r="B139" s="82" t="s">
        <v>126</v>
      </c>
      <c r="C139" s="1407"/>
      <c r="D139" s="1391"/>
      <c r="E139" s="1391"/>
      <c r="F139" s="1365" t="e">
        <f t="shared" si="22"/>
        <v>#DIV/0!</v>
      </c>
      <c r="G139" s="1366">
        <v>4277</v>
      </c>
      <c r="H139" s="1382">
        <v>2993.9</v>
      </c>
      <c r="I139" s="1382">
        <v>4376</v>
      </c>
      <c r="J139" s="1365">
        <f t="shared" si="20"/>
        <v>0.46163866528608155</v>
      </c>
      <c r="K139" s="1408">
        <v>205</v>
      </c>
      <c r="L139" s="1382">
        <v>200.5</v>
      </c>
      <c r="M139" s="1382">
        <v>136</v>
      </c>
      <c r="N139" s="1365">
        <f t="shared" si="21"/>
        <v>-0.32169576059850369</v>
      </c>
      <c r="O139" s="708"/>
      <c r="P139" s="712"/>
      <c r="Q139" s="747">
        <v>0.70299999999999996</v>
      </c>
      <c r="R139" s="1365"/>
      <c r="S139" s="714"/>
      <c r="T139" s="1368"/>
      <c r="U139" s="795"/>
      <c r="V139" s="717"/>
      <c r="W139" s="31"/>
    </row>
    <row r="140" spans="1:23" s="18" customFormat="1" ht="27.75" customHeight="1" x14ac:dyDescent="0.2">
      <c r="A140" s="697">
        <v>136</v>
      </c>
      <c r="B140" s="19" t="s">
        <v>127</v>
      </c>
      <c r="C140" s="1411"/>
      <c r="D140" s="1387"/>
      <c r="E140" s="1387"/>
      <c r="F140" s="1359" t="e">
        <f t="shared" si="22"/>
        <v>#DIV/0!</v>
      </c>
      <c r="G140" s="1360">
        <v>2889</v>
      </c>
      <c r="H140" s="1383">
        <v>2022.3</v>
      </c>
      <c r="I140" s="1383">
        <v>0</v>
      </c>
      <c r="J140" s="1359">
        <f t="shared" si="20"/>
        <v>-1</v>
      </c>
      <c r="K140" s="1412">
        <v>108</v>
      </c>
      <c r="L140" s="1383">
        <v>47.5</v>
      </c>
      <c r="M140" s="1383"/>
      <c r="N140" s="1359">
        <f t="shared" si="21"/>
        <v>-1</v>
      </c>
      <c r="O140" s="698"/>
      <c r="P140" s="702"/>
      <c r="Q140" s="748"/>
      <c r="R140" s="1359"/>
      <c r="S140" s="704"/>
      <c r="T140" s="1362"/>
      <c r="U140" s="791"/>
      <c r="V140" s="707"/>
      <c r="W140" s="31"/>
    </row>
    <row r="141" spans="1:23" s="2" customFormat="1" ht="27.75" customHeight="1" x14ac:dyDescent="0.2">
      <c r="A141" s="697">
        <v>137</v>
      </c>
      <c r="B141" s="82" t="s">
        <v>129</v>
      </c>
      <c r="C141" s="1407"/>
      <c r="D141" s="1391"/>
      <c r="E141" s="1391"/>
      <c r="F141" s="1365" t="e">
        <f t="shared" si="22"/>
        <v>#DIV/0!</v>
      </c>
      <c r="G141" s="1366">
        <v>3690</v>
      </c>
      <c r="H141" s="1382">
        <v>2583</v>
      </c>
      <c r="I141" s="1382">
        <v>1294</v>
      </c>
      <c r="J141" s="1365">
        <f t="shared" si="20"/>
        <v>-0.49903213317847461</v>
      </c>
      <c r="K141" s="1408">
        <v>112</v>
      </c>
      <c r="L141" s="1382">
        <v>78.400000000000006</v>
      </c>
      <c r="M141" s="1382">
        <v>45</v>
      </c>
      <c r="N141" s="1365">
        <f t="shared" si="21"/>
        <v>-0.42602040816326536</v>
      </c>
      <c r="O141" s="708">
        <v>37</v>
      </c>
      <c r="P141" s="712"/>
      <c r="Q141" s="747"/>
      <c r="R141" s="1365"/>
      <c r="S141" s="714"/>
      <c r="T141" s="1368"/>
      <c r="U141" s="795"/>
      <c r="V141" s="717"/>
      <c r="W141" s="31"/>
    </row>
    <row r="142" spans="1:23" s="18" customFormat="1" ht="27.75" customHeight="1" x14ac:dyDescent="0.2">
      <c r="A142" s="697">
        <v>138</v>
      </c>
      <c r="B142" s="19" t="s">
        <v>128</v>
      </c>
      <c r="C142" s="1411"/>
      <c r="D142" s="1387"/>
      <c r="E142" s="1418"/>
      <c r="F142" s="1359" t="e">
        <f t="shared" si="22"/>
        <v>#DIV/0!</v>
      </c>
      <c r="G142" s="1360">
        <v>5699</v>
      </c>
      <c r="H142" s="1383">
        <v>3989.3</v>
      </c>
      <c r="I142" s="1383">
        <v>1624</v>
      </c>
      <c r="J142" s="1359">
        <f t="shared" si="20"/>
        <v>-0.59291103702403936</v>
      </c>
      <c r="K142" s="1412">
        <v>144</v>
      </c>
      <c r="L142" s="1383">
        <v>100.8</v>
      </c>
      <c r="M142" s="1413">
        <v>97</v>
      </c>
      <c r="N142" s="1359">
        <f t="shared" si="21"/>
        <v>-3.7698412698412676E-2</v>
      </c>
      <c r="O142" s="698"/>
      <c r="P142" s="702"/>
      <c r="Q142" s="748"/>
      <c r="R142" s="1359"/>
      <c r="S142" s="704"/>
      <c r="T142" s="1362"/>
      <c r="U142" s="791"/>
      <c r="V142" s="707"/>
      <c r="W142" s="31"/>
    </row>
    <row r="143" spans="1:23" s="2" customFormat="1" ht="27.75" customHeight="1" x14ac:dyDescent="0.2">
      <c r="A143" s="697">
        <v>139</v>
      </c>
      <c r="B143" s="82" t="s">
        <v>130</v>
      </c>
      <c r="C143" s="1407"/>
      <c r="D143" s="1391"/>
      <c r="E143" s="1391"/>
      <c r="F143" s="1365" t="e">
        <f t="shared" si="22"/>
        <v>#DIV/0!</v>
      </c>
      <c r="G143" s="1366">
        <v>2253</v>
      </c>
      <c r="H143" s="1382">
        <v>1577.1</v>
      </c>
      <c r="I143" s="1382">
        <v>818</v>
      </c>
      <c r="J143" s="1365">
        <f t="shared" si="20"/>
        <v>-0.48132648532115907</v>
      </c>
      <c r="K143" s="1408">
        <v>53</v>
      </c>
      <c r="L143" s="1382">
        <v>37.1</v>
      </c>
      <c r="M143" s="1382">
        <v>43</v>
      </c>
      <c r="N143" s="1365">
        <f t="shared" si="21"/>
        <v>0.15902964959568733</v>
      </c>
      <c r="O143" s="708">
        <v>0.2</v>
      </c>
      <c r="P143" s="712"/>
      <c r="Q143" s="747"/>
      <c r="R143" s="1365"/>
      <c r="S143" s="714"/>
      <c r="T143" s="1368"/>
      <c r="U143" s="795"/>
      <c r="V143" s="717"/>
      <c r="W143" s="31"/>
    </row>
    <row r="144" spans="1:23" s="18" customFormat="1" ht="27.75" customHeight="1" x14ac:dyDescent="0.2">
      <c r="A144" s="697">
        <v>140</v>
      </c>
      <c r="B144" s="19" t="s">
        <v>131</v>
      </c>
      <c r="C144" s="1411"/>
      <c r="D144" s="1387"/>
      <c r="E144" s="1387"/>
      <c r="F144" s="1359" t="e">
        <f t="shared" si="22"/>
        <v>#DIV/0!</v>
      </c>
      <c r="G144" s="1360">
        <v>4967</v>
      </c>
      <c r="H144" s="1383">
        <v>3476.9</v>
      </c>
      <c r="I144" s="1383">
        <v>1198</v>
      </c>
      <c r="J144" s="1359">
        <f t="shared" si="20"/>
        <v>-0.65544019097471895</v>
      </c>
      <c r="K144" s="1412">
        <v>136</v>
      </c>
      <c r="L144" s="1383">
        <v>95.2</v>
      </c>
      <c r="M144" s="1383">
        <v>96</v>
      </c>
      <c r="N144" s="1359">
        <f t="shared" si="21"/>
        <v>8.4033613445377853E-3</v>
      </c>
      <c r="O144" s="698"/>
      <c r="P144" s="702"/>
      <c r="Q144" s="748"/>
      <c r="R144" s="1359"/>
      <c r="S144" s="704"/>
      <c r="T144" s="1362"/>
      <c r="U144" s="791"/>
      <c r="V144" s="707"/>
      <c r="W144" s="31"/>
    </row>
    <row r="145" spans="1:23" s="2" customFormat="1" ht="27.75" customHeight="1" x14ac:dyDescent="0.2">
      <c r="A145" s="697">
        <v>141</v>
      </c>
      <c r="B145" s="82" t="s">
        <v>132</v>
      </c>
      <c r="C145" s="1407"/>
      <c r="D145" s="1391"/>
      <c r="E145" s="1391"/>
      <c r="F145" s="1365" t="e">
        <f t="shared" si="22"/>
        <v>#DIV/0!</v>
      </c>
      <c r="G145" s="1366">
        <v>4990</v>
      </c>
      <c r="H145" s="1382">
        <v>3493</v>
      </c>
      <c r="I145" s="1382">
        <v>1198</v>
      </c>
      <c r="J145" s="1365">
        <f t="shared" si="20"/>
        <v>-0.65702834239908392</v>
      </c>
      <c r="K145" s="1408">
        <v>169</v>
      </c>
      <c r="L145" s="1382">
        <v>118.3</v>
      </c>
      <c r="M145" s="1382">
        <v>70</v>
      </c>
      <c r="N145" s="1365">
        <f t="shared" si="21"/>
        <v>-0.40828402366863903</v>
      </c>
      <c r="O145" s="708"/>
      <c r="P145" s="712"/>
      <c r="Q145" s="747"/>
      <c r="R145" s="1365"/>
      <c r="S145" s="714"/>
      <c r="T145" s="1368"/>
      <c r="U145" s="795"/>
      <c r="V145" s="717"/>
      <c r="W145" s="31"/>
    </row>
    <row r="146" spans="1:23" s="18" customFormat="1" ht="27.75" customHeight="1" x14ac:dyDescent="0.2">
      <c r="A146" s="697">
        <v>142</v>
      </c>
      <c r="B146" s="19" t="s">
        <v>133</v>
      </c>
      <c r="C146" s="1411"/>
      <c r="D146" s="1387"/>
      <c r="E146" s="1387"/>
      <c r="F146" s="1359" t="e">
        <f t="shared" si="22"/>
        <v>#DIV/0!</v>
      </c>
      <c r="G146" s="1360">
        <v>4780</v>
      </c>
      <c r="H146" s="1383">
        <v>3346</v>
      </c>
      <c r="I146" s="1383">
        <v>1545</v>
      </c>
      <c r="J146" s="1359">
        <f t="shared" si="20"/>
        <v>-0.53825463239689175</v>
      </c>
      <c r="K146" s="1412">
        <v>88</v>
      </c>
      <c r="L146" s="1383">
        <v>61.6</v>
      </c>
      <c r="M146" s="1383">
        <v>92</v>
      </c>
      <c r="N146" s="1359">
        <f t="shared" si="21"/>
        <v>0.49350649350649345</v>
      </c>
      <c r="O146" s="698">
        <v>53.5</v>
      </c>
      <c r="P146" s="702"/>
      <c r="Q146" s="748">
        <v>0.16</v>
      </c>
      <c r="R146" s="1359"/>
      <c r="S146" s="704"/>
      <c r="T146" s="1362"/>
      <c r="U146" s="791"/>
      <c r="V146" s="707"/>
      <c r="W146" s="31"/>
    </row>
    <row r="147" spans="1:23" s="2" customFormat="1" ht="27.75" customHeight="1" x14ac:dyDescent="0.2">
      <c r="A147" s="697">
        <v>143</v>
      </c>
      <c r="B147" s="82" t="s">
        <v>134</v>
      </c>
      <c r="C147" s="1407"/>
      <c r="D147" s="1391"/>
      <c r="E147" s="1391"/>
      <c r="F147" s="1365" t="e">
        <f t="shared" si="22"/>
        <v>#DIV/0!</v>
      </c>
      <c r="G147" s="1366">
        <v>5680</v>
      </c>
      <c r="H147" s="1382">
        <v>3976</v>
      </c>
      <c r="I147" s="1382">
        <v>1409</v>
      </c>
      <c r="J147" s="1365">
        <f t="shared" si="20"/>
        <v>-0.64562374245472842</v>
      </c>
      <c r="K147" s="1408">
        <v>172</v>
      </c>
      <c r="L147" s="1382">
        <v>216.4</v>
      </c>
      <c r="M147" s="1382">
        <v>142</v>
      </c>
      <c r="N147" s="1365">
        <f t="shared" si="21"/>
        <v>-0.34380776340110908</v>
      </c>
      <c r="O147" s="708"/>
      <c r="P147" s="712"/>
      <c r="Q147" s="747"/>
      <c r="R147" s="1365"/>
      <c r="S147" s="714"/>
      <c r="T147" s="1368"/>
      <c r="U147" s="795"/>
      <c r="V147" s="717"/>
      <c r="W147" s="31"/>
    </row>
    <row r="148" spans="1:23" s="18" customFormat="1" ht="27.75" customHeight="1" x14ac:dyDescent="0.2">
      <c r="A148" s="697">
        <v>144</v>
      </c>
      <c r="B148" s="19" t="s">
        <v>135</v>
      </c>
      <c r="C148" s="1411"/>
      <c r="D148" s="1387"/>
      <c r="E148" s="1387"/>
      <c r="F148" s="1359" t="e">
        <f t="shared" si="22"/>
        <v>#DIV/0!</v>
      </c>
      <c r="G148" s="1360">
        <v>1894</v>
      </c>
      <c r="H148" s="1383">
        <v>1325.8</v>
      </c>
      <c r="I148" s="1383">
        <v>620</v>
      </c>
      <c r="J148" s="1359">
        <f t="shared" si="20"/>
        <v>-0.53235782169256296</v>
      </c>
      <c r="K148" s="1412">
        <v>263</v>
      </c>
      <c r="L148" s="1383">
        <v>184.1</v>
      </c>
      <c r="M148" s="1383">
        <v>39</v>
      </c>
      <c r="N148" s="1359">
        <f t="shared" si="21"/>
        <v>-0.78815860945138505</v>
      </c>
      <c r="O148" s="698">
        <v>3.4000000000000002E-2</v>
      </c>
      <c r="P148" s="702"/>
      <c r="Q148" s="748"/>
      <c r="R148" s="1359"/>
      <c r="S148" s="704"/>
      <c r="T148" s="1362"/>
      <c r="U148" s="791"/>
      <c r="V148" s="707"/>
      <c r="W148" s="31"/>
    </row>
    <row r="149" spans="1:23" s="2" customFormat="1" ht="27.75" customHeight="1" x14ac:dyDescent="0.2">
      <c r="A149" s="697">
        <v>145</v>
      </c>
      <c r="B149" s="82" t="s">
        <v>136</v>
      </c>
      <c r="C149" s="1407"/>
      <c r="D149" s="1391"/>
      <c r="E149" s="1391"/>
      <c r="F149" s="1365" t="e">
        <f t="shared" si="22"/>
        <v>#DIV/0!</v>
      </c>
      <c r="G149" s="1366">
        <v>2750</v>
      </c>
      <c r="H149" s="1382">
        <v>1925</v>
      </c>
      <c r="I149" s="1382">
        <v>1058</v>
      </c>
      <c r="J149" s="1365">
        <f t="shared" si="20"/>
        <v>-0.45038961038961034</v>
      </c>
      <c r="K149" s="1408">
        <v>130</v>
      </c>
      <c r="L149" s="1382">
        <v>91</v>
      </c>
      <c r="M149" s="1382">
        <v>87</v>
      </c>
      <c r="N149" s="1365">
        <f t="shared" si="21"/>
        <v>-4.3956043956043911E-2</v>
      </c>
      <c r="O149" s="708">
        <v>42</v>
      </c>
      <c r="P149" s="712"/>
      <c r="Q149" s="747">
        <v>29</v>
      </c>
      <c r="R149" s="1365"/>
      <c r="S149" s="714"/>
      <c r="T149" s="1368"/>
      <c r="U149" s="795"/>
      <c r="V149" s="717"/>
      <c r="W149" s="31"/>
    </row>
    <row r="150" spans="1:23" s="18" customFormat="1" ht="27.75" customHeight="1" x14ac:dyDescent="0.2">
      <c r="A150" s="697">
        <v>146</v>
      </c>
      <c r="B150" s="19" t="s">
        <v>141</v>
      </c>
      <c r="C150" s="1411"/>
      <c r="D150" s="1387"/>
      <c r="E150" s="1387"/>
      <c r="F150" s="1359" t="e">
        <f t="shared" si="22"/>
        <v>#DIV/0!</v>
      </c>
      <c r="G150" s="1360">
        <v>4366</v>
      </c>
      <c r="H150" s="1383">
        <v>3056.2</v>
      </c>
      <c r="I150" s="1383">
        <v>1268</v>
      </c>
      <c r="J150" s="1359">
        <f t="shared" si="20"/>
        <v>-0.58510568680060204</v>
      </c>
      <c r="K150" s="1412">
        <v>183</v>
      </c>
      <c r="L150" s="1383">
        <v>128.1</v>
      </c>
      <c r="M150" s="1383">
        <v>97</v>
      </c>
      <c r="N150" s="1359">
        <f t="shared" si="21"/>
        <v>-0.24277907884465255</v>
      </c>
      <c r="O150" s="698"/>
      <c r="P150" s="702"/>
      <c r="Q150" s="748"/>
      <c r="R150" s="1359"/>
      <c r="S150" s="704"/>
      <c r="T150" s="1362"/>
      <c r="U150" s="791"/>
      <c r="V150" s="707"/>
      <c r="W150" s="31"/>
    </row>
    <row r="151" spans="1:23" s="2" customFormat="1" ht="27.75" customHeight="1" x14ac:dyDescent="0.2">
      <c r="A151" s="697">
        <v>147</v>
      </c>
      <c r="B151" s="82" t="s">
        <v>137</v>
      </c>
      <c r="C151" s="1407"/>
      <c r="D151" s="1391"/>
      <c r="E151" s="1391"/>
      <c r="F151" s="1365" t="e">
        <f t="shared" si="22"/>
        <v>#DIV/0!</v>
      </c>
      <c r="G151" s="1366">
        <v>4230</v>
      </c>
      <c r="H151" s="1382">
        <v>2961</v>
      </c>
      <c r="I151" s="1382">
        <v>1410</v>
      </c>
      <c r="J151" s="1365">
        <f t="shared" si="20"/>
        <v>-0.52380952380952384</v>
      </c>
      <c r="K151" s="1408">
        <v>195</v>
      </c>
      <c r="L151" s="1382">
        <v>136.5</v>
      </c>
      <c r="M151" s="1382">
        <v>127</v>
      </c>
      <c r="N151" s="1365">
        <f t="shared" si="21"/>
        <v>-6.9597069597069572E-2</v>
      </c>
      <c r="O151" s="708">
        <v>104</v>
      </c>
      <c r="P151" s="712"/>
      <c r="Q151" s="747"/>
      <c r="R151" s="1365"/>
      <c r="S151" s="714"/>
      <c r="T151" s="1368"/>
      <c r="U151" s="795"/>
      <c r="V151" s="717"/>
      <c r="W151" s="31"/>
    </row>
    <row r="152" spans="1:23" s="18" customFormat="1" ht="27.75" customHeight="1" x14ac:dyDescent="0.2">
      <c r="A152" s="697">
        <v>148</v>
      </c>
      <c r="B152" s="19" t="s">
        <v>139</v>
      </c>
      <c r="C152" s="1411"/>
      <c r="D152" s="1387"/>
      <c r="E152" s="1387"/>
      <c r="F152" s="1359" t="e">
        <f t="shared" si="22"/>
        <v>#DIV/0!</v>
      </c>
      <c r="G152" s="1360">
        <v>3573</v>
      </c>
      <c r="H152" s="1383">
        <v>2501.1</v>
      </c>
      <c r="I152" s="1383">
        <v>1869</v>
      </c>
      <c r="J152" s="1359">
        <f t="shared" si="20"/>
        <v>-0.25272879932829551</v>
      </c>
      <c r="K152" s="1412">
        <v>101</v>
      </c>
      <c r="L152" s="1383">
        <v>70.7</v>
      </c>
      <c r="M152" s="1383">
        <v>91</v>
      </c>
      <c r="N152" s="1359">
        <f t="shared" si="21"/>
        <v>0.28712871287128716</v>
      </c>
      <c r="O152" s="704"/>
      <c r="P152" s="702"/>
      <c r="Q152" s="748"/>
      <c r="R152" s="1359"/>
      <c r="S152" s="704"/>
      <c r="T152" s="1362"/>
      <c r="U152" s="791"/>
      <c r="V152" s="707"/>
      <c r="W152" s="31"/>
    </row>
    <row r="153" spans="1:23" s="2" customFormat="1" ht="27.75" customHeight="1" thickBot="1" x14ac:dyDescent="0.25">
      <c r="A153" s="797">
        <v>149</v>
      </c>
      <c r="B153" s="81" t="s">
        <v>138</v>
      </c>
      <c r="C153" s="1419"/>
      <c r="D153" s="1420"/>
      <c r="E153" s="1420"/>
      <c r="F153" s="1421" t="e">
        <f t="shared" si="22"/>
        <v>#DIV/0!</v>
      </c>
      <c r="G153" s="1422">
        <v>4840</v>
      </c>
      <c r="H153" s="1423">
        <v>3388</v>
      </c>
      <c r="I153" s="1423">
        <v>1692</v>
      </c>
      <c r="J153" s="1421">
        <f t="shared" si="20"/>
        <v>-0.500590318772137</v>
      </c>
      <c r="K153" s="1424">
        <v>145</v>
      </c>
      <c r="L153" s="1423">
        <v>101.5</v>
      </c>
      <c r="M153" s="1423">
        <v>152</v>
      </c>
      <c r="N153" s="1421">
        <f t="shared" si="21"/>
        <v>0.49753694581280783</v>
      </c>
      <c r="O153" s="801"/>
      <c r="P153" s="803"/>
      <c r="Q153" s="799"/>
      <c r="R153" s="1421"/>
      <c r="S153" s="804"/>
      <c r="T153" s="1425"/>
      <c r="U153" s="806"/>
      <c r="V153" s="807"/>
      <c r="W153" s="31"/>
    </row>
    <row r="154" spans="1:23" s="27" customFormat="1" ht="15" thickBot="1" x14ac:dyDescent="0.25">
      <c r="A154" s="808">
        <v>150</v>
      </c>
      <c r="B154" s="46" t="s">
        <v>183</v>
      </c>
      <c r="C154" s="1426"/>
      <c r="D154" s="1427"/>
      <c r="E154" s="1427"/>
      <c r="F154" s="1428" t="e">
        <f t="shared" si="22"/>
        <v>#DIV/0!</v>
      </c>
      <c r="G154" s="1347">
        <v>17216</v>
      </c>
      <c r="H154" s="1429">
        <v>17216</v>
      </c>
      <c r="I154" s="1429">
        <v>17684</v>
      </c>
      <c r="J154" s="1428">
        <f t="shared" si="20"/>
        <v>2.7184014869888529E-2</v>
      </c>
      <c r="K154" s="1430">
        <v>440</v>
      </c>
      <c r="L154" s="1429">
        <v>460</v>
      </c>
      <c r="M154" s="1431">
        <v>460</v>
      </c>
      <c r="N154" s="1428">
        <f t="shared" si="21"/>
        <v>0</v>
      </c>
      <c r="O154" s="674"/>
      <c r="P154" s="678"/>
      <c r="Q154" s="810"/>
      <c r="R154" s="1428"/>
      <c r="S154" s="680"/>
      <c r="T154" s="813">
        <v>12.5</v>
      </c>
      <c r="U154" s="811">
        <v>12.5</v>
      </c>
      <c r="V154" s="814">
        <f t="shared" ref="V154" si="23">U154/T154-1</f>
        <v>0</v>
      </c>
      <c r="W154" s="31"/>
    </row>
    <row r="155" spans="1:23" s="29" customFormat="1" ht="27.75" customHeight="1" x14ac:dyDescent="0.2">
      <c r="A155" s="772">
        <v>151</v>
      </c>
      <c r="B155" s="45" t="s">
        <v>184</v>
      </c>
      <c r="C155" s="899"/>
      <c r="D155" s="1432"/>
      <c r="E155" s="1433"/>
      <c r="F155" s="1434" t="e">
        <f t="shared" si="22"/>
        <v>#DIV/0!</v>
      </c>
      <c r="G155" s="1352">
        <v>3096</v>
      </c>
      <c r="H155" s="1435">
        <v>2476.8000000000002</v>
      </c>
      <c r="I155" s="1435">
        <v>4829</v>
      </c>
      <c r="J155" s="1434">
        <f t="shared" si="20"/>
        <v>0.94969315245478025</v>
      </c>
      <c r="K155" s="1436">
        <v>162</v>
      </c>
      <c r="L155" s="1435">
        <v>129.6</v>
      </c>
      <c r="M155" s="1437">
        <v>185</v>
      </c>
      <c r="N155" s="1434">
        <f t="shared" si="21"/>
        <v>0.42746913580246915</v>
      </c>
      <c r="O155" s="685"/>
      <c r="P155" s="691"/>
      <c r="Q155" s="816"/>
      <c r="R155" s="1434"/>
      <c r="S155" s="693"/>
      <c r="T155" s="819"/>
      <c r="U155" s="820"/>
      <c r="V155" s="818"/>
      <c r="W155" s="31"/>
    </row>
    <row r="156" spans="1:23" s="29" customFormat="1" ht="16.5" customHeight="1" x14ac:dyDescent="0.2">
      <c r="A156" s="697">
        <v>152</v>
      </c>
      <c r="B156" s="28" t="s">
        <v>185</v>
      </c>
      <c r="C156" s="1411"/>
      <c r="D156" s="1387"/>
      <c r="E156" s="1387"/>
      <c r="F156" s="1284" t="e">
        <f t="shared" si="22"/>
        <v>#DIV/0!</v>
      </c>
      <c r="G156" s="1360">
        <v>3225</v>
      </c>
      <c r="H156" s="1383">
        <v>2580</v>
      </c>
      <c r="I156" s="1383">
        <v>2684</v>
      </c>
      <c r="J156" s="1284">
        <f t="shared" si="20"/>
        <v>4.0310077519379872E-2</v>
      </c>
      <c r="K156" s="1412">
        <v>38</v>
      </c>
      <c r="L156" s="1383">
        <v>30.4</v>
      </c>
      <c r="M156" s="1383">
        <v>29</v>
      </c>
      <c r="N156" s="1284">
        <f t="shared" si="21"/>
        <v>-4.6052631578947345E-2</v>
      </c>
      <c r="O156" s="698"/>
      <c r="P156" s="702"/>
      <c r="Q156" s="748"/>
      <c r="R156" s="1284"/>
      <c r="S156" s="704"/>
      <c r="T156" s="822"/>
      <c r="U156" s="823"/>
      <c r="V156" s="821"/>
      <c r="W156" s="31"/>
    </row>
    <row r="157" spans="1:23" s="29" customFormat="1" ht="27.75" customHeight="1" x14ac:dyDescent="0.2">
      <c r="A157" s="697">
        <v>153</v>
      </c>
      <c r="B157" s="36" t="s">
        <v>187</v>
      </c>
      <c r="C157" s="1407"/>
      <c r="D157" s="1391"/>
      <c r="E157" s="1391"/>
      <c r="F157" s="1438" t="e">
        <f t="shared" si="22"/>
        <v>#DIV/0!</v>
      </c>
      <c r="G157" s="1366">
        <v>379</v>
      </c>
      <c r="H157" s="1382">
        <v>303.2</v>
      </c>
      <c r="I157" s="1382">
        <v>389</v>
      </c>
      <c r="J157" s="1438">
        <f t="shared" si="20"/>
        <v>0.28298153034300788</v>
      </c>
      <c r="K157" s="1408">
        <v>29</v>
      </c>
      <c r="L157" s="1382">
        <v>23.2</v>
      </c>
      <c r="M157" s="1382">
        <v>30</v>
      </c>
      <c r="N157" s="1438">
        <f t="shared" si="21"/>
        <v>0.2931034482758621</v>
      </c>
      <c r="O157" s="708"/>
      <c r="P157" s="712"/>
      <c r="Q157" s="747"/>
      <c r="R157" s="1438"/>
      <c r="S157" s="714"/>
      <c r="T157" s="824"/>
      <c r="U157" s="825"/>
      <c r="V157" s="761"/>
      <c r="W157" s="31"/>
    </row>
    <row r="158" spans="1:23" s="31" customFormat="1" ht="26.25" customHeight="1" x14ac:dyDescent="0.2">
      <c r="A158" s="697">
        <v>154</v>
      </c>
      <c r="B158" s="30" t="s">
        <v>186</v>
      </c>
      <c r="C158" s="1439"/>
      <c r="D158" s="1440"/>
      <c r="E158" s="1440"/>
      <c r="F158" s="1230" t="e">
        <f t="shared" si="22"/>
        <v>#DIV/0!</v>
      </c>
      <c r="G158" s="1441">
        <v>246</v>
      </c>
      <c r="H158" s="1416">
        <v>196.8</v>
      </c>
      <c r="I158" s="1416">
        <v>193</v>
      </c>
      <c r="J158" s="1230">
        <f t="shared" si="20"/>
        <v>-1.9308943089430985E-2</v>
      </c>
      <c r="K158" s="1442">
        <v>9</v>
      </c>
      <c r="L158" s="1416">
        <v>7.2</v>
      </c>
      <c r="M158" s="1416">
        <v>10</v>
      </c>
      <c r="N158" s="1230">
        <f t="shared" si="21"/>
        <v>0.38888888888888884</v>
      </c>
      <c r="O158" s="828"/>
      <c r="P158" s="830"/>
      <c r="Q158" s="796"/>
      <c r="R158" s="1230"/>
      <c r="S158" s="831"/>
      <c r="T158" s="832"/>
      <c r="U158" s="833"/>
      <c r="V158" s="827"/>
    </row>
    <row r="159" spans="1:23" s="31" customFormat="1" ht="29.25" thickBot="1" x14ac:dyDescent="0.25">
      <c r="A159" s="724">
        <v>155</v>
      </c>
      <c r="B159" s="37" t="s">
        <v>188</v>
      </c>
      <c r="C159" s="1419"/>
      <c r="D159" s="1420"/>
      <c r="E159" s="1420"/>
      <c r="F159" s="1443" t="e">
        <f t="shared" si="22"/>
        <v>#DIV/0!</v>
      </c>
      <c r="G159" s="1422">
        <v>772</v>
      </c>
      <c r="H159" s="1423">
        <v>617.6</v>
      </c>
      <c r="I159" s="1423">
        <v>540</v>
      </c>
      <c r="J159" s="1443">
        <f t="shared" si="20"/>
        <v>-0.12564766839378239</v>
      </c>
      <c r="K159" s="1424">
        <v>10</v>
      </c>
      <c r="L159" s="1423">
        <v>8</v>
      </c>
      <c r="M159" s="1423">
        <v>8</v>
      </c>
      <c r="N159" s="1443">
        <f t="shared" si="21"/>
        <v>0</v>
      </c>
      <c r="O159" s="801"/>
      <c r="P159" s="803"/>
      <c r="Q159" s="799"/>
      <c r="R159" s="1443"/>
      <c r="S159" s="804"/>
      <c r="T159" s="835"/>
      <c r="U159" s="836"/>
      <c r="V159" s="834"/>
    </row>
    <row r="160" spans="1:23" s="31" customFormat="1" x14ac:dyDescent="0.2">
      <c r="A160" s="772">
        <v>156</v>
      </c>
      <c r="B160" s="837" t="s">
        <v>269</v>
      </c>
      <c r="C160" s="1402"/>
      <c r="D160" s="1403"/>
      <c r="E160" s="1403"/>
      <c r="F160" s="1264"/>
      <c r="G160" s="1379">
        <v>337</v>
      </c>
      <c r="H160" s="1404">
        <v>4317.76</v>
      </c>
      <c r="I160" s="1404">
        <v>2787.12</v>
      </c>
      <c r="J160" s="1264">
        <f t="shared" si="20"/>
        <v>-0.35449862891869865</v>
      </c>
      <c r="K160" s="1405">
        <v>11</v>
      </c>
      <c r="L160" s="1404">
        <v>153.49600000000001</v>
      </c>
      <c r="M160" s="1404">
        <v>109.87200000000001</v>
      </c>
      <c r="N160" s="1264">
        <f t="shared" si="21"/>
        <v>-0.28420284567676024</v>
      </c>
      <c r="O160" s="734"/>
      <c r="P160" s="776"/>
      <c r="Q160" s="774"/>
      <c r="R160" s="1264"/>
      <c r="S160" s="739"/>
      <c r="T160" s="840"/>
      <c r="U160" s="841"/>
      <c r="V160" s="838"/>
    </row>
    <row r="161" spans="1:22" s="31" customFormat="1" ht="15" thickBot="1" x14ac:dyDescent="0.25">
      <c r="A161" s="842">
        <v>157</v>
      </c>
      <c r="B161" s="103" t="s">
        <v>292</v>
      </c>
      <c r="C161" s="1444"/>
      <c r="D161" s="1445"/>
      <c r="E161" s="1445"/>
      <c r="F161" s="1446" t="e">
        <f t="shared" si="22"/>
        <v>#DIV/0!</v>
      </c>
      <c r="G161" s="1447"/>
      <c r="H161" s="1448">
        <v>22699.96</v>
      </c>
      <c r="I161" s="1448">
        <v>11200.96</v>
      </c>
      <c r="J161" s="1446">
        <f t="shared" si="20"/>
        <v>-0.50656476927712646</v>
      </c>
      <c r="K161" s="1449"/>
      <c r="L161" s="1448">
        <v>1369.0940000000001</v>
      </c>
      <c r="M161" s="1448">
        <v>149.649</v>
      </c>
      <c r="N161" s="1446">
        <f t="shared" si="21"/>
        <v>-0.89069486828515787</v>
      </c>
      <c r="O161" s="846"/>
      <c r="P161" s="848"/>
      <c r="Q161" s="844"/>
      <c r="R161" s="1446"/>
      <c r="S161" s="849"/>
      <c r="T161" s="850"/>
      <c r="U161" s="851"/>
      <c r="V161" s="845"/>
    </row>
    <row r="162" spans="1:22" ht="15.75" thickBot="1" x14ac:dyDescent="0.25">
      <c r="A162" s="852"/>
      <c r="B162" s="852"/>
      <c r="C162" s="1450">
        <f>SUM(C5:C161)</f>
        <v>0</v>
      </c>
      <c r="D162" s="1451">
        <f>SUM(D5:D161)</f>
        <v>0</v>
      </c>
      <c r="E162" s="1451">
        <f>SUM(E5:E161)</f>
        <v>0</v>
      </c>
      <c r="F162" s="1452" t="e">
        <f t="shared" si="22"/>
        <v>#DIV/0!</v>
      </c>
      <c r="G162" s="1453">
        <f>SUM(G5:G161)</f>
        <v>390807.93222199997</v>
      </c>
      <c r="H162" s="1454">
        <f>SUM(H5:H161)</f>
        <v>314315.28999999992</v>
      </c>
      <c r="I162" s="1455">
        <f>SUM(I5:I161)</f>
        <v>207892.52500000002</v>
      </c>
      <c r="J162" s="1456">
        <f t="shared" si="20"/>
        <v>-0.33858602615227507</v>
      </c>
      <c r="K162" s="1453">
        <f>SUM(K5:K161)</f>
        <v>13531</v>
      </c>
      <c r="L162" s="1454">
        <f>SUM(L5:L161)</f>
        <v>11627.260000000002</v>
      </c>
      <c r="M162" s="1454">
        <f>SUM(M5:M161)</f>
        <v>10238.660999999998</v>
      </c>
      <c r="N162" s="1456">
        <f>M162/L162-1</f>
        <v>-0.11942615887147989</v>
      </c>
      <c r="O162" s="853">
        <f>SUM(O5:O161)</f>
        <v>769.68999999999994</v>
      </c>
      <c r="P162" s="854">
        <f>SUM(P5:P161)</f>
        <v>228.434</v>
      </c>
      <c r="Q162" s="854">
        <f>SUM(Q5:Q161)</f>
        <v>371.76199999999994</v>
      </c>
      <c r="R162" s="1457">
        <f t="shared" ref="R162" si="24">Q162/P162-1</f>
        <v>0.62743724664454481</v>
      </c>
      <c r="S162" s="853">
        <f>SUM(S5:S161)</f>
        <v>0</v>
      </c>
      <c r="T162" s="860">
        <f>SUM(T5:T161)</f>
        <v>12.5</v>
      </c>
      <c r="U162" s="854">
        <f>SUM(U5:U161)</f>
        <v>12.5</v>
      </c>
      <c r="V162" s="1458">
        <f t="shared" ref="V162" si="25">U162/T162-1</f>
        <v>0</v>
      </c>
    </row>
  </sheetData>
  <mergeCells count="7">
    <mergeCell ref="S3:V3"/>
    <mergeCell ref="A3:A4"/>
    <mergeCell ref="B3:B4"/>
    <mergeCell ref="C3:F3"/>
    <mergeCell ref="G3:J3"/>
    <mergeCell ref="K3:N3"/>
    <mergeCell ref="O3:R3"/>
  </mergeCells>
  <pageMargins left="0.55118110236220474" right="0.23622047244094491" top="0.74803149606299213" bottom="0.55118110236220474" header="0.31496062992125984" footer="0.31496062992125984"/>
  <pageSetup paperSize="9" scale="45" fitToHeight="0" orientation="landscape" r:id="rId1"/>
  <rowBreaks count="3" manualBreakCount="3">
    <brk id="61" max="16383" man="1"/>
    <brk id="106" max="16383" man="1"/>
    <brk id="14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2"/>
  <sheetViews>
    <sheetView showOutlineSymbols="0" showWhiteSpace="0" view="pageBreakPreview" zoomScale="70" zoomScaleNormal="80" zoomScaleSheetLayoutView="70" workbookViewId="0">
      <pane xSplit="2" topLeftCell="C1" activePane="topRight" state="frozen"/>
      <selection pane="topRight" activeCell="L162" sqref="L162"/>
    </sheetView>
  </sheetViews>
  <sheetFormatPr defaultRowHeight="14.25" x14ac:dyDescent="0.2"/>
  <cols>
    <col min="1" max="1" width="4.375" style="670" customWidth="1"/>
    <col min="2" max="2" width="34.25" style="8" customWidth="1"/>
    <col min="3" max="3" width="9.75" style="33" customWidth="1"/>
    <col min="4" max="4" width="9.5" style="1" customWidth="1"/>
    <col min="5" max="5" width="9.625" style="1" customWidth="1"/>
    <col min="6" max="6" width="10" style="1" customWidth="1"/>
    <col min="7" max="8" width="10.5" style="1" customWidth="1"/>
    <col min="9" max="9" width="10.375" style="1" customWidth="1"/>
    <col min="10" max="10" width="10" style="1" customWidth="1"/>
    <col min="11" max="11" width="9.75" style="33" customWidth="1"/>
    <col min="12" max="12" width="9.5" style="1" customWidth="1"/>
    <col min="13" max="13" width="9.625" style="1" customWidth="1"/>
    <col min="14" max="14" width="10" style="1" customWidth="1"/>
    <col min="15" max="15" width="9.5" style="1" customWidth="1"/>
    <col min="16" max="17" width="9.75" style="1" customWidth="1"/>
    <col min="18" max="18" width="9.75" style="671" customWidth="1"/>
    <col min="19" max="19" width="9.5" style="1" customWidth="1"/>
    <col min="20" max="20" width="9.875" style="1" customWidth="1"/>
    <col min="21" max="21" width="9.25" style="1" customWidth="1"/>
    <col min="22" max="22" width="9.5" style="671" customWidth="1"/>
    <col min="23" max="23" width="9" style="31"/>
  </cols>
  <sheetData>
    <row r="1" spans="1:23" ht="27.75" customHeight="1" x14ac:dyDescent="0.45">
      <c r="A1" s="666"/>
      <c r="B1" s="33"/>
      <c r="C1" s="1"/>
      <c r="F1" s="10"/>
      <c r="J1" s="33"/>
      <c r="K1" s="667" t="s">
        <v>262</v>
      </c>
      <c r="R1" s="1"/>
      <c r="U1" s="668"/>
      <c r="V1" s="668"/>
      <c r="W1" s="669"/>
    </row>
    <row r="2" spans="1:23" ht="14.25" customHeight="1" thickBot="1" x14ac:dyDescent="0.25"/>
    <row r="3" spans="1:23" ht="31.5" customHeight="1" x14ac:dyDescent="0.2">
      <c r="A3" s="1616" t="s">
        <v>263</v>
      </c>
      <c r="B3" s="1611" t="s">
        <v>228</v>
      </c>
      <c r="C3" s="1613" t="s">
        <v>215</v>
      </c>
      <c r="D3" s="1614"/>
      <c r="E3" s="1614"/>
      <c r="F3" s="1615"/>
      <c r="G3" s="1614" t="s">
        <v>216</v>
      </c>
      <c r="H3" s="1614"/>
      <c r="I3" s="1614"/>
      <c r="J3" s="1614"/>
      <c r="K3" s="1613" t="s">
        <v>217</v>
      </c>
      <c r="L3" s="1614"/>
      <c r="M3" s="1614"/>
      <c r="N3" s="1615"/>
      <c r="O3" s="1614" t="s">
        <v>218</v>
      </c>
      <c r="P3" s="1614"/>
      <c r="Q3" s="1614"/>
      <c r="R3" s="1614"/>
      <c r="S3" s="1613" t="s">
        <v>207</v>
      </c>
      <c r="T3" s="1614"/>
      <c r="U3" s="1614"/>
      <c r="V3" s="1615"/>
    </row>
    <row r="4" spans="1:23" s="4" customFormat="1" ht="45.75" thickBot="1" x14ac:dyDescent="0.25">
      <c r="A4" s="1617"/>
      <c r="B4" s="1612"/>
      <c r="C4" s="41" t="s">
        <v>264</v>
      </c>
      <c r="D4" s="42" t="s">
        <v>265</v>
      </c>
      <c r="E4" s="42" t="s">
        <v>266</v>
      </c>
      <c r="F4" s="42" t="s">
        <v>267</v>
      </c>
      <c r="G4" s="41" t="s">
        <v>264</v>
      </c>
      <c r="H4" s="42" t="s">
        <v>265</v>
      </c>
      <c r="I4" s="42" t="s">
        <v>266</v>
      </c>
      <c r="J4" s="42" t="s">
        <v>267</v>
      </c>
      <c r="K4" s="41" t="s">
        <v>264</v>
      </c>
      <c r="L4" s="42" t="s">
        <v>265</v>
      </c>
      <c r="M4" s="42" t="s">
        <v>266</v>
      </c>
      <c r="N4" s="42" t="s">
        <v>267</v>
      </c>
      <c r="O4" s="41" t="s">
        <v>264</v>
      </c>
      <c r="P4" s="42" t="s">
        <v>265</v>
      </c>
      <c r="Q4" s="42" t="s">
        <v>266</v>
      </c>
      <c r="R4" s="672" t="s">
        <v>267</v>
      </c>
      <c r="S4" s="41" t="s">
        <v>264</v>
      </c>
      <c r="T4" s="42" t="s">
        <v>265</v>
      </c>
      <c r="U4" s="42" t="s">
        <v>266</v>
      </c>
      <c r="V4" s="672" t="s">
        <v>267</v>
      </c>
      <c r="W4" s="78"/>
    </row>
    <row r="5" spans="1:23" s="18" customFormat="1" ht="25.5" customHeight="1" thickBot="1" x14ac:dyDescent="0.25">
      <c r="A5" s="673">
        <v>1</v>
      </c>
      <c r="B5" s="91" t="s">
        <v>234</v>
      </c>
      <c r="C5" s="674"/>
      <c r="D5" s="675"/>
      <c r="E5" s="675"/>
      <c r="F5" s="676"/>
      <c r="G5" s="674"/>
      <c r="H5" s="675"/>
      <c r="I5" s="675">
        <v>658.81</v>
      </c>
      <c r="J5" s="676"/>
      <c r="K5" s="674"/>
      <c r="L5" s="675"/>
      <c r="M5" s="675">
        <v>15.37</v>
      </c>
      <c r="N5" s="676"/>
      <c r="O5" s="677"/>
      <c r="P5" s="678"/>
      <c r="Q5" s="679"/>
      <c r="R5" s="676"/>
      <c r="S5" s="680"/>
      <c r="T5" s="681"/>
      <c r="U5" s="682"/>
      <c r="V5" s="683"/>
      <c r="W5" s="31"/>
    </row>
    <row r="6" spans="1:23" s="2" customFormat="1" ht="26.1" customHeight="1" x14ac:dyDescent="0.2">
      <c r="A6" s="684">
        <v>2</v>
      </c>
      <c r="B6" s="80" t="s">
        <v>52</v>
      </c>
      <c r="C6" s="685"/>
      <c r="D6" s="686"/>
      <c r="E6" s="686"/>
      <c r="F6" s="687"/>
      <c r="G6" s="685"/>
      <c r="H6" s="686"/>
      <c r="I6" s="688">
        <v>1222</v>
      </c>
      <c r="J6" s="689"/>
      <c r="K6" s="685"/>
      <c r="L6" s="686"/>
      <c r="M6" s="686">
        <v>36</v>
      </c>
      <c r="N6" s="687"/>
      <c r="O6" s="690"/>
      <c r="P6" s="691"/>
      <c r="Q6" s="692"/>
      <c r="R6" s="689"/>
      <c r="S6" s="693"/>
      <c r="T6" s="694"/>
      <c r="U6" s="695"/>
      <c r="V6" s="696"/>
      <c r="W6" s="31"/>
    </row>
    <row r="7" spans="1:23" s="18" customFormat="1" ht="26.1" customHeight="1" x14ac:dyDescent="0.2">
      <c r="A7" s="697">
        <v>3</v>
      </c>
      <c r="B7" s="19" t="s">
        <v>57</v>
      </c>
      <c r="C7" s="698"/>
      <c r="D7" s="699"/>
      <c r="E7" s="699"/>
      <c r="F7" s="700"/>
      <c r="G7" s="698"/>
      <c r="H7" s="699"/>
      <c r="I7" s="699">
        <v>2789</v>
      </c>
      <c r="J7" s="700"/>
      <c r="K7" s="698"/>
      <c r="L7" s="699"/>
      <c r="M7" s="699">
        <v>34</v>
      </c>
      <c r="N7" s="700"/>
      <c r="O7" s="701"/>
      <c r="P7" s="702"/>
      <c r="Q7" s="703"/>
      <c r="R7" s="700"/>
      <c r="S7" s="704"/>
      <c r="T7" s="705"/>
      <c r="U7" s="706"/>
      <c r="V7" s="707"/>
      <c r="W7" s="31"/>
    </row>
    <row r="8" spans="1:23" s="2" customFormat="1" ht="26.1" customHeight="1" x14ac:dyDescent="0.2">
      <c r="A8" s="697">
        <v>4</v>
      </c>
      <c r="B8" s="82" t="s">
        <v>53</v>
      </c>
      <c r="C8" s="708"/>
      <c r="D8" s="709"/>
      <c r="E8" s="709"/>
      <c r="F8" s="710"/>
      <c r="G8" s="708"/>
      <c r="H8" s="709"/>
      <c r="I8" s="709">
        <v>1673</v>
      </c>
      <c r="J8" s="710"/>
      <c r="K8" s="708"/>
      <c r="L8" s="709"/>
      <c r="M8" s="709">
        <v>41</v>
      </c>
      <c r="N8" s="710"/>
      <c r="O8" s="711"/>
      <c r="P8" s="712"/>
      <c r="Q8" s="713"/>
      <c r="R8" s="710"/>
      <c r="S8" s="714"/>
      <c r="T8" s="715"/>
      <c r="U8" s="716"/>
      <c r="V8" s="717"/>
      <c r="W8" s="31"/>
    </row>
    <row r="9" spans="1:23" s="18" customFormat="1" ht="26.1" customHeight="1" x14ac:dyDescent="0.2">
      <c r="A9" s="697">
        <v>5</v>
      </c>
      <c r="B9" s="85" t="s">
        <v>54</v>
      </c>
      <c r="C9" s="698"/>
      <c r="D9" s="699"/>
      <c r="E9" s="699"/>
      <c r="F9" s="718"/>
      <c r="G9" s="698"/>
      <c r="H9" s="699"/>
      <c r="I9" s="699">
        <v>1166</v>
      </c>
      <c r="J9" s="718"/>
      <c r="K9" s="698"/>
      <c r="L9" s="699"/>
      <c r="M9" s="699">
        <v>35</v>
      </c>
      <c r="N9" s="718"/>
      <c r="O9" s="701"/>
      <c r="P9" s="702"/>
      <c r="Q9" s="703"/>
      <c r="R9" s="718"/>
      <c r="S9" s="704"/>
      <c r="T9" s="719"/>
      <c r="U9" s="720"/>
      <c r="V9" s="721"/>
      <c r="W9" s="31"/>
    </row>
    <row r="10" spans="1:23" s="18" customFormat="1" ht="26.1" customHeight="1" x14ac:dyDescent="0.2">
      <c r="A10" s="697">
        <v>6</v>
      </c>
      <c r="B10" s="80" t="s">
        <v>55</v>
      </c>
      <c r="C10" s="685"/>
      <c r="D10" s="686"/>
      <c r="E10" s="686"/>
      <c r="F10" s="687"/>
      <c r="G10" s="685"/>
      <c r="H10" s="686"/>
      <c r="I10" s="686">
        <v>1078</v>
      </c>
      <c r="J10" s="687"/>
      <c r="K10" s="685"/>
      <c r="L10" s="686"/>
      <c r="M10" s="686">
        <v>73</v>
      </c>
      <c r="N10" s="687"/>
      <c r="O10" s="722"/>
      <c r="P10" s="723"/>
      <c r="Q10" s="723"/>
      <c r="R10" s="687"/>
      <c r="S10" s="693"/>
      <c r="T10" s="694"/>
      <c r="U10" s="695"/>
      <c r="V10" s="696"/>
      <c r="W10" s="31"/>
    </row>
    <row r="11" spans="1:23" s="18" customFormat="1" ht="26.1" customHeight="1" thickBot="1" x14ac:dyDescent="0.25">
      <c r="A11" s="724">
        <v>7</v>
      </c>
      <c r="B11" s="84" t="s">
        <v>56</v>
      </c>
      <c r="C11" s="725"/>
      <c r="D11" s="726"/>
      <c r="E11" s="726"/>
      <c r="F11" s="727"/>
      <c r="G11" s="725"/>
      <c r="H11" s="726"/>
      <c r="I11" s="726">
        <v>1308</v>
      </c>
      <c r="J11" s="727"/>
      <c r="K11" s="725"/>
      <c r="L11" s="726"/>
      <c r="M11" s="726">
        <v>37</v>
      </c>
      <c r="N11" s="727"/>
      <c r="O11" s="728"/>
      <c r="P11" s="729"/>
      <c r="Q11" s="729"/>
      <c r="R11" s="727"/>
      <c r="S11" s="730"/>
      <c r="T11" s="731"/>
      <c r="U11" s="732"/>
      <c r="V11" s="733"/>
      <c r="W11" s="31"/>
    </row>
    <row r="12" spans="1:23" s="2" customFormat="1" ht="26.1" customHeight="1" x14ac:dyDescent="0.2">
      <c r="A12" s="684">
        <v>8</v>
      </c>
      <c r="B12" s="80" t="s">
        <v>0</v>
      </c>
      <c r="C12" s="685"/>
      <c r="D12" s="686"/>
      <c r="E12" s="686"/>
      <c r="F12" s="687"/>
      <c r="G12" s="685"/>
      <c r="H12" s="686"/>
      <c r="I12" s="686">
        <v>931</v>
      </c>
      <c r="J12" s="687"/>
      <c r="K12" s="685"/>
      <c r="L12" s="686"/>
      <c r="M12" s="686">
        <v>37</v>
      </c>
      <c r="N12" s="687"/>
      <c r="O12" s="690"/>
      <c r="P12" s="691"/>
      <c r="Q12" s="723"/>
      <c r="R12" s="687"/>
      <c r="S12" s="693"/>
      <c r="T12" s="694"/>
      <c r="U12" s="695"/>
      <c r="V12" s="696"/>
      <c r="W12" s="31"/>
    </row>
    <row r="13" spans="1:23" s="2" customFormat="1" ht="26.1" customHeight="1" x14ac:dyDescent="0.2">
      <c r="A13" s="697">
        <v>9</v>
      </c>
      <c r="B13" s="83" t="s">
        <v>230</v>
      </c>
      <c r="C13" s="734"/>
      <c r="D13" s="735"/>
      <c r="E13" s="735"/>
      <c r="F13" s="736"/>
      <c r="G13" s="734"/>
      <c r="H13" s="735"/>
      <c r="I13" s="735">
        <v>1042</v>
      </c>
      <c r="J13" s="736"/>
      <c r="K13" s="734"/>
      <c r="L13" s="735"/>
      <c r="M13" s="735">
        <v>50</v>
      </c>
      <c r="N13" s="736"/>
      <c r="O13" s="737"/>
      <c r="P13" s="738"/>
      <c r="Q13" s="738"/>
      <c r="R13" s="736"/>
      <c r="S13" s="739"/>
      <c r="T13" s="740"/>
      <c r="U13" s="741"/>
      <c r="V13" s="742"/>
      <c r="W13" s="31"/>
    </row>
    <row r="14" spans="1:23" s="18" customFormat="1" ht="26.1" customHeight="1" x14ac:dyDescent="0.2">
      <c r="A14" s="697">
        <v>10</v>
      </c>
      <c r="B14" s="82" t="s">
        <v>2</v>
      </c>
      <c r="C14" s="708"/>
      <c r="D14" s="709"/>
      <c r="E14" s="709"/>
      <c r="F14" s="710"/>
      <c r="G14" s="708"/>
      <c r="H14" s="709"/>
      <c r="I14" s="709">
        <v>1021</v>
      </c>
      <c r="J14" s="710"/>
      <c r="K14" s="708"/>
      <c r="L14" s="709"/>
      <c r="M14" s="709">
        <v>72</v>
      </c>
      <c r="N14" s="710"/>
      <c r="O14" s="711"/>
      <c r="P14" s="712"/>
      <c r="Q14" s="713"/>
      <c r="R14" s="710"/>
      <c r="S14" s="714"/>
      <c r="T14" s="715"/>
      <c r="U14" s="716"/>
      <c r="V14" s="717"/>
      <c r="W14" s="31"/>
    </row>
    <row r="15" spans="1:23" s="2" customFormat="1" ht="26.1" customHeight="1" x14ac:dyDescent="0.2">
      <c r="A15" s="697">
        <v>11</v>
      </c>
      <c r="B15" s="19" t="s">
        <v>3</v>
      </c>
      <c r="C15" s="698"/>
      <c r="D15" s="699"/>
      <c r="E15" s="699"/>
      <c r="F15" s="700"/>
      <c r="G15" s="698"/>
      <c r="H15" s="699"/>
      <c r="I15" s="699">
        <v>1718</v>
      </c>
      <c r="J15" s="700"/>
      <c r="K15" s="698"/>
      <c r="L15" s="699"/>
      <c r="M15" s="699">
        <v>106</v>
      </c>
      <c r="N15" s="700"/>
      <c r="O15" s="743"/>
      <c r="P15" s="703"/>
      <c r="Q15" s="703"/>
      <c r="R15" s="700"/>
      <c r="S15" s="704"/>
      <c r="T15" s="705"/>
      <c r="U15" s="706"/>
      <c r="V15" s="707"/>
      <c r="W15" s="31"/>
    </row>
    <row r="16" spans="1:23" s="18" customFormat="1" ht="26.1" customHeight="1" x14ac:dyDescent="0.2">
      <c r="A16" s="697">
        <v>12</v>
      </c>
      <c r="B16" s="82" t="s">
        <v>4</v>
      </c>
      <c r="C16" s="708"/>
      <c r="D16" s="709"/>
      <c r="E16" s="709"/>
      <c r="F16" s="710"/>
      <c r="G16" s="708"/>
      <c r="H16" s="709"/>
      <c r="I16" s="709">
        <v>856</v>
      </c>
      <c r="J16" s="710"/>
      <c r="K16" s="708"/>
      <c r="L16" s="709"/>
      <c r="M16" s="709">
        <v>45</v>
      </c>
      <c r="N16" s="710"/>
      <c r="O16" s="711"/>
      <c r="P16" s="712"/>
      <c r="Q16" s="713"/>
      <c r="R16" s="710"/>
      <c r="S16" s="714"/>
      <c r="T16" s="715"/>
      <c r="U16" s="716"/>
      <c r="V16" s="717"/>
      <c r="W16" s="31"/>
    </row>
    <row r="17" spans="1:23" s="2" customFormat="1" ht="26.1" customHeight="1" x14ac:dyDescent="0.2">
      <c r="A17" s="697">
        <v>13</v>
      </c>
      <c r="B17" s="19" t="s">
        <v>5</v>
      </c>
      <c r="C17" s="698"/>
      <c r="D17" s="699"/>
      <c r="E17" s="699"/>
      <c r="F17" s="700"/>
      <c r="G17" s="698"/>
      <c r="H17" s="699"/>
      <c r="I17" s="699">
        <v>1228</v>
      </c>
      <c r="J17" s="700"/>
      <c r="K17" s="698"/>
      <c r="L17" s="699"/>
      <c r="M17" s="699">
        <v>37</v>
      </c>
      <c r="N17" s="700"/>
      <c r="O17" s="743"/>
      <c r="P17" s="703"/>
      <c r="Q17" s="703"/>
      <c r="R17" s="700"/>
      <c r="S17" s="704"/>
      <c r="T17" s="705"/>
      <c r="U17" s="706"/>
      <c r="V17" s="707"/>
      <c r="W17" s="31"/>
    </row>
    <row r="18" spans="1:23" s="18" customFormat="1" ht="26.1" customHeight="1" x14ac:dyDescent="0.2">
      <c r="A18" s="697">
        <v>14</v>
      </c>
      <c r="B18" s="82" t="s">
        <v>6</v>
      </c>
      <c r="C18" s="708"/>
      <c r="D18" s="709"/>
      <c r="E18" s="709"/>
      <c r="F18" s="710"/>
      <c r="G18" s="708"/>
      <c r="H18" s="709"/>
      <c r="I18" s="709">
        <v>837</v>
      </c>
      <c r="J18" s="710"/>
      <c r="K18" s="708"/>
      <c r="L18" s="709"/>
      <c r="M18" s="709">
        <v>92</v>
      </c>
      <c r="N18" s="710"/>
      <c r="O18" s="744"/>
      <c r="P18" s="713"/>
      <c r="Q18" s="713"/>
      <c r="R18" s="710"/>
      <c r="S18" s="714"/>
      <c r="T18" s="715"/>
      <c r="U18" s="716"/>
      <c r="V18" s="717"/>
      <c r="W18" s="31"/>
    </row>
    <row r="19" spans="1:23" s="2" customFormat="1" ht="26.1" customHeight="1" x14ac:dyDescent="0.2">
      <c r="A19" s="697">
        <v>15</v>
      </c>
      <c r="B19" s="19" t="s">
        <v>7</v>
      </c>
      <c r="C19" s="698"/>
      <c r="D19" s="699"/>
      <c r="E19" s="699"/>
      <c r="F19" s="700"/>
      <c r="G19" s="698"/>
      <c r="H19" s="699"/>
      <c r="I19" s="699">
        <v>1653</v>
      </c>
      <c r="J19" s="700"/>
      <c r="K19" s="698"/>
      <c r="L19" s="699"/>
      <c r="M19" s="699">
        <v>136</v>
      </c>
      <c r="N19" s="700"/>
      <c r="O19" s="743"/>
      <c r="P19" s="703"/>
      <c r="Q19" s="703"/>
      <c r="R19" s="700"/>
      <c r="S19" s="704"/>
      <c r="T19" s="705"/>
      <c r="U19" s="706"/>
      <c r="V19" s="707"/>
      <c r="W19" s="31"/>
    </row>
    <row r="20" spans="1:23" s="2" customFormat="1" ht="26.1" customHeight="1" x14ac:dyDescent="0.2">
      <c r="A20" s="697">
        <v>16</v>
      </c>
      <c r="B20" s="82" t="s">
        <v>8</v>
      </c>
      <c r="C20" s="708"/>
      <c r="D20" s="709"/>
      <c r="E20" s="709"/>
      <c r="F20" s="710"/>
      <c r="G20" s="708"/>
      <c r="H20" s="709"/>
      <c r="I20" s="709">
        <v>1323</v>
      </c>
      <c r="J20" s="710"/>
      <c r="K20" s="708"/>
      <c r="L20" s="709"/>
      <c r="M20" s="709">
        <v>29.59</v>
      </c>
      <c r="N20" s="710"/>
      <c r="O20" s="711"/>
      <c r="P20" s="712"/>
      <c r="Q20" s="713"/>
      <c r="R20" s="710"/>
      <c r="S20" s="714"/>
      <c r="T20" s="715"/>
      <c r="U20" s="716"/>
      <c r="V20" s="717"/>
      <c r="W20" s="31"/>
    </row>
    <row r="21" spans="1:23" s="18" customFormat="1" ht="26.1" customHeight="1" x14ac:dyDescent="0.2">
      <c r="A21" s="697">
        <v>17</v>
      </c>
      <c r="B21" s="19" t="s">
        <v>9</v>
      </c>
      <c r="C21" s="698"/>
      <c r="D21" s="699"/>
      <c r="E21" s="735"/>
      <c r="F21" s="700"/>
      <c r="G21" s="698"/>
      <c r="H21" s="699"/>
      <c r="I21" s="699">
        <v>1210</v>
      </c>
      <c r="J21" s="700"/>
      <c r="K21" s="698"/>
      <c r="L21" s="699"/>
      <c r="M21" s="735">
        <v>101</v>
      </c>
      <c r="N21" s="700"/>
      <c r="O21" s="743"/>
      <c r="P21" s="702"/>
      <c r="Q21" s="703"/>
      <c r="R21" s="700"/>
      <c r="S21" s="704"/>
      <c r="T21" s="705"/>
      <c r="U21" s="706"/>
      <c r="V21" s="707"/>
      <c r="W21" s="31"/>
    </row>
    <row r="22" spans="1:23" s="2" customFormat="1" ht="26.1" customHeight="1" x14ac:dyDescent="0.2">
      <c r="A22" s="697">
        <v>18</v>
      </c>
      <c r="B22" s="7" t="s">
        <v>240</v>
      </c>
      <c r="C22" s="708"/>
      <c r="D22" s="709"/>
      <c r="E22" s="686"/>
      <c r="F22" s="710"/>
      <c r="G22" s="708"/>
      <c r="H22" s="709"/>
      <c r="I22" s="709">
        <v>822</v>
      </c>
      <c r="J22" s="710"/>
      <c r="K22" s="708"/>
      <c r="L22" s="709"/>
      <c r="M22" s="686">
        <v>65</v>
      </c>
      <c r="N22" s="710"/>
      <c r="O22" s="744"/>
      <c r="P22" s="713"/>
      <c r="Q22" s="713"/>
      <c r="R22" s="710"/>
      <c r="S22" s="714"/>
      <c r="T22" s="715"/>
      <c r="U22" s="716"/>
      <c r="V22" s="717"/>
      <c r="W22" s="31"/>
    </row>
    <row r="23" spans="1:23" s="18" customFormat="1" ht="26.1" customHeight="1" x14ac:dyDescent="0.2">
      <c r="A23" s="697">
        <v>19</v>
      </c>
      <c r="B23" s="19" t="s">
        <v>10</v>
      </c>
      <c r="C23" s="698"/>
      <c r="D23" s="699"/>
      <c r="E23" s="699"/>
      <c r="F23" s="700"/>
      <c r="G23" s="698"/>
      <c r="H23" s="699"/>
      <c r="I23" s="699">
        <v>762</v>
      </c>
      <c r="J23" s="700"/>
      <c r="K23" s="698"/>
      <c r="L23" s="699"/>
      <c r="M23" s="699">
        <v>7</v>
      </c>
      <c r="N23" s="700"/>
      <c r="O23" s="701"/>
      <c r="P23" s="702"/>
      <c r="Q23" s="703"/>
      <c r="R23" s="700"/>
      <c r="S23" s="704"/>
      <c r="T23" s="705"/>
      <c r="U23" s="706"/>
      <c r="V23" s="707"/>
      <c r="W23" s="31"/>
    </row>
    <row r="24" spans="1:23" s="2" customFormat="1" ht="26.1" customHeight="1" x14ac:dyDescent="0.2">
      <c r="A24" s="697">
        <v>20</v>
      </c>
      <c r="B24" s="82" t="s">
        <v>11</v>
      </c>
      <c r="C24" s="708"/>
      <c r="D24" s="709"/>
      <c r="E24" s="709"/>
      <c r="F24" s="710"/>
      <c r="G24" s="708"/>
      <c r="H24" s="709"/>
      <c r="I24" s="709">
        <v>1009</v>
      </c>
      <c r="J24" s="710"/>
      <c r="K24" s="708"/>
      <c r="L24" s="709"/>
      <c r="M24" s="709">
        <v>73</v>
      </c>
      <c r="N24" s="710"/>
      <c r="O24" s="744"/>
      <c r="P24" s="712"/>
      <c r="Q24" s="713">
        <v>0.38200000000000001</v>
      </c>
      <c r="R24" s="710"/>
      <c r="S24" s="714"/>
      <c r="T24" s="745"/>
      <c r="U24" s="746"/>
      <c r="V24" s="717"/>
      <c r="W24" s="31"/>
    </row>
    <row r="25" spans="1:23" s="18" customFormat="1" ht="26.1" customHeight="1" x14ac:dyDescent="0.2">
      <c r="A25" s="697">
        <v>21</v>
      </c>
      <c r="B25" s="19" t="s">
        <v>196</v>
      </c>
      <c r="C25" s="698"/>
      <c r="D25" s="699"/>
      <c r="E25" s="699"/>
      <c r="F25" s="700"/>
      <c r="G25" s="698"/>
      <c r="H25" s="699"/>
      <c r="I25" s="699">
        <v>2696</v>
      </c>
      <c r="J25" s="700"/>
      <c r="K25" s="698"/>
      <c r="L25" s="699"/>
      <c r="M25" s="699">
        <v>42</v>
      </c>
      <c r="N25" s="700"/>
      <c r="O25" s="701"/>
      <c r="P25" s="702"/>
      <c r="Q25" s="703"/>
      <c r="R25" s="700"/>
      <c r="S25" s="704"/>
      <c r="T25" s="705"/>
      <c r="U25" s="706"/>
      <c r="V25" s="707"/>
      <c r="W25" s="31"/>
    </row>
    <row r="26" spans="1:23" s="2" customFormat="1" ht="26.1" customHeight="1" x14ac:dyDescent="0.2">
      <c r="A26" s="697">
        <v>22</v>
      </c>
      <c r="B26" s="82" t="s">
        <v>12</v>
      </c>
      <c r="C26" s="708"/>
      <c r="D26" s="709"/>
      <c r="E26" s="709"/>
      <c r="F26" s="710"/>
      <c r="G26" s="708"/>
      <c r="H26" s="709"/>
      <c r="I26" s="709">
        <v>951</v>
      </c>
      <c r="J26" s="710"/>
      <c r="K26" s="708"/>
      <c r="L26" s="709"/>
      <c r="M26" s="709">
        <v>40</v>
      </c>
      <c r="N26" s="710"/>
      <c r="O26" s="711"/>
      <c r="P26" s="712"/>
      <c r="Q26" s="713"/>
      <c r="R26" s="710"/>
      <c r="S26" s="714"/>
      <c r="T26" s="715"/>
      <c r="U26" s="716"/>
      <c r="V26" s="717"/>
      <c r="W26" s="31"/>
    </row>
    <row r="27" spans="1:23" s="18" customFormat="1" ht="26.1" customHeight="1" x14ac:dyDescent="0.2">
      <c r="A27" s="697">
        <v>23</v>
      </c>
      <c r="B27" s="19" t="s">
        <v>13</v>
      </c>
      <c r="C27" s="698"/>
      <c r="D27" s="699"/>
      <c r="E27" s="699"/>
      <c r="F27" s="700"/>
      <c r="G27" s="698"/>
      <c r="H27" s="699"/>
      <c r="I27" s="699">
        <v>599</v>
      </c>
      <c r="J27" s="700"/>
      <c r="K27" s="698"/>
      <c r="L27" s="699"/>
      <c r="M27" s="699">
        <v>30</v>
      </c>
      <c r="N27" s="700"/>
      <c r="O27" s="701"/>
      <c r="P27" s="702"/>
      <c r="Q27" s="703"/>
      <c r="R27" s="700"/>
      <c r="S27" s="704"/>
      <c r="T27" s="705"/>
      <c r="U27" s="706"/>
      <c r="V27" s="707"/>
      <c r="W27" s="31"/>
    </row>
    <row r="28" spans="1:23" s="18" customFormat="1" ht="26.1" customHeight="1" x14ac:dyDescent="0.2">
      <c r="A28" s="697">
        <v>24</v>
      </c>
      <c r="B28" s="82" t="s">
        <v>14</v>
      </c>
      <c r="C28" s="708"/>
      <c r="D28" s="709"/>
      <c r="E28" s="709"/>
      <c r="F28" s="710"/>
      <c r="G28" s="708"/>
      <c r="H28" s="709"/>
      <c r="I28" s="747">
        <v>547</v>
      </c>
      <c r="J28" s="710"/>
      <c r="K28" s="708"/>
      <c r="L28" s="709"/>
      <c r="M28" s="709">
        <v>50</v>
      </c>
      <c r="N28" s="710"/>
      <c r="O28" s="744"/>
      <c r="P28" s="712"/>
      <c r="Q28" s="712"/>
      <c r="R28" s="710"/>
      <c r="S28" s="714"/>
      <c r="T28" s="715"/>
      <c r="U28" s="716"/>
      <c r="V28" s="717"/>
      <c r="W28" s="31"/>
    </row>
    <row r="29" spans="1:23" s="18" customFormat="1" ht="26.1" customHeight="1" x14ac:dyDescent="0.2">
      <c r="A29" s="697">
        <v>25</v>
      </c>
      <c r="B29" s="19" t="s">
        <v>15</v>
      </c>
      <c r="C29" s="698"/>
      <c r="D29" s="699"/>
      <c r="E29" s="699"/>
      <c r="F29" s="700"/>
      <c r="G29" s="698"/>
      <c r="H29" s="699"/>
      <c r="I29" s="748">
        <v>989</v>
      </c>
      <c r="J29" s="700"/>
      <c r="K29" s="698"/>
      <c r="L29" s="699"/>
      <c r="M29" s="699">
        <v>46</v>
      </c>
      <c r="N29" s="700"/>
      <c r="O29" s="743"/>
      <c r="P29" s="703"/>
      <c r="Q29" s="702"/>
      <c r="R29" s="700"/>
      <c r="S29" s="704"/>
      <c r="T29" s="705"/>
      <c r="U29" s="706"/>
      <c r="V29" s="707"/>
      <c r="W29" s="31"/>
    </row>
    <row r="30" spans="1:23" s="18" customFormat="1" ht="26.1" customHeight="1" x14ac:dyDescent="0.2">
      <c r="A30" s="697">
        <v>26</v>
      </c>
      <c r="B30" s="82" t="s">
        <v>16</v>
      </c>
      <c r="C30" s="708"/>
      <c r="D30" s="709"/>
      <c r="E30" s="686"/>
      <c r="F30" s="710"/>
      <c r="G30" s="708"/>
      <c r="H30" s="709"/>
      <c r="I30" s="747">
        <v>1780</v>
      </c>
      <c r="J30" s="710"/>
      <c r="K30" s="708"/>
      <c r="L30" s="709"/>
      <c r="M30" s="686">
        <v>65</v>
      </c>
      <c r="N30" s="710"/>
      <c r="O30" s="711"/>
      <c r="P30" s="712"/>
      <c r="Q30" s="712"/>
      <c r="R30" s="710"/>
      <c r="S30" s="714"/>
      <c r="T30" s="715"/>
      <c r="U30" s="716"/>
      <c r="V30" s="717"/>
      <c r="W30" s="31"/>
    </row>
    <row r="31" spans="1:23" s="18" customFormat="1" ht="26.1" customHeight="1" x14ac:dyDescent="0.2">
      <c r="A31" s="697">
        <v>27</v>
      </c>
      <c r="B31" s="19" t="s">
        <v>17</v>
      </c>
      <c r="C31" s="698"/>
      <c r="D31" s="699"/>
      <c r="E31" s="735"/>
      <c r="F31" s="700"/>
      <c r="G31" s="698"/>
      <c r="H31" s="699"/>
      <c r="I31" s="748">
        <v>1242</v>
      </c>
      <c r="J31" s="700"/>
      <c r="K31" s="698"/>
      <c r="L31" s="699"/>
      <c r="M31" s="735">
        <v>80</v>
      </c>
      <c r="N31" s="700"/>
      <c r="O31" s="743"/>
      <c r="P31" s="703"/>
      <c r="Q31" s="702"/>
      <c r="R31" s="700"/>
      <c r="S31" s="704"/>
      <c r="T31" s="705"/>
      <c r="U31" s="706"/>
      <c r="V31" s="707"/>
      <c r="W31" s="31"/>
    </row>
    <row r="32" spans="1:23" s="18" customFormat="1" ht="26.1" customHeight="1" x14ac:dyDescent="0.2">
      <c r="A32" s="697">
        <v>28</v>
      </c>
      <c r="B32" s="82" t="s">
        <v>18</v>
      </c>
      <c r="C32" s="708"/>
      <c r="D32" s="709"/>
      <c r="E32" s="709"/>
      <c r="F32" s="710"/>
      <c r="G32" s="708"/>
      <c r="H32" s="709"/>
      <c r="I32" s="747">
        <v>598</v>
      </c>
      <c r="J32" s="710"/>
      <c r="K32" s="708"/>
      <c r="L32" s="709"/>
      <c r="M32" s="709">
        <v>36</v>
      </c>
      <c r="N32" s="710"/>
      <c r="O32" s="711"/>
      <c r="P32" s="712"/>
      <c r="Q32" s="712"/>
      <c r="R32" s="710"/>
      <c r="S32" s="714"/>
      <c r="T32" s="715"/>
      <c r="U32" s="716"/>
      <c r="V32" s="717"/>
      <c r="W32" s="31"/>
    </row>
    <row r="33" spans="1:23" s="18" customFormat="1" ht="26.1" customHeight="1" x14ac:dyDescent="0.2">
      <c r="A33" s="697">
        <v>29</v>
      </c>
      <c r="B33" s="19" t="s">
        <v>19</v>
      </c>
      <c r="C33" s="698"/>
      <c r="D33" s="699"/>
      <c r="E33" s="699"/>
      <c r="F33" s="700"/>
      <c r="G33" s="698"/>
      <c r="H33" s="699"/>
      <c r="I33" s="748">
        <v>1064</v>
      </c>
      <c r="J33" s="700"/>
      <c r="K33" s="698"/>
      <c r="L33" s="699"/>
      <c r="M33" s="699">
        <v>63</v>
      </c>
      <c r="N33" s="700"/>
      <c r="O33" s="701"/>
      <c r="P33" s="702"/>
      <c r="Q33" s="702"/>
      <c r="R33" s="700"/>
      <c r="S33" s="704"/>
      <c r="T33" s="705"/>
      <c r="U33" s="706"/>
      <c r="V33" s="707"/>
      <c r="W33" s="31"/>
    </row>
    <row r="34" spans="1:23" s="18" customFormat="1" ht="26.1" customHeight="1" x14ac:dyDescent="0.2">
      <c r="A34" s="697">
        <v>30</v>
      </c>
      <c r="B34" s="82" t="s">
        <v>20</v>
      </c>
      <c r="C34" s="708"/>
      <c r="D34" s="709"/>
      <c r="E34" s="709"/>
      <c r="F34" s="710"/>
      <c r="G34" s="708"/>
      <c r="H34" s="709"/>
      <c r="I34" s="747">
        <v>1309</v>
      </c>
      <c r="J34" s="710"/>
      <c r="K34" s="708"/>
      <c r="L34" s="709"/>
      <c r="M34" s="709">
        <v>49</v>
      </c>
      <c r="N34" s="710"/>
      <c r="O34" s="711"/>
      <c r="P34" s="712"/>
      <c r="Q34" s="712"/>
      <c r="R34" s="710"/>
      <c r="S34" s="714"/>
      <c r="T34" s="715"/>
      <c r="U34" s="716"/>
      <c r="V34" s="717"/>
      <c r="W34" s="31"/>
    </row>
    <row r="35" spans="1:23" s="18" customFormat="1" ht="26.1" customHeight="1" x14ac:dyDescent="0.2">
      <c r="A35" s="697">
        <v>31</v>
      </c>
      <c r="B35" s="19" t="s">
        <v>21</v>
      </c>
      <c r="C35" s="698"/>
      <c r="D35" s="699"/>
      <c r="E35" s="699"/>
      <c r="F35" s="700"/>
      <c r="G35" s="698"/>
      <c r="H35" s="699"/>
      <c r="I35" s="748">
        <v>792</v>
      </c>
      <c r="J35" s="700"/>
      <c r="K35" s="698"/>
      <c r="L35" s="699"/>
      <c r="M35" s="699">
        <v>51</v>
      </c>
      <c r="N35" s="700"/>
      <c r="O35" s="701"/>
      <c r="P35" s="702"/>
      <c r="Q35" s="702"/>
      <c r="R35" s="700"/>
      <c r="S35" s="704"/>
      <c r="T35" s="705"/>
      <c r="U35" s="706"/>
      <c r="V35" s="707"/>
      <c r="W35" s="31"/>
    </row>
    <row r="36" spans="1:23" s="18" customFormat="1" ht="26.1" customHeight="1" x14ac:dyDescent="0.2">
      <c r="A36" s="697">
        <v>32</v>
      </c>
      <c r="B36" s="82" t="s">
        <v>22</v>
      </c>
      <c r="C36" s="708"/>
      <c r="D36" s="709"/>
      <c r="E36" s="709"/>
      <c r="F36" s="710"/>
      <c r="G36" s="708"/>
      <c r="H36" s="709"/>
      <c r="I36" s="747">
        <v>1108</v>
      </c>
      <c r="J36" s="710"/>
      <c r="K36" s="708"/>
      <c r="L36" s="709"/>
      <c r="M36" s="709">
        <v>16</v>
      </c>
      <c r="N36" s="710"/>
      <c r="O36" s="744"/>
      <c r="P36" s="712"/>
      <c r="Q36" s="712"/>
      <c r="R36" s="710"/>
      <c r="S36" s="714"/>
      <c r="T36" s="715"/>
      <c r="U36" s="716"/>
      <c r="V36" s="717"/>
      <c r="W36" s="31"/>
    </row>
    <row r="37" spans="1:23" s="18" customFormat="1" ht="26.1" customHeight="1" x14ac:dyDescent="0.2">
      <c r="A37" s="697">
        <v>33</v>
      </c>
      <c r="B37" s="19" t="s">
        <v>23</v>
      </c>
      <c r="C37" s="698"/>
      <c r="D37" s="699"/>
      <c r="E37" s="699"/>
      <c r="F37" s="700"/>
      <c r="G37" s="698"/>
      <c r="H37" s="699"/>
      <c r="I37" s="748">
        <v>980</v>
      </c>
      <c r="J37" s="700"/>
      <c r="K37" s="698"/>
      <c r="L37" s="699"/>
      <c r="M37" s="699">
        <v>54</v>
      </c>
      <c r="N37" s="700"/>
      <c r="O37" s="743"/>
      <c r="P37" s="702"/>
      <c r="Q37" s="702"/>
      <c r="R37" s="700"/>
      <c r="S37" s="704"/>
      <c r="T37" s="705"/>
      <c r="U37" s="706"/>
      <c r="V37" s="707"/>
      <c r="W37" s="31"/>
    </row>
    <row r="38" spans="1:23" s="18" customFormat="1" ht="26.1" customHeight="1" x14ac:dyDescent="0.2">
      <c r="A38" s="697">
        <v>34</v>
      </c>
      <c r="B38" s="82" t="s">
        <v>24</v>
      </c>
      <c r="C38" s="708"/>
      <c r="D38" s="709"/>
      <c r="E38" s="709"/>
      <c r="F38" s="710"/>
      <c r="G38" s="708"/>
      <c r="H38" s="709"/>
      <c r="I38" s="747">
        <v>584.4</v>
      </c>
      <c r="J38" s="710"/>
      <c r="K38" s="708"/>
      <c r="L38" s="709"/>
      <c r="M38" s="709">
        <v>70</v>
      </c>
      <c r="N38" s="710"/>
      <c r="O38" s="749"/>
      <c r="P38" s="712"/>
      <c r="Q38" s="712"/>
      <c r="R38" s="710"/>
      <c r="S38" s="714"/>
      <c r="T38" s="715"/>
      <c r="U38" s="716"/>
      <c r="V38" s="717"/>
      <c r="W38" s="31"/>
    </row>
    <row r="39" spans="1:23" s="18" customFormat="1" ht="26.1" customHeight="1" x14ac:dyDescent="0.2">
      <c r="A39" s="697">
        <v>35</v>
      </c>
      <c r="B39" s="19" t="s">
        <v>25</v>
      </c>
      <c r="C39" s="698"/>
      <c r="D39" s="699"/>
      <c r="E39" s="699"/>
      <c r="F39" s="700"/>
      <c r="G39" s="698"/>
      <c r="H39" s="699"/>
      <c r="I39" s="699">
        <v>811</v>
      </c>
      <c r="J39" s="700"/>
      <c r="K39" s="698"/>
      <c r="L39" s="699"/>
      <c r="M39" s="699">
        <v>22</v>
      </c>
      <c r="N39" s="700"/>
      <c r="O39" s="750"/>
      <c r="P39" s="702"/>
      <c r="Q39" s="702"/>
      <c r="R39" s="700"/>
      <c r="S39" s="704"/>
      <c r="T39" s="705"/>
      <c r="U39" s="706"/>
      <c r="V39" s="707"/>
      <c r="W39" s="31"/>
    </row>
    <row r="40" spans="1:23" s="18" customFormat="1" ht="26.1" customHeight="1" x14ac:dyDescent="0.2">
      <c r="A40" s="697">
        <v>36</v>
      </c>
      <c r="B40" s="82" t="s">
        <v>26</v>
      </c>
      <c r="C40" s="708"/>
      <c r="D40" s="709"/>
      <c r="E40" s="686"/>
      <c r="F40" s="710"/>
      <c r="G40" s="708"/>
      <c r="H40" s="709"/>
      <c r="I40" s="747">
        <v>1239</v>
      </c>
      <c r="J40" s="710"/>
      <c r="K40" s="708"/>
      <c r="L40" s="709"/>
      <c r="M40" s="686">
        <v>16</v>
      </c>
      <c r="N40" s="710"/>
      <c r="O40" s="749"/>
      <c r="P40" s="712"/>
      <c r="Q40" s="712"/>
      <c r="R40" s="710"/>
      <c r="S40" s="714"/>
      <c r="T40" s="715"/>
      <c r="U40" s="716"/>
      <c r="V40" s="717"/>
      <c r="W40" s="31"/>
    </row>
    <row r="41" spans="1:23" s="18" customFormat="1" ht="26.1" customHeight="1" x14ac:dyDescent="0.2">
      <c r="A41" s="697">
        <v>37</v>
      </c>
      <c r="B41" s="19" t="s">
        <v>27</v>
      </c>
      <c r="C41" s="698"/>
      <c r="D41" s="699"/>
      <c r="E41" s="735"/>
      <c r="F41" s="700"/>
      <c r="G41" s="698"/>
      <c r="H41" s="699"/>
      <c r="I41" s="699">
        <v>452</v>
      </c>
      <c r="J41" s="700"/>
      <c r="K41" s="698"/>
      <c r="L41" s="699"/>
      <c r="M41" s="735">
        <v>27</v>
      </c>
      <c r="N41" s="700"/>
      <c r="O41" s="750"/>
      <c r="P41" s="702"/>
      <c r="Q41" s="702"/>
      <c r="R41" s="700"/>
      <c r="S41" s="704"/>
      <c r="T41" s="705"/>
      <c r="U41" s="706"/>
      <c r="V41" s="707"/>
      <c r="W41" s="31"/>
    </row>
    <row r="42" spans="1:23" s="18" customFormat="1" ht="26.1" customHeight="1" x14ac:dyDescent="0.2">
      <c r="A42" s="697">
        <v>38</v>
      </c>
      <c r="B42" s="82" t="s">
        <v>28</v>
      </c>
      <c r="C42" s="708"/>
      <c r="D42" s="709"/>
      <c r="E42" s="709"/>
      <c r="F42" s="710"/>
      <c r="G42" s="708"/>
      <c r="H42" s="709"/>
      <c r="I42" s="747">
        <v>2845</v>
      </c>
      <c r="J42" s="710"/>
      <c r="K42" s="708"/>
      <c r="L42" s="709"/>
      <c r="M42" s="709">
        <v>70</v>
      </c>
      <c r="N42" s="710"/>
      <c r="O42" s="749"/>
      <c r="P42" s="712"/>
      <c r="Q42" s="712"/>
      <c r="R42" s="710"/>
      <c r="S42" s="714"/>
      <c r="T42" s="715"/>
      <c r="U42" s="716"/>
      <c r="V42" s="717"/>
      <c r="W42" s="31"/>
    </row>
    <row r="43" spans="1:23" s="18" customFormat="1" ht="26.1" customHeight="1" x14ac:dyDescent="0.2">
      <c r="A43" s="697">
        <v>39</v>
      </c>
      <c r="B43" s="19" t="s">
        <v>29</v>
      </c>
      <c r="C43" s="698"/>
      <c r="D43" s="699"/>
      <c r="E43" s="699"/>
      <c r="F43" s="700"/>
      <c r="G43" s="698"/>
      <c r="H43" s="699"/>
      <c r="I43" s="699">
        <v>859</v>
      </c>
      <c r="J43" s="700"/>
      <c r="K43" s="698"/>
      <c r="L43" s="699"/>
      <c r="M43" s="699">
        <v>57</v>
      </c>
      <c r="N43" s="700"/>
      <c r="O43" s="750"/>
      <c r="P43" s="702"/>
      <c r="Q43" s="702"/>
      <c r="R43" s="700"/>
      <c r="S43" s="704"/>
      <c r="T43" s="705"/>
      <c r="U43" s="706"/>
      <c r="V43" s="707"/>
      <c r="W43" s="31"/>
    </row>
    <row r="44" spans="1:23" s="18" customFormat="1" ht="26.1" customHeight="1" x14ac:dyDescent="0.2">
      <c r="A44" s="697">
        <v>40</v>
      </c>
      <c r="B44" s="82" t="s">
        <v>30</v>
      </c>
      <c r="C44" s="708"/>
      <c r="D44" s="709"/>
      <c r="E44" s="709"/>
      <c r="F44" s="710"/>
      <c r="G44" s="708"/>
      <c r="H44" s="709"/>
      <c r="I44" s="747">
        <v>5236</v>
      </c>
      <c r="J44" s="710"/>
      <c r="K44" s="708"/>
      <c r="L44" s="709"/>
      <c r="M44" s="709">
        <v>69</v>
      </c>
      <c r="N44" s="710"/>
      <c r="O44" s="751"/>
      <c r="P44" s="713"/>
      <c r="Q44" s="752"/>
      <c r="R44" s="710"/>
      <c r="S44" s="714"/>
      <c r="T44" s="715"/>
      <c r="U44" s="716"/>
      <c r="V44" s="717"/>
      <c r="W44" s="31"/>
    </row>
    <row r="45" spans="1:23" s="18" customFormat="1" ht="26.1" customHeight="1" x14ac:dyDescent="0.2">
      <c r="A45" s="697">
        <v>41</v>
      </c>
      <c r="B45" s="19" t="s">
        <v>31</v>
      </c>
      <c r="C45" s="698"/>
      <c r="D45" s="699"/>
      <c r="E45" s="699"/>
      <c r="F45" s="700"/>
      <c r="G45" s="698"/>
      <c r="H45" s="699"/>
      <c r="I45" s="748">
        <v>763</v>
      </c>
      <c r="J45" s="700"/>
      <c r="K45" s="698"/>
      <c r="L45" s="699"/>
      <c r="M45" s="699">
        <v>23</v>
      </c>
      <c r="N45" s="700"/>
      <c r="O45" s="750"/>
      <c r="P45" s="702"/>
      <c r="Q45" s="753"/>
      <c r="R45" s="700"/>
      <c r="S45" s="704"/>
      <c r="T45" s="705"/>
      <c r="U45" s="706"/>
      <c r="V45" s="707"/>
      <c r="W45" s="31"/>
    </row>
    <row r="46" spans="1:23" s="18" customFormat="1" ht="26.1" customHeight="1" x14ac:dyDescent="0.2">
      <c r="A46" s="697">
        <v>42</v>
      </c>
      <c r="B46" s="82" t="s">
        <v>32</v>
      </c>
      <c r="C46" s="708"/>
      <c r="D46" s="709"/>
      <c r="E46" s="709"/>
      <c r="F46" s="710"/>
      <c r="G46" s="708"/>
      <c r="H46" s="709"/>
      <c r="I46" s="747">
        <v>87</v>
      </c>
      <c r="J46" s="710"/>
      <c r="K46" s="708"/>
      <c r="L46" s="709"/>
      <c r="M46" s="709">
        <v>0</v>
      </c>
      <c r="N46" s="710"/>
      <c r="O46" s="749"/>
      <c r="P46" s="712"/>
      <c r="Q46" s="752"/>
      <c r="R46" s="710"/>
      <c r="S46" s="714"/>
      <c r="T46" s="715"/>
      <c r="U46" s="716"/>
      <c r="V46" s="717"/>
      <c r="W46" s="31"/>
    </row>
    <row r="47" spans="1:23" s="18" customFormat="1" ht="26.1" customHeight="1" x14ac:dyDescent="0.2">
      <c r="A47" s="697">
        <v>43</v>
      </c>
      <c r="B47" s="19" t="s">
        <v>33</v>
      </c>
      <c r="C47" s="698"/>
      <c r="D47" s="699"/>
      <c r="E47" s="699"/>
      <c r="F47" s="700"/>
      <c r="G47" s="698"/>
      <c r="H47" s="699"/>
      <c r="I47" s="748">
        <v>305</v>
      </c>
      <c r="J47" s="700"/>
      <c r="K47" s="698"/>
      <c r="L47" s="699"/>
      <c r="M47" s="699">
        <v>22</v>
      </c>
      <c r="N47" s="700"/>
      <c r="O47" s="750"/>
      <c r="P47" s="702"/>
      <c r="Q47" s="753"/>
      <c r="R47" s="700"/>
      <c r="S47" s="704"/>
      <c r="T47" s="705"/>
      <c r="U47" s="706"/>
      <c r="V47" s="707"/>
      <c r="W47" s="31"/>
    </row>
    <row r="48" spans="1:23" s="18" customFormat="1" ht="26.1" customHeight="1" x14ac:dyDescent="0.2">
      <c r="A48" s="697">
        <v>44</v>
      </c>
      <c r="B48" s="82" t="s">
        <v>1</v>
      </c>
      <c r="C48" s="708"/>
      <c r="D48" s="709"/>
      <c r="E48" s="709"/>
      <c r="F48" s="710"/>
      <c r="G48" s="708"/>
      <c r="H48" s="709"/>
      <c r="I48" s="747">
        <v>1041</v>
      </c>
      <c r="J48" s="710"/>
      <c r="K48" s="708"/>
      <c r="L48" s="709"/>
      <c r="M48" s="709">
        <v>43</v>
      </c>
      <c r="N48" s="710"/>
      <c r="O48" s="749"/>
      <c r="P48" s="712"/>
      <c r="Q48" s="752"/>
      <c r="R48" s="710"/>
      <c r="S48" s="714"/>
      <c r="T48" s="715"/>
      <c r="U48" s="716"/>
      <c r="V48" s="717"/>
      <c r="W48" s="31"/>
    </row>
    <row r="49" spans="1:23" s="18" customFormat="1" ht="26.1" customHeight="1" x14ac:dyDescent="0.2">
      <c r="A49" s="697">
        <v>45</v>
      </c>
      <c r="B49" s="19" t="s">
        <v>34</v>
      </c>
      <c r="C49" s="698"/>
      <c r="D49" s="748"/>
      <c r="E49" s="699"/>
      <c r="F49" s="700"/>
      <c r="G49" s="698"/>
      <c r="H49" s="748"/>
      <c r="I49" s="748">
        <v>853</v>
      </c>
      <c r="J49" s="700"/>
      <c r="K49" s="698"/>
      <c r="L49" s="748"/>
      <c r="M49" s="699">
        <v>40</v>
      </c>
      <c r="N49" s="700"/>
      <c r="O49" s="750"/>
      <c r="P49" s="702"/>
      <c r="Q49" s="753"/>
      <c r="R49" s="700"/>
      <c r="S49" s="704"/>
      <c r="T49" s="705"/>
      <c r="U49" s="706"/>
      <c r="V49" s="707"/>
      <c r="W49" s="31"/>
    </row>
    <row r="50" spans="1:23" s="18" customFormat="1" ht="26.1" customHeight="1" x14ac:dyDescent="0.2">
      <c r="A50" s="697">
        <v>46</v>
      </c>
      <c r="B50" s="82" t="s">
        <v>35</v>
      </c>
      <c r="C50" s="708"/>
      <c r="D50" s="709"/>
      <c r="E50" s="686"/>
      <c r="F50" s="710"/>
      <c r="G50" s="708"/>
      <c r="H50" s="709"/>
      <c r="I50" s="747">
        <v>1361</v>
      </c>
      <c r="J50" s="710"/>
      <c r="K50" s="708"/>
      <c r="L50" s="709"/>
      <c r="M50" s="686">
        <v>0</v>
      </c>
      <c r="N50" s="710"/>
      <c r="O50" s="751"/>
      <c r="P50" s="712"/>
      <c r="Q50" s="712"/>
      <c r="R50" s="710"/>
      <c r="S50" s="714"/>
      <c r="T50" s="715"/>
      <c r="U50" s="716"/>
      <c r="V50" s="717"/>
      <c r="W50" s="31"/>
    </row>
    <row r="51" spans="1:23" s="18" customFormat="1" ht="26.1" customHeight="1" x14ac:dyDescent="0.2">
      <c r="A51" s="697">
        <v>47</v>
      </c>
      <c r="B51" s="19" t="s">
        <v>192</v>
      </c>
      <c r="C51" s="698"/>
      <c r="D51" s="699"/>
      <c r="E51" s="735"/>
      <c r="F51" s="700"/>
      <c r="G51" s="698"/>
      <c r="H51" s="699"/>
      <c r="I51" s="748">
        <v>1853</v>
      </c>
      <c r="J51" s="700"/>
      <c r="K51" s="698"/>
      <c r="L51" s="699"/>
      <c r="M51" s="735">
        <v>97</v>
      </c>
      <c r="N51" s="700"/>
      <c r="O51" s="743"/>
      <c r="P51" s="703"/>
      <c r="Q51" s="702"/>
      <c r="R51" s="700"/>
      <c r="S51" s="704"/>
      <c r="T51" s="705"/>
      <c r="U51" s="706"/>
      <c r="V51" s="707"/>
      <c r="W51" s="31"/>
    </row>
    <row r="52" spans="1:23" s="18" customFormat="1" ht="26.1" customHeight="1" x14ac:dyDescent="0.2">
      <c r="A52" s="697">
        <v>48</v>
      </c>
      <c r="B52" s="82" t="s">
        <v>36</v>
      </c>
      <c r="C52" s="708"/>
      <c r="D52" s="709"/>
      <c r="E52" s="709"/>
      <c r="F52" s="710"/>
      <c r="G52" s="708"/>
      <c r="H52" s="709"/>
      <c r="I52" s="747">
        <v>836</v>
      </c>
      <c r="J52" s="710"/>
      <c r="K52" s="708"/>
      <c r="L52" s="709"/>
      <c r="M52" s="709">
        <v>43.351999999999997</v>
      </c>
      <c r="N52" s="710"/>
      <c r="O52" s="711"/>
      <c r="P52" s="712"/>
      <c r="Q52" s="712"/>
      <c r="R52" s="710"/>
      <c r="S52" s="714"/>
      <c r="T52" s="715"/>
      <c r="U52" s="716"/>
      <c r="V52" s="717"/>
      <c r="W52" s="31"/>
    </row>
    <row r="53" spans="1:23" s="18" customFormat="1" ht="26.1" customHeight="1" x14ac:dyDescent="0.2">
      <c r="A53" s="697">
        <v>49</v>
      </c>
      <c r="B53" s="19" t="s">
        <v>37</v>
      </c>
      <c r="C53" s="698"/>
      <c r="D53" s="699"/>
      <c r="E53" s="699"/>
      <c r="F53" s="700"/>
      <c r="G53" s="698"/>
      <c r="H53" s="699"/>
      <c r="I53" s="748">
        <v>736</v>
      </c>
      <c r="J53" s="700"/>
      <c r="K53" s="698"/>
      <c r="L53" s="699"/>
      <c r="M53" s="699">
        <v>18</v>
      </c>
      <c r="N53" s="700"/>
      <c r="O53" s="701"/>
      <c r="P53" s="702"/>
      <c r="Q53" s="702"/>
      <c r="R53" s="700"/>
      <c r="S53" s="704"/>
      <c r="T53" s="705"/>
      <c r="U53" s="706"/>
      <c r="V53" s="707"/>
      <c r="W53" s="31"/>
    </row>
    <row r="54" spans="1:23" s="18" customFormat="1" ht="26.1" customHeight="1" x14ac:dyDescent="0.2">
      <c r="A54" s="697">
        <v>50</v>
      </c>
      <c r="B54" s="82" t="s">
        <v>38</v>
      </c>
      <c r="C54" s="708"/>
      <c r="D54" s="709"/>
      <c r="E54" s="709"/>
      <c r="F54" s="710"/>
      <c r="G54" s="708"/>
      <c r="H54" s="709"/>
      <c r="I54" s="747">
        <v>1168</v>
      </c>
      <c r="J54" s="710"/>
      <c r="K54" s="708"/>
      <c r="L54" s="709"/>
      <c r="M54" s="709">
        <v>91</v>
      </c>
      <c r="N54" s="710"/>
      <c r="O54" s="744"/>
      <c r="P54" s="712"/>
      <c r="Q54" s="712"/>
      <c r="R54" s="710"/>
      <c r="S54" s="714"/>
      <c r="T54" s="715"/>
      <c r="U54" s="716"/>
      <c r="V54" s="717"/>
      <c r="W54" s="31"/>
    </row>
    <row r="55" spans="1:23" s="18" customFormat="1" ht="26.1" customHeight="1" x14ac:dyDescent="0.2">
      <c r="A55" s="697">
        <v>51</v>
      </c>
      <c r="B55" s="19" t="s">
        <v>39</v>
      </c>
      <c r="C55" s="698"/>
      <c r="D55" s="699"/>
      <c r="E55" s="699"/>
      <c r="F55" s="700"/>
      <c r="G55" s="698"/>
      <c r="H55" s="699"/>
      <c r="I55" s="748">
        <v>1450</v>
      </c>
      <c r="J55" s="700"/>
      <c r="K55" s="698"/>
      <c r="L55" s="699"/>
      <c r="M55" s="699">
        <v>182</v>
      </c>
      <c r="N55" s="700"/>
      <c r="O55" s="743"/>
      <c r="P55" s="702"/>
      <c r="Q55" s="702"/>
      <c r="R55" s="700"/>
      <c r="S55" s="704"/>
      <c r="T55" s="705"/>
      <c r="U55" s="706"/>
      <c r="V55" s="707"/>
      <c r="W55" s="31"/>
    </row>
    <row r="56" spans="1:23" s="18" customFormat="1" ht="26.1" customHeight="1" x14ac:dyDescent="0.2">
      <c r="A56" s="697">
        <v>52</v>
      </c>
      <c r="B56" s="82" t="s">
        <v>40</v>
      </c>
      <c r="C56" s="708"/>
      <c r="D56" s="709"/>
      <c r="E56" s="709"/>
      <c r="F56" s="710"/>
      <c r="G56" s="708"/>
      <c r="H56" s="709"/>
      <c r="I56" s="747">
        <v>1428</v>
      </c>
      <c r="J56" s="710"/>
      <c r="K56" s="708"/>
      <c r="L56" s="709"/>
      <c r="M56" s="709">
        <v>59</v>
      </c>
      <c r="N56" s="710"/>
      <c r="O56" s="711"/>
      <c r="P56" s="712"/>
      <c r="Q56" s="712"/>
      <c r="R56" s="710"/>
      <c r="S56" s="714"/>
      <c r="T56" s="715"/>
      <c r="U56" s="716"/>
      <c r="V56" s="717"/>
      <c r="W56" s="31"/>
    </row>
    <row r="57" spans="1:23" s="18" customFormat="1" ht="26.1" customHeight="1" x14ac:dyDescent="0.2">
      <c r="A57" s="697">
        <v>53</v>
      </c>
      <c r="B57" s="19" t="s">
        <v>41</v>
      </c>
      <c r="C57" s="698"/>
      <c r="D57" s="699"/>
      <c r="E57" s="699"/>
      <c r="F57" s="700"/>
      <c r="G57" s="698"/>
      <c r="H57" s="699"/>
      <c r="I57" s="748">
        <v>747</v>
      </c>
      <c r="J57" s="700"/>
      <c r="K57" s="698"/>
      <c r="L57" s="699"/>
      <c r="M57" s="699">
        <v>137</v>
      </c>
      <c r="N57" s="700"/>
      <c r="O57" s="701"/>
      <c r="P57" s="702"/>
      <c r="Q57" s="702"/>
      <c r="R57" s="700"/>
      <c r="S57" s="704"/>
      <c r="T57" s="705"/>
      <c r="U57" s="706"/>
      <c r="V57" s="707"/>
      <c r="W57" s="31"/>
    </row>
    <row r="58" spans="1:23" s="18" customFormat="1" ht="26.1" customHeight="1" x14ac:dyDescent="0.2">
      <c r="A58" s="697">
        <v>54</v>
      </c>
      <c r="B58" s="82" t="s">
        <v>42</v>
      </c>
      <c r="C58" s="708"/>
      <c r="D58" s="709"/>
      <c r="E58" s="709"/>
      <c r="F58" s="710"/>
      <c r="G58" s="708"/>
      <c r="H58" s="709"/>
      <c r="I58" s="747">
        <v>496</v>
      </c>
      <c r="J58" s="710"/>
      <c r="K58" s="708"/>
      <c r="L58" s="709"/>
      <c r="M58" s="709">
        <v>79</v>
      </c>
      <c r="N58" s="710"/>
      <c r="O58" s="744"/>
      <c r="P58" s="713"/>
      <c r="Q58" s="712"/>
      <c r="R58" s="710"/>
      <c r="S58" s="714"/>
      <c r="T58" s="715"/>
      <c r="U58" s="716"/>
      <c r="V58" s="717"/>
      <c r="W58" s="31"/>
    </row>
    <row r="59" spans="1:23" s="18" customFormat="1" ht="26.1" customHeight="1" x14ac:dyDescent="0.2">
      <c r="A59" s="697">
        <v>55</v>
      </c>
      <c r="B59" s="19" t="s">
        <v>43</v>
      </c>
      <c r="C59" s="698"/>
      <c r="D59" s="699"/>
      <c r="E59" s="699"/>
      <c r="F59" s="700"/>
      <c r="G59" s="698"/>
      <c r="H59" s="699"/>
      <c r="I59" s="748">
        <v>1036</v>
      </c>
      <c r="J59" s="700"/>
      <c r="K59" s="698"/>
      <c r="L59" s="699"/>
      <c r="M59" s="699">
        <v>58</v>
      </c>
      <c r="N59" s="754"/>
      <c r="O59" s="743"/>
      <c r="P59" s="703"/>
      <c r="Q59" s="702"/>
      <c r="R59" s="700"/>
      <c r="S59" s="704"/>
      <c r="T59" s="705"/>
      <c r="U59" s="706"/>
      <c r="V59" s="707"/>
      <c r="W59" s="31"/>
    </row>
    <row r="60" spans="1:23" s="18" customFormat="1" ht="26.1" customHeight="1" x14ac:dyDescent="0.2">
      <c r="A60" s="697">
        <v>56</v>
      </c>
      <c r="B60" s="82" t="s">
        <v>44</v>
      </c>
      <c r="C60" s="708"/>
      <c r="D60" s="709"/>
      <c r="E60" s="686"/>
      <c r="F60" s="710"/>
      <c r="G60" s="708"/>
      <c r="H60" s="709"/>
      <c r="I60" s="747">
        <v>649</v>
      </c>
      <c r="J60" s="710"/>
      <c r="K60" s="708"/>
      <c r="L60" s="709"/>
      <c r="M60" s="686">
        <v>104</v>
      </c>
      <c r="N60" s="710"/>
      <c r="O60" s="711"/>
      <c r="P60" s="712"/>
      <c r="Q60" s="712"/>
      <c r="R60" s="710"/>
      <c r="S60" s="714"/>
      <c r="T60" s="715"/>
      <c r="U60" s="716"/>
      <c r="V60" s="717"/>
      <c r="W60" s="31"/>
    </row>
    <row r="61" spans="1:23" s="18" customFormat="1" ht="26.1" customHeight="1" x14ac:dyDescent="0.2">
      <c r="A61" s="697">
        <v>57</v>
      </c>
      <c r="B61" s="19" t="s">
        <v>45</v>
      </c>
      <c r="C61" s="698"/>
      <c r="D61" s="699"/>
      <c r="E61" s="699"/>
      <c r="F61" s="700"/>
      <c r="G61" s="698"/>
      <c r="H61" s="699"/>
      <c r="I61" s="748">
        <v>143</v>
      </c>
      <c r="J61" s="700"/>
      <c r="K61" s="698"/>
      <c r="L61" s="699"/>
      <c r="M61" s="699">
        <v>89</v>
      </c>
      <c r="N61" s="700"/>
      <c r="O61" s="743"/>
      <c r="P61" s="702"/>
      <c r="Q61" s="702"/>
      <c r="R61" s="700"/>
      <c r="S61" s="704"/>
      <c r="T61" s="705"/>
      <c r="U61" s="706"/>
      <c r="V61" s="707"/>
      <c r="W61" s="31"/>
    </row>
    <row r="62" spans="1:23" s="2" customFormat="1" ht="26.1" customHeight="1" x14ac:dyDescent="0.2">
      <c r="A62" s="697">
        <v>58</v>
      </c>
      <c r="B62" s="82" t="s">
        <v>46</v>
      </c>
      <c r="C62" s="708"/>
      <c r="D62" s="709"/>
      <c r="E62" s="709"/>
      <c r="F62" s="755"/>
      <c r="G62" s="708"/>
      <c r="H62" s="709"/>
      <c r="I62" s="747">
        <v>935</v>
      </c>
      <c r="J62" s="755"/>
      <c r="K62" s="708"/>
      <c r="L62" s="709"/>
      <c r="M62" s="709">
        <v>36</v>
      </c>
      <c r="N62" s="755"/>
      <c r="O62" s="744"/>
      <c r="P62" s="712"/>
      <c r="Q62" s="712">
        <v>0.34</v>
      </c>
      <c r="R62" s="755"/>
      <c r="S62" s="714"/>
      <c r="T62" s="756"/>
      <c r="U62" s="757"/>
      <c r="V62" s="758"/>
      <c r="W62" s="31"/>
    </row>
    <row r="63" spans="1:23" s="18" customFormat="1" ht="26.1" customHeight="1" x14ac:dyDescent="0.2">
      <c r="A63" s="697">
        <v>59</v>
      </c>
      <c r="B63" s="19" t="s">
        <v>47</v>
      </c>
      <c r="C63" s="698"/>
      <c r="D63" s="699"/>
      <c r="E63" s="699"/>
      <c r="F63" s="700"/>
      <c r="G63" s="698"/>
      <c r="H63" s="699"/>
      <c r="I63" s="748">
        <v>4134</v>
      </c>
      <c r="J63" s="700"/>
      <c r="K63" s="698"/>
      <c r="L63" s="699"/>
      <c r="M63" s="699">
        <v>96</v>
      </c>
      <c r="N63" s="700"/>
      <c r="O63" s="743"/>
      <c r="P63" s="702"/>
      <c r="Q63" s="702"/>
      <c r="R63" s="700"/>
      <c r="S63" s="704"/>
      <c r="T63" s="705"/>
      <c r="U63" s="706"/>
      <c r="V63" s="707"/>
      <c r="W63" s="31"/>
    </row>
    <row r="64" spans="1:23" s="2" customFormat="1" ht="26.1" customHeight="1" x14ac:dyDescent="0.2">
      <c r="A64" s="697">
        <v>60</v>
      </c>
      <c r="B64" s="82" t="s">
        <v>48</v>
      </c>
      <c r="C64" s="708"/>
      <c r="D64" s="709"/>
      <c r="E64" s="709"/>
      <c r="F64" s="755"/>
      <c r="G64" s="708"/>
      <c r="H64" s="709"/>
      <c r="I64" s="747">
        <v>2202</v>
      </c>
      <c r="J64" s="755"/>
      <c r="K64" s="708"/>
      <c r="L64" s="709"/>
      <c r="M64" s="709">
        <v>180</v>
      </c>
      <c r="N64" s="755"/>
      <c r="O64" s="744"/>
      <c r="P64" s="712"/>
      <c r="Q64" s="712"/>
      <c r="R64" s="755"/>
      <c r="S64" s="714"/>
      <c r="T64" s="756"/>
      <c r="U64" s="757"/>
      <c r="V64" s="758"/>
      <c r="W64" s="31"/>
    </row>
    <row r="65" spans="1:23" s="18" customFormat="1" ht="26.1" customHeight="1" x14ac:dyDescent="0.2">
      <c r="A65" s="697">
        <v>61</v>
      </c>
      <c r="B65" s="19" t="s">
        <v>49</v>
      </c>
      <c r="C65" s="698"/>
      <c r="D65" s="699"/>
      <c r="E65" s="699"/>
      <c r="F65" s="700"/>
      <c r="G65" s="698"/>
      <c r="H65" s="699"/>
      <c r="I65" s="748">
        <v>2843</v>
      </c>
      <c r="J65" s="700"/>
      <c r="K65" s="698"/>
      <c r="L65" s="699"/>
      <c r="M65" s="699">
        <v>74</v>
      </c>
      <c r="N65" s="700"/>
      <c r="O65" s="743"/>
      <c r="P65" s="702"/>
      <c r="Q65" s="702"/>
      <c r="R65" s="700"/>
      <c r="S65" s="704"/>
      <c r="T65" s="705"/>
      <c r="U65" s="706"/>
      <c r="V65" s="707"/>
      <c r="W65" s="31"/>
    </row>
    <row r="66" spans="1:23" s="2" customFormat="1" ht="26.1" customHeight="1" x14ac:dyDescent="0.2">
      <c r="A66" s="697">
        <v>62</v>
      </c>
      <c r="B66" s="82" t="s">
        <v>50</v>
      </c>
      <c r="C66" s="708"/>
      <c r="D66" s="709"/>
      <c r="E66" s="709"/>
      <c r="F66" s="755"/>
      <c r="G66" s="708"/>
      <c r="H66" s="709"/>
      <c r="I66" s="747">
        <v>1288</v>
      </c>
      <c r="J66" s="755"/>
      <c r="K66" s="708"/>
      <c r="L66" s="709"/>
      <c r="M66" s="709">
        <v>47</v>
      </c>
      <c r="N66" s="755"/>
      <c r="O66" s="744"/>
      <c r="P66" s="713"/>
      <c r="Q66" s="712"/>
      <c r="R66" s="755"/>
      <c r="S66" s="714"/>
      <c r="T66" s="756"/>
      <c r="U66" s="757"/>
      <c r="V66" s="758"/>
      <c r="W66" s="31"/>
    </row>
    <row r="67" spans="1:23" s="18" customFormat="1" ht="26.1" customHeight="1" x14ac:dyDescent="0.2">
      <c r="A67" s="697">
        <v>63</v>
      </c>
      <c r="B67" s="85" t="s">
        <v>51</v>
      </c>
      <c r="C67" s="698"/>
      <c r="D67" s="699"/>
      <c r="E67" s="699"/>
      <c r="F67" s="718"/>
      <c r="G67" s="698"/>
      <c r="H67" s="699"/>
      <c r="I67" s="748">
        <v>1239</v>
      </c>
      <c r="J67" s="718"/>
      <c r="K67" s="698"/>
      <c r="L67" s="699"/>
      <c r="M67" s="699">
        <v>42</v>
      </c>
      <c r="N67" s="718"/>
      <c r="O67" s="743"/>
      <c r="P67" s="703"/>
      <c r="Q67" s="702"/>
      <c r="R67" s="718"/>
      <c r="S67" s="704"/>
      <c r="T67" s="719"/>
      <c r="U67" s="720"/>
      <c r="V67" s="721"/>
      <c r="W67" s="31"/>
    </row>
    <row r="68" spans="1:23" s="2" customFormat="1" ht="26.1" customHeight="1" x14ac:dyDescent="0.2">
      <c r="A68" s="697">
        <v>64</v>
      </c>
      <c r="B68" s="86" t="s">
        <v>59</v>
      </c>
      <c r="C68" s="708"/>
      <c r="D68" s="747"/>
      <c r="E68" s="709"/>
      <c r="F68" s="759"/>
      <c r="G68" s="708"/>
      <c r="H68" s="747"/>
      <c r="I68" s="747">
        <v>1151</v>
      </c>
      <c r="J68" s="759"/>
      <c r="K68" s="708"/>
      <c r="L68" s="747"/>
      <c r="M68" s="709">
        <v>75</v>
      </c>
      <c r="N68" s="759"/>
      <c r="O68" s="744"/>
      <c r="P68" s="712"/>
      <c r="Q68" s="712"/>
      <c r="R68" s="759"/>
      <c r="S68" s="714"/>
      <c r="T68" s="745"/>
      <c r="U68" s="760"/>
      <c r="V68" s="761"/>
      <c r="W68" s="31"/>
    </row>
    <row r="69" spans="1:23" s="18" customFormat="1" ht="26.1" customHeight="1" thickBot="1" x14ac:dyDescent="0.25">
      <c r="A69" s="724">
        <v>65</v>
      </c>
      <c r="B69" s="87" t="s">
        <v>58</v>
      </c>
      <c r="C69" s="762"/>
      <c r="D69" s="763"/>
      <c r="E69" s="763"/>
      <c r="F69" s="764"/>
      <c r="G69" s="762"/>
      <c r="H69" s="763"/>
      <c r="I69" s="763">
        <v>155</v>
      </c>
      <c r="J69" s="764"/>
      <c r="K69" s="762"/>
      <c r="L69" s="763"/>
      <c r="M69" s="763">
        <v>13</v>
      </c>
      <c r="N69" s="764"/>
      <c r="O69" s="765"/>
      <c r="P69" s="766"/>
      <c r="Q69" s="767"/>
      <c r="R69" s="768"/>
      <c r="S69" s="762"/>
      <c r="T69" s="769"/>
      <c r="U69" s="770"/>
      <c r="V69" s="771"/>
      <c r="W69" s="31"/>
    </row>
    <row r="70" spans="1:23" s="18" customFormat="1" ht="26.1" customHeight="1" x14ac:dyDescent="0.2">
      <c r="A70" s="772">
        <v>66</v>
      </c>
      <c r="B70" s="575" t="s">
        <v>268</v>
      </c>
      <c r="C70" s="773"/>
      <c r="D70" s="774"/>
      <c r="E70" s="774"/>
      <c r="F70" s="775"/>
      <c r="G70" s="734"/>
      <c r="H70" s="774"/>
      <c r="I70" s="774">
        <v>607</v>
      </c>
      <c r="J70" s="775"/>
      <c r="K70" s="773"/>
      <c r="L70" s="774"/>
      <c r="M70" s="774">
        <v>19</v>
      </c>
      <c r="N70" s="775"/>
      <c r="O70" s="737"/>
      <c r="P70" s="776"/>
      <c r="Q70" s="777"/>
      <c r="R70" s="778"/>
      <c r="S70" s="739"/>
      <c r="T70" s="740"/>
      <c r="U70" s="779"/>
      <c r="V70" s="780"/>
      <c r="W70" s="31"/>
    </row>
    <row r="71" spans="1:23" s="18" customFormat="1" ht="26.1" customHeight="1" x14ac:dyDescent="0.2">
      <c r="A71" s="697">
        <v>67</v>
      </c>
      <c r="B71" s="82" t="s">
        <v>60</v>
      </c>
      <c r="C71" s="781"/>
      <c r="D71" s="747"/>
      <c r="E71" s="747"/>
      <c r="F71" s="710"/>
      <c r="G71" s="708"/>
      <c r="H71" s="747"/>
      <c r="I71" s="747">
        <v>1126</v>
      </c>
      <c r="J71" s="710"/>
      <c r="K71" s="781"/>
      <c r="L71" s="747"/>
      <c r="M71" s="747">
        <v>38</v>
      </c>
      <c r="N71" s="710"/>
      <c r="O71" s="744"/>
      <c r="P71" s="712"/>
      <c r="Q71" s="712"/>
      <c r="R71" s="782"/>
      <c r="S71" s="708"/>
      <c r="T71" s="783"/>
      <c r="U71" s="760"/>
      <c r="V71" s="784"/>
      <c r="W71" s="31"/>
    </row>
    <row r="72" spans="1:23" s="2" customFormat="1" ht="26.1" customHeight="1" x14ac:dyDescent="0.2">
      <c r="A72" s="697">
        <v>68</v>
      </c>
      <c r="B72" s="19" t="s">
        <v>61</v>
      </c>
      <c r="C72" s="785"/>
      <c r="D72" s="748"/>
      <c r="E72" s="748"/>
      <c r="F72" s="700"/>
      <c r="G72" s="698"/>
      <c r="H72" s="748"/>
      <c r="I72" s="748">
        <v>675</v>
      </c>
      <c r="J72" s="700"/>
      <c r="K72" s="785"/>
      <c r="L72" s="748"/>
      <c r="M72" s="786">
        <v>30</v>
      </c>
      <c r="N72" s="700"/>
      <c r="O72" s="701"/>
      <c r="P72" s="702"/>
      <c r="Q72" s="702"/>
      <c r="R72" s="700"/>
      <c r="S72" s="704"/>
      <c r="T72" s="787"/>
      <c r="U72" s="786"/>
      <c r="V72" s="707"/>
      <c r="W72" s="31"/>
    </row>
    <row r="73" spans="1:23" s="18" customFormat="1" ht="26.1" customHeight="1" x14ac:dyDescent="0.2">
      <c r="A73" s="697">
        <v>69</v>
      </c>
      <c r="B73" s="82" t="s">
        <v>62</v>
      </c>
      <c r="C73" s="781"/>
      <c r="D73" s="747"/>
      <c r="E73" s="747"/>
      <c r="F73" s="710"/>
      <c r="G73" s="708"/>
      <c r="H73" s="747"/>
      <c r="I73" s="747">
        <v>759</v>
      </c>
      <c r="J73" s="710"/>
      <c r="K73" s="781"/>
      <c r="L73" s="747"/>
      <c r="M73" s="747">
        <v>35</v>
      </c>
      <c r="N73" s="710"/>
      <c r="O73" s="744"/>
      <c r="P73" s="712"/>
      <c r="Q73" s="712"/>
      <c r="R73" s="782"/>
      <c r="S73" s="714"/>
      <c r="T73" s="745"/>
      <c r="U73" s="760"/>
      <c r="V73" s="717"/>
      <c r="W73" s="31"/>
    </row>
    <row r="74" spans="1:23" s="18" customFormat="1" ht="26.1" customHeight="1" x14ac:dyDescent="0.2">
      <c r="A74" s="697">
        <v>70</v>
      </c>
      <c r="B74" s="19" t="s">
        <v>229</v>
      </c>
      <c r="C74" s="785"/>
      <c r="D74" s="748"/>
      <c r="E74" s="748"/>
      <c r="F74" s="700"/>
      <c r="G74" s="698"/>
      <c r="H74" s="748"/>
      <c r="I74" s="748">
        <v>1408</v>
      </c>
      <c r="J74" s="700"/>
      <c r="K74" s="785"/>
      <c r="L74" s="748"/>
      <c r="M74" s="748">
        <v>64</v>
      </c>
      <c r="N74" s="700"/>
      <c r="O74" s="743"/>
      <c r="P74" s="702"/>
      <c r="Q74" s="702"/>
      <c r="R74" s="788"/>
      <c r="S74" s="704"/>
      <c r="T74" s="787"/>
      <c r="U74" s="786"/>
      <c r="V74" s="707"/>
      <c r="W74" s="31"/>
    </row>
    <row r="75" spans="1:23" s="2" customFormat="1" ht="26.1" customHeight="1" x14ac:dyDescent="0.2">
      <c r="A75" s="697">
        <v>71</v>
      </c>
      <c r="B75" s="82" t="s">
        <v>63</v>
      </c>
      <c r="C75" s="781"/>
      <c r="D75" s="747"/>
      <c r="E75" s="747"/>
      <c r="F75" s="710"/>
      <c r="G75" s="708"/>
      <c r="H75" s="747"/>
      <c r="I75" s="747">
        <v>255</v>
      </c>
      <c r="J75" s="710"/>
      <c r="K75" s="781"/>
      <c r="L75" s="747"/>
      <c r="M75" s="747">
        <v>57</v>
      </c>
      <c r="N75" s="710"/>
      <c r="O75" s="744"/>
      <c r="P75" s="712"/>
      <c r="Q75" s="712">
        <v>35</v>
      </c>
      <c r="R75" s="782"/>
      <c r="S75" s="708"/>
      <c r="T75" s="783"/>
      <c r="U75" s="760"/>
      <c r="V75" s="784"/>
      <c r="W75" s="31"/>
    </row>
    <row r="76" spans="1:23" s="18" customFormat="1" ht="26.1" customHeight="1" x14ac:dyDescent="0.2">
      <c r="A76" s="697">
        <v>72</v>
      </c>
      <c r="B76" s="19" t="s">
        <v>64</v>
      </c>
      <c r="C76" s="785"/>
      <c r="D76" s="748"/>
      <c r="E76" s="748"/>
      <c r="F76" s="700"/>
      <c r="G76" s="698"/>
      <c r="H76" s="748"/>
      <c r="I76" s="748">
        <v>1583</v>
      </c>
      <c r="J76" s="700"/>
      <c r="K76" s="785"/>
      <c r="L76" s="748"/>
      <c r="M76" s="748">
        <v>109</v>
      </c>
      <c r="N76" s="700"/>
      <c r="O76" s="743"/>
      <c r="P76" s="702"/>
      <c r="Q76" s="702"/>
      <c r="R76" s="700"/>
      <c r="S76" s="704"/>
      <c r="T76" s="787"/>
      <c r="U76" s="789"/>
      <c r="V76" s="707"/>
      <c r="W76" s="31"/>
    </row>
    <row r="77" spans="1:23" s="2" customFormat="1" ht="26.1" customHeight="1" x14ac:dyDescent="0.2">
      <c r="A77" s="697">
        <v>73</v>
      </c>
      <c r="B77" s="82" t="s">
        <v>65</v>
      </c>
      <c r="C77" s="781"/>
      <c r="D77" s="747"/>
      <c r="E77" s="747"/>
      <c r="F77" s="710"/>
      <c r="G77" s="708"/>
      <c r="H77" s="747"/>
      <c r="I77" s="747">
        <v>2112</v>
      </c>
      <c r="J77" s="710"/>
      <c r="K77" s="781"/>
      <c r="L77" s="747"/>
      <c r="M77" s="747">
        <v>127</v>
      </c>
      <c r="N77" s="710"/>
      <c r="O77" s="711"/>
      <c r="P77" s="712"/>
      <c r="Q77" s="712"/>
      <c r="R77" s="710"/>
      <c r="S77" s="714"/>
      <c r="T77" s="745"/>
      <c r="U77" s="790"/>
      <c r="V77" s="717"/>
      <c r="W77" s="31"/>
    </row>
    <row r="78" spans="1:23" s="18" customFormat="1" ht="26.1" customHeight="1" x14ac:dyDescent="0.2">
      <c r="A78" s="697">
        <v>74</v>
      </c>
      <c r="B78" s="19" t="s">
        <v>66</v>
      </c>
      <c r="C78" s="785"/>
      <c r="D78" s="748"/>
      <c r="E78" s="748"/>
      <c r="F78" s="700"/>
      <c r="G78" s="698"/>
      <c r="H78" s="748"/>
      <c r="I78" s="748">
        <v>1022</v>
      </c>
      <c r="J78" s="700"/>
      <c r="K78" s="785"/>
      <c r="L78" s="748"/>
      <c r="M78" s="748">
        <v>39</v>
      </c>
      <c r="N78" s="700"/>
      <c r="O78" s="701"/>
      <c r="P78" s="702"/>
      <c r="Q78" s="702"/>
      <c r="R78" s="700"/>
      <c r="S78" s="704"/>
      <c r="T78" s="787"/>
      <c r="U78" s="789"/>
      <c r="V78" s="707"/>
      <c r="W78" s="31"/>
    </row>
    <row r="79" spans="1:23" s="2" customFormat="1" ht="26.1" customHeight="1" x14ac:dyDescent="0.2">
      <c r="A79" s="697">
        <v>75</v>
      </c>
      <c r="B79" s="82" t="s">
        <v>67</v>
      </c>
      <c r="C79" s="781"/>
      <c r="D79" s="747"/>
      <c r="E79" s="747"/>
      <c r="F79" s="710"/>
      <c r="G79" s="708"/>
      <c r="H79" s="747"/>
      <c r="I79" s="747">
        <v>2180</v>
      </c>
      <c r="J79" s="710"/>
      <c r="K79" s="781"/>
      <c r="L79" s="747"/>
      <c r="M79" s="747">
        <v>110</v>
      </c>
      <c r="N79" s="710"/>
      <c r="O79" s="744"/>
      <c r="P79" s="712"/>
      <c r="Q79" s="712"/>
      <c r="R79" s="710"/>
      <c r="S79" s="714"/>
      <c r="T79" s="745"/>
      <c r="U79" s="790"/>
      <c r="V79" s="717"/>
      <c r="W79" s="31"/>
    </row>
    <row r="80" spans="1:23" s="18" customFormat="1" ht="26.1" customHeight="1" x14ac:dyDescent="0.2">
      <c r="A80" s="697">
        <v>76</v>
      </c>
      <c r="B80" s="19" t="s">
        <v>68</v>
      </c>
      <c r="C80" s="785"/>
      <c r="D80" s="748"/>
      <c r="E80" s="748"/>
      <c r="F80" s="700"/>
      <c r="G80" s="698"/>
      <c r="H80" s="748"/>
      <c r="I80" s="748">
        <v>2866</v>
      </c>
      <c r="J80" s="700"/>
      <c r="K80" s="785"/>
      <c r="L80" s="748"/>
      <c r="M80" s="748">
        <v>163</v>
      </c>
      <c r="N80" s="700"/>
      <c r="O80" s="743"/>
      <c r="P80" s="702"/>
      <c r="Q80" s="702"/>
      <c r="R80" s="700"/>
      <c r="S80" s="704"/>
      <c r="T80" s="787"/>
      <c r="U80" s="789"/>
      <c r="V80" s="707"/>
      <c r="W80" s="31"/>
    </row>
    <row r="81" spans="1:23" s="2" customFormat="1" ht="26.1" customHeight="1" x14ac:dyDescent="0.2">
      <c r="A81" s="697">
        <v>77</v>
      </c>
      <c r="B81" s="82" t="s">
        <v>140</v>
      </c>
      <c r="C81" s="781"/>
      <c r="D81" s="747"/>
      <c r="E81" s="747"/>
      <c r="F81" s="710"/>
      <c r="G81" s="708"/>
      <c r="H81" s="747"/>
      <c r="I81" s="747">
        <v>1747</v>
      </c>
      <c r="J81" s="710"/>
      <c r="K81" s="781"/>
      <c r="L81" s="747"/>
      <c r="M81" s="747">
        <v>98</v>
      </c>
      <c r="N81" s="710"/>
      <c r="O81" s="744"/>
      <c r="P81" s="712"/>
      <c r="Q81" s="712"/>
      <c r="R81" s="710"/>
      <c r="S81" s="714"/>
      <c r="T81" s="745"/>
      <c r="U81" s="790"/>
      <c r="V81" s="717"/>
      <c r="W81" s="31"/>
    </row>
    <row r="82" spans="1:23" s="18" customFormat="1" ht="26.1" customHeight="1" x14ac:dyDescent="0.2">
      <c r="A82" s="697">
        <v>78</v>
      </c>
      <c r="B82" s="19" t="s">
        <v>69</v>
      </c>
      <c r="C82" s="785"/>
      <c r="D82" s="748"/>
      <c r="E82" s="748"/>
      <c r="F82" s="700"/>
      <c r="G82" s="698"/>
      <c r="H82" s="748"/>
      <c r="I82" s="748">
        <v>2067</v>
      </c>
      <c r="J82" s="700"/>
      <c r="K82" s="785"/>
      <c r="L82" s="748"/>
      <c r="M82" s="748">
        <v>97</v>
      </c>
      <c r="N82" s="700"/>
      <c r="O82" s="743"/>
      <c r="P82" s="702"/>
      <c r="Q82" s="702"/>
      <c r="R82" s="700"/>
      <c r="S82" s="704"/>
      <c r="T82" s="787"/>
      <c r="U82" s="789"/>
      <c r="V82" s="707"/>
      <c r="W82" s="31"/>
    </row>
    <row r="83" spans="1:23" s="2" customFormat="1" ht="26.1" customHeight="1" x14ac:dyDescent="0.2">
      <c r="A83" s="697">
        <v>79</v>
      </c>
      <c r="B83" s="82" t="s">
        <v>71</v>
      </c>
      <c r="C83" s="781"/>
      <c r="D83" s="747"/>
      <c r="E83" s="747"/>
      <c r="F83" s="710"/>
      <c r="G83" s="708"/>
      <c r="H83" s="747"/>
      <c r="I83" s="747">
        <v>2138</v>
      </c>
      <c r="J83" s="710"/>
      <c r="K83" s="781"/>
      <c r="L83" s="747"/>
      <c r="M83" s="747">
        <v>76</v>
      </c>
      <c r="N83" s="710"/>
      <c r="O83" s="711"/>
      <c r="P83" s="712"/>
      <c r="Q83" s="712"/>
      <c r="R83" s="710"/>
      <c r="S83" s="708"/>
      <c r="T83" s="783"/>
      <c r="U83" s="760"/>
      <c r="V83" s="784"/>
      <c r="W83" s="31"/>
    </row>
    <row r="84" spans="1:23" s="18" customFormat="1" ht="26.1" customHeight="1" x14ac:dyDescent="0.2">
      <c r="A84" s="697">
        <v>80</v>
      </c>
      <c r="B84" s="19" t="s">
        <v>70</v>
      </c>
      <c r="C84" s="785"/>
      <c r="D84" s="748"/>
      <c r="E84" s="748"/>
      <c r="F84" s="700"/>
      <c r="G84" s="698"/>
      <c r="H84" s="748"/>
      <c r="I84" s="748">
        <v>921</v>
      </c>
      <c r="J84" s="700"/>
      <c r="K84" s="785"/>
      <c r="L84" s="748"/>
      <c r="M84" s="748">
        <v>20</v>
      </c>
      <c r="N84" s="700"/>
      <c r="O84" s="743"/>
      <c r="P84" s="702"/>
      <c r="Q84" s="702">
        <v>24</v>
      </c>
      <c r="R84" s="788"/>
      <c r="S84" s="704"/>
      <c r="T84" s="787"/>
      <c r="U84" s="791"/>
      <c r="V84" s="707"/>
      <c r="W84" s="31"/>
    </row>
    <row r="85" spans="1:23" s="2" customFormat="1" ht="26.1" customHeight="1" x14ac:dyDescent="0.2">
      <c r="A85" s="697">
        <v>81</v>
      </c>
      <c r="B85" s="82" t="s">
        <v>72</v>
      </c>
      <c r="C85" s="781"/>
      <c r="D85" s="747"/>
      <c r="E85" s="747"/>
      <c r="F85" s="755"/>
      <c r="G85" s="708"/>
      <c r="H85" s="747"/>
      <c r="I85" s="747">
        <v>1124</v>
      </c>
      <c r="J85" s="755"/>
      <c r="K85" s="781"/>
      <c r="L85" s="747"/>
      <c r="M85" s="747">
        <v>51</v>
      </c>
      <c r="N85" s="755"/>
      <c r="O85" s="711"/>
      <c r="P85" s="712"/>
      <c r="Q85" s="712"/>
      <c r="R85" s="755"/>
      <c r="S85" s="714"/>
      <c r="T85" s="745"/>
      <c r="U85" s="792"/>
      <c r="V85" s="758"/>
      <c r="W85" s="31"/>
    </row>
    <row r="86" spans="1:23" s="18" customFormat="1" ht="26.1" customHeight="1" x14ac:dyDescent="0.2">
      <c r="A86" s="697">
        <v>82</v>
      </c>
      <c r="B86" s="19" t="s">
        <v>73</v>
      </c>
      <c r="C86" s="785"/>
      <c r="D86" s="748"/>
      <c r="E86" s="748"/>
      <c r="F86" s="700"/>
      <c r="G86" s="698"/>
      <c r="H86" s="748"/>
      <c r="I86" s="748">
        <v>2533</v>
      </c>
      <c r="J86" s="700"/>
      <c r="K86" s="785"/>
      <c r="L86" s="748"/>
      <c r="M86" s="748">
        <v>84</v>
      </c>
      <c r="N86" s="700"/>
      <c r="O86" s="743"/>
      <c r="P86" s="702"/>
      <c r="Q86" s="702"/>
      <c r="R86" s="700"/>
      <c r="S86" s="704"/>
      <c r="T86" s="787"/>
      <c r="U86" s="791"/>
      <c r="V86" s="707"/>
      <c r="W86" s="31"/>
    </row>
    <row r="87" spans="1:23" s="2" customFormat="1" ht="26.1" customHeight="1" x14ac:dyDescent="0.2">
      <c r="A87" s="697">
        <v>83</v>
      </c>
      <c r="B87" s="82" t="s">
        <v>74</v>
      </c>
      <c r="C87" s="781"/>
      <c r="D87" s="747"/>
      <c r="E87" s="747"/>
      <c r="F87" s="755"/>
      <c r="G87" s="708"/>
      <c r="H87" s="747"/>
      <c r="I87" s="747">
        <v>1058</v>
      </c>
      <c r="J87" s="755"/>
      <c r="K87" s="781"/>
      <c r="L87" s="747"/>
      <c r="M87" s="747">
        <v>83</v>
      </c>
      <c r="N87" s="755"/>
      <c r="O87" s="711"/>
      <c r="P87" s="712"/>
      <c r="Q87" s="712"/>
      <c r="R87" s="755"/>
      <c r="S87" s="714"/>
      <c r="T87" s="745"/>
      <c r="U87" s="792"/>
      <c r="V87" s="758"/>
      <c r="W87" s="31"/>
    </row>
    <row r="88" spans="1:23" s="18" customFormat="1" ht="26.1" customHeight="1" x14ac:dyDescent="0.2">
      <c r="A88" s="697">
        <v>84</v>
      </c>
      <c r="B88" s="19" t="s">
        <v>75</v>
      </c>
      <c r="C88" s="785"/>
      <c r="D88" s="748"/>
      <c r="E88" s="748"/>
      <c r="F88" s="700"/>
      <c r="G88" s="698"/>
      <c r="H88" s="748"/>
      <c r="I88" s="748">
        <v>682</v>
      </c>
      <c r="J88" s="700"/>
      <c r="K88" s="785"/>
      <c r="L88" s="748"/>
      <c r="M88" s="748">
        <v>37</v>
      </c>
      <c r="N88" s="700"/>
      <c r="O88" s="743"/>
      <c r="P88" s="702"/>
      <c r="Q88" s="702"/>
      <c r="R88" s="700"/>
      <c r="S88" s="704"/>
      <c r="T88" s="787"/>
      <c r="U88" s="791"/>
      <c r="V88" s="707"/>
      <c r="W88" s="31"/>
    </row>
    <row r="89" spans="1:23" s="2" customFormat="1" ht="26.1" customHeight="1" x14ac:dyDescent="0.2">
      <c r="A89" s="697">
        <v>85</v>
      </c>
      <c r="B89" s="82" t="s">
        <v>76</v>
      </c>
      <c r="C89" s="781"/>
      <c r="D89" s="747"/>
      <c r="E89" s="747"/>
      <c r="F89" s="755"/>
      <c r="G89" s="708"/>
      <c r="H89" s="747"/>
      <c r="I89" s="747">
        <v>462</v>
      </c>
      <c r="J89" s="755"/>
      <c r="K89" s="781"/>
      <c r="L89" s="747"/>
      <c r="M89" s="747">
        <v>0</v>
      </c>
      <c r="N89" s="755"/>
      <c r="O89" s="711"/>
      <c r="P89" s="712"/>
      <c r="Q89" s="712"/>
      <c r="R89" s="755"/>
      <c r="S89" s="708"/>
      <c r="T89" s="783"/>
      <c r="U89" s="760"/>
      <c r="V89" s="758"/>
      <c r="W89" s="31"/>
    </row>
    <row r="90" spans="1:23" s="18" customFormat="1" ht="26.1" customHeight="1" x14ac:dyDescent="0.2">
      <c r="A90" s="697">
        <v>86</v>
      </c>
      <c r="B90" s="19" t="s">
        <v>77</v>
      </c>
      <c r="C90" s="785"/>
      <c r="D90" s="748"/>
      <c r="E90" s="748"/>
      <c r="F90" s="700"/>
      <c r="G90" s="698"/>
      <c r="H90" s="748"/>
      <c r="I90" s="748">
        <v>988</v>
      </c>
      <c r="J90" s="700"/>
      <c r="K90" s="785"/>
      <c r="L90" s="748"/>
      <c r="M90" s="748">
        <v>64</v>
      </c>
      <c r="N90" s="700"/>
      <c r="O90" s="701"/>
      <c r="P90" s="702"/>
      <c r="Q90" s="702"/>
      <c r="R90" s="700"/>
      <c r="S90" s="698"/>
      <c r="T90" s="793"/>
      <c r="U90" s="786"/>
      <c r="V90" s="794"/>
      <c r="W90" s="31"/>
    </row>
    <row r="91" spans="1:23" s="2" customFormat="1" ht="26.1" customHeight="1" x14ac:dyDescent="0.2">
      <c r="A91" s="697">
        <v>87</v>
      </c>
      <c r="B91" s="82" t="s">
        <v>78</v>
      </c>
      <c r="C91" s="781"/>
      <c r="D91" s="747"/>
      <c r="E91" s="747"/>
      <c r="F91" s="755"/>
      <c r="G91" s="708"/>
      <c r="H91" s="747"/>
      <c r="I91" s="747">
        <v>1804.44</v>
      </c>
      <c r="J91" s="755"/>
      <c r="K91" s="781"/>
      <c r="L91" s="747"/>
      <c r="M91" s="747">
        <v>88</v>
      </c>
      <c r="N91" s="755"/>
      <c r="O91" s="744"/>
      <c r="P91" s="712"/>
      <c r="Q91" s="712"/>
      <c r="R91" s="755"/>
      <c r="S91" s="714"/>
      <c r="T91" s="756"/>
      <c r="U91" s="792"/>
      <c r="V91" s="758"/>
      <c r="W91" s="31"/>
    </row>
    <row r="92" spans="1:23" s="18" customFormat="1" ht="26.1" customHeight="1" x14ac:dyDescent="0.2">
      <c r="A92" s="697">
        <v>88</v>
      </c>
      <c r="B92" s="19" t="s">
        <v>79</v>
      </c>
      <c r="C92" s="785"/>
      <c r="D92" s="748"/>
      <c r="E92" s="748"/>
      <c r="F92" s="700"/>
      <c r="G92" s="698"/>
      <c r="H92" s="748"/>
      <c r="I92" s="748">
        <v>1222</v>
      </c>
      <c r="J92" s="700"/>
      <c r="K92" s="785"/>
      <c r="L92" s="748"/>
      <c r="M92" s="748">
        <v>32</v>
      </c>
      <c r="N92" s="700"/>
      <c r="O92" s="743"/>
      <c r="P92" s="702"/>
      <c r="Q92" s="702"/>
      <c r="R92" s="700"/>
      <c r="S92" s="704"/>
      <c r="T92" s="705"/>
      <c r="U92" s="791"/>
      <c r="V92" s="707"/>
      <c r="W92" s="31"/>
    </row>
    <row r="93" spans="1:23" s="2" customFormat="1" ht="26.1" customHeight="1" x14ac:dyDescent="0.2">
      <c r="A93" s="697">
        <v>89</v>
      </c>
      <c r="B93" s="82" t="s">
        <v>80</v>
      </c>
      <c r="C93" s="781"/>
      <c r="D93" s="747"/>
      <c r="E93" s="747"/>
      <c r="F93" s="755"/>
      <c r="G93" s="708"/>
      <c r="H93" s="747"/>
      <c r="I93" s="747">
        <v>473</v>
      </c>
      <c r="J93" s="755"/>
      <c r="K93" s="781"/>
      <c r="L93" s="747"/>
      <c r="M93" s="747">
        <v>18</v>
      </c>
      <c r="N93" s="755"/>
      <c r="O93" s="711"/>
      <c r="P93" s="712"/>
      <c r="Q93" s="712">
        <v>19</v>
      </c>
      <c r="R93" s="782"/>
      <c r="S93" s="714"/>
      <c r="T93" s="756"/>
      <c r="U93" s="792"/>
      <c r="V93" s="758"/>
      <c r="W93" s="31"/>
    </row>
    <row r="94" spans="1:23" s="18" customFormat="1" ht="26.1" customHeight="1" x14ac:dyDescent="0.2">
      <c r="A94" s="697">
        <v>90</v>
      </c>
      <c r="B94" s="19" t="s">
        <v>81</v>
      </c>
      <c r="C94" s="785"/>
      <c r="D94" s="748"/>
      <c r="E94" s="748"/>
      <c r="F94" s="700"/>
      <c r="G94" s="698"/>
      <c r="H94" s="748"/>
      <c r="I94" s="748">
        <v>936</v>
      </c>
      <c r="J94" s="700"/>
      <c r="K94" s="785"/>
      <c r="L94" s="748"/>
      <c r="M94" s="748">
        <v>56</v>
      </c>
      <c r="N94" s="700"/>
      <c r="O94" s="701"/>
      <c r="P94" s="702"/>
      <c r="Q94" s="702"/>
      <c r="R94" s="700"/>
      <c r="S94" s="704"/>
      <c r="T94" s="705"/>
      <c r="U94" s="791"/>
      <c r="V94" s="707"/>
      <c r="W94" s="31"/>
    </row>
    <row r="95" spans="1:23" s="2" customFormat="1" ht="26.1" customHeight="1" x14ac:dyDescent="0.2">
      <c r="A95" s="697">
        <v>91</v>
      </c>
      <c r="B95" s="82" t="s">
        <v>82</v>
      </c>
      <c r="C95" s="781"/>
      <c r="D95" s="747"/>
      <c r="E95" s="747"/>
      <c r="F95" s="755"/>
      <c r="G95" s="708"/>
      <c r="H95" s="747"/>
      <c r="I95" s="747">
        <v>747</v>
      </c>
      <c r="J95" s="755"/>
      <c r="K95" s="781"/>
      <c r="L95" s="747"/>
      <c r="M95" s="747">
        <v>31</v>
      </c>
      <c r="N95" s="755"/>
      <c r="O95" s="744"/>
      <c r="P95" s="712"/>
      <c r="Q95" s="712"/>
      <c r="R95" s="755"/>
      <c r="S95" s="714"/>
      <c r="T95" s="756"/>
      <c r="U95" s="792"/>
      <c r="V95" s="758"/>
      <c r="W95" s="31"/>
    </row>
    <row r="96" spans="1:23" s="18" customFormat="1" ht="26.1" customHeight="1" x14ac:dyDescent="0.2">
      <c r="A96" s="697">
        <v>92</v>
      </c>
      <c r="B96" s="19" t="s">
        <v>83</v>
      </c>
      <c r="C96" s="785"/>
      <c r="D96" s="748"/>
      <c r="E96" s="748"/>
      <c r="F96" s="700"/>
      <c r="G96" s="698"/>
      <c r="H96" s="748"/>
      <c r="I96" s="748">
        <v>1009.44</v>
      </c>
      <c r="J96" s="700"/>
      <c r="K96" s="785"/>
      <c r="L96" s="748"/>
      <c r="M96" s="748">
        <v>26</v>
      </c>
      <c r="N96" s="700"/>
      <c r="O96" s="701"/>
      <c r="P96" s="702"/>
      <c r="Q96" s="702"/>
      <c r="R96" s="700"/>
      <c r="S96" s="704"/>
      <c r="T96" s="705"/>
      <c r="U96" s="791"/>
      <c r="V96" s="707"/>
      <c r="W96" s="31"/>
    </row>
    <row r="97" spans="1:23" s="2" customFormat="1" ht="26.1" customHeight="1" x14ac:dyDescent="0.2">
      <c r="A97" s="697">
        <v>93</v>
      </c>
      <c r="B97" s="82" t="s">
        <v>84</v>
      </c>
      <c r="C97" s="781"/>
      <c r="D97" s="747"/>
      <c r="E97" s="747"/>
      <c r="F97" s="755"/>
      <c r="G97" s="708"/>
      <c r="H97" s="747"/>
      <c r="I97" s="747">
        <v>975</v>
      </c>
      <c r="J97" s="755"/>
      <c r="K97" s="781"/>
      <c r="L97" s="747"/>
      <c r="M97" s="747">
        <v>41</v>
      </c>
      <c r="N97" s="755"/>
      <c r="O97" s="711"/>
      <c r="P97" s="712"/>
      <c r="Q97" s="712"/>
      <c r="R97" s="755"/>
      <c r="S97" s="714"/>
      <c r="T97" s="756"/>
      <c r="U97" s="792"/>
      <c r="V97" s="758"/>
      <c r="W97" s="31"/>
    </row>
    <row r="98" spans="1:23" s="18" customFormat="1" ht="26.1" customHeight="1" x14ac:dyDescent="0.2">
      <c r="A98" s="697">
        <v>94</v>
      </c>
      <c r="B98" s="19" t="s">
        <v>85</v>
      </c>
      <c r="C98" s="785"/>
      <c r="D98" s="748"/>
      <c r="E98" s="748"/>
      <c r="F98" s="700"/>
      <c r="G98" s="698"/>
      <c r="H98" s="748"/>
      <c r="I98" s="748">
        <v>583</v>
      </c>
      <c r="J98" s="700"/>
      <c r="K98" s="785"/>
      <c r="L98" s="748"/>
      <c r="M98" s="748">
        <v>47</v>
      </c>
      <c r="N98" s="700"/>
      <c r="O98" s="701"/>
      <c r="P98" s="702"/>
      <c r="Q98" s="702"/>
      <c r="R98" s="700"/>
      <c r="S98" s="704"/>
      <c r="T98" s="705"/>
      <c r="U98" s="791"/>
      <c r="V98" s="707"/>
      <c r="W98" s="31"/>
    </row>
    <row r="99" spans="1:23" s="2" customFormat="1" ht="26.1" customHeight="1" x14ac:dyDescent="0.2">
      <c r="A99" s="697">
        <v>95</v>
      </c>
      <c r="B99" s="82" t="s">
        <v>86</v>
      </c>
      <c r="C99" s="781"/>
      <c r="D99" s="747"/>
      <c r="E99" s="747"/>
      <c r="F99" s="755"/>
      <c r="G99" s="708"/>
      <c r="H99" s="747"/>
      <c r="I99" s="747">
        <v>1355</v>
      </c>
      <c r="J99" s="755"/>
      <c r="K99" s="781"/>
      <c r="L99" s="747"/>
      <c r="M99" s="747">
        <v>118</v>
      </c>
      <c r="N99" s="755"/>
      <c r="O99" s="744"/>
      <c r="P99" s="712"/>
      <c r="Q99" s="712"/>
      <c r="R99" s="755"/>
      <c r="S99" s="714"/>
      <c r="T99" s="756"/>
      <c r="U99" s="792"/>
      <c r="V99" s="758"/>
      <c r="W99" s="31"/>
    </row>
    <row r="100" spans="1:23" s="18" customFormat="1" ht="26.1" customHeight="1" x14ac:dyDescent="0.2">
      <c r="A100" s="697">
        <v>96</v>
      </c>
      <c r="B100" s="19" t="s">
        <v>87</v>
      </c>
      <c r="C100" s="785"/>
      <c r="D100" s="748"/>
      <c r="E100" s="748"/>
      <c r="F100" s="700"/>
      <c r="G100" s="698"/>
      <c r="H100" s="748"/>
      <c r="I100" s="748">
        <v>957</v>
      </c>
      <c r="J100" s="700"/>
      <c r="K100" s="785"/>
      <c r="L100" s="748"/>
      <c r="M100" s="748">
        <v>26</v>
      </c>
      <c r="N100" s="700"/>
      <c r="O100" s="701"/>
      <c r="P100" s="702"/>
      <c r="Q100" s="702"/>
      <c r="R100" s="700"/>
      <c r="S100" s="704"/>
      <c r="T100" s="705"/>
      <c r="U100" s="791"/>
      <c r="V100" s="707"/>
      <c r="W100" s="31"/>
    </row>
    <row r="101" spans="1:23" s="2" customFormat="1" ht="26.1" customHeight="1" x14ac:dyDescent="0.2">
      <c r="A101" s="697">
        <v>97</v>
      </c>
      <c r="B101" s="82" t="s">
        <v>88</v>
      </c>
      <c r="C101" s="781"/>
      <c r="D101" s="747"/>
      <c r="E101" s="747"/>
      <c r="F101" s="755"/>
      <c r="G101" s="708"/>
      <c r="H101" s="747"/>
      <c r="I101" s="747">
        <v>1285</v>
      </c>
      <c r="J101" s="755"/>
      <c r="K101" s="781"/>
      <c r="L101" s="747"/>
      <c r="M101" s="747">
        <v>42</v>
      </c>
      <c r="N101" s="755"/>
      <c r="O101" s="711"/>
      <c r="P101" s="712"/>
      <c r="Q101" s="712"/>
      <c r="R101" s="755"/>
      <c r="S101" s="714"/>
      <c r="T101" s="745"/>
      <c r="U101" s="760"/>
      <c r="V101" s="761"/>
      <c r="W101" s="31"/>
    </row>
    <row r="102" spans="1:23" s="18" customFormat="1" ht="26.1" customHeight="1" x14ac:dyDescent="0.2">
      <c r="A102" s="697">
        <v>98</v>
      </c>
      <c r="B102" s="19" t="s">
        <v>89</v>
      </c>
      <c r="C102" s="785"/>
      <c r="D102" s="748"/>
      <c r="E102" s="748"/>
      <c r="F102" s="700"/>
      <c r="G102" s="698"/>
      <c r="H102" s="748"/>
      <c r="I102" s="748">
        <v>1770</v>
      </c>
      <c r="J102" s="700"/>
      <c r="K102" s="785"/>
      <c r="L102" s="748"/>
      <c r="M102" s="748">
        <v>91</v>
      </c>
      <c r="N102" s="700"/>
      <c r="O102" s="743"/>
      <c r="P102" s="702"/>
      <c r="Q102" s="702"/>
      <c r="R102" s="700"/>
      <c r="S102" s="698"/>
      <c r="T102" s="793"/>
      <c r="U102" s="786"/>
      <c r="V102" s="794"/>
      <c r="W102" s="31"/>
    </row>
    <row r="103" spans="1:23" s="2" customFormat="1" ht="26.1" customHeight="1" x14ac:dyDescent="0.2">
      <c r="A103" s="697">
        <v>99</v>
      </c>
      <c r="B103" s="82" t="s">
        <v>90</v>
      </c>
      <c r="C103" s="781"/>
      <c r="D103" s="747"/>
      <c r="E103" s="747"/>
      <c r="F103" s="710"/>
      <c r="G103" s="708"/>
      <c r="H103" s="747"/>
      <c r="I103" s="747">
        <v>2516</v>
      </c>
      <c r="J103" s="710"/>
      <c r="K103" s="781"/>
      <c r="L103" s="747"/>
      <c r="M103" s="747">
        <v>148</v>
      </c>
      <c r="N103" s="710"/>
      <c r="O103" s="744"/>
      <c r="P103" s="712"/>
      <c r="Q103" s="712"/>
      <c r="R103" s="710"/>
      <c r="S103" s="714"/>
      <c r="T103" s="715"/>
      <c r="U103" s="795"/>
      <c r="V103" s="717"/>
      <c r="W103" s="31"/>
    </row>
    <row r="104" spans="1:23" s="18" customFormat="1" ht="26.1" customHeight="1" x14ac:dyDescent="0.2">
      <c r="A104" s="697">
        <v>100</v>
      </c>
      <c r="B104" s="19" t="s">
        <v>91</v>
      </c>
      <c r="C104" s="785"/>
      <c r="D104" s="748"/>
      <c r="E104" s="748"/>
      <c r="F104" s="700"/>
      <c r="G104" s="698"/>
      <c r="H104" s="748"/>
      <c r="I104" s="748">
        <v>2156</v>
      </c>
      <c r="J104" s="700"/>
      <c r="K104" s="785"/>
      <c r="L104" s="748"/>
      <c r="M104" s="748">
        <v>95</v>
      </c>
      <c r="N104" s="700"/>
      <c r="O104" s="743"/>
      <c r="P104" s="702"/>
      <c r="Q104" s="702"/>
      <c r="R104" s="700"/>
      <c r="S104" s="704"/>
      <c r="T104" s="705"/>
      <c r="U104" s="791"/>
      <c r="V104" s="707"/>
      <c r="W104" s="31"/>
    </row>
    <row r="105" spans="1:23" s="2" customFormat="1" ht="26.1" customHeight="1" x14ac:dyDescent="0.2">
      <c r="A105" s="697">
        <v>101</v>
      </c>
      <c r="B105" s="82" t="s">
        <v>92</v>
      </c>
      <c r="C105" s="781"/>
      <c r="D105" s="747"/>
      <c r="E105" s="747"/>
      <c r="F105" s="710"/>
      <c r="G105" s="708"/>
      <c r="H105" s="747"/>
      <c r="I105" s="747">
        <v>1091</v>
      </c>
      <c r="J105" s="710"/>
      <c r="K105" s="781"/>
      <c r="L105" s="747"/>
      <c r="M105" s="747">
        <v>85</v>
      </c>
      <c r="N105" s="710"/>
      <c r="O105" s="711"/>
      <c r="P105" s="712"/>
      <c r="Q105" s="712"/>
      <c r="R105" s="710"/>
      <c r="S105" s="714"/>
      <c r="T105" s="715"/>
      <c r="U105" s="795"/>
      <c r="V105" s="717"/>
      <c r="W105" s="31"/>
    </row>
    <row r="106" spans="1:23" s="18" customFormat="1" ht="26.1" customHeight="1" x14ac:dyDescent="0.2">
      <c r="A106" s="697">
        <v>102</v>
      </c>
      <c r="B106" s="19" t="s">
        <v>93</v>
      </c>
      <c r="C106" s="785"/>
      <c r="D106" s="748"/>
      <c r="E106" s="748"/>
      <c r="F106" s="700"/>
      <c r="G106" s="698"/>
      <c r="H106" s="748"/>
      <c r="I106" s="748">
        <v>1384</v>
      </c>
      <c r="J106" s="700"/>
      <c r="K106" s="785"/>
      <c r="L106" s="748"/>
      <c r="M106" s="796">
        <v>46</v>
      </c>
      <c r="N106" s="788"/>
      <c r="O106" s="743"/>
      <c r="P106" s="702"/>
      <c r="Q106" s="702"/>
      <c r="R106" s="700"/>
      <c r="S106" s="704"/>
      <c r="T106" s="705"/>
      <c r="U106" s="791"/>
      <c r="V106" s="707"/>
      <c r="W106" s="31"/>
    </row>
    <row r="107" spans="1:23" s="2" customFormat="1" ht="26.1" customHeight="1" x14ac:dyDescent="0.2">
      <c r="A107" s="697">
        <v>103</v>
      </c>
      <c r="B107" s="82" t="s">
        <v>94</v>
      </c>
      <c r="C107" s="781"/>
      <c r="D107" s="747"/>
      <c r="E107" s="747"/>
      <c r="F107" s="710"/>
      <c r="G107" s="708"/>
      <c r="H107" s="747"/>
      <c r="I107" s="747">
        <v>2280</v>
      </c>
      <c r="J107" s="710"/>
      <c r="K107" s="781"/>
      <c r="L107" s="747"/>
      <c r="M107" s="747">
        <v>118</v>
      </c>
      <c r="N107" s="710"/>
      <c r="O107" s="744"/>
      <c r="P107" s="712"/>
      <c r="Q107" s="712"/>
      <c r="R107" s="710"/>
      <c r="S107" s="714"/>
      <c r="T107" s="715"/>
      <c r="U107" s="795"/>
      <c r="V107" s="717"/>
      <c r="W107" s="31"/>
    </row>
    <row r="108" spans="1:23" s="18" customFormat="1" ht="26.1" customHeight="1" x14ac:dyDescent="0.2">
      <c r="A108" s="697">
        <v>104</v>
      </c>
      <c r="B108" s="19" t="s">
        <v>95</v>
      </c>
      <c r="C108" s="785"/>
      <c r="D108" s="748"/>
      <c r="E108" s="748"/>
      <c r="F108" s="700"/>
      <c r="G108" s="698"/>
      <c r="H108" s="748"/>
      <c r="I108" s="748">
        <v>530</v>
      </c>
      <c r="J108" s="700"/>
      <c r="K108" s="785"/>
      <c r="L108" s="748"/>
      <c r="M108" s="748">
        <v>22</v>
      </c>
      <c r="N108" s="700"/>
      <c r="O108" s="743"/>
      <c r="P108" s="702"/>
      <c r="Q108" s="702">
        <v>15.396000000000001</v>
      </c>
      <c r="R108" s="788"/>
      <c r="S108" s="704"/>
      <c r="T108" s="705"/>
      <c r="U108" s="791"/>
      <c r="V108" s="707"/>
      <c r="W108" s="31"/>
    </row>
    <row r="109" spans="1:23" s="2" customFormat="1" ht="26.1" customHeight="1" x14ac:dyDescent="0.2">
      <c r="A109" s="697">
        <v>105</v>
      </c>
      <c r="B109" s="82" t="s">
        <v>96</v>
      </c>
      <c r="C109" s="781"/>
      <c r="D109" s="747"/>
      <c r="E109" s="747"/>
      <c r="F109" s="710"/>
      <c r="G109" s="708"/>
      <c r="H109" s="747"/>
      <c r="I109" s="747">
        <v>1060.44</v>
      </c>
      <c r="J109" s="710"/>
      <c r="K109" s="781"/>
      <c r="L109" s="747"/>
      <c r="M109" s="747">
        <v>115</v>
      </c>
      <c r="N109" s="710"/>
      <c r="O109" s="744"/>
      <c r="P109" s="712"/>
      <c r="Q109" s="712"/>
      <c r="R109" s="710"/>
      <c r="S109" s="714"/>
      <c r="T109" s="715"/>
      <c r="U109" s="795"/>
      <c r="V109" s="717"/>
      <c r="W109" s="31"/>
    </row>
    <row r="110" spans="1:23" s="18" customFormat="1" ht="26.1" customHeight="1" x14ac:dyDescent="0.2">
      <c r="A110" s="697">
        <v>106</v>
      </c>
      <c r="B110" s="19" t="s">
        <v>97</v>
      </c>
      <c r="C110" s="785"/>
      <c r="D110" s="748"/>
      <c r="E110" s="748"/>
      <c r="F110" s="700"/>
      <c r="G110" s="698"/>
      <c r="H110" s="748"/>
      <c r="I110" s="748">
        <v>549</v>
      </c>
      <c r="J110" s="700"/>
      <c r="K110" s="785"/>
      <c r="L110" s="748"/>
      <c r="M110" s="748">
        <v>26</v>
      </c>
      <c r="N110" s="700"/>
      <c r="O110" s="701"/>
      <c r="P110" s="702"/>
      <c r="Q110" s="702"/>
      <c r="R110" s="700"/>
      <c r="S110" s="704"/>
      <c r="T110" s="705"/>
      <c r="U110" s="791"/>
      <c r="V110" s="707"/>
      <c r="W110" s="31"/>
    </row>
    <row r="111" spans="1:23" s="2" customFormat="1" ht="26.1" customHeight="1" x14ac:dyDescent="0.2">
      <c r="A111" s="697">
        <v>107</v>
      </c>
      <c r="B111" s="82" t="s">
        <v>98</v>
      </c>
      <c r="C111" s="781"/>
      <c r="D111" s="747"/>
      <c r="E111" s="747"/>
      <c r="F111" s="710"/>
      <c r="G111" s="714"/>
      <c r="H111" s="747"/>
      <c r="I111" s="747">
        <v>697</v>
      </c>
      <c r="J111" s="710"/>
      <c r="K111" s="781"/>
      <c r="L111" s="747"/>
      <c r="M111" s="747">
        <v>50</v>
      </c>
      <c r="N111" s="710"/>
      <c r="O111" s="711"/>
      <c r="P111" s="712"/>
      <c r="Q111" s="712">
        <v>14.44</v>
      </c>
      <c r="R111" s="782"/>
      <c r="S111" s="714"/>
      <c r="T111" s="715"/>
      <c r="U111" s="795"/>
      <c r="V111" s="717"/>
      <c r="W111" s="31"/>
    </row>
    <row r="112" spans="1:23" s="18" customFormat="1" ht="26.1" customHeight="1" x14ac:dyDescent="0.2">
      <c r="A112" s="697">
        <v>108</v>
      </c>
      <c r="B112" s="19" t="s">
        <v>99</v>
      </c>
      <c r="C112" s="785"/>
      <c r="D112" s="748"/>
      <c r="E112" s="748"/>
      <c r="F112" s="700"/>
      <c r="G112" s="698"/>
      <c r="H112" s="748"/>
      <c r="I112" s="748">
        <v>1146</v>
      </c>
      <c r="J112" s="700"/>
      <c r="K112" s="785"/>
      <c r="L112" s="748"/>
      <c r="M112" s="748">
        <v>43</v>
      </c>
      <c r="N112" s="700"/>
      <c r="O112" s="701"/>
      <c r="P112" s="702"/>
      <c r="Q112" s="702"/>
      <c r="R112" s="700"/>
      <c r="S112" s="704"/>
      <c r="T112" s="705"/>
      <c r="U112" s="791"/>
      <c r="V112" s="707"/>
      <c r="W112" s="31"/>
    </row>
    <row r="113" spans="1:23" s="2" customFormat="1" ht="26.1" customHeight="1" x14ac:dyDescent="0.2">
      <c r="A113" s="697">
        <v>109</v>
      </c>
      <c r="B113" s="82" t="s">
        <v>100</v>
      </c>
      <c r="C113" s="781"/>
      <c r="D113" s="747"/>
      <c r="E113" s="747"/>
      <c r="F113" s="710"/>
      <c r="G113" s="708"/>
      <c r="H113" s="747"/>
      <c r="I113" s="747">
        <v>2437</v>
      </c>
      <c r="J113" s="710"/>
      <c r="K113" s="781"/>
      <c r="L113" s="747"/>
      <c r="M113" s="747">
        <v>108</v>
      </c>
      <c r="N113" s="710"/>
      <c r="O113" s="744"/>
      <c r="P113" s="712"/>
      <c r="Q113" s="712"/>
      <c r="R113" s="710"/>
      <c r="S113" s="714"/>
      <c r="T113" s="715"/>
      <c r="U113" s="795"/>
      <c r="V113" s="717"/>
      <c r="W113" s="31"/>
    </row>
    <row r="114" spans="1:23" s="18" customFormat="1" ht="26.1" customHeight="1" x14ac:dyDescent="0.2">
      <c r="A114" s="697">
        <v>110</v>
      </c>
      <c r="B114" s="19" t="s">
        <v>101</v>
      </c>
      <c r="C114" s="785"/>
      <c r="D114" s="748"/>
      <c r="E114" s="748"/>
      <c r="F114" s="700"/>
      <c r="G114" s="698"/>
      <c r="H114" s="748"/>
      <c r="I114" s="748">
        <v>1339</v>
      </c>
      <c r="J114" s="700"/>
      <c r="K114" s="785"/>
      <c r="L114" s="748"/>
      <c r="M114" s="748">
        <v>80</v>
      </c>
      <c r="N114" s="700"/>
      <c r="O114" s="743"/>
      <c r="P114" s="702"/>
      <c r="Q114" s="702"/>
      <c r="R114" s="700"/>
      <c r="S114" s="704"/>
      <c r="T114" s="705"/>
      <c r="U114" s="791"/>
      <c r="V114" s="707"/>
      <c r="W114" s="31"/>
    </row>
    <row r="115" spans="1:23" s="2" customFormat="1" ht="26.1" customHeight="1" x14ac:dyDescent="0.2">
      <c r="A115" s="697">
        <v>111</v>
      </c>
      <c r="B115" s="82" t="s">
        <v>102</v>
      </c>
      <c r="C115" s="781"/>
      <c r="D115" s="747"/>
      <c r="E115" s="747"/>
      <c r="F115" s="710"/>
      <c r="G115" s="708"/>
      <c r="H115" s="747"/>
      <c r="I115" s="747">
        <v>1114.44</v>
      </c>
      <c r="J115" s="710"/>
      <c r="K115" s="781"/>
      <c r="L115" s="747"/>
      <c r="M115" s="747">
        <v>50</v>
      </c>
      <c r="N115" s="710"/>
      <c r="O115" s="744"/>
      <c r="P115" s="712"/>
      <c r="Q115" s="712"/>
      <c r="R115" s="710"/>
      <c r="S115" s="714"/>
      <c r="T115" s="715"/>
      <c r="U115" s="795"/>
      <c r="V115" s="717"/>
      <c r="W115" s="31"/>
    </row>
    <row r="116" spans="1:23" s="18" customFormat="1" ht="26.1" customHeight="1" x14ac:dyDescent="0.2">
      <c r="A116" s="697">
        <v>112</v>
      </c>
      <c r="B116" s="19" t="s">
        <v>103</v>
      </c>
      <c r="C116" s="785"/>
      <c r="D116" s="748"/>
      <c r="E116" s="748"/>
      <c r="F116" s="700"/>
      <c r="G116" s="698"/>
      <c r="H116" s="748"/>
      <c r="I116" s="748">
        <v>1830</v>
      </c>
      <c r="J116" s="700"/>
      <c r="K116" s="785"/>
      <c r="L116" s="748"/>
      <c r="M116" s="748">
        <v>113</v>
      </c>
      <c r="N116" s="700"/>
      <c r="O116" s="743"/>
      <c r="P116" s="702"/>
      <c r="Q116" s="702"/>
      <c r="R116" s="700"/>
      <c r="S116" s="704"/>
      <c r="T116" s="705"/>
      <c r="U116" s="791"/>
      <c r="V116" s="707"/>
      <c r="W116" s="31"/>
    </row>
    <row r="117" spans="1:23" s="2" customFormat="1" ht="26.1" customHeight="1" x14ac:dyDescent="0.2">
      <c r="A117" s="697">
        <v>113</v>
      </c>
      <c r="B117" s="82" t="s">
        <v>104</v>
      </c>
      <c r="C117" s="781"/>
      <c r="D117" s="747"/>
      <c r="E117" s="747"/>
      <c r="F117" s="710"/>
      <c r="G117" s="708"/>
      <c r="H117" s="747"/>
      <c r="I117" s="747">
        <v>1818</v>
      </c>
      <c r="J117" s="710"/>
      <c r="K117" s="781"/>
      <c r="L117" s="747"/>
      <c r="M117" s="747">
        <v>87</v>
      </c>
      <c r="N117" s="710"/>
      <c r="O117" s="744"/>
      <c r="P117" s="712"/>
      <c r="Q117" s="712"/>
      <c r="R117" s="710"/>
      <c r="S117" s="714"/>
      <c r="T117" s="715"/>
      <c r="U117" s="795"/>
      <c r="V117" s="717"/>
      <c r="W117" s="31"/>
    </row>
    <row r="118" spans="1:23" s="18" customFormat="1" ht="26.1" customHeight="1" x14ac:dyDescent="0.2">
      <c r="A118" s="697">
        <v>114</v>
      </c>
      <c r="B118" s="19" t="s">
        <v>105</v>
      </c>
      <c r="C118" s="785"/>
      <c r="D118" s="748"/>
      <c r="E118" s="748"/>
      <c r="F118" s="700"/>
      <c r="G118" s="698"/>
      <c r="H118" s="748"/>
      <c r="I118" s="748">
        <v>1921</v>
      </c>
      <c r="J118" s="700"/>
      <c r="K118" s="785"/>
      <c r="L118" s="748"/>
      <c r="M118" s="748">
        <v>93</v>
      </c>
      <c r="N118" s="700"/>
      <c r="O118" s="743"/>
      <c r="P118" s="702"/>
      <c r="Q118" s="702"/>
      <c r="R118" s="700"/>
      <c r="S118" s="704"/>
      <c r="T118" s="705"/>
      <c r="U118" s="791"/>
      <c r="V118" s="707"/>
      <c r="W118" s="31"/>
    </row>
    <row r="119" spans="1:23" s="2" customFormat="1" ht="26.1" customHeight="1" x14ac:dyDescent="0.2">
      <c r="A119" s="697">
        <v>115</v>
      </c>
      <c r="B119" s="82" t="s">
        <v>106</v>
      </c>
      <c r="C119" s="781"/>
      <c r="D119" s="747"/>
      <c r="E119" s="747"/>
      <c r="F119" s="710"/>
      <c r="G119" s="708"/>
      <c r="H119" s="747"/>
      <c r="I119" s="747">
        <v>2887</v>
      </c>
      <c r="J119" s="710"/>
      <c r="K119" s="781"/>
      <c r="L119" s="747"/>
      <c r="M119" s="747">
        <v>54</v>
      </c>
      <c r="N119" s="710"/>
      <c r="O119" s="744"/>
      <c r="P119" s="712"/>
      <c r="Q119" s="712"/>
      <c r="R119" s="710"/>
      <c r="S119" s="714"/>
      <c r="T119" s="715"/>
      <c r="U119" s="795"/>
      <c r="V119" s="717"/>
      <c r="W119" s="31"/>
    </row>
    <row r="120" spans="1:23" s="18" customFormat="1" ht="26.1" customHeight="1" x14ac:dyDescent="0.2">
      <c r="A120" s="697">
        <v>116</v>
      </c>
      <c r="B120" s="19" t="s">
        <v>107</v>
      </c>
      <c r="C120" s="785"/>
      <c r="D120" s="748"/>
      <c r="E120" s="748"/>
      <c r="F120" s="700"/>
      <c r="G120" s="698"/>
      <c r="H120" s="748"/>
      <c r="I120" s="748">
        <v>503</v>
      </c>
      <c r="J120" s="700"/>
      <c r="K120" s="785"/>
      <c r="L120" s="748"/>
      <c r="M120" s="748">
        <v>7</v>
      </c>
      <c r="N120" s="700"/>
      <c r="O120" s="743"/>
      <c r="P120" s="702"/>
      <c r="Q120" s="702"/>
      <c r="R120" s="700"/>
      <c r="S120" s="704"/>
      <c r="T120" s="705"/>
      <c r="U120" s="791"/>
      <c r="V120" s="707"/>
      <c r="W120" s="31"/>
    </row>
    <row r="121" spans="1:23" s="2" customFormat="1" ht="26.1" customHeight="1" x14ac:dyDescent="0.2">
      <c r="A121" s="697">
        <v>117</v>
      </c>
      <c r="B121" s="82" t="s">
        <v>108</v>
      </c>
      <c r="C121" s="781"/>
      <c r="D121" s="747"/>
      <c r="E121" s="747"/>
      <c r="F121" s="710"/>
      <c r="G121" s="708"/>
      <c r="H121" s="747"/>
      <c r="I121" s="747">
        <v>1773</v>
      </c>
      <c r="J121" s="710"/>
      <c r="K121" s="781"/>
      <c r="L121" s="747"/>
      <c r="M121" s="747">
        <v>93</v>
      </c>
      <c r="N121" s="710"/>
      <c r="O121" s="744"/>
      <c r="P121" s="712"/>
      <c r="Q121" s="712"/>
      <c r="R121" s="710"/>
      <c r="S121" s="714"/>
      <c r="T121" s="715"/>
      <c r="U121" s="795"/>
      <c r="V121" s="717"/>
      <c r="W121" s="31"/>
    </row>
    <row r="122" spans="1:23" s="18" customFormat="1" ht="26.1" customHeight="1" x14ac:dyDescent="0.2">
      <c r="A122" s="697">
        <v>118</v>
      </c>
      <c r="B122" s="19" t="s">
        <v>109</v>
      </c>
      <c r="C122" s="785"/>
      <c r="D122" s="748"/>
      <c r="E122" s="748"/>
      <c r="F122" s="700"/>
      <c r="G122" s="698"/>
      <c r="H122" s="748"/>
      <c r="I122" s="748">
        <v>1712</v>
      </c>
      <c r="J122" s="700"/>
      <c r="K122" s="785"/>
      <c r="L122" s="748"/>
      <c r="M122" s="748">
        <v>161</v>
      </c>
      <c r="N122" s="700"/>
      <c r="O122" s="743"/>
      <c r="P122" s="702"/>
      <c r="Q122" s="702"/>
      <c r="R122" s="700"/>
      <c r="S122" s="704"/>
      <c r="T122" s="705"/>
      <c r="U122" s="791"/>
      <c r="V122" s="707"/>
      <c r="W122" s="31"/>
    </row>
    <row r="123" spans="1:23" s="18" customFormat="1" ht="26.1" customHeight="1" x14ac:dyDescent="0.2">
      <c r="A123" s="697">
        <v>119</v>
      </c>
      <c r="B123" s="82" t="s">
        <v>110</v>
      </c>
      <c r="C123" s="781"/>
      <c r="D123" s="747"/>
      <c r="E123" s="747"/>
      <c r="F123" s="710"/>
      <c r="G123" s="708"/>
      <c r="H123" s="747"/>
      <c r="I123" s="747">
        <v>1744</v>
      </c>
      <c r="J123" s="710"/>
      <c r="K123" s="781"/>
      <c r="L123" s="747"/>
      <c r="M123" s="747">
        <v>125</v>
      </c>
      <c r="N123" s="710"/>
      <c r="O123" s="711"/>
      <c r="P123" s="712"/>
      <c r="Q123" s="712"/>
      <c r="R123" s="710"/>
      <c r="S123" s="714"/>
      <c r="T123" s="715"/>
      <c r="U123" s="795"/>
      <c r="V123" s="717"/>
      <c r="W123" s="31"/>
    </row>
    <row r="124" spans="1:23" s="18" customFormat="1" ht="26.1" customHeight="1" x14ac:dyDescent="0.2">
      <c r="A124" s="697">
        <v>120</v>
      </c>
      <c r="B124" s="19" t="s">
        <v>111</v>
      </c>
      <c r="C124" s="785"/>
      <c r="D124" s="748"/>
      <c r="E124" s="748"/>
      <c r="F124" s="700"/>
      <c r="G124" s="698"/>
      <c r="H124" s="748"/>
      <c r="I124" s="748">
        <v>2468</v>
      </c>
      <c r="J124" s="700"/>
      <c r="K124" s="785"/>
      <c r="L124" s="748"/>
      <c r="M124" s="748">
        <v>108</v>
      </c>
      <c r="N124" s="700"/>
      <c r="O124" s="743"/>
      <c r="P124" s="702"/>
      <c r="Q124" s="702"/>
      <c r="R124" s="700"/>
      <c r="S124" s="704"/>
      <c r="T124" s="705"/>
      <c r="U124" s="791"/>
      <c r="V124" s="707"/>
      <c r="W124" s="31"/>
    </row>
    <row r="125" spans="1:23" s="18" customFormat="1" ht="26.1" customHeight="1" x14ac:dyDescent="0.2">
      <c r="A125" s="697">
        <v>121</v>
      </c>
      <c r="B125" s="82" t="s">
        <v>112</v>
      </c>
      <c r="C125" s="781"/>
      <c r="D125" s="747"/>
      <c r="E125" s="747"/>
      <c r="F125" s="710"/>
      <c r="G125" s="708"/>
      <c r="H125" s="747"/>
      <c r="I125" s="747">
        <v>1585</v>
      </c>
      <c r="J125" s="710"/>
      <c r="K125" s="781"/>
      <c r="L125" s="747"/>
      <c r="M125" s="747">
        <v>137</v>
      </c>
      <c r="N125" s="710"/>
      <c r="O125" s="711"/>
      <c r="P125" s="712"/>
      <c r="Q125" s="712"/>
      <c r="R125" s="710"/>
      <c r="S125" s="714"/>
      <c r="T125" s="715"/>
      <c r="U125" s="795"/>
      <c r="V125" s="717"/>
      <c r="W125" s="31"/>
    </row>
    <row r="126" spans="1:23" s="18" customFormat="1" ht="26.1" customHeight="1" x14ac:dyDescent="0.2">
      <c r="A126" s="697">
        <v>122</v>
      </c>
      <c r="B126" s="19" t="s">
        <v>113</v>
      </c>
      <c r="C126" s="785"/>
      <c r="D126" s="748"/>
      <c r="E126" s="748"/>
      <c r="F126" s="700"/>
      <c r="G126" s="698"/>
      <c r="H126" s="748"/>
      <c r="I126" s="748">
        <v>964</v>
      </c>
      <c r="J126" s="700"/>
      <c r="K126" s="785"/>
      <c r="L126" s="748"/>
      <c r="M126" s="748">
        <v>36</v>
      </c>
      <c r="N126" s="700"/>
      <c r="O126" s="743"/>
      <c r="P126" s="702"/>
      <c r="Q126" s="702"/>
      <c r="R126" s="700"/>
      <c r="S126" s="704"/>
      <c r="T126" s="705"/>
      <c r="U126" s="791"/>
      <c r="V126" s="707"/>
      <c r="W126" s="31"/>
    </row>
    <row r="127" spans="1:23" s="18" customFormat="1" ht="26.1" customHeight="1" x14ac:dyDescent="0.2">
      <c r="A127" s="697">
        <v>123</v>
      </c>
      <c r="B127" s="82" t="s">
        <v>114</v>
      </c>
      <c r="C127" s="781"/>
      <c r="D127" s="747"/>
      <c r="E127" s="747"/>
      <c r="F127" s="710"/>
      <c r="G127" s="708"/>
      <c r="H127" s="747"/>
      <c r="I127" s="747">
        <v>2713</v>
      </c>
      <c r="J127" s="710"/>
      <c r="K127" s="781"/>
      <c r="L127" s="747"/>
      <c r="M127" s="747">
        <v>84</v>
      </c>
      <c r="N127" s="710"/>
      <c r="O127" s="744"/>
      <c r="P127" s="712"/>
      <c r="Q127" s="712"/>
      <c r="R127" s="710"/>
      <c r="S127" s="714"/>
      <c r="T127" s="715"/>
      <c r="U127" s="795"/>
      <c r="V127" s="717"/>
      <c r="W127" s="31"/>
    </row>
    <row r="128" spans="1:23" s="18" customFormat="1" ht="26.1" customHeight="1" x14ac:dyDescent="0.2">
      <c r="A128" s="697">
        <v>124</v>
      </c>
      <c r="B128" s="19" t="s">
        <v>115</v>
      </c>
      <c r="C128" s="785"/>
      <c r="D128" s="748"/>
      <c r="E128" s="748"/>
      <c r="F128" s="700"/>
      <c r="G128" s="698"/>
      <c r="H128" s="748"/>
      <c r="I128" s="748">
        <v>1430</v>
      </c>
      <c r="J128" s="700"/>
      <c r="K128" s="785"/>
      <c r="L128" s="748"/>
      <c r="M128" s="748">
        <v>106</v>
      </c>
      <c r="N128" s="700"/>
      <c r="O128" s="743"/>
      <c r="P128" s="702"/>
      <c r="Q128" s="702"/>
      <c r="R128" s="700"/>
      <c r="S128" s="704"/>
      <c r="T128" s="705"/>
      <c r="U128" s="791"/>
      <c r="V128" s="707"/>
      <c r="W128" s="31"/>
    </row>
    <row r="129" spans="1:23" s="18" customFormat="1" ht="26.1" customHeight="1" x14ac:dyDescent="0.2">
      <c r="A129" s="697">
        <v>125</v>
      </c>
      <c r="B129" s="82" t="s">
        <v>116</v>
      </c>
      <c r="C129" s="781"/>
      <c r="D129" s="747"/>
      <c r="E129" s="747"/>
      <c r="F129" s="710"/>
      <c r="G129" s="708"/>
      <c r="H129" s="747"/>
      <c r="I129" s="747">
        <v>1226</v>
      </c>
      <c r="J129" s="710"/>
      <c r="K129" s="781"/>
      <c r="L129" s="747"/>
      <c r="M129" s="747">
        <v>55</v>
      </c>
      <c r="N129" s="710"/>
      <c r="O129" s="711"/>
      <c r="P129" s="712"/>
      <c r="Q129" s="712"/>
      <c r="R129" s="710"/>
      <c r="S129" s="714"/>
      <c r="T129" s="715"/>
      <c r="U129" s="795"/>
      <c r="V129" s="717"/>
      <c r="W129" s="31"/>
    </row>
    <row r="130" spans="1:23" s="18" customFormat="1" ht="26.1" customHeight="1" x14ac:dyDescent="0.2">
      <c r="A130" s="697">
        <v>126</v>
      </c>
      <c r="B130" s="19" t="s">
        <v>117</v>
      </c>
      <c r="C130" s="785"/>
      <c r="D130" s="748"/>
      <c r="E130" s="748"/>
      <c r="F130" s="700"/>
      <c r="G130" s="698"/>
      <c r="H130" s="748"/>
      <c r="I130" s="748">
        <v>1537</v>
      </c>
      <c r="J130" s="700"/>
      <c r="K130" s="785"/>
      <c r="L130" s="748"/>
      <c r="M130" s="748">
        <v>89</v>
      </c>
      <c r="N130" s="700"/>
      <c r="O130" s="743"/>
      <c r="P130" s="702"/>
      <c r="Q130" s="702">
        <v>0.64100000000000001</v>
      </c>
      <c r="R130" s="700"/>
      <c r="S130" s="704"/>
      <c r="T130" s="705"/>
      <c r="U130" s="791"/>
      <c r="V130" s="707"/>
      <c r="W130" s="31"/>
    </row>
    <row r="131" spans="1:23" s="18" customFormat="1" ht="26.1" customHeight="1" x14ac:dyDescent="0.2">
      <c r="A131" s="697">
        <v>127</v>
      </c>
      <c r="B131" s="82" t="s">
        <v>118</v>
      </c>
      <c r="C131" s="781"/>
      <c r="D131" s="747"/>
      <c r="E131" s="747"/>
      <c r="F131" s="710"/>
      <c r="G131" s="708"/>
      <c r="H131" s="747"/>
      <c r="I131" s="747">
        <v>2912</v>
      </c>
      <c r="J131" s="710"/>
      <c r="K131" s="781"/>
      <c r="L131" s="747"/>
      <c r="M131" s="747">
        <v>164</v>
      </c>
      <c r="N131" s="710"/>
      <c r="O131" s="744"/>
      <c r="P131" s="712"/>
      <c r="Q131" s="712"/>
      <c r="R131" s="710"/>
      <c r="S131" s="714"/>
      <c r="T131" s="715"/>
      <c r="U131" s="795"/>
      <c r="V131" s="717"/>
      <c r="W131" s="31"/>
    </row>
    <row r="132" spans="1:23" s="18" customFormat="1" ht="26.1" customHeight="1" x14ac:dyDescent="0.2">
      <c r="A132" s="697">
        <v>128</v>
      </c>
      <c r="B132" s="19" t="s">
        <v>119</v>
      </c>
      <c r="C132" s="785"/>
      <c r="D132" s="748"/>
      <c r="E132" s="786"/>
      <c r="F132" s="700"/>
      <c r="G132" s="698"/>
      <c r="H132" s="748"/>
      <c r="I132" s="748">
        <v>1112</v>
      </c>
      <c r="J132" s="700"/>
      <c r="K132" s="785"/>
      <c r="L132" s="748"/>
      <c r="M132" s="786">
        <v>80</v>
      </c>
      <c r="N132" s="700"/>
      <c r="O132" s="743"/>
      <c r="P132" s="702"/>
      <c r="Q132" s="702"/>
      <c r="R132" s="700"/>
      <c r="S132" s="704"/>
      <c r="T132" s="705"/>
      <c r="U132" s="791"/>
      <c r="V132" s="707"/>
      <c r="W132" s="31"/>
    </row>
    <row r="133" spans="1:23" s="18" customFormat="1" ht="26.1" customHeight="1" x14ac:dyDescent="0.2">
      <c r="A133" s="697">
        <v>129</v>
      </c>
      <c r="B133" s="82" t="s">
        <v>120</v>
      </c>
      <c r="C133" s="781"/>
      <c r="D133" s="747"/>
      <c r="E133" s="747"/>
      <c r="F133" s="710"/>
      <c r="G133" s="708"/>
      <c r="H133" s="747"/>
      <c r="I133" s="747">
        <v>1766</v>
      </c>
      <c r="J133" s="710"/>
      <c r="K133" s="781"/>
      <c r="L133" s="747"/>
      <c r="M133" s="747">
        <v>88</v>
      </c>
      <c r="N133" s="710"/>
      <c r="O133" s="744"/>
      <c r="P133" s="712"/>
      <c r="Q133" s="712"/>
      <c r="R133" s="710"/>
      <c r="S133" s="714"/>
      <c r="T133" s="715"/>
      <c r="U133" s="795"/>
      <c r="V133" s="717"/>
      <c r="W133" s="31"/>
    </row>
    <row r="134" spans="1:23" s="18" customFormat="1" ht="26.1" customHeight="1" x14ac:dyDescent="0.2">
      <c r="A134" s="697">
        <v>130</v>
      </c>
      <c r="B134" s="19" t="s">
        <v>121</v>
      </c>
      <c r="C134" s="785"/>
      <c r="D134" s="748"/>
      <c r="E134" s="748"/>
      <c r="F134" s="700"/>
      <c r="G134" s="698"/>
      <c r="H134" s="748"/>
      <c r="I134" s="748">
        <v>2826</v>
      </c>
      <c r="J134" s="700"/>
      <c r="K134" s="785"/>
      <c r="L134" s="748"/>
      <c r="M134" s="748">
        <v>197</v>
      </c>
      <c r="N134" s="700"/>
      <c r="O134" s="743"/>
      <c r="P134" s="702"/>
      <c r="Q134" s="702"/>
      <c r="R134" s="700"/>
      <c r="S134" s="704"/>
      <c r="T134" s="705"/>
      <c r="U134" s="791"/>
      <c r="V134" s="707"/>
      <c r="W134" s="31"/>
    </row>
    <row r="135" spans="1:23" s="2" customFormat="1" ht="26.1" customHeight="1" x14ac:dyDescent="0.2">
      <c r="A135" s="697">
        <v>131</v>
      </c>
      <c r="B135" s="82" t="s">
        <v>122</v>
      </c>
      <c r="C135" s="781"/>
      <c r="D135" s="747"/>
      <c r="E135" s="747"/>
      <c r="F135" s="710"/>
      <c r="G135" s="708"/>
      <c r="H135" s="747"/>
      <c r="I135" s="747">
        <v>2107</v>
      </c>
      <c r="J135" s="710"/>
      <c r="K135" s="781"/>
      <c r="L135" s="747"/>
      <c r="M135" s="747">
        <v>76</v>
      </c>
      <c r="N135" s="710"/>
      <c r="O135" s="744"/>
      <c r="P135" s="712"/>
      <c r="Q135" s="712"/>
      <c r="R135" s="710"/>
      <c r="S135" s="714"/>
      <c r="T135" s="715"/>
      <c r="U135" s="795"/>
      <c r="V135" s="717"/>
      <c r="W135" s="31"/>
    </row>
    <row r="136" spans="1:23" s="18" customFormat="1" ht="26.1" customHeight="1" x14ac:dyDescent="0.2">
      <c r="A136" s="697">
        <v>132</v>
      </c>
      <c r="B136" s="19" t="s">
        <v>123</v>
      </c>
      <c r="C136" s="785"/>
      <c r="D136" s="748"/>
      <c r="E136" s="748"/>
      <c r="F136" s="700"/>
      <c r="G136" s="698"/>
      <c r="H136" s="748"/>
      <c r="I136" s="748">
        <v>1475</v>
      </c>
      <c r="J136" s="700"/>
      <c r="K136" s="785"/>
      <c r="L136" s="748"/>
      <c r="M136" s="748">
        <v>75</v>
      </c>
      <c r="N136" s="700"/>
      <c r="O136" s="743"/>
      <c r="P136" s="702"/>
      <c r="Q136" s="702"/>
      <c r="R136" s="700"/>
      <c r="S136" s="704"/>
      <c r="T136" s="705"/>
      <c r="U136" s="791"/>
      <c r="V136" s="707"/>
      <c r="W136" s="31"/>
    </row>
    <row r="137" spans="1:23" s="2" customFormat="1" ht="26.1" customHeight="1" x14ac:dyDescent="0.2">
      <c r="A137" s="697">
        <v>133</v>
      </c>
      <c r="B137" s="82" t="s">
        <v>124</v>
      </c>
      <c r="C137" s="781"/>
      <c r="D137" s="747"/>
      <c r="E137" s="747"/>
      <c r="F137" s="710"/>
      <c r="G137" s="708"/>
      <c r="H137" s="747"/>
      <c r="I137" s="747">
        <v>1791</v>
      </c>
      <c r="J137" s="710"/>
      <c r="K137" s="781"/>
      <c r="L137" s="747"/>
      <c r="M137" s="747">
        <v>145</v>
      </c>
      <c r="N137" s="710"/>
      <c r="O137" s="744"/>
      <c r="P137" s="712"/>
      <c r="Q137" s="712"/>
      <c r="R137" s="710"/>
      <c r="S137" s="714"/>
      <c r="T137" s="715"/>
      <c r="U137" s="795"/>
      <c r="V137" s="717"/>
      <c r="W137" s="31"/>
    </row>
    <row r="138" spans="1:23" s="18" customFormat="1" ht="26.1" customHeight="1" x14ac:dyDescent="0.2">
      <c r="A138" s="697">
        <v>134</v>
      </c>
      <c r="B138" s="19" t="s">
        <v>125</v>
      </c>
      <c r="C138" s="785"/>
      <c r="D138" s="748"/>
      <c r="E138" s="748"/>
      <c r="F138" s="700"/>
      <c r="G138" s="698"/>
      <c r="H138" s="748"/>
      <c r="I138" s="748">
        <v>543</v>
      </c>
      <c r="J138" s="700"/>
      <c r="K138" s="785"/>
      <c r="L138" s="748"/>
      <c r="M138" s="748">
        <v>59</v>
      </c>
      <c r="N138" s="700"/>
      <c r="O138" s="743"/>
      <c r="P138" s="702"/>
      <c r="Q138" s="702"/>
      <c r="R138" s="700"/>
      <c r="S138" s="704"/>
      <c r="T138" s="705"/>
      <c r="U138" s="791"/>
      <c r="V138" s="707"/>
      <c r="W138" s="31"/>
    </row>
    <row r="139" spans="1:23" s="2" customFormat="1" ht="26.1" customHeight="1" x14ac:dyDescent="0.2">
      <c r="A139" s="697">
        <v>135</v>
      </c>
      <c r="B139" s="82" t="s">
        <v>126</v>
      </c>
      <c r="C139" s="781"/>
      <c r="D139" s="747"/>
      <c r="E139" s="747"/>
      <c r="F139" s="710"/>
      <c r="G139" s="708"/>
      <c r="H139" s="747"/>
      <c r="I139" s="747">
        <v>8187</v>
      </c>
      <c r="J139" s="710"/>
      <c r="K139" s="781"/>
      <c r="L139" s="747"/>
      <c r="M139" s="747">
        <v>151</v>
      </c>
      <c r="N139" s="710"/>
      <c r="O139" s="744"/>
      <c r="P139" s="712"/>
      <c r="Q139" s="712"/>
      <c r="R139" s="710"/>
      <c r="S139" s="714"/>
      <c r="T139" s="715"/>
      <c r="U139" s="795"/>
      <c r="V139" s="717"/>
      <c r="W139" s="31"/>
    </row>
    <row r="140" spans="1:23" s="18" customFormat="1" ht="40.5" customHeight="1" x14ac:dyDescent="0.2">
      <c r="A140" s="697">
        <v>136</v>
      </c>
      <c r="B140" s="19" t="s">
        <v>127</v>
      </c>
      <c r="C140" s="785"/>
      <c r="D140" s="748"/>
      <c r="E140" s="748"/>
      <c r="F140" s="700"/>
      <c r="G140" s="698"/>
      <c r="H140" s="748"/>
      <c r="I140" s="748">
        <v>0</v>
      </c>
      <c r="J140" s="700"/>
      <c r="K140" s="785"/>
      <c r="L140" s="748"/>
      <c r="M140" s="748">
        <v>0</v>
      </c>
      <c r="N140" s="700"/>
      <c r="O140" s="743"/>
      <c r="P140" s="702"/>
      <c r="Q140" s="702"/>
      <c r="R140" s="700"/>
      <c r="S140" s="704"/>
      <c r="T140" s="705"/>
      <c r="U140" s="791"/>
      <c r="V140" s="707"/>
      <c r="W140" s="31"/>
    </row>
    <row r="141" spans="1:23" s="2" customFormat="1" ht="26.1" customHeight="1" x14ac:dyDescent="0.2">
      <c r="A141" s="697">
        <v>137</v>
      </c>
      <c r="B141" s="82" t="s">
        <v>129</v>
      </c>
      <c r="C141" s="781"/>
      <c r="D141" s="747"/>
      <c r="E141" s="747"/>
      <c r="F141" s="710"/>
      <c r="G141" s="708"/>
      <c r="H141" s="747"/>
      <c r="I141" s="747">
        <v>1998</v>
      </c>
      <c r="J141" s="710"/>
      <c r="K141" s="781"/>
      <c r="L141" s="747"/>
      <c r="M141" s="747">
        <v>66</v>
      </c>
      <c r="N141" s="710"/>
      <c r="O141" s="744"/>
      <c r="P141" s="712"/>
      <c r="Q141" s="712"/>
      <c r="R141" s="710"/>
      <c r="S141" s="714"/>
      <c r="T141" s="715"/>
      <c r="U141" s="795"/>
      <c r="V141" s="717"/>
      <c r="W141" s="31"/>
    </row>
    <row r="142" spans="1:23" s="18" customFormat="1" ht="26.1" customHeight="1" x14ac:dyDescent="0.2">
      <c r="A142" s="697">
        <v>138</v>
      </c>
      <c r="B142" s="19" t="s">
        <v>128</v>
      </c>
      <c r="C142" s="785"/>
      <c r="D142" s="748"/>
      <c r="E142" s="786"/>
      <c r="F142" s="700"/>
      <c r="G142" s="698"/>
      <c r="H142" s="748"/>
      <c r="I142" s="748">
        <v>2566</v>
      </c>
      <c r="J142" s="700"/>
      <c r="K142" s="785"/>
      <c r="L142" s="748"/>
      <c r="M142" s="786">
        <v>115</v>
      </c>
      <c r="N142" s="700"/>
      <c r="O142" s="743"/>
      <c r="P142" s="702"/>
      <c r="Q142" s="702"/>
      <c r="R142" s="700"/>
      <c r="S142" s="704"/>
      <c r="T142" s="705"/>
      <c r="U142" s="791"/>
      <c r="V142" s="707"/>
      <c r="W142" s="31"/>
    </row>
    <row r="143" spans="1:23" s="2" customFormat="1" ht="26.1" customHeight="1" x14ac:dyDescent="0.2">
      <c r="A143" s="697">
        <v>139</v>
      </c>
      <c r="B143" s="82" t="s">
        <v>130</v>
      </c>
      <c r="C143" s="781"/>
      <c r="D143" s="747"/>
      <c r="E143" s="747"/>
      <c r="F143" s="710"/>
      <c r="G143" s="708"/>
      <c r="H143" s="747"/>
      <c r="I143" s="747">
        <v>1026</v>
      </c>
      <c r="J143" s="710"/>
      <c r="K143" s="781"/>
      <c r="L143" s="747"/>
      <c r="M143" s="747">
        <v>56</v>
      </c>
      <c r="N143" s="710"/>
      <c r="O143" s="744"/>
      <c r="P143" s="712"/>
      <c r="Q143" s="712"/>
      <c r="R143" s="710"/>
      <c r="S143" s="714"/>
      <c r="T143" s="715"/>
      <c r="U143" s="795"/>
      <c r="V143" s="717"/>
      <c r="W143" s="31"/>
    </row>
    <row r="144" spans="1:23" s="18" customFormat="1" ht="26.1" customHeight="1" x14ac:dyDescent="0.2">
      <c r="A144" s="697">
        <v>140</v>
      </c>
      <c r="B144" s="19" t="s">
        <v>131</v>
      </c>
      <c r="C144" s="785"/>
      <c r="D144" s="748"/>
      <c r="E144" s="748"/>
      <c r="F144" s="700"/>
      <c r="G144" s="698"/>
      <c r="H144" s="748"/>
      <c r="I144" s="748">
        <v>2030</v>
      </c>
      <c r="J144" s="700"/>
      <c r="K144" s="785"/>
      <c r="L144" s="748"/>
      <c r="M144" s="748">
        <v>129</v>
      </c>
      <c r="N144" s="700"/>
      <c r="O144" s="743"/>
      <c r="P144" s="702"/>
      <c r="Q144" s="702"/>
      <c r="R144" s="700"/>
      <c r="S144" s="704"/>
      <c r="T144" s="705"/>
      <c r="U144" s="791"/>
      <c r="V144" s="707"/>
      <c r="W144" s="31"/>
    </row>
    <row r="145" spans="1:23" s="2" customFormat="1" ht="26.1" customHeight="1" x14ac:dyDescent="0.2">
      <c r="A145" s="697">
        <v>141</v>
      </c>
      <c r="B145" s="82" t="s">
        <v>132</v>
      </c>
      <c r="C145" s="781"/>
      <c r="D145" s="747"/>
      <c r="E145" s="747"/>
      <c r="F145" s="710"/>
      <c r="G145" s="708"/>
      <c r="H145" s="747"/>
      <c r="I145" s="747">
        <v>2026</v>
      </c>
      <c r="J145" s="710"/>
      <c r="K145" s="781"/>
      <c r="L145" s="747"/>
      <c r="M145" s="747">
        <v>83</v>
      </c>
      <c r="N145" s="710"/>
      <c r="O145" s="744"/>
      <c r="P145" s="712"/>
      <c r="Q145" s="712"/>
      <c r="R145" s="710"/>
      <c r="S145" s="714"/>
      <c r="T145" s="715"/>
      <c r="U145" s="795"/>
      <c r="V145" s="717"/>
      <c r="W145" s="31"/>
    </row>
    <row r="146" spans="1:23" s="18" customFormat="1" ht="26.1" customHeight="1" x14ac:dyDescent="0.2">
      <c r="A146" s="697">
        <v>142</v>
      </c>
      <c r="B146" s="19" t="s">
        <v>133</v>
      </c>
      <c r="C146" s="785"/>
      <c r="D146" s="748"/>
      <c r="E146" s="748"/>
      <c r="F146" s="700"/>
      <c r="G146" s="698"/>
      <c r="H146" s="748"/>
      <c r="I146" s="748">
        <v>2445</v>
      </c>
      <c r="J146" s="700"/>
      <c r="K146" s="785"/>
      <c r="L146" s="748"/>
      <c r="M146" s="748">
        <v>110</v>
      </c>
      <c r="N146" s="700"/>
      <c r="O146" s="743"/>
      <c r="P146" s="702"/>
      <c r="Q146" s="702"/>
      <c r="R146" s="700"/>
      <c r="S146" s="704"/>
      <c r="T146" s="705"/>
      <c r="U146" s="791"/>
      <c r="V146" s="707"/>
      <c r="W146" s="31"/>
    </row>
    <row r="147" spans="1:23" s="2" customFormat="1" ht="26.1" customHeight="1" x14ac:dyDescent="0.2">
      <c r="A147" s="697">
        <v>143</v>
      </c>
      <c r="B147" s="82" t="s">
        <v>134</v>
      </c>
      <c r="C147" s="781"/>
      <c r="D147" s="747"/>
      <c r="E147" s="747"/>
      <c r="F147" s="710"/>
      <c r="G147" s="708"/>
      <c r="H147" s="747"/>
      <c r="I147" s="747">
        <v>2554</v>
      </c>
      <c r="J147" s="710"/>
      <c r="K147" s="781"/>
      <c r="L147" s="747"/>
      <c r="M147" s="747">
        <v>233</v>
      </c>
      <c r="N147" s="710"/>
      <c r="O147" s="744"/>
      <c r="P147" s="712"/>
      <c r="Q147" s="712"/>
      <c r="R147" s="710"/>
      <c r="S147" s="714"/>
      <c r="T147" s="715"/>
      <c r="U147" s="795"/>
      <c r="V147" s="717"/>
      <c r="W147" s="31"/>
    </row>
    <row r="148" spans="1:23" s="18" customFormat="1" ht="26.1" customHeight="1" x14ac:dyDescent="0.2">
      <c r="A148" s="697">
        <v>144</v>
      </c>
      <c r="B148" s="19" t="s">
        <v>135</v>
      </c>
      <c r="C148" s="785"/>
      <c r="D148" s="748"/>
      <c r="E148" s="748"/>
      <c r="F148" s="700"/>
      <c r="G148" s="698"/>
      <c r="H148" s="748"/>
      <c r="I148" s="748">
        <v>838</v>
      </c>
      <c r="J148" s="700"/>
      <c r="K148" s="785"/>
      <c r="L148" s="748"/>
      <c r="M148" s="748">
        <v>35</v>
      </c>
      <c r="N148" s="700"/>
      <c r="O148" s="743"/>
      <c r="P148" s="702"/>
      <c r="Q148" s="702"/>
      <c r="R148" s="700"/>
      <c r="S148" s="704"/>
      <c r="T148" s="705"/>
      <c r="U148" s="791"/>
      <c r="V148" s="707"/>
      <c r="W148" s="31"/>
    </row>
    <row r="149" spans="1:23" s="2" customFormat="1" ht="26.1" customHeight="1" x14ac:dyDescent="0.2">
      <c r="A149" s="697">
        <v>145</v>
      </c>
      <c r="B149" s="82" t="s">
        <v>136</v>
      </c>
      <c r="C149" s="781"/>
      <c r="D149" s="747"/>
      <c r="E149" s="747"/>
      <c r="F149" s="710"/>
      <c r="G149" s="708"/>
      <c r="H149" s="747"/>
      <c r="I149" s="747">
        <v>2108</v>
      </c>
      <c r="J149" s="710"/>
      <c r="K149" s="781"/>
      <c r="L149" s="747"/>
      <c r="M149" s="747">
        <v>148</v>
      </c>
      <c r="N149" s="710"/>
      <c r="O149" s="744"/>
      <c r="P149" s="712"/>
      <c r="Q149" s="712"/>
      <c r="R149" s="710"/>
      <c r="S149" s="714"/>
      <c r="T149" s="715"/>
      <c r="U149" s="795"/>
      <c r="V149" s="717"/>
      <c r="W149" s="31"/>
    </row>
    <row r="150" spans="1:23" s="18" customFormat="1" ht="26.1" customHeight="1" x14ac:dyDescent="0.2">
      <c r="A150" s="697">
        <v>146</v>
      </c>
      <c r="B150" s="19" t="s">
        <v>141</v>
      </c>
      <c r="C150" s="785"/>
      <c r="D150" s="748"/>
      <c r="E150" s="748"/>
      <c r="F150" s="700"/>
      <c r="G150" s="698"/>
      <c r="H150" s="748"/>
      <c r="I150" s="748">
        <v>1574</v>
      </c>
      <c r="J150" s="700"/>
      <c r="K150" s="785"/>
      <c r="L150" s="748"/>
      <c r="M150" s="748">
        <v>113</v>
      </c>
      <c r="N150" s="700"/>
      <c r="O150" s="743"/>
      <c r="P150" s="702"/>
      <c r="Q150" s="702"/>
      <c r="R150" s="700"/>
      <c r="S150" s="704"/>
      <c r="T150" s="705"/>
      <c r="U150" s="791"/>
      <c r="V150" s="707"/>
      <c r="W150" s="31"/>
    </row>
    <row r="151" spans="1:23" s="2" customFormat="1" ht="26.1" customHeight="1" x14ac:dyDescent="0.2">
      <c r="A151" s="697">
        <v>147</v>
      </c>
      <c r="B151" s="82" t="s">
        <v>137</v>
      </c>
      <c r="C151" s="781"/>
      <c r="D151" s="747"/>
      <c r="E151" s="747"/>
      <c r="F151" s="710"/>
      <c r="G151" s="708"/>
      <c r="H151" s="747"/>
      <c r="I151" s="747">
        <v>1831</v>
      </c>
      <c r="J151" s="710"/>
      <c r="K151" s="781"/>
      <c r="L151" s="747"/>
      <c r="M151" s="747">
        <v>144</v>
      </c>
      <c r="N151" s="710"/>
      <c r="O151" s="744"/>
      <c r="P151" s="712"/>
      <c r="Q151" s="712"/>
      <c r="R151" s="710"/>
      <c r="S151" s="714"/>
      <c r="T151" s="715"/>
      <c r="U151" s="795"/>
      <c r="V151" s="717"/>
      <c r="W151" s="31"/>
    </row>
    <row r="152" spans="1:23" s="18" customFormat="1" ht="26.1" customHeight="1" x14ac:dyDescent="0.2">
      <c r="A152" s="697">
        <v>148</v>
      </c>
      <c r="B152" s="19" t="s">
        <v>139</v>
      </c>
      <c r="C152" s="785"/>
      <c r="D152" s="748"/>
      <c r="E152" s="748"/>
      <c r="F152" s="700"/>
      <c r="G152" s="698"/>
      <c r="H152" s="748"/>
      <c r="I152" s="748">
        <v>1736</v>
      </c>
      <c r="J152" s="700"/>
      <c r="K152" s="785"/>
      <c r="L152" s="748"/>
      <c r="M152" s="748">
        <v>99</v>
      </c>
      <c r="N152" s="700"/>
      <c r="O152" s="701"/>
      <c r="P152" s="702"/>
      <c r="Q152" s="702"/>
      <c r="R152" s="700"/>
      <c r="S152" s="704"/>
      <c r="T152" s="705"/>
      <c r="U152" s="791"/>
      <c r="V152" s="707"/>
      <c r="W152" s="31"/>
    </row>
    <row r="153" spans="1:23" s="2" customFormat="1" ht="26.1" customHeight="1" thickBot="1" x14ac:dyDescent="0.25">
      <c r="A153" s="797">
        <v>149</v>
      </c>
      <c r="B153" s="81" t="s">
        <v>138</v>
      </c>
      <c r="C153" s="798"/>
      <c r="D153" s="799"/>
      <c r="E153" s="799"/>
      <c r="F153" s="800"/>
      <c r="G153" s="801"/>
      <c r="H153" s="799"/>
      <c r="I153" s="799">
        <v>2652</v>
      </c>
      <c r="J153" s="800"/>
      <c r="K153" s="798"/>
      <c r="L153" s="799"/>
      <c r="M153" s="799">
        <v>183</v>
      </c>
      <c r="N153" s="800"/>
      <c r="O153" s="802"/>
      <c r="P153" s="803"/>
      <c r="Q153" s="803"/>
      <c r="R153" s="800"/>
      <c r="S153" s="804"/>
      <c r="T153" s="805"/>
      <c r="U153" s="806"/>
      <c r="V153" s="807"/>
      <c r="W153" s="31"/>
    </row>
    <row r="154" spans="1:23" s="27" customFormat="1" ht="26.1" customHeight="1" thickBot="1" x14ac:dyDescent="0.25">
      <c r="A154" s="808">
        <v>150</v>
      </c>
      <c r="B154" s="46" t="s">
        <v>183</v>
      </c>
      <c r="C154" s="809"/>
      <c r="D154" s="810"/>
      <c r="E154" s="810"/>
      <c r="F154" s="683"/>
      <c r="G154" s="674"/>
      <c r="H154" s="810"/>
      <c r="I154" s="810">
        <v>17009</v>
      </c>
      <c r="J154" s="683"/>
      <c r="K154" s="809"/>
      <c r="L154" s="810"/>
      <c r="M154" s="811">
        <v>497</v>
      </c>
      <c r="N154" s="683"/>
      <c r="O154" s="812"/>
      <c r="P154" s="678"/>
      <c r="Q154" s="678"/>
      <c r="R154" s="683"/>
      <c r="S154" s="680"/>
      <c r="T154" s="813"/>
      <c r="U154" s="811"/>
      <c r="V154" s="814"/>
      <c r="W154" s="31"/>
    </row>
    <row r="155" spans="1:23" s="29" customFormat="1" ht="26.1" customHeight="1" x14ac:dyDescent="0.2">
      <c r="A155" s="772">
        <v>151</v>
      </c>
      <c r="B155" s="45" t="s">
        <v>184</v>
      </c>
      <c r="C155" s="815"/>
      <c r="D155" s="816"/>
      <c r="E155" s="817"/>
      <c r="F155" s="818"/>
      <c r="G155" s="685"/>
      <c r="H155" s="816"/>
      <c r="I155" s="816">
        <v>4501</v>
      </c>
      <c r="J155" s="818"/>
      <c r="K155" s="815"/>
      <c r="L155" s="816"/>
      <c r="M155" s="817">
        <v>195</v>
      </c>
      <c r="N155" s="818"/>
      <c r="O155" s="722"/>
      <c r="P155" s="691"/>
      <c r="Q155" s="691"/>
      <c r="R155" s="818"/>
      <c r="S155" s="693"/>
      <c r="T155" s="819"/>
      <c r="U155" s="820"/>
      <c r="V155" s="818"/>
      <c r="W155" s="31"/>
    </row>
    <row r="156" spans="1:23" s="29" customFormat="1" ht="26.1" customHeight="1" x14ac:dyDescent="0.2">
      <c r="A156" s="697">
        <v>152</v>
      </c>
      <c r="B156" s="28" t="s">
        <v>185</v>
      </c>
      <c r="C156" s="785"/>
      <c r="D156" s="748"/>
      <c r="E156" s="748"/>
      <c r="F156" s="821"/>
      <c r="G156" s="698"/>
      <c r="H156" s="748"/>
      <c r="I156" s="748">
        <v>2660</v>
      </c>
      <c r="J156" s="821"/>
      <c r="K156" s="785"/>
      <c r="L156" s="748"/>
      <c r="M156" s="748">
        <v>14</v>
      </c>
      <c r="N156" s="821"/>
      <c r="O156" s="743"/>
      <c r="P156" s="702"/>
      <c r="Q156" s="702"/>
      <c r="R156" s="821"/>
      <c r="S156" s="704"/>
      <c r="T156" s="822"/>
      <c r="U156" s="823"/>
      <c r="V156" s="821"/>
      <c r="W156" s="31"/>
    </row>
    <row r="157" spans="1:23" s="29" customFormat="1" ht="26.1" customHeight="1" x14ac:dyDescent="0.2">
      <c r="A157" s="697">
        <v>153</v>
      </c>
      <c r="B157" s="36" t="s">
        <v>187</v>
      </c>
      <c r="C157" s="781"/>
      <c r="D157" s="747"/>
      <c r="E157" s="747"/>
      <c r="F157" s="761"/>
      <c r="G157" s="708"/>
      <c r="H157" s="747"/>
      <c r="I157" s="747">
        <v>287</v>
      </c>
      <c r="J157" s="761"/>
      <c r="K157" s="781"/>
      <c r="L157" s="747"/>
      <c r="M157" s="747">
        <v>19</v>
      </c>
      <c r="N157" s="761"/>
      <c r="O157" s="744"/>
      <c r="P157" s="712"/>
      <c r="Q157" s="712"/>
      <c r="R157" s="761"/>
      <c r="S157" s="714"/>
      <c r="T157" s="824"/>
      <c r="U157" s="825"/>
      <c r="V157" s="761"/>
      <c r="W157" s="31"/>
    </row>
    <row r="158" spans="1:23" s="31" customFormat="1" ht="26.1" customHeight="1" x14ac:dyDescent="0.2">
      <c r="A158" s="697">
        <v>154</v>
      </c>
      <c r="B158" s="30" t="s">
        <v>186</v>
      </c>
      <c r="C158" s="826"/>
      <c r="D158" s="796"/>
      <c r="E158" s="796"/>
      <c r="F158" s="827"/>
      <c r="G158" s="828"/>
      <c r="H158" s="796"/>
      <c r="I158" s="796">
        <v>311</v>
      </c>
      <c r="J158" s="827"/>
      <c r="K158" s="826"/>
      <c r="L158" s="796"/>
      <c r="M158" s="796">
        <v>10</v>
      </c>
      <c r="N158" s="827"/>
      <c r="O158" s="829"/>
      <c r="P158" s="830"/>
      <c r="Q158" s="830"/>
      <c r="R158" s="827"/>
      <c r="S158" s="831"/>
      <c r="T158" s="832"/>
      <c r="U158" s="833"/>
      <c r="V158" s="827"/>
    </row>
    <row r="159" spans="1:23" s="31" customFormat="1" ht="26.1" customHeight="1" thickBot="1" x14ac:dyDescent="0.25">
      <c r="A159" s="724">
        <v>155</v>
      </c>
      <c r="B159" s="37" t="s">
        <v>188</v>
      </c>
      <c r="C159" s="798"/>
      <c r="D159" s="799"/>
      <c r="E159" s="799"/>
      <c r="F159" s="834"/>
      <c r="G159" s="801"/>
      <c r="H159" s="799"/>
      <c r="I159" s="799">
        <v>817</v>
      </c>
      <c r="J159" s="834"/>
      <c r="K159" s="798"/>
      <c r="L159" s="799"/>
      <c r="M159" s="799">
        <v>8</v>
      </c>
      <c r="N159" s="834"/>
      <c r="O159" s="802"/>
      <c r="P159" s="803"/>
      <c r="Q159" s="803"/>
      <c r="R159" s="834"/>
      <c r="S159" s="804"/>
      <c r="T159" s="835"/>
      <c r="U159" s="836"/>
      <c r="V159" s="834"/>
    </row>
    <row r="160" spans="1:23" s="31" customFormat="1" ht="26.1" customHeight="1" x14ac:dyDescent="0.2">
      <c r="A160" s="772">
        <v>156</v>
      </c>
      <c r="B160" s="837" t="s">
        <v>269</v>
      </c>
      <c r="C160" s="773"/>
      <c r="D160" s="774"/>
      <c r="E160" s="774"/>
      <c r="F160" s="838"/>
      <c r="G160" s="734"/>
      <c r="H160" s="774"/>
      <c r="I160" s="774">
        <v>2521.6999999999998</v>
      </c>
      <c r="J160" s="838"/>
      <c r="K160" s="773"/>
      <c r="L160" s="774"/>
      <c r="M160" s="774">
        <v>99.408000000000001</v>
      </c>
      <c r="N160" s="838"/>
      <c r="O160" s="839"/>
      <c r="P160" s="776"/>
      <c r="Q160" s="776"/>
      <c r="R160" s="838"/>
      <c r="S160" s="739"/>
      <c r="T160" s="840"/>
      <c r="U160" s="841"/>
      <c r="V160" s="838"/>
    </row>
    <row r="161" spans="1:22" s="31" customFormat="1" ht="26.1" customHeight="1" thickBot="1" x14ac:dyDescent="0.25">
      <c r="A161" s="842">
        <v>157</v>
      </c>
      <c r="B161" s="103" t="s">
        <v>270</v>
      </c>
      <c r="C161" s="843"/>
      <c r="D161" s="844"/>
      <c r="E161" s="844"/>
      <c r="F161" s="845"/>
      <c r="G161" s="846"/>
      <c r="H161" s="844"/>
      <c r="I161" s="844">
        <v>16472</v>
      </c>
      <c r="J161" s="845"/>
      <c r="K161" s="843"/>
      <c r="L161" s="844"/>
      <c r="M161" s="844">
        <v>162.136</v>
      </c>
      <c r="N161" s="845"/>
      <c r="O161" s="847"/>
      <c r="P161" s="848"/>
      <c r="Q161" s="848"/>
      <c r="R161" s="845"/>
      <c r="S161" s="849"/>
      <c r="T161" s="850"/>
      <c r="U161" s="851"/>
      <c r="V161" s="845"/>
    </row>
    <row r="162" spans="1:22" ht="26.1" customHeight="1" thickBot="1" x14ac:dyDescent="0.25">
      <c r="A162" s="852"/>
      <c r="B162" s="852"/>
      <c r="C162" s="853">
        <f>SUM(C5:C161)</f>
        <v>0</v>
      </c>
      <c r="D162" s="854">
        <f>SUM(D5:D161)</f>
        <v>0</v>
      </c>
      <c r="E162" s="854">
        <f>SUM(E5:E161)</f>
        <v>0</v>
      </c>
      <c r="F162" s="855" t="e">
        <f t="shared" ref="F162" si="0">E162/D162-1</f>
        <v>#DIV/0!</v>
      </c>
      <c r="G162" s="856">
        <f>SUM(G5:G161)</f>
        <v>0</v>
      </c>
      <c r="H162" s="857">
        <f>SUM(H5:H161)</f>
        <v>0</v>
      </c>
      <c r="I162" s="858">
        <f>SUM(I5:I161)</f>
        <v>258409.67</v>
      </c>
      <c r="J162" s="859" t="e">
        <f t="shared" ref="J162" si="1">I162/H162-1</f>
        <v>#DIV/0!</v>
      </c>
      <c r="K162" s="853">
        <f>SUM(K5:K161)</f>
        <v>0</v>
      </c>
      <c r="L162" s="854">
        <f>SUM(L5:L161)</f>
        <v>0</v>
      </c>
      <c r="M162" s="854">
        <f>SUM(M5:M161)</f>
        <v>11627.856</v>
      </c>
      <c r="N162" s="855" t="e">
        <f>M162/L162-1</f>
        <v>#DIV/0!</v>
      </c>
      <c r="O162" s="853">
        <f>SUM(O5:O161)</f>
        <v>0</v>
      </c>
      <c r="P162" s="854">
        <f>SUM(P5:P161)</f>
        <v>0</v>
      </c>
      <c r="Q162" s="854">
        <f>SUM(Q5:Q161)</f>
        <v>109.19900000000001</v>
      </c>
      <c r="R162" s="859" t="e">
        <f t="shared" ref="R162" si="2">Q162/P162-1</f>
        <v>#DIV/0!</v>
      </c>
      <c r="S162" s="853">
        <f>SUM(S5:S161)</f>
        <v>0</v>
      </c>
      <c r="T162" s="860">
        <f>SUM(T5:T161)</f>
        <v>0</v>
      </c>
      <c r="U162" s="854">
        <f>SUM(U5:U161)</f>
        <v>0</v>
      </c>
      <c r="V162" s="859" t="e">
        <f t="shared" ref="V162" si="3">U162/T162-1</f>
        <v>#DIV/0!</v>
      </c>
    </row>
  </sheetData>
  <mergeCells count="7">
    <mergeCell ref="S3:V3"/>
    <mergeCell ref="A3:A4"/>
    <mergeCell ref="B3:B4"/>
    <mergeCell ref="C3:F3"/>
    <mergeCell ref="G3:J3"/>
    <mergeCell ref="K3:N3"/>
    <mergeCell ref="O3:R3"/>
  </mergeCells>
  <pageMargins left="0.55118110236220474" right="0.23622047244094491" top="0.74803149606299213" bottom="0.55118110236220474" header="0.31496062992125984" footer="0.31496062992125984"/>
  <pageSetup paperSize="9" scale="48" fitToHeight="0" orientation="landscape" r:id="rId1"/>
  <rowBreaks count="4" manualBreakCount="4">
    <brk id="33" max="24" man="1"/>
    <brk id="69" max="24" man="1"/>
    <brk id="106" max="24" man="1"/>
    <brk id="140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144"/>
  <sheetViews>
    <sheetView showOutlineSymbols="0" showWhiteSpace="0" zoomScale="75" zoomScaleNormal="75" workbookViewId="0">
      <selection activeCell="A22" sqref="A22:XFD37"/>
    </sheetView>
  </sheetViews>
  <sheetFormatPr defaultRowHeight="14.25" x14ac:dyDescent="0.2"/>
  <cols>
    <col min="1" max="1" width="52.125" style="8" customWidth="1"/>
    <col min="2" max="3" width="9.125" customWidth="1"/>
    <col min="4" max="4" width="9.5" customWidth="1"/>
    <col min="5" max="5" width="9.375" style="5" customWidth="1"/>
    <col min="6" max="7" width="10.75" style="1" customWidth="1"/>
    <col min="8" max="8" width="10.375" style="1" customWidth="1"/>
    <col min="9" max="9" width="10.75" style="5" customWidth="1"/>
    <col min="10" max="12" width="9.875" customWidth="1"/>
    <col min="13" max="13" width="9.875" style="5" customWidth="1"/>
    <col min="14" max="15" width="8.5" hidden="1" customWidth="1"/>
    <col min="16" max="16" width="9" hidden="1" customWidth="1"/>
    <col min="17" max="17" width="9" style="5" hidden="1" customWidth="1"/>
    <col min="18" max="20" width="9.375" customWidth="1"/>
    <col min="21" max="21" width="9.375" style="5" customWidth="1"/>
    <col min="22" max="85" width="9" style="18"/>
  </cols>
  <sheetData>
    <row r="1" spans="1:85" ht="26.25" customHeight="1" x14ac:dyDescent="0.45">
      <c r="A1" s="10"/>
      <c r="F1" s="10" t="s">
        <v>177</v>
      </c>
    </row>
    <row r="2" spans="1:85" ht="9" customHeight="1" thickBot="1" x14ac:dyDescent="0.25"/>
    <row r="3" spans="1:85" ht="22.5" customHeight="1" thickBot="1" x14ac:dyDescent="0.25">
      <c r="A3" s="1611" t="s">
        <v>228</v>
      </c>
      <c r="B3" s="1618" t="s">
        <v>215</v>
      </c>
      <c r="C3" s="1619"/>
      <c r="D3" s="1619"/>
      <c r="E3" s="1620"/>
      <c r="F3" s="1608" t="s">
        <v>216</v>
      </c>
      <c r="G3" s="1609"/>
      <c r="H3" s="1609"/>
      <c r="I3" s="1609"/>
      <c r="J3" s="1618" t="s">
        <v>217</v>
      </c>
      <c r="K3" s="1619"/>
      <c r="L3" s="1619"/>
      <c r="M3" s="1620"/>
      <c r="N3" s="1619" t="s">
        <v>218</v>
      </c>
      <c r="O3" s="1619"/>
      <c r="P3" s="1619"/>
      <c r="Q3" s="1620"/>
      <c r="R3" s="1618" t="s">
        <v>207</v>
      </c>
      <c r="S3" s="1619"/>
      <c r="T3" s="1619"/>
      <c r="U3" s="1620"/>
    </row>
    <row r="4" spans="1:85" s="4" customFormat="1" ht="60.75" thickBot="1" x14ac:dyDescent="0.25">
      <c r="A4" s="1612"/>
      <c r="B4" s="112" t="s">
        <v>250</v>
      </c>
      <c r="C4" s="113" t="s">
        <v>251</v>
      </c>
      <c r="D4" s="113" t="s">
        <v>252</v>
      </c>
      <c r="E4" s="113" t="s">
        <v>253</v>
      </c>
      <c r="F4" s="112" t="s">
        <v>250</v>
      </c>
      <c r="G4" s="113" t="s">
        <v>251</v>
      </c>
      <c r="H4" s="113" t="s">
        <v>252</v>
      </c>
      <c r="I4" s="113" t="s">
        <v>253</v>
      </c>
      <c r="J4" s="112" t="s">
        <v>250</v>
      </c>
      <c r="K4" s="113" t="s">
        <v>251</v>
      </c>
      <c r="L4" s="113" t="s">
        <v>252</v>
      </c>
      <c r="M4" s="113" t="s">
        <v>253</v>
      </c>
      <c r="N4" s="112" t="s">
        <v>250</v>
      </c>
      <c r="O4" s="113" t="s">
        <v>251</v>
      </c>
      <c r="P4" s="113" t="s">
        <v>252</v>
      </c>
      <c r="Q4" s="113" t="s">
        <v>253</v>
      </c>
      <c r="R4" s="112" t="s">
        <v>250</v>
      </c>
      <c r="S4" s="113" t="s">
        <v>251</v>
      </c>
      <c r="T4" s="113" t="s">
        <v>252</v>
      </c>
      <c r="U4" s="115" t="s">
        <v>253</v>
      </c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</row>
    <row r="5" spans="1:85" s="2" customFormat="1" ht="21" customHeight="1" x14ac:dyDescent="0.2">
      <c r="A5" s="93" t="s">
        <v>235</v>
      </c>
      <c r="B5" s="230"/>
      <c r="C5" s="231"/>
      <c r="D5" s="231"/>
      <c r="E5" s="434"/>
      <c r="F5" s="232"/>
      <c r="G5" s="233">
        <v>749.5</v>
      </c>
      <c r="H5" s="233">
        <v>936.91</v>
      </c>
      <c r="I5" s="424">
        <f t="shared" ref="I5:I8" si="0">H5/G5-1</f>
        <v>0.25004669779853228</v>
      </c>
      <c r="J5" s="234"/>
      <c r="K5" s="235">
        <v>3</v>
      </c>
      <c r="L5" s="235">
        <v>2</v>
      </c>
      <c r="M5" s="434">
        <f t="shared" ref="M5:M8" si="1">L5/K5-1</f>
        <v>-0.33333333333333337</v>
      </c>
      <c r="N5" s="237"/>
      <c r="O5" s="235"/>
      <c r="P5" s="238"/>
      <c r="Q5" s="236"/>
      <c r="R5" s="239"/>
      <c r="S5" s="235"/>
      <c r="T5" s="235"/>
      <c r="U5" s="443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</row>
    <row r="6" spans="1:85" s="18" customFormat="1" ht="21" customHeight="1" thickBot="1" x14ac:dyDescent="0.25">
      <c r="A6" s="24" t="s">
        <v>236</v>
      </c>
      <c r="B6" s="345"/>
      <c r="C6" s="240"/>
      <c r="D6" s="240"/>
      <c r="E6" s="435"/>
      <c r="F6" s="374"/>
      <c r="G6" s="168">
        <v>519.4</v>
      </c>
      <c r="H6" s="168"/>
      <c r="I6" s="425">
        <f t="shared" si="0"/>
        <v>-1</v>
      </c>
      <c r="J6" s="346"/>
      <c r="K6" s="242">
        <v>12</v>
      </c>
      <c r="L6" s="242"/>
      <c r="M6" s="435">
        <f t="shared" si="1"/>
        <v>-1</v>
      </c>
      <c r="N6" s="172"/>
      <c r="O6" s="242"/>
      <c r="P6" s="244"/>
      <c r="Q6" s="243"/>
      <c r="R6" s="245"/>
      <c r="S6" s="242"/>
      <c r="T6" s="242"/>
      <c r="U6" s="444"/>
    </row>
    <row r="7" spans="1:85" s="18" customFormat="1" ht="28.5" x14ac:dyDescent="0.2">
      <c r="A7" s="80" t="s">
        <v>158</v>
      </c>
      <c r="B7" s="360"/>
      <c r="C7" s="122"/>
      <c r="D7" s="246"/>
      <c r="E7" s="436"/>
      <c r="F7" s="375">
        <v>15169</v>
      </c>
      <c r="G7" s="124">
        <v>23809.5</v>
      </c>
      <c r="H7" s="125">
        <v>24984.3</v>
      </c>
      <c r="I7" s="426">
        <f t="shared" si="0"/>
        <v>4.9341649341649418E-2</v>
      </c>
      <c r="J7" s="361">
        <v>613</v>
      </c>
      <c r="K7" s="124">
        <v>680</v>
      </c>
      <c r="L7" s="125">
        <v>548</v>
      </c>
      <c r="M7" s="436">
        <f t="shared" si="1"/>
        <v>-0.19411764705882351</v>
      </c>
      <c r="N7" s="247"/>
      <c r="O7" s="124"/>
      <c r="P7" s="125"/>
      <c r="Q7" s="124"/>
      <c r="R7" s="328"/>
      <c r="S7" s="248"/>
      <c r="T7" s="248"/>
      <c r="U7" s="445"/>
    </row>
    <row r="8" spans="1:85" s="18" customFormat="1" ht="21" customHeight="1" x14ac:dyDescent="0.2">
      <c r="A8" s="19" t="s">
        <v>163</v>
      </c>
      <c r="B8" s="330"/>
      <c r="C8" s="249"/>
      <c r="D8" s="249"/>
      <c r="E8" s="437"/>
      <c r="F8" s="376">
        <v>26140</v>
      </c>
      <c r="G8" s="134">
        <v>21585.7</v>
      </c>
      <c r="H8" s="134">
        <v>22537.88</v>
      </c>
      <c r="I8" s="427">
        <f t="shared" si="0"/>
        <v>4.4111610927604961E-2</v>
      </c>
      <c r="J8" s="331">
        <v>1510</v>
      </c>
      <c r="K8" s="250">
        <v>1208</v>
      </c>
      <c r="L8" s="250">
        <v>1141.5899999999999</v>
      </c>
      <c r="M8" s="437">
        <f t="shared" si="1"/>
        <v>-5.497516556291393E-2</v>
      </c>
      <c r="N8" s="183"/>
      <c r="O8" s="250"/>
      <c r="P8" s="252"/>
      <c r="Q8" s="251"/>
      <c r="R8" s="353"/>
      <c r="S8" s="250"/>
      <c r="T8" s="250"/>
      <c r="U8" s="446"/>
    </row>
    <row r="9" spans="1:85" s="18" customFormat="1" ht="21" customHeight="1" thickBot="1" x14ac:dyDescent="0.25">
      <c r="A9" s="81" t="s">
        <v>165</v>
      </c>
      <c r="B9" s="377"/>
      <c r="C9" s="253"/>
      <c r="D9" s="253"/>
      <c r="E9" s="438"/>
      <c r="F9" s="378">
        <v>12001.24</v>
      </c>
      <c r="G9" s="254">
        <v>10752.896000000001</v>
      </c>
      <c r="H9" s="254">
        <v>9850.6710000000003</v>
      </c>
      <c r="I9" s="428">
        <f>H9/G9-1</f>
        <v>-8.390530327829826E-2</v>
      </c>
      <c r="J9" s="355">
        <v>394</v>
      </c>
      <c r="K9" s="254">
        <v>412.91199999999998</v>
      </c>
      <c r="L9" s="254">
        <v>296</v>
      </c>
      <c r="M9" s="438">
        <f>L9/K9-1</f>
        <v>-0.28314023327004301</v>
      </c>
      <c r="N9" s="255"/>
      <c r="O9" s="254"/>
      <c r="P9" s="254"/>
      <c r="Q9" s="189"/>
      <c r="R9" s="355">
        <v>63</v>
      </c>
      <c r="S9" s="254">
        <v>80</v>
      </c>
      <c r="T9" s="254">
        <v>59</v>
      </c>
      <c r="U9" s="447">
        <f t="shared" ref="U9:U21" si="2">T9/S9-1</f>
        <v>-0.26249999999999996</v>
      </c>
    </row>
    <row r="10" spans="1:85" s="2" customFormat="1" ht="21" customHeight="1" x14ac:dyDescent="0.2">
      <c r="A10" s="92" t="s">
        <v>193</v>
      </c>
      <c r="B10" s="379"/>
      <c r="C10" s="256"/>
      <c r="D10" s="256"/>
      <c r="E10" s="439"/>
      <c r="F10" s="380">
        <v>42782</v>
      </c>
      <c r="G10" s="257">
        <v>51141.4</v>
      </c>
      <c r="H10" s="257">
        <v>57639.26</v>
      </c>
      <c r="I10" s="429">
        <f t="shared" ref="I10:I20" si="3">H10/G10-1</f>
        <v>0.12705674854423221</v>
      </c>
      <c r="J10" s="381">
        <v>2239</v>
      </c>
      <c r="K10" s="257">
        <v>2017.2</v>
      </c>
      <c r="L10" s="257">
        <v>2694</v>
      </c>
      <c r="M10" s="439">
        <f t="shared" ref="M10:M20" si="4">L10/K10-1</f>
        <v>0.33551457465794177</v>
      </c>
      <c r="N10" s="382"/>
      <c r="O10" s="257"/>
      <c r="P10" s="257"/>
      <c r="Q10" s="258"/>
      <c r="R10" s="381">
        <v>1087</v>
      </c>
      <c r="S10" s="257">
        <v>1096</v>
      </c>
      <c r="T10" s="257">
        <v>803</v>
      </c>
      <c r="U10" s="448">
        <f t="shared" si="2"/>
        <v>-0.26733576642335766</v>
      </c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</row>
    <row r="11" spans="1:85" s="2" customFormat="1" ht="21" customHeight="1" x14ac:dyDescent="0.2">
      <c r="A11" s="82" t="s">
        <v>159</v>
      </c>
      <c r="B11" s="383"/>
      <c r="C11" s="136"/>
      <c r="D11" s="136"/>
      <c r="E11" s="440"/>
      <c r="F11" s="384">
        <v>41085</v>
      </c>
      <c r="G11" s="138">
        <v>42868</v>
      </c>
      <c r="H11" s="138">
        <v>43986</v>
      </c>
      <c r="I11" s="430">
        <f t="shared" si="3"/>
        <v>2.6080059718204707E-2</v>
      </c>
      <c r="J11" s="384">
        <v>1735</v>
      </c>
      <c r="K11" s="138">
        <v>1403</v>
      </c>
      <c r="L11" s="138">
        <v>1646</v>
      </c>
      <c r="M11" s="440">
        <f t="shared" si="4"/>
        <v>0.17320028510335006</v>
      </c>
      <c r="N11" s="385"/>
      <c r="O11" s="138"/>
      <c r="P11" s="138"/>
      <c r="Q11" s="139"/>
      <c r="R11" s="384">
        <v>200</v>
      </c>
      <c r="S11" s="138">
        <v>175</v>
      </c>
      <c r="T11" s="138">
        <v>270</v>
      </c>
      <c r="U11" s="449">
        <f t="shared" si="2"/>
        <v>0.54285714285714293</v>
      </c>
      <c r="V11" s="109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</row>
    <row r="12" spans="1:85" s="2" customFormat="1" ht="21" customHeight="1" x14ac:dyDescent="0.2">
      <c r="A12" s="19" t="s">
        <v>233</v>
      </c>
      <c r="B12" s="330"/>
      <c r="C12" s="130"/>
      <c r="D12" s="130"/>
      <c r="E12" s="441"/>
      <c r="F12" s="376">
        <v>7349</v>
      </c>
      <c r="G12" s="132">
        <v>6969.26</v>
      </c>
      <c r="H12" s="132">
        <v>-12745</v>
      </c>
      <c r="I12" s="431">
        <f t="shared" si="3"/>
        <v>-2.828745089148633</v>
      </c>
      <c r="J12" s="331">
        <v>-731</v>
      </c>
      <c r="K12" s="132">
        <v>401.8</v>
      </c>
      <c r="L12" s="132">
        <v>754.96400000000006</v>
      </c>
      <c r="M12" s="441">
        <f t="shared" si="4"/>
        <v>0.87895470383275276</v>
      </c>
      <c r="N12" s="183"/>
      <c r="O12" s="132"/>
      <c r="P12" s="132"/>
      <c r="Q12" s="133"/>
      <c r="R12" s="331"/>
      <c r="S12" s="132"/>
      <c r="T12" s="132"/>
      <c r="U12" s="441"/>
      <c r="V12" s="109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</row>
    <row r="13" spans="1:85" s="2" customFormat="1" ht="21" customHeight="1" x14ac:dyDescent="0.2">
      <c r="A13" s="7" t="s">
        <v>166</v>
      </c>
      <c r="B13" s="383">
        <v>8.9480000000000004</v>
      </c>
      <c r="C13" s="136">
        <v>9.0719999999999992</v>
      </c>
      <c r="D13" s="136">
        <v>9</v>
      </c>
      <c r="E13" s="440">
        <f t="shared" ref="E13" si="5">D13/C13-1</f>
        <v>-7.9365079365077973E-3</v>
      </c>
      <c r="F13" s="384">
        <v>15087</v>
      </c>
      <c r="G13" s="138">
        <v>9896</v>
      </c>
      <c r="H13" s="138">
        <v>12069</v>
      </c>
      <c r="I13" s="430">
        <f t="shared" si="3"/>
        <v>0.21958367016976554</v>
      </c>
      <c r="J13" s="384">
        <v>1158</v>
      </c>
      <c r="K13" s="138">
        <v>1096</v>
      </c>
      <c r="L13" s="138">
        <v>830</v>
      </c>
      <c r="M13" s="440">
        <f t="shared" si="4"/>
        <v>-0.24270072992700731</v>
      </c>
      <c r="N13" s="181"/>
      <c r="O13" s="138"/>
      <c r="P13" s="138"/>
      <c r="Q13" s="138"/>
      <c r="R13" s="384"/>
      <c r="S13" s="138"/>
      <c r="T13" s="138"/>
      <c r="U13" s="440"/>
      <c r="V13" s="10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</row>
    <row r="14" spans="1:85" s="2" customFormat="1" ht="21" customHeight="1" x14ac:dyDescent="0.2">
      <c r="A14" s="19" t="s">
        <v>164</v>
      </c>
      <c r="B14" s="330"/>
      <c r="C14" s="130"/>
      <c r="D14" s="130"/>
      <c r="E14" s="441"/>
      <c r="F14" s="376">
        <v>24269</v>
      </c>
      <c r="G14" s="132">
        <v>29415.200000000001</v>
      </c>
      <c r="H14" s="132">
        <v>31326.62</v>
      </c>
      <c r="I14" s="431">
        <f t="shared" si="3"/>
        <v>6.4980690255378004E-2</v>
      </c>
      <c r="J14" s="331">
        <v>770</v>
      </c>
      <c r="K14" s="132">
        <v>716</v>
      </c>
      <c r="L14" s="132">
        <v>769</v>
      </c>
      <c r="M14" s="441">
        <f t="shared" si="4"/>
        <v>7.4022346368715075E-2</v>
      </c>
      <c r="N14" s="183"/>
      <c r="O14" s="132"/>
      <c r="P14" s="132"/>
      <c r="Q14" s="133"/>
      <c r="R14" s="331"/>
      <c r="S14" s="132"/>
      <c r="T14" s="132"/>
      <c r="U14" s="441"/>
      <c r="V14" s="109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</row>
    <row r="15" spans="1:85" s="2" customFormat="1" ht="21" customHeight="1" thickBot="1" x14ac:dyDescent="0.25">
      <c r="A15" s="81" t="s">
        <v>162</v>
      </c>
      <c r="B15" s="377"/>
      <c r="C15" s="253"/>
      <c r="D15" s="253"/>
      <c r="E15" s="438"/>
      <c r="F15" s="378">
        <v>725</v>
      </c>
      <c r="G15" s="254">
        <v>680</v>
      </c>
      <c r="H15" s="254">
        <v>500</v>
      </c>
      <c r="I15" s="428">
        <f t="shared" si="3"/>
        <v>-0.26470588235294112</v>
      </c>
      <c r="J15" s="355">
        <v>18.399999999999999</v>
      </c>
      <c r="K15" s="254">
        <v>14.4</v>
      </c>
      <c r="L15" s="254">
        <v>12</v>
      </c>
      <c r="M15" s="438">
        <f t="shared" si="4"/>
        <v>-0.16666666666666674</v>
      </c>
      <c r="N15" s="255"/>
      <c r="O15" s="254"/>
      <c r="P15" s="254"/>
      <c r="Q15" s="189"/>
      <c r="R15" s="355">
        <v>8</v>
      </c>
      <c r="S15" s="254">
        <v>8</v>
      </c>
      <c r="T15" s="254"/>
      <c r="U15" s="438">
        <f t="shared" si="2"/>
        <v>-1</v>
      </c>
      <c r="V15" s="109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</row>
    <row r="16" spans="1:85" s="2" customFormat="1" ht="21" customHeight="1" x14ac:dyDescent="0.2">
      <c r="A16" s="80" t="s">
        <v>195</v>
      </c>
      <c r="B16" s="327"/>
      <c r="C16" s="122"/>
      <c r="D16" s="122"/>
      <c r="E16" s="442"/>
      <c r="F16" s="386">
        <v>24866</v>
      </c>
      <c r="G16" s="124">
        <v>19892.8</v>
      </c>
      <c r="H16" s="124">
        <v>18403.97</v>
      </c>
      <c r="I16" s="432">
        <f t="shared" si="3"/>
        <v>-7.4842656639588112E-2</v>
      </c>
      <c r="J16" s="328">
        <v>380</v>
      </c>
      <c r="K16" s="124">
        <v>319.5</v>
      </c>
      <c r="L16" s="124">
        <v>307.5</v>
      </c>
      <c r="M16" s="442">
        <f t="shared" si="4"/>
        <v>-3.7558685446009377E-2</v>
      </c>
      <c r="N16" s="387"/>
      <c r="O16" s="124"/>
      <c r="P16" s="124"/>
      <c r="Q16" s="127"/>
      <c r="R16" s="328"/>
      <c r="S16" s="124"/>
      <c r="T16" s="124"/>
      <c r="U16" s="442"/>
      <c r="V16" s="109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</row>
    <row r="17" spans="1:85" s="18" customFormat="1" ht="21" customHeight="1" x14ac:dyDescent="0.2">
      <c r="A17" s="19" t="s">
        <v>161</v>
      </c>
      <c r="B17" s="330"/>
      <c r="C17" s="130"/>
      <c r="D17" s="130"/>
      <c r="E17" s="441"/>
      <c r="F17" s="376">
        <v>7146.63</v>
      </c>
      <c r="G17" s="132">
        <v>5717.94</v>
      </c>
      <c r="H17" s="132">
        <v>3011.6</v>
      </c>
      <c r="I17" s="431">
        <f t="shared" si="3"/>
        <v>-0.47330682028842552</v>
      </c>
      <c r="J17" s="331">
        <v>309</v>
      </c>
      <c r="K17" s="132">
        <v>247.2</v>
      </c>
      <c r="L17" s="132">
        <v>164.11</v>
      </c>
      <c r="M17" s="441">
        <f t="shared" si="4"/>
        <v>-0.33612459546925555</v>
      </c>
      <c r="N17" s="183"/>
      <c r="O17" s="132"/>
      <c r="P17" s="132"/>
      <c r="Q17" s="133"/>
      <c r="R17" s="331"/>
      <c r="S17" s="132"/>
      <c r="T17" s="132"/>
      <c r="U17" s="441"/>
    </row>
    <row r="18" spans="1:85" s="2" customFormat="1" ht="21" customHeight="1" x14ac:dyDescent="0.2">
      <c r="A18" s="82" t="s">
        <v>194</v>
      </c>
      <c r="B18" s="333"/>
      <c r="C18" s="136"/>
      <c r="D18" s="136"/>
      <c r="E18" s="440"/>
      <c r="F18" s="384">
        <v>11463</v>
      </c>
      <c r="G18" s="138">
        <v>5056.8</v>
      </c>
      <c r="H18" s="138">
        <v>-2450</v>
      </c>
      <c r="I18" s="430">
        <f t="shared" si="3"/>
        <v>-1.4844961240310077</v>
      </c>
      <c r="J18" s="334">
        <v>212</v>
      </c>
      <c r="K18" s="138">
        <v>169.6</v>
      </c>
      <c r="L18" s="138">
        <v>237.1</v>
      </c>
      <c r="M18" s="440">
        <f t="shared" si="4"/>
        <v>0.397995283018868</v>
      </c>
      <c r="N18" s="181"/>
      <c r="O18" s="138"/>
      <c r="P18" s="138"/>
      <c r="Q18" s="139"/>
      <c r="R18" s="334"/>
      <c r="S18" s="138"/>
      <c r="T18" s="138"/>
      <c r="U18" s="440"/>
      <c r="V18" s="79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</row>
    <row r="19" spans="1:85" s="18" customFormat="1" ht="21" customHeight="1" x14ac:dyDescent="0.2">
      <c r="A19" s="19" t="s">
        <v>160</v>
      </c>
      <c r="B19" s="330"/>
      <c r="C19" s="130"/>
      <c r="D19" s="130"/>
      <c r="E19" s="441"/>
      <c r="F19" s="376">
        <v>1783</v>
      </c>
      <c r="G19" s="132">
        <v>2644.4</v>
      </c>
      <c r="H19" s="132">
        <v>11945.43</v>
      </c>
      <c r="I19" s="431">
        <f t="shared" si="3"/>
        <v>3.5172553320223869</v>
      </c>
      <c r="J19" s="331">
        <v>156</v>
      </c>
      <c r="K19" s="132">
        <v>124.8</v>
      </c>
      <c r="L19" s="132">
        <v>124.8</v>
      </c>
      <c r="M19" s="441">
        <f t="shared" si="4"/>
        <v>0</v>
      </c>
      <c r="N19" s="183"/>
      <c r="O19" s="132"/>
      <c r="P19" s="132"/>
      <c r="Q19" s="133"/>
      <c r="R19" s="331"/>
      <c r="S19" s="132"/>
      <c r="T19" s="132"/>
      <c r="U19" s="441"/>
    </row>
    <row r="20" spans="1:85" s="2" customFormat="1" ht="21" customHeight="1" x14ac:dyDescent="0.2">
      <c r="A20" s="7" t="s">
        <v>237</v>
      </c>
      <c r="B20" s="333"/>
      <c r="C20" s="136"/>
      <c r="D20" s="136"/>
      <c r="E20" s="440"/>
      <c r="F20" s="384">
        <v>7617</v>
      </c>
      <c r="G20" s="138">
        <v>6093.6</v>
      </c>
      <c r="H20" s="138">
        <v>321</v>
      </c>
      <c r="I20" s="430">
        <f t="shared" si="3"/>
        <v>-0.94732178022843638</v>
      </c>
      <c r="J20" s="334">
        <v>224</v>
      </c>
      <c r="K20" s="138">
        <v>194.7</v>
      </c>
      <c r="L20" s="138">
        <v>20</v>
      </c>
      <c r="M20" s="440">
        <f t="shared" si="4"/>
        <v>-0.89727786337955828</v>
      </c>
      <c r="N20" s="181"/>
      <c r="O20" s="138"/>
      <c r="P20" s="138"/>
      <c r="Q20" s="139"/>
      <c r="R20" s="334"/>
      <c r="S20" s="138"/>
      <c r="T20" s="138"/>
      <c r="U20" s="440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</row>
    <row r="21" spans="1:85" ht="24.75" customHeight="1" thickBot="1" x14ac:dyDescent="0.25">
      <c r="A21" s="16"/>
      <c r="B21" s="262">
        <f>SUM(B5:B20)</f>
        <v>8.9480000000000004</v>
      </c>
      <c r="C21" s="263">
        <f t="shared" ref="C21:T21" si="6">SUM(C5:C20)</f>
        <v>9.0719999999999992</v>
      </c>
      <c r="D21" s="263">
        <f t="shared" si="6"/>
        <v>9</v>
      </c>
      <c r="E21" s="433">
        <f t="shared" ref="E21" si="7">D21/C21-1</f>
        <v>-7.9365079365077973E-3</v>
      </c>
      <c r="F21" s="264">
        <f t="shared" si="6"/>
        <v>237482.87</v>
      </c>
      <c r="G21" s="265">
        <f t="shared" si="6"/>
        <v>237792.39600000001</v>
      </c>
      <c r="H21" s="265">
        <f t="shared" si="6"/>
        <v>222317.641</v>
      </c>
      <c r="I21" s="433">
        <f>H21/G21-1</f>
        <v>-6.5076744506161632E-2</v>
      </c>
      <c r="J21" s="264">
        <f t="shared" si="6"/>
        <v>8987.4</v>
      </c>
      <c r="K21" s="265">
        <f t="shared" si="6"/>
        <v>9020.112000000001</v>
      </c>
      <c r="L21" s="265">
        <f t="shared" si="6"/>
        <v>9547.0640000000003</v>
      </c>
      <c r="M21" s="433">
        <f>L21/K21-1</f>
        <v>5.841967372467205E-2</v>
      </c>
      <c r="N21" s="267">
        <f t="shared" si="6"/>
        <v>0</v>
      </c>
      <c r="O21" s="265">
        <f t="shared" si="6"/>
        <v>0</v>
      </c>
      <c r="P21" s="265">
        <f t="shared" si="6"/>
        <v>0</v>
      </c>
      <c r="Q21" s="266">
        <f t="shared" si="6"/>
        <v>0</v>
      </c>
      <c r="R21" s="264">
        <f t="shared" si="6"/>
        <v>1358</v>
      </c>
      <c r="S21" s="265">
        <f>SUM(S5:S20)</f>
        <v>1359</v>
      </c>
      <c r="T21" s="265">
        <f t="shared" si="6"/>
        <v>1132</v>
      </c>
      <c r="U21" s="433">
        <f t="shared" si="2"/>
        <v>-0.16703458425312734</v>
      </c>
    </row>
    <row r="22" spans="1:85" x14ac:dyDescent="0.2">
      <c r="C22" s="322"/>
      <c r="G22" s="321"/>
      <c r="K22" s="322"/>
      <c r="O22" s="322"/>
    </row>
    <row r="23" spans="1:85" x14ac:dyDescent="0.2">
      <c r="C23" s="322"/>
      <c r="G23" s="321"/>
      <c r="K23" s="322"/>
      <c r="O23" s="322"/>
    </row>
    <row r="24" spans="1:85" x14ac:dyDescent="0.2">
      <c r="C24" s="322"/>
      <c r="G24" s="321"/>
      <c r="K24" s="322"/>
      <c r="O24" s="322"/>
    </row>
    <row r="25" spans="1:85" x14ac:dyDescent="0.2">
      <c r="C25" s="322"/>
      <c r="G25" s="321"/>
      <c r="K25" s="322"/>
      <c r="O25" s="322"/>
    </row>
    <row r="26" spans="1:85" x14ac:dyDescent="0.2">
      <c r="C26" s="322"/>
      <c r="G26" s="321"/>
      <c r="K26" s="322"/>
      <c r="O26" s="322"/>
    </row>
    <row r="27" spans="1:85" x14ac:dyDescent="0.2">
      <c r="C27" s="322"/>
      <c r="G27" s="321"/>
      <c r="K27" s="322"/>
      <c r="O27" s="322"/>
    </row>
    <row r="28" spans="1:85" x14ac:dyDescent="0.2">
      <c r="C28" s="322"/>
      <c r="G28" s="321"/>
      <c r="K28" s="322"/>
      <c r="O28" s="322"/>
    </row>
    <row r="29" spans="1:85" x14ac:dyDescent="0.2">
      <c r="C29" s="322"/>
      <c r="G29" s="321"/>
      <c r="K29" s="322"/>
      <c r="O29" s="322"/>
    </row>
    <row r="30" spans="1:85" x14ac:dyDescent="0.2">
      <c r="C30" s="322"/>
      <c r="G30" s="321"/>
      <c r="K30" s="322"/>
      <c r="O30" s="322"/>
    </row>
    <row r="31" spans="1:85" x14ac:dyDescent="0.2">
      <c r="C31" s="322"/>
      <c r="G31" s="321"/>
      <c r="K31" s="322"/>
      <c r="O31" s="322"/>
    </row>
    <row r="32" spans="1:85" x14ac:dyDescent="0.2">
      <c r="C32" s="322"/>
      <c r="G32" s="321"/>
      <c r="K32" s="322"/>
      <c r="O32" s="322"/>
    </row>
    <row r="33" spans="3:15" x14ac:dyDescent="0.2">
      <c r="C33" s="322"/>
      <c r="G33" s="321"/>
      <c r="K33" s="322"/>
      <c r="O33" s="322"/>
    </row>
    <row r="34" spans="3:15" x14ac:dyDescent="0.2">
      <c r="C34" s="322"/>
      <c r="G34" s="321"/>
      <c r="K34" s="322"/>
      <c r="O34" s="322"/>
    </row>
    <row r="35" spans="3:15" x14ac:dyDescent="0.2">
      <c r="C35" s="322"/>
      <c r="G35" s="321"/>
      <c r="K35" s="322"/>
      <c r="O35" s="322"/>
    </row>
    <row r="36" spans="3:15" x14ac:dyDescent="0.2">
      <c r="C36" s="322"/>
      <c r="G36" s="321"/>
      <c r="K36" s="322"/>
      <c r="O36" s="322"/>
    </row>
    <row r="37" spans="3:15" x14ac:dyDescent="0.2">
      <c r="C37" s="322"/>
      <c r="G37" s="321"/>
      <c r="K37" s="322"/>
      <c r="O37" s="322"/>
    </row>
    <row r="38" spans="3:15" x14ac:dyDescent="0.2">
      <c r="C38" s="322"/>
      <c r="G38" s="321"/>
      <c r="K38" s="322"/>
      <c r="O38" s="322"/>
    </row>
    <row r="39" spans="3:15" x14ac:dyDescent="0.2">
      <c r="C39" s="322"/>
      <c r="G39" s="321"/>
      <c r="K39" s="322"/>
      <c r="O39" s="322"/>
    </row>
    <row r="40" spans="3:15" x14ac:dyDescent="0.2">
      <c r="C40" s="322"/>
      <c r="G40" s="321"/>
      <c r="K40" s="322"/>
      <c r="O40" s="322"/>
    </row>
    <row r="41" spans="3:15" x14ac:dyDescent="0.2">
      <c r="C41" s="322"/>
      <c r="G41" s="321"/>
      <c r="K41" s="322"/>
      <c r="O41" s="322"/>
    </row>
    <row r="42" spans="3:15" x14ac:dyDescent="0.2">
      <c r="C42" s="322"/>
      <c r="G42" s="321"/>
      <c r="K42" s="322"/>
      <c r="O42" s="322"/>
    </row>
    <row r="43" spans="3:15" x14ac:dyDescent="0.2">
      <c r="C43" s="322"/>
      <c r="G43" s="321"/>
      <c r="K43" s="322"/>
      <c r="O43" s="322"/>
    </row>
    <row r="44" spans="3:15" x14ac:dyDescent="0.2">
      <c r="C44" s="322"/>
      <c r="G44" s="321"/>
      <c r="K44" s="322"/>
      <c r="O44" s="322"/>
    </row>
    <row r="45" spans="3:15" x14ac:dyDescent="0.2">
      <c r="C45" s="322"/>
      <c r="G45" s="321"/>
      <c r="K45" s="322"/>
      <c r="O45" s="322"/>
    </row>
    <row r="46" spans="3:15" x14ac:dyDescent="0.2">
      <c r="C46" s="322"/>
      <c r="G46" s="321"/>
      <c r="K46" s="322"/>
      <c r="O46" s="322"/>
    </row>
    <row r="47" spans="3:15" x14ac:dyDescent="0.2">
      <c r="C47" s="322"/>
      <c r="G47" s="321"/>
      <c r="K47" s="322"/>
      <c r="O47" s="322"/>
    </row>
    <row r="48" spans="3:15" x14ac:dyDescent="0.2">
      <c r="C48" s="322"/>
      <c r="G48" s="321"/>
      <c r="K48" s="322"/>
      <c r="O48" s="322"/>
    </row>
    <row r="49" spans="3:19" x14ac:dyDescent="0.2">
      <c r="C49" s="322"/>
      <c r="G49" s="321"/>
      <c r="K49" s="322"/>
      <c r="O49" s="322"/>
    </row>
    <row r="50" spans="3:19" x14ac:dyDescent="0.2">
      <c r="C50" s="322"/>
      <c r="G50" s="321"/>
      <c r="K50" s="322"/>
      <c r="O50" s="322"/>
    </row>
    <row r="51" spans="3:19" x14ac:dyDescent="0.2">
      <c r="C51" s="322"/>
      <c r="G51" s="321"/>
      <c r="K51" s="322"/>
      <c r="O51" s="322"/>
    </row>
    <row r="52" spans="3:19" x14ac:dyDescent="0.2">
      <c r="C52" s="322"/>
      <c r="G52" s="321"/>
      <c r="K52" s="322"/>
      <c r="O52" s="322"/>
    </row>
    <row r="53" spans="3:19" x14ac:dyDescent="0.2">
      <c r="C53" s="322"/>
      <c r="G53" s="321"/>
      <c r="K53" s="322"/>
      <c r="O53" s="322"/>
      <c r="S53" s="322"/>
    </row>
    <row r="54" spans="3:19" x14ac:dyDescent="0.2">
      <c r="C54" s="322"/>
      <c r="G54" s="321"/>
      <c r="K54" s="322"/>
      <c r="O54" s="322"/>
    </row>
    <row r="55" spans="3:19" x14ac:dyDescent="0.2">
      <c r="C55" s="322"/>
      <c r="G55" s="321"/>
      <c r="K55" s="322"/>
      <c r="O55" s="322"/>
    </row>
    <row r="56" spans="3:19" x14ac:dyDescent="0.2">
      <c r="C56" s="322"/>
      <c r="G56" s="321"/>
      <c r="K56" s="322"/>
      <c r="O56" s="322"/>
    </row>
    <row r="57" spans="3:19" x14ac:dyDescent="0.2">
      <c r="C57" s="322"/>
      <c r="G57" s="321"/>
      <c r="K57" s="322"/>
      <c r="O57" s="322"/>
    </row>
    <row r="58" spans="3:19" x14ac:dyDescent="0.2">
      <c r="C58" s="322"/>
      <c r="G58" s="321"/>
      <c r="K58" s="322"/>
      <c r="O58" s="322"/>
    </row>
    <row r="59" spans="3:19" x14ac:dyDescent="0.2">
      <c r="C59" s="322"/>
      <c r="G59" s="321"/>
      <c r="K59" s="322"/>
      <c r="O59" s="322"/>
    </row>
    <row r="60" spans="3:19" x14ac:dyDescent="0.2">
      <c r="C60" s="322"/>
      <c r="G60" s="321"/>
      <c r="K60" s="322"/>
      <c r="O60" s="322"/>
    </row>
    <row r="61" spans="3:19" x14ac:dyDescent="0.2">
      <c r="C61" s="322"/>
      <c r="G61" s="321"/>
      <c r="K61" s="322"/>
      <c r="O61" s="322"/>
    </row>
    <row r="62" spans="3:19" x14ac:dyDescent="0.2">
      <c r="C62" s="322"/>
      <c r="G62" s="321"/>
      <c r="K62" s="322"/>
      <c r="O62" s="322"/>
    </row>
    <row r="63" spans="3:19" x14ac:dyDescent="0.2">
      <c r="C63" s="322"/>
      <c r="G63" s="321"/>
      <c r="K63" s="322"/>
      <c r="O63" s="322"/>
    </row>
    <row r="64" spans="3:19" x14ac:dyDescent="0.2">
      <c r="C64" s="322"/>
      <c r="G64" s="321"/>
      <c r="K64" s="322"/>
      <c r="O64" s="322"/>
    </row>
    <row r="65" spans="3:15" x14ac:dyDescent="0.2">
      <c r="C65" s="322"/>
      <c r="G65" s="321"/>
      <c r="K65" s="322"/>
      <c r="O65" s="322"/>
    </row>
    <row r="66" spans="3:15" x14ac:dyDescent="0.2">
      <c r="C66" s="322"/>
      <c r="G66" s="321"/>
      <c r="K66" s="322"/>
      <c r="O66" s="322"/>
    </row>
    <row r="67" spans="3:15" x14ac:dyDescent="0.2">
      <c r="C67" s="322"/>
      <c r="G67" s="321"/>
      <c r="K67" s="322"/>
      <c r="O67" s="322"/>
    </row>
    <row r="68" spans="3:15" x14ac:dyDescent="0.2">
      <c r="C68" s="322"/>
      <c r="G68" s="321"/>
      <c r="K68" s="322"/>
      <c r="O68" s="322"/>
    </row>
    <row r="69" spans="3:15" x14ac:dyDescent="0.2">
      <c r="C69" s="322"/>
      <c r="G69" s="321"/>
      <c r="K69" s="322"/>
      <c r="O69" s="322"/>
    </row>
    <row r="70" spans="3:15" x14ac:dyDescent="0.2">
      <c r="C70" s="322"/>
      <c r="G70" s="321"/>
      <c r="K70" s="322"/>
      <c r="O70" s="322"/>
    </row>
    <row r="71" spans="3:15" x14ac:dyDescent="0.2">
      <c r="C71" s="322"/>
      <c r="G71" s="321"/>
      <c r="K71" s="322"/>
      <c r="O71" s="322"/>
    </row>
    <row r="72" spans="3:15" x14ac:dyDescent="0.2">
      <c r="C72" s="322"/>
      <c r="G72" s="321"/>
      <c r="K72" s="322"/>
      <c r="O72" s="322"/>
    </row>
    <row r="73" spans="3:15" x14ac:dyDescent="0.2">
      <c r="C73" s="322"/>
      <c r="G73" s="321"/>
      <c r="K73" s="322"/>
      <c r="O73" s="322"/>
    </row>
    <row r="74" spans="3:15" x14ac:dyDescent="0.2">
      <c r="C74" s="322"/>
      <c r="G74" s="321"/>
      <c r="K74" s="322"/>
      <c r="O74" s="322"/>
    </row>
    <row r="75" spans="3:15" x14ac:dyDescent="0.2">
      <c r="C75" s="322"/>
      <c r="G75" s="321"/>
      <c r="K75" s="322"/>
      <c r="O75" s="322"/>
    </row>
    <row r="76" spans="3:15" x14ac:dyDescent="0.2">
      <c r="C76" s="322"/>
      <c r="G76" s="321"/>
      <c r="K76" s="322"/>
      <c r="O76" s="322"/>
    </row>
    <row r="77" spans="3:15" x14ac:dyDescent="0.2">
      <c r="C77" s="322"/>
      <c r="G77" s="321"/>
      <c r="K77" s="322"/>
      <c r="O77" s="322"/>
    </row>
    <row r="78" spans="3:15" x14ac:dyDescent="0.2">
      <c r="C78" s="322"/>
      <c r="G78" s="321"/>
      <c r="K78" s="322"/>
      <c r="O78" s="322"/>
    </row>
    <row r="79" spans="3:15" x14ac:dyDescent="0.2">
      <c r="C79" s="322"/>
      <c r="G79" s="321"/>
      <c r="K79" s="322"/>
      <c r="O79" s="322"/>
    </row>
    <row r="80" spans="3:15" x14ac:dyDescent="0.2">
      <c r="C80" s="322"/>
      <c r="G80" s="321"/>
      <c r="K80" s="322"/>
      <c r="O80" s="322"/>
    </row>
    <row r="81" spans="3:15" x14ac:dyDescent="0.2">
      <c r="C81" s="322"/>
      <c r="G81" s="321"/>
      <c r="K81" s="322"/>
      <c r="O81" s="322"/>
    </row>
    <row r="82" spans="3:15" x14ac:dyDescent="0.2">
      <c r="C82" s="322"/>
      <c r="G82" s="321"/>
      <c r="K82" s="322"/>
      <c r="O82" s="322"/>
    </row>
    <row r="83" spans="3:15" x14ac:dyDescent="0.2">
      <c r="C83" s="322"/>
      <c r="G83" s="321"/>
      <c r="K83" s="322"/>
      <c r="O83" s="322"/>
    </row>
    <row r="84" spans="3:15" x14ac:dyDescent="0.2">
      <c r="C84" s="322"/>
      <c r="G84" s="321"/>
      <c r="K84" s="322"/>
      <c r="O84" s="322"/>
    </row>
    <row r="85" spans="3:15" x14ac:dyDescent="0.2">
      <c r="C85" s="322"/>
      <c r="G85" s="321"/>
      <c r="K85" s="322"/>
      <c r="O85" s="322"/>
    </row>
    <row r="86" spans="3:15" x14ac:dyDescent="0.2">
      <c r="C86" s="322"/>
      <c r="G86" s="321"/>
      <c r="K86" s="322"/>
      <c r="O86" s="322"/>
    </row>
    <row r="87" spans="3:15" x14ac:dyDescent="0.2">
      <c r="C87" s="322"/>
      <c r="G87" s="321"/>
      <c r="K87" s="322"/>
      <c r="O87" s="322"/>
    </row>
    <row r="88" spans="3:15" x14ac:dyDescent="0.2">
      <c r="C88" s="322"/>
      <c r="G88" s="321"/>
      <c r="K88" s="322"/>
      <c r="O88" s="322"/>
    </row>
    <row r="89" spans="3:15" x14ac:dyDescent="0.2">
      <c r="C89" s="322"/>
      <c r="G89" s="321"/>
      <c r="K89" s="322"/>
      <c r="O89" s="322"/>
    </row>
    <row r="90" spans="3:15" x14ac:dyDescent="0.2">
      <c r="C90" s="322"/>
      <c r="G90" s="321"/>
      <c r="K90" s="322"/>
      <c r="O90" s="322"/>
    </row>
    <row r="91" spans="3:15" x14ac:dyDescent="0.2">
      <c r="C91" s="322"/>
      <c r="G91" s="321"/>
      <c r="K91" s="322"/>
      <c r="O91" s="322"/>
    </row>
    <row r="92" spans="3:15" x14ac:dyDescent="0.2">
      <c r="C92" s="322"/>
      <c r="G92" s="321"/>
      <c r="K92" s="322"/>
      <c r="O92" s="322"/>
    </row>
    <row r="93" spans="3:15" x14ac:dyDescent="0.2">
      <c r="C93" s="322"/>
      <c r="G93" s="321"/>
      <c r="K93" s="322"/>
      <c r="O93" s="322"/>
    </row>
    <row r="94" spans="3:15" x14ac:dyDescent="0.2">
      <c r="C94" s="322"/>
      <c r="G94" s="321"/>
      <c r="K94" s="322"/>
      <c r="O94" s="322"/>
    </row>
    <row r="95" spans="3:15" x14ac:dyDescent="0.2">
      <c r="C95" s="322"/>
      <c r="G95" s="321"/>
      <c r="K95" s="322"/>
      <c r="O95" s="322"/>
    </row>
    <row r="96" spans="3:15" x14ac:dyDescent="0.2">
      <c r="C96" s="322"/>
      <c r="G96" s="321"/>
      <c r="K96" s="322"/>
      <c r="O96" s="322"/>
    </row>
    <row r="97" spans="3:15" x14ac:dyDescent="0.2">
      <c r="C97" s="322"/>
      <c r="G97" s="321"/>
      <c r="K97" s="322"/>
      <c r="O97" s="322"/>
    </row>
    <row r="98" spans="3:15" x14ac:dyDescent="0.2">
      <c r="C98" s="322"/>
      <c r="G98" s="321"/>
      <c r="K98" s="322"/>
      <c r="O98" s="322"/>
    </row>
    <row r="99" spans="3:15" x14ac:dyDescent="0.2">
      <c r="C99" s="322"/>
      <c r="G99" s="321"/>
      <c r="K99" s="322"/>
      <c r="O99" s="322"/>
    </row>
    <row r="100" spans="3:15" x14ac:dyDescent="0.2">
      <c r="C100" s="322"/>
      <c r="G100" s="321"/>
      <c r="K100" s="322"/>
      <c r="O100" s="322"/>
    </row>
    <row r="101" spans="3:15" x14ac:dyDescent="0.2">
      <c r="C101" s="322"/>
      <c r="G101" s="321"/>
      <c r="K101" s="322"/>
      <c r="O101" s="322"/>
    </row>
    <row r="102" spans="3:15" x14ac:dyDescent="0.2">
      <c r="C102" s="322"/>
      <c r="G102" s="321"/>
      <c r="K102" s="322"/>
      <c r="O102" s="322"/>
    </row>
    <row r="103" spans="3:15" x14ac:dyDescent="0.2">
      <c r="C103" s="322"/>
      <c r="G103" s="321"/>
      <c r="K103" s="322"/>
      <c r="O103" s="322"/>
    </row>
    <row r="104" spans="3:15" x14ac:dyDescent="0.2">
      <c r="C104" s="322"/>
      <c r="G104" s="321"/>
      <c r="K104" s="322"/>
      <c r="O104" s="322"/>
    </row>
    <row r="105" spans="3:15" x14ac:dyDescent="0.2">
      <c r="C105" s="322"/>
      <c r="G105" s="321"/>
      <c r="K105" s="322"/>
      <c r="O105" s="322"/>
    </row>
    <row r="106" spans="3:15" x14ac:dyDescent="0.2">
      <c r="C106" s="322"/>
      <c r="G106" s="321"/>
      <c r="K106" s="322"/>
      <c r="O106" s="322"/>
    </row>
    <row r="107" spans="3:15" x14ac:dyDescent="0.2">
      <c r="C107" s="322"/>
      <c r="G107" s="321"/>
      <c r="K107" s="322"/>
      <c r="O107" s="322"/>
    </row>
    <row r="108" spans="3:15" x14ac:dyDescent="0.2">
      <c r="C108" s="322"/>
      <c r="G108" s="321"/>
      <c r="K108" s="322"/>
      <c r="O108" s="322"/>
    </row>
    <row r="109" spans="3:15" x14ac:dyDescent="0.2">
      <c r="C109" s="322"/>
      <c r="G109" s="321"/>
      <c r="K109" s="322"/>
      <c r="O109" s="322"/>
    </row>
    <row r="110" spans="3:15" x14ac:dyDescent="0.2">
      <c r="C110" s="322"/>
      <c r="G110" s="321"/>
      <c r="K110" s="322"/>
      <c r="O110" s="322"/>
    </row>
    <row r="111" spans="3:15" x14ac:dyDescent="0.2">
      <c r="C111" s="322"/>
      <c r="G111" s="321"/>
      <c r="K111" s="322"/>
      <c r="O111" s="322"/>
    </row>
    <row r="112" spans="3:15" x14ac:dyDescent="0.2">
      <c r="C112" s="322"/>
      <c r="G112" s="321"/>
      <c r="K112" s="322"/>
      <c r="O112" s="322"/>
    </row>
    <row r="113" spans="3:15" x14ac:dyDescent="0.2">
      <c r="C113" s="322"/>
      <c r="G113" s="321"/>
      <c r="K113" s="322"/>
      <c r="O113" s="322"/>
    </row>
    <row r="114" spans="3:15" x14ac:dyDescent="0.2">
      <c r="C114" s="322"/>
      <c r="G114" s="321"/>
      <c r="K114" s="322"/>
      <c r="O114" s="322"/>
    </row>
    <row r="115" spans="3:15" x14ac:dyDescent="0.2">
      <c r="C115" s="322"/>
      <c r="G115" s="321"/>
      <c r="K115" s="322"/>
      <c r="O115" s="322"/>
    </row>
    <row r="116" spans="3:15" x14ac:dyDescent="0.2">
      <c r="C116" s="322"/>
      <c r="G116" s="321"/>
      <c r="K116" s="322"/>
      <c r="O116" s="322"/>
    </row>
    <row r="117" spans="3:15" x14ac:dyDescent="0.2">
      <c r="C117" s="322"/>
      <c r="G117" s="321"/>
      <c r="K117" s="322"/>
      <c r="O117" s="322"/>
    </row>
    <row r="118" spans="3:15" x14ac:dyDescent="0.2">
      <c r="C118" s="322"/>
      <c r="G118" s="321"/>
      <c r="K118" s="322"/>
      <c r="O118" s="322"/>
    </row>
    <row r="119" spans="3:15" x14ac:dyDescent="0.2">
      <c r="C119" s="322"/>
      <c r="G119" s="321"/>
      <c r="K119" s="322"/>
      <c r="O119" s="322"/>
    </row>
    <row r="120" spans="3:15" x14ac:dyDescent="0.2">
      <c r="C120" s="322"/>
      <c r="G120" s="321"/>
      <c r="K120" s="322"/>
      <c r="O120" s="322"/>
    </row>
    <row r="121" spans="3:15" x14ac:dyDescent="0.2">
      <c r="C121" s="322"/>
      <c r="G121" s="321"/>
      <c r="K121" s="322"/>
      <c r="O121" s="322"/>
    </row>
    <row r="122" spans="3:15" x14ac:dyDescent="0.2">
      <c r="C122" s="322"/>
      <c r="G122" s="321"/>
      <c r="K122" s="322"/>
      <c r="O122" s="322"/>
    </row>
    <row r="123" spans="3:15" x14ac:dyDescent="0.2">
      <c r="C123" s="322"/>
      <c r="G123" s="321"/>
      <c r="K123" s="322"/>
      <c r="O123" s="322"/>
    </row>
    <row r="124" spans="3:15" x14ac:dyDescent="0.2">
      <c r="C124" s="322"/>
      <c r="G124" s="321"/>
      <c r="K124" s="322"/>
      <c r="O124" s="322"/>
    </row>
    <row r="125" spans="3:15" x14ac:dyDescent="0.2">
      <c r="C125" s="322"/>
      <c r="G125" s="321"/>
      <c r="K125" s="322"/>
      <c r="O125" s="322"/>
    </row>
    <row r="126" spans="3:15" x14ac:dyDescent="0.2">
      <c r="C126" s="322"/>
      <c r="G126" s="321"/>
      <c r="K126" s="322"/>
      <c r="O126" s="322"/>
    </row>
    <row r="127" spans="3:15" x14ac:dyDescent="0.2">
      <c r="C127" s="322"/>
      <c r="G127" s="321"/>
      <c r="K127" s="322"/>
      <c r="O127" s="322"/>
    </row>
    <row r="128" spans="3:15" x14ac:dyDescent="0.2">
      <c r="C128" s="322"/>
      <c r="G128" s="321"/>
      <c r="K128" s="322"/>
      <c r="O128" s="322"/>
    </row>
    <row r="129" spans="3:19" x14ac:dyDescent="0.2">
      <c r="C129" s="322"/>
      <c r="G129" s="321"/>
      <c r="K129" s="322"/>
      <c r="O129" s="322"/>
    </row>
    <row r="130" spans="3:19" x14ac:dyDescent="0.2">
      <c r="C130" s="322"/>
      <c r="G130" s="321"/>
      <c r="K130" s="322"/>
      <c r="O130" s="322"/>
    </row>
    <row r="131" spans="3:19" x14ac:dyDescent="0.2">
      <c r="C131" s="322"/>
      <c r="G131" s="321"/>
      <c r="K131" s="322"/>
      <c r="O131" s="322"/>
    </row>
    <row r="132" spans="3:19" x14ac:dyDescent="0.2">
      <c r="C132" s="322"/>
      <c r="G132" s="321"/>
      <c r="K132" s="322"/>
      <c r="O132" s="322"/>
    </row>
    <row r="133" spans="3:19" x14ac:dyDescent="0.2">
      <c r="C133" s="322"/>
      <c r="G133" s="321"/>
      <c r="K133" s="322"/>
      <c r="O133" s="322"/>
    </row>
    <row r="134" spans="3:19" x14ac:dyDescent="0.2">
      <c r="C134" s="322"/>
      <c r="G134" s="321"/>
      <c r="K134" s="322"/>
      <c r="O134" s="322"/>
    </row>
    <row r="135" spans="3:19" x14ac:dyDescent="0.2">
      <c r="C135" s="322"/>
      <c r="G135" s="321"/>
      <c r="K135" s="322"/>
      <c r="O135" s="322"/>
    </row>
    <row r="136" spans="3:19" x14ac:dyDescent="0.2">
      <c r="C136" s="322"/>
      <c r="G136" s="321"/>
      <c r="K136" s="322"/>
      <c r="O136" s="322"/>
    </row>
    <row r="137" spans="3:19" x14ac:dyDescent="0.2">
      <c r="C137" s="322"/>
      <c r="G137" s="321"/>
      <c r="K137" s="322"/>
      <c r="O137" s="322"/>
      <c r="S137" s="322">
        <v>22.4</v>
      </c>
    </row>
    <row r="138" spans="3:19" x14ac:dyDescent="0.2">
      <c r="C138" s="322"/>
      <c r="G138" s="321"/>
      <c r="K138" s="322"/>
      <c r="O138" s="322"/>
    </row>
    <row r="139" spans="3:19" x14ac:dyDescent="0.2">
      <c r="C139" s="322"/>
      <c r="G139" s="321"/>
      <c r="K139" s="322"/>
      <c r="O139" s="322"/>
    </row>
    <row r="140" spans="3:19" x14ac:dyDescent="0.2">
      <c r="C140" s="322"/>
      <c r="G140" s="321"/>
      <c r="K140" s="322"/>
      <c r="O140" s="322"/>
    </row>
    <row r="141" spans="3:19" x14ac:dyDescent="0.2">
      <c r="C141" s="322"/>
      <c r="G141" s="321"/>
      <c r="K141" s="322"/>
      <c r="O141" s="322"/>
    </row>
    <row r="142" spans="3:19" x14ac:dyDescent="0.2">
      <c r="C142" s="322"/>
      <c r="G142" s="321"/>
      <c r="K142" s="322"/>
      <c r="O142" s="322"/>
    </row>
    <row r="143" spans="3:19" x14ac:dyDescent="0.2">
      <c r="C143" s="322"/>
      <c r="G143" s="321"/>
      <c r="K143" s="322"/>
      <c r="O143" s="322"/>
    </row>
    <row r="144" spans="3:19" x14ac:dyDescent="0.2">
      <c r="C144" s="322"/>
      <c r="G144" s="321"/>
      <c r="K144" s="322"/>
      <c r="O144" s="322">
        <v>1.1200000000000001</v>
      </c>
    </row>
  </sheetData>
  <mergeCells count="6">
    <mergeCell ref="R3:U3"/>
    <mergeCell ref="A3:A4"/>
    <mergeCell ref="F3:I3"/>
    <mergeCell ref="J3:M3"/>
    <mergeCell ref="N3:Q3"/>
    <mergeCell ref="B3:E3"/>
  </mergeCells>
  <pageMargins left="0.25" right="0.25" top="0.75" bottom="0.75" header="0.3" footer="0.3"/>
  <pageSetup paperSize="9" scale="6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1"/>
  <sheetViews>
    <sheetView showOutlineSymbols="0" showWhiteSpace="0" view="pageBreakPreview" topLeftCell="A7" zoomScale="70" zoomScaleNormal="55" zoomScaleSheetLayoutView="70" workbookViewId="0">
      <pane xSplit="2" topLeftCell="C1" activePane="topRight" state="frozen"/>
      <selection activeCell="A7" sqref="A7"/>
      <selection pane="topRight" activeCell="O29" sqref="O29"/>
    </sheetView>
  </sheetViews>
  <sheetFormatPr defaultRowHeight="14.25" x14ac:dyDescent="0.2"/>
  <cols>
    <col min="1" max="1" width="4.75" style="866" customWidth="1"/>
    <col min="2" max="2" width="55.625" style="8" customWidth="1"/>
    <col min="3" max="3" width="10.25" bestFit="1" customWidth="1"/>
    <col min="4" max="4" width="11.25" bestFit="1" customWidth="1"/>
    <col min="5" max="5" width="10.25" bestFit="1" customWidth="1"/>
    <col min="6" max="6" width="9.375" style="5" customWidth="1"/>
    <col min="7" max="7" width="10.375" style="1" customWidth="1"/>
    <col min="8" max="8" width="10.125" style="1" customWidth="1"/>
    <col min="9" max="9" width="10.75" style="1" customWidth="1"/>
    <col min="10" max="10" width="10.5" style="5" customWidth="1"/>
    <col min="11" max="12" width="9.125" customWidth="1"/>
    <col min="13" max="13" width="9" customWidth="1"/>
    <col min="14" max="14" width="9.375" style="5" customWidth="1"/>
    <col min="15" max="16" width="8.5" customWidth="1"/>
    <col min="17" max="17" width="9" customWidth="1"/>
    <col min="18" max="18" width="9" style="5" customWidth="1"/>
    <col min="19" max="19" width="8.25" customWidth="1"/>
    <col min="20" max="20" width="8.5" customWidth="1"/>
    <col min="21" max="21" width="8.75" customWidth="1"/>
    <col min="22" max="22" width="9.75" style="5" customWidth="1"/>
    <col min="23" max="83" width="9" style="18"/>
  </cols>
  <sheetData>
    <row r="1" spans="1:83" ht="20.25" customHeight="1" x14ac:dyDescent="0.2">
      <c r="A1" s="652"/>
      <c r="B1" s="33"/>
      <c r="C1" s="1"/>
      <c r="D1" s="1"/>
      <c r="E1" s="1"/>
      <c r="F1" s="1"/>
      <c r="J1" s="33"/>
      <c r="K1" s="1"/>
      <c r="L1" s="1"/>
      <c r="M1" s="1"/>
      <c r="N1" s="1"/>
      <c r="O1" s="1"/>
      <c r="P1" s="1"/>
      <c r="Q1" s="1"/>
      <c r="R1" s="1"/>
      <c r="S1" s="1"/>
      <c r="T1" s="653"/>
      <c r="U1" s="653"/>
      <c r="V1" s="654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</row>
    <row r="2" spans="1:83" ht="22.5" customHeight="1" x14ac:dyDescent="0.2">
      <c r="A2" s="655"/>
      <c r="B2" s="33"/>
      <c r="C2" s="1"/>
      <c r="D2" s="1"/>
      <c r="E2" s="1"/>
      <c r="F2" s="1"/>
      <c r="J2" s="33"/>
      <c r="K2" s="1"/>
      <c r="L2" s="1"/>
      <c r="M2" s="1"/>
      <c r="N2" s="1"/>
      <c r="O2" s="1"/>
      <c r="P2" s="1"/>
      <c r="Q2" s="1"/>
      <c r="R2" s="1"/>
      <c r="S2" s="1"/>
      <c r="T2" s="656"/>
      <c r="U2" s="656"/>
      <c r="V2" s="654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</row>
    <row r="3" spans="1:83" ht="33" customHeight="1" x14ac:dyDescent="0.35">
      <c r="A3" s="657"/>
      <c r="B3" s="658"/>
      <c r="C3" s="1"/>
      <c r="D3" s="1"/>
      <c r="E3" s="1"/>
      <c r="F3" s="1"/>
      <c r="J3" s="33"/>
      <c r="K3" s="659" t="s">
        <v>261</v>
      </c>
      <c r="L3" s="1"/>
      <c r="M3" s="1"/>
      <c r="N3" s="1"/>
      <c r="O3" s="1"/>
      <c r="P3" s="1"/>
      <c r="Q3" s="1"/>
      <c r="R3" s="1"/>
      <c r="S3" s="1"/>
      <c r="T3" s="109"/>
      <c r="U3" s="109"/>
      <c r="V3" s="654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</row>
    <row r="4" spans="1:83" ht="22.5" customHeight="1" x14ac:dyDescent="0.2">
      <c r="A4" s="655"/>
      <c r="B4" s="33"/>
      <c r="C4" s="1"/>
      <c r="D4" s="1"/>
      <c r="E4" s="1"/>
      <c r="F4" s="1"/>
      <c r="J4" s="33"/>
      <c r="K4" s="1"/>
      <c r="L4" s="1"/>
      <c r="M4" s="1"/>
      <c r="N4" s="1"/>
      <c r="O4" s="1"/>
      <c r="P4" s="1"/>
      <c r="Q4" s="1"/>
      <c r="R4" s="1"/>
      <c r="S4" s="1"/>
      <c r="T4" s="656"/>
      <c r="U4" s="656"/>
      <c r="V4" s="65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</row>
    <row r="5" spans="1:83" ht="21.75" customHeight="1" x14ac:dyDescent="0.2">
      <c r="A5" s="655"/>
      <c r="B5" s="33"/>
      <c r="C5" s="1"/>
      <c r="D5" s="1"/>
      <c r="E5" s="1"/>
      <c r="F5" s="1"/>
      <c r="J5" s="33"/>
      <c r="K5" s="1"/>
      <c r="L5" s="1"/>
      <c r="M5" s="1"/>
      <c r="N5" s="1"/>
      <c r="O5" s="1"/>
      <c r="P5" s="1"/>
      <c r="Q5" s="1"/>
      <c r="R5" s="1"/>
      <c r="S5" s="1"/>
      <c r="T5" s="656"/>
      <c r="U5" s="656"/>
      <c r="V5" s="654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</row>
    <row r="6" spans="1:83" ht="44.25" customHeight="1" x14ac:dyDescent="0.2">
      <c r="A6" s="660"/>
      <c r="B6" s="33"/>
      <c r="C6" s="1"/>
      <c r="D6" s="1"/>
      <c r="E6" s="1"/>
      <c r="F6" s="1"/>
      <c r="J6" s="33"/>
      <c r="K6" s="1"/>
      <c r="L6" s="1"/>
      <c r="M6" s="1"/>
      <c r="N6" s="1"/>
      <c r="O6" s="1"/>
      <c r="P6" s="1"/>
      <c r="Q6" s="1"/>
      <c r="R6" s="1"/>
      <c r="S6" s="1"/>
      <c r="T6" s="661"/>
      <c r="U6" s="662"/>
      <c r="V6" s="102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</row>
    <row r="7" spans="1:83" ht="30.75" customHeight="1" x14ac:dyDescent="0.25">
      <c r="A7" s="663"/>
      <c r="B7" s="33"/>
      <c r="C7" s="1"/>
      <c r="D7" s="1"/>
      <c r="E7" s="1"/>
      <c r="F7" s="1"/>
      <c r="J7" s="33"/>
      <c r="K7" s="1"/>
      <c r="L7" s="1"/>
      <c r="M7" s="1"/>
      <c r="N7" s="1"/>
      <c r="O7" s="1"/>
      <c r="P7" s="1"/>
      <c r="Q7" s="1"/>
      <c r="R7" s="1"/>
      <c r="S7" s="1"/>
      <c r="T7" s="664"/>
      <c r="U7" s="665"/>
      <c r="V7" s="654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</row>
    <row r="8" spans="1:83" ht="27.75" customHeight="1" x14ac:dyDescent="0.45">
      <c r="A8" s="666"/>
      <c r="B8" s="33"/>
      <c r="C8" s="1"/>
      <c r="D8" s="1"/>
      <c r="E8" s="1"/>
      <c r="F8" s="10"/>
      <c r="J8" s="33"/>
      <c r="K8" s="667" t="s">
        <v>293</v>
      </c>
      <c r="L8" s="1"/>
      <c r="M8" s="1"/>
      <c r="N8" s="1"/>
      <c r="O8" s="1"/>
      <c r="P8" s="1"/>
      <c r="Q8" s="1"/>
      <c r="R8" s="1"/>
      <c r="S8" s="1"/>
      <c r="T8" s="1"/>
      <c r="U8" s="668"/>
      <c r="V8" s="668"/>
      <c r="W8" s="669"/>
      <c r="BS8"/>
      <c r="BT8"/>
      <c r="BU8"/>
      <c r="BV8"/>
      <c r="BW8"/>
      <c r="BX8"/>
      <c r="BY8"/>
      <c r="BZ8"/>
      <c r="CA8"/>
      <c r="CB8"/>
      <c r="CC8"/>
      <c r="CD8"/>
      <c r="CE8"/>
    </row>
    <row r="9" spans="1:83" ht="9" customHeight="1" thickBot="1" x14ac:dyDescent="0.25"/>
    <row r="10" spans="1:83" ht="29.25" customHeight="1" x14ac:dyDescent="0.2">
      <c r="A10" s="1616" t="s">
        <v>263</v>
      </c>
      <c r="B10" s="1611" t="s">
        <v>228</v>
      </c>
      <c r="C10" s="1621" t="s">
        <v>215</v>
      </c>
      <c r="D10" s="1622"/>
      <c r="E10" s="1622"/>
      <c r="F10" s="1623"/>
      <c r="G10" s="1613" t="s">
        <v>216</v>
      </c>
      <c r="H10" s="1614"/>
      <c r="I10" s="1614"/>
      <c r="J10" s="1614"/>
      <c r="K10" s="1621" t="s">
        <v>217</v>
      </c>
      <c r="L10" s="1622"/>
      <c r="M10" s="1622"/>
      <c r="N10" s="1623"/>
      <c r="O10" s="1622" t="s">
        <v>218</v>
      </c>
      <c r="P10" s="1622"/>
      <c r="Q10" s="1622"/>
      <c r="R10" s="1623"/>
      <c r="S10" s="1621" t="s">
        <v>207</v>
      </c>
      <c r="T10" s="1622"/>
      <c r="U10" s="1622"/>
      <c r="V10" s="1623"/>
    </row>
    <row r="11" spans="1:83" s="4" customFormat="1" ht="45.75" thickBot="1" x14ac:dyDescent="0.25">
      <c r="A11" s="1617"/>
      <c r="B11" s="1612"/>
      <c r="C11" s="41" t="s">
        <v>289</v>
      </c>
      <c r="D11" s="42" t="s">
        <v>290</v>
      </c>
      <c r="E11" s="42" t="s">
        <v>291</v>
      </c>
      <c r="F11" s="42" t="s">
        <v>267</v>
      </c>
      <c r="G11" s="41" t="s">
        <v>289</v>
      </c>
      <c r="H11" s="42" t="s">
        <v>290</v>
      </c>
      <c r="I11" s="42" t="s">
        <v>291</v>
      </c>
      <c r="J11" s="42" t="s">
        <v>267</v>
      </c>
      <c r="K11" s="41" t="s">
        <v>289</v>
      </c>
      <c r="L11" s="42" t="s">
        <v>290</v>
      </c>
      <c r="M11" s="42" t="s">
        <v>291</v>
      </c>
      <c r="N11" s="42" t="s">
        <v>267</v>
      </c>
      <c r="O11" s="41" t="s">
        <v>289</v>
      </c>
      <c r="P11" s="42" t="s">
        <v>290</v>
      </c>
      <c r="Q11" s="42" t="s">
        <v>291</v>
      </c>
      <c r="R11" s="42" t="s">
        <v>267</v>
      </c>
      <c r="S11" s="41" t="s">
        <v>289</v>
      </c>
      <c r="T11" s="42" t="s">
        <v>290</v>
      </c>
      <c r="U11" s="42" t="s">
        <v>291</v>
      </c>
      <c r="V11" s="43" t="s">
        <v>267</v>
      </c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</row>
    <row r="12" spans="1:83" s="883" customFormat="1" ht="20.100000000000001" customHeight="1" x14ac:dyDescent="0.2">
      <c r="A12" s="867">
        <v>1</v>
      </c>
      <c r="B12" s="93" t="s">
        <v>235</v>
      </c>
      <c r="C12" s="868"/>
      <c r="D12" s="869"/>
      <c r="E12" s="870"/>
      <c r="F12" s="871"/>
      <c r="G12" s="872"/>
      <c r="H12" s="873">
        <v>527</v>
      </c>
      <c r="I12" s="873">
        <v>662.44</v>
      </c>
      <c r="J12" s="874"/>
      <c r="K12" s="875"/>
      <c r="L12" s="876">
        <v>2</v>
      </c>
      <c r="M12" s="876">
        <v>2</v>
      </c>
      <c r="N12" s="877"/>
      <c r="O12" s="1459"/>
      <c r="P12" s="1460"/>
      <c r="Q12" s="1460"/>
      <c r="R12" s="877"/>
      <c r="S12" s="1461"/>
      <c r="T12" s="876"/>
      <c r="U12" s="1462"/>
      <c r="V12" s="882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</row>
    <row r="13" spans="1:83" s="79" customFormat="1" ht="20.100000000000001" customHeight="1" thickBot="1" x14ac:dyDescent="0.25">
      <c r="A13" s="884">
        <v>2</v>
      </c>
      <c r="B13" s="24" t="s">
        <v>236</v>
      </c>
      <c r="C13" s="885">
        <v>0.3</v>
      </c>
      <c r="D13" s="886">
        <v>0.30199999999999999</v>
      </c>
      <c r="E13" s="886"/>
      <c r="F13" s="887"/>
      <c r="G13" s="888">
        <v>307</v>
      </c>
      <c r="H13" s="889">
        <v>245.8</v>
      </c>
      <c r="I13" s="889"/>
      <c r="J13" s="890"/>
      <c r="K13" s="891">
        <v>11</v>
      </c>
      <c r="L13" s="892">
        <v>8.8000000000000007</v>
      </c>
      <c r="M13" s="892"/>
      <c r="N13" s="887"/>
      <c r="O13" s="1463"/>
      <c r="P13" s="1464"/>
      <c r="Q13" s="1464"/>
      <c r="R13" s="887"/>
      <c r="S13" s="1465"/>
      <c r="T13" s="892"/>
      <c r="U13" s="1466"/>
      <c r="V13" s="897"/>
    </row>
    <row r="14" spans="1:83" s="79" customFormat="1" ht="20.100000000000001" customHeight="1" x14ac:dyDescent="0.2">
      <c r="A14" s="898">
        <v>3</v>
      </c>
      <c r="B14" s="80" t="s">
        <v>158</v>
      </c>
      <c r="C14" s="899"/>
      <c r="D14" s="900"/>
      <c r="E14" s="901"/>
      <c r="F14" s="902"/>
      <c r="G14" s="903">
        <v>13414</v>
      </c>
      <c r="H14" s="904">
        <v>17260.400000000001</v>
      </c>
      <c r="I14" s="905">
        <v>23658.2</v>
      </c>
      <c r="J14" s="906">
        <f>I14/H14-1</f>
        <v>0.37066348404440208</v>
      </c>
      <c r="K14" s="907">
        <v>515</v>
      </c>
      <c r="L14" s="904">
        <v>535</v>
      </c>
      <c r="M14" s="905">
        <v>666.4</v>
      </c>
      <c r="N14" s="902">
        <f t="shared" ref="N14:N29" si="0">M14/L14-1</f>
        <v>0.24560747663551408</v>
      </c>
      <c r="O14" s="1467"/>
      <c r="P14" s="904"/>
      <c r="Q14" s="905"/>
      <c r="R14" s="911"/>
      <c r="S14" s="1468"/>
      <c r="T14" s="1469"/>
      <c r="U14" s="1470"/>
      <c r="V14" s="914"/>
    </row>
    <row r="15" spans="1:83" s="79" customFormat="1" ht="20.100000000000001" customHeight="1" x14ac:dyDescent="0.2">
      <c r="A15" s="915">
        <v>4</v>
      </c>
      <c r="B15" s="19" t="s">
        <v>163</v>
      </c>
      <c r="C15" s="916"/>
      <c r="D15" s="917"/>
      <c r="E15" s="917"/>
      <c r="F15" s="918"/>
      <c r="G15" s="919">
        <v>37307</v>
      </c>
      <c r="H15" s="920">
        <v>29845.599999999999</v>
      </c>
      <c r="I15" s="920">
        <v>39326.75</v>
      </c>
      <c r="J15" s="921">
        <f t="shared" ref="J15:J28" si="1">I15/H15-1</f>
        <v>0.3176732918755194</v>
      </c>
      <c r="K15" s="922">
        <v>1719</v>
      </c>
      <c r="L15" s="923">
        <v>1375.2</v>
      </c>
      <c r="M15" s="923">
        <v>1045.3699999999999</v>
      </c>
      <c r="N15" s="918">
        <f t="shared" si="0"/>
        <v>-0.2398414776032578</v>
      </c>
      <c r="O15" s="1471"/>
      <c r="P15" s="1472"/>
      <c r="Q15" s="1472"/>
      <c r="R15" s="918"/>
      <c r="S15" s="1473"/>
      <c r="T15" s="923"/>
      <c r="U15" s="1474"/>
      <c r="V15" s="928"/>
    </row>
    <row r="16" spans="1:83" s="79" customFormat="1" ht="20.100000000000001" customHeight="1" thickBot="1" x14ac:dyDescent="0.25">
      <c r="A16" s="929">
        <v>5</v>
      </c>
      <c r="B16" s="81" t="s">
        <v>165</v>
      </c>
      <c r="C16" s="930"/>
      <c r="D16" s="931"/>
      <c r="E16" s="931"/>
      <c r="F16" s="932"/>
      <c r="G16" s="933">
        <v>13770</v>
      </c>
      <c r="H16" s="934">
        <v>11016.2</v>
      </c>
      <c r="I16" s="934">
        <v>12551.9</v>
      </c>
      <c r="J16" s="935">
        <f t="shared" si="1"/>
        <v>0.1394037871498337</v>
      </c>
      <c r="K16" s="936">
        <v>339</v>
      </c>
      <c r="L16" s="934">
        <v>272</v>
      </c>
      <c r="M16" s="934">
        <v>331</v>
      </c>
      <c r="N16" s="932">
        <f t="shared" si="0"/>
        <v>0.21691176470588225</v>
      </c>
      <c r="O16" s="1475"/>
      <c r="P16" s="934"/>
      <c r="Q16" s="934"/>
      <c r="R16" s="935"/>
      <c r="S16" s="936">
        <v>67</v>
      </c>
      <c r="T16" s="934">
        <v>68</v>
      </c>
      <c r="U16" s="1476">
        <v>84</v>
      </c>
      <c r="V16" s="941">
        <f t="shared" ref="V16:V29" si="2">U16/T16-1</f>
        <v>0.23529411764705888</v>
      </c>
    </row>
    <row r="17" spans="1:83" s="883" customFormat="1" ht="24" customHeight="1" x14ac:dyDescent="0.2">
      <c r="A17" s="942">
        <v>6</v>
      </c>
      <c r="B17" s="92" t="s">
        <v>193</v>
      </c>
      <c r="C17" s="943">
        <v>46.637999999999998</v>
      </c>
      <c r="D17" s="944">
        <v>47.011000000000003</v>
      </c>
      <c r="E17" s="944"/>
      <c r="F17" s="945">
        <f t="shared" ref="F17:F29" si="3">E17/D17-1</f>
        <v>-1</v>
      </c>
      <c r="G17" s="946">
        <v>47174</v>
      </c>
      <c r="H17" s="947">
        <v>49975</v>
      </c>
      <c r="I17" s="948">
        <v>62051.1</v>
      </c>
      <c r="J17" s="949">
        <f t="shared" si="1"/>
        <v>0.24164282141070537</v>
      </c>
      <c r="K17" s="950">
        <v>2361</v>
      </c>
      <c r="L17" s="947">
        <v>1888.8</v>
      </c>
      <c r="M17" s="947">
        <v>2184</v>
      </c>
      <c r="N17" s="945">
        <f t="shared" si="0"/>
        <v>0.15628970775095308</v>
      </c>
      <c r="O17" s="1477"/>
      <c r="P17" s="947"/>
      <c r="Q17" s="947"/>
      <c r="R17" s="953"/>
      <c r="S17" s="950">
        <v>1175</v>
      </c>
      <c r="T17" s="947">
        <v>1567</v>
      </c>
      <c r="U17" s="948">
        <v>982</v>
      </c>
      <c r="V17" s="956">
        <f t="shared" si="2"/>
        <v>-0.37332482450542437</v>
      </c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</row>
    <row r="18" spans="1:83" s="883" customFormat="1" ht="20.100000000000001" customHeight="1" x14ac:dyDescent="0.2">
      <c r="A18" s="957">
        <v>7</v>
      </c>
      <c r="B18" s="82" t="s">
        <v>159</v>
      </c>
      <c r="C18" s="958"/>
      <c r="D18" s="959"/>
      <c r="E18" s="959"/>
      <c r="F18" s="960"/>
      <c r="G18" s="961">
        <v>45848</v>
      </c>
      <c r="H18" s="962">
        <v>36678.400000000001</v>
      </c>
      <c r="I18" s="963">
        <v>49358</v>
      </c>
      <c r="J18" s="964">
        <f t="shared" si="1"/>
        <v>0.34569664979933679</v>
      </c>
      <c r="K18" s="961">
        <v>1610</v>
      </c>
      <c r="L18" s="962">
        <v>1288</v>
      </c>
      <c r="M18" s="962">
        <v>1438</v>
      </c>
      <c r="N18" s="960">
        <f t="shared" si="0"/>
        <v>0.11645962732919246</v>
      </c>
      <c r="O18" s="1478"/>
      <c r="P18" s="962"/>
      <c r="Q18" s="962"/>
      <c r="R18" s="964"/>
      <c r="S18" s="961">
        <v>236</v>
      </c>
      <c r="T18" s="962">
        <v>189</v>
      </c>
      <c r="U18" s="963">
        <v>216</v>
      </c>
      <c r="V18" s="969">
        <f t="shared" si="2"/>
        <v>0.14285714285714279</v>
      </c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</row>
    <row r="19" spans="1:83" s="883" customFormat="1" ht="20.100000000000001" customHeight="1" x14ac:dyDescent="0.2">
      <c r="A19" s="915">
        <v>8</v>
      </c>
      <c r="B19" s="19" t="s">
        <v>233</v>
      </c>
      <c r="C19" s="916"/>
      <c r="D19" s="970"/>
      <c r="E19" s="970"/>
      <c r="F19" s="971"/>
      <c r="G19" s="919">
        <v>7905</v>
      </c>
      <c r="H19" s="972">
        <v>6324</v>
      </c>
      <c r="I19" s="973">
        <v>34839</v>
      </c>
      <c r="J19" s="974">
        <f t="shared" si="1"/>
        <v>4.5090132827324476</v>
      </c>
      <c r="K19" s="922">
        <v>1149.1389999999999</v>
      </c>
      <c r="L19" s="972">
        <v>719.2</v>
      </c>
      <c r="M19" s="972">
        <v>316</v>
      </c>
      <c r="N19" s="971">
        <f t="shared" si="0"/>
        <v>-0.56062291434927702</v>
      </c>
      <c r="O19" s="1471"/>
      <c r="P19" s="972"/>
      <c r="Q19" s="972"/>
      <c r="R19" s="974"/>
      <c r="S19" s="922"/>
      <c r="T19" s="972"/>
      <c r="U19" s="973"/>
      <c r="V19" s="978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</row>
    <row r="20" spans="1:83" s="883" customFormat="1" ht="20.100000000000001" customHeight="1" x14ac:dyDescent="0.2">
      <c r="A20" s="979">
        <v>9</v>
      </c>
      <c r="B20" s="7" t="s">
        <v>166</v>
      </c>
      <c r="C20" s="980">
        <v>23.149000000000001</v>
      </c>
      <c r="D20" s="959">
        <v>23.334</v>
      </c>
      <c r="E20" s="959"/>
      <c r="F20" s="960">
        <f t="shared" si="3"/>
        <v>-1</v>
      </c>
      <c r="G20" s="961">
        <v>8035</v>
      </c>
      <c r="H20" s="962">
        <v>8995</v>
      </c>
      <c r="I20" s="963">
        <v>7241</v>
      </c>
      <c r="J20" s="964">
        <f t="shared" si="1"/>
        <v>-0.1949972206781545</v>
      </c>
      <c r="K20" s="981">
        <v>1142</v>
      </c>
      <c r="L20" s="962">
        <v>1279</v>
      </c>
      <c r="M20" s="962">
        <v>784</v>
      </c>
      <c r="N20" s="960">
        <f t="shared" si="0"/>
        <v>-0.38702111024237684</v>
      </c>
      <c r="O20" s="1479"/>
      <c r="P20" s="962"/>
      <c r="Q20" s="962"/>
      <c r="R20" s="983"/>
      <c r="S20" s="981"/>
      <c r="T20" s="962"/>
      <c r="U20" s="963"/>
      <c r="V20" s="985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</row>
    <row r="21" spans="1:83" s="883" customFormat="1" ht="20.100000000000001" customHeight="1" x14ac:dyDescent="0.2">
      <c r="A21" s="915">
        <v>10</v>
      </c>
      <c r="B21" s="19" t="s">
        <v>164</v>
      </c>
      <c r="C21" s="916"/>
      <c r="D21" s="970"/>
      <c r="E21" s="970"/>
      <c r="F21" s="971"/>
      <c r="G21" s="919">
        <v>30662</v>
      </c>
      <c r="H21" s="972">
        <v>24529.599999999999</v>
      </c>
      <c r="I21" s="973">
        <v>35973.11</v>
      </c>
      <c r="J21" s="974">
        <f t="shared" si="1"/>
        <v>0.46651841041027997</v>
      </c>
      <c r="K21" s="922">
        <v>969</v>
      </c>
      <c r="L21" s="972">
        <v>775.2</v>
      </c>
      <c r="M21" s="972">
        <v>905</v>
      </c>
      <c r="N21" s="971">
        <f t="shared" si="0"/>
        <v>0.16744066047471606</v>
      </c>
      <c r="O21" s="1471"/>
      <c r="P21" s="972"/>
      <c r="Q21" s="972"/>
      <c r="R21" s="974"/>
      <c r="S21" s="922"/>
      <c r="T21" s="972"/>
      <c r="U21" s="973"/>
      <c r="V21" s="978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</row>
    <row r="22" spans="1:83" s="883" customFormat="1" ht="20.100000000000001" customHeight="1" x14ac:dyDescent="0.2">
      <c r="A22" s="986">
        <v>11</v>
      </c>
      <c r="B22" s="987" t="s">
        <v>162</v>
      </c>
      <c r="C22" s="988"/>
      <c r="D22" s="959"/>
      <c r="E22" s="959"/>
      <c r="F22" s="989"/>
      <c r="G22" s="961">
        <v>755</v>
      </c>
      <c r="H22" s="962">
        <v>604</v>
      </c>
      <c r="I22" s="963">
        <v>581</v>
      </c>
      <c r="J22" s="990">
        <f t="shared" si="1"/>
        <v>-3.8079470198675525E-2</v>
      </c>
      <c r="K22" s="991">
        <v>18</v>
      </c>
      <c r="L22" s="962">
        <v>14.4</v>
      </c>
      <c r="M22" s="962">
        <v>12</v>
      </c>
      <c r="N22" s="989">
        <f t="shared" si="0"/>
        <v>-0.16666666666666674</v>
      </c>
      <c r="O22" s="1479"/>
      <c r="P22" s="962"/>
      <c r="Q22" s="963"/>
      <c r="R22" s="990"/>
      <c r="S22" s="991"/>
      <c r="T22" s="962"/>
      <c r="U22" s="963"/>
      <c r="V22" s="993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</row>
    <row r="23" spans="1:83" s="79" customFormat="1" ht="20.100000000000001" customHeight="1" thickBot="1" x14ac:dyDescent="0.25">
      <c r="A23" s="994">
        <v>12</v>
      </c>
      <c r="B23" s="995" t="s">
        <v>272</v>
      </c>
      <c r="C23" s="996"/>
      <c r="D23" s="997"/>
      <c r="E23" s="997"/>
      <c r="F23" s="998"/>
      <c r="G23" s="999">
        <v>227</v>
      </c>
      <c r="H23" s="1000"/>
      <c r="I23" s="1001"/>
      <c r="J23" s="1002"/>
      <c r="K23" s="1003"/>
      <c r="L23" s="1000"/>
      <c r="M23" s="1000"/>
      <c r="N23" s="998"/>
      <c r="O23" s="1480"/>
      <c r="P23" s="1000"/>
      <c r="Q23" s="1001"/>
      <c r="R23" s="1002"/>
      <c r="S23" s="1003"/>
      <c r="T23" s="1000"/>
      <c r="U23" s="1001"/>
      <c r="V23" s="1008"/>
    </row>
    <row r="24" spans="1:83" s="883" customFormat="1" ht="20.100000000000001" customHeight="1" x14ac:dyDescent="0.2">
      <c r="A24" s="898">
        <v>13</v>
      </c>
      <c r="B24" s="80" t="s">
        <v>195</v>
      </c>
      <c r="C24" s="1009">
        <v>1.2589999999999999</v>
      </c>
      <c r="D24" s="900">
        <v>1.2689999999999999</v>
      </c>
      <c r="E24" s="900"/>
      <c r="F24" s="871">
        <f t="shared" si="3"/>
        <v>-1</v>
      </c>
      <c r="G24" s="1010">
        <v>16753</v>
      </c>
      <c r="H24" s="904">
        <v>13402.4</v>
      </c>
      <c r="I24" s="904">
        <v>12054.07</v>
      </c>
      <c r="J24" s="1011">
        <f t="shared" si="1"/>
        <v>-0.10060362323165994</v>
      </c>
      <c r="K24" s="1012">
        <v>229</v>
      </c>
      <c r="L24" s="904">
        <v>183.2</v>
      </c>
      <c r="M24" s="904">
        <v>293</v>
      </c>
      <c r="N24" s="871">
        <f t="shared" si="0"/>
        <v>0.59934497816593901</v>
      </c>
      <c r="O24" s="1481"/>
      <c r="P24" s="904"/>
      <c r="Q24" s="1482"/>
      <c r="R24" s="1011"/>
      <c r="S24" s="1012"/>
      <c r="T24" s="904"/>
      <c r="U24" s="1482"/>
      <c r="V24" s="1015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</row>
    <row r="25" spans="1:83" s="79" customFormat="1" ht="20.100000000000001" customHeight="1" x14ac:dyDescent="0.2">
      <c r="A25" s="915">
        <v>14</v>
      </c>
      <c r="B25" s="19" t="s">
        <v>161</v>
      </c>
      <c r="C25" s="916"/>
      <c r="D25" s="970"/>
      <c r="E25" s="970"/>
      <c r="F25" s="971"/>
      <c r="G25" s="919">
        <v>9266</v>
      </c>
      <c r="H25" s="972">
        <v>7652.5</v>
      </c>
      <c r="I25" s="972">
        <v>8359.99</v>
      </c>
      <c r="J25" s="974">
        <f t="shared" si="1"/>
        <v>9.2452139823587132E-2</v>
      </c>
      <c r="K25" s="922">
        <v>277</v>
      </c>
      <c r="L25" s="972">
        <v>222.4</v>
      </c>
      <c r="M25" s="972">
        <v>172.61</v>
      </c>
      <c r="N25" s="971">
        <f t="shared" si="0"/>
        <v>-0.2238758992805755</v>
      </c>
      <c r="O25" s="1471"/>
      <c r="P25" s="972"/>
      <c r="Q25" s="973">
        <v>8.18</v>
      </c>
      <c r="R25" s="974"/>
      <c r="S25" s="922"/>
      <c r="T25" s="972"/>
      <c r="U25" s="973"/>
      <c r="V25" s="978"/>
    </row>
    <row r="26" spans="1:83" s="883" customFormat="1" ht="24.75" customHeight="1" x14ac:dyDescent="0.2">
      <c r="A26" s="957">
        <v>15</v>
      </c>
      <c r="B26" s="82" t="s">
        <v>194</v>
      </c>
      <c r="C26" s="988"/>
      <c r="D26" s="959"/>
      <c r="E26" s="959"/>
      <c r="F26" s="960"/>
      <c r="G26" s="961">
        <v>2875</v>
      </c>
      <c r="H26" s="962">
        <v>2300</v>
      </c>
      <c r="I26" s="962">
        <v>9933.9</v>
      </c>
      <c r="J26" s="964">
        <f t="shared" si="1"/>
        <v>3.3190869565217387</v>
      </c>
      <c r="K26" s="991">
        <v>145</v>
      </c>
      <c r="L26" s="962">
        <v>116</v>
      </c>
      <c r="M26" s="962">
        <v>-417.3</v>
      </c>
      <c r="N26" s="960">
        <f t="shared" si="0"/>
        <v>-4.5974137931034482</v>
      </c>
      <c r="O26" s="1479"/>
      <c r="P26" s="962"/>
      <c r="Q26" s="962">
        <v>-4.3129999999999997</v>
      </c>
      <c r="R26" s="964"/>
      <c r="S26" s="991"/>
      <c r="T26" s="962"/>
      <c r="U26" s="963"/>
      <c r="V26" s="985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</row>
    <row r="27" spans="1:83" s="79" customFormat="1" ht="20.100000000000001" customHeight="1" x14ac:dyDescent="0.2">
      <c r="A27" s="915">
        <v>16</v>
      </c>
      <c r="B27" s="19" t="s">
        <v>160</v>
      </c>
      <c r="C27" s="916"/>
      <c r="D27" s="970"/>
      <c r="E27" s="970"/>
      <c r="F27" s="971"/>
      <c r="G27" s="919">
        <v>712</v>
      </c>
      <c r="H27" s="972">
        <v>569.6</v>
      </c>
      <c r="I27" s="972">
        <v>12489.1</v>
      </c>
      <c r="J27" s="974">
        <f t="shared" si="1"/>
        <v>20.926088483146067</v>
      </c>
      <c r="K27" s="922">
        <v>121</v>
      </c>
      <c r="L27" s="972">
        <v>96.8</v>
      </c>
      <c r="M27" s="972">
        <v>96.8</v>
      </c>
      <c r="N27" s="971">
        <f t="shared" si="0"/>
        <v>0</v>
      </c>
      <c r="O27" s="1471"/>
      <c r="P27" s="972"/>
      <c r="Q27" s="972"/>
      <c r="R27" s="974"/>
      <c r="S27" s="922"/>
      <c r="T27" s="972"/>
      <c r="U27" s="973"/>
      <c r="V27" s="978"/>
    </row>
    <row r="28" spans="1:83" s="883" customFormat="1" ht="20.100000000000001" customHeight="1" thickBot="1" x14ac:dyDescent="0.25">
      <c r="A28" s="1016">
        <v>17</v>
      </c>
      <c r="B28" s="1017" t="s">
        <v>237</v>
      </c>
      <c r="C28" s="1018"/>
      <c r="D28" s="1019"/>
      <c r="E28" s="1019"/>
      <c r="F28" s="1020"/>
      <c r="G28" s="1021">
        <v>5976</v>
      </c>
      <c r="H28" s="1022">
        <v>4780.8</v>
      </c>
      <c r="I28" s="1022">
        <v>5055.7299999999996</v>
      </c>
      <c r="J28" s="1023">
        <f t="shared" si="1"/>
        <v>5.7507111780455089E-2</v>
      </c>
      <c r="K28" s="1024">
        <v>221</v>
      </c>
      <c r="L28" s="1022">
        <v>176.8</v>
      </c>
      <c r="M28" s="1022">
        <v>92.1</v>
      </c>
      <c r="N28" s="1020">
        <f t="shared" si="0"/>
        <v>-0.47907239819004532</v>
      </c>
      <c r="O28" s="1483"/>
      <c r="P28" s="1022"/>
      <c r="Q28" s="1022"/>
      <c r="R28" s="1023"/>
      <c r="S28" s="1024"/>
      <c r="T28" s="1022"/>
      <c r="U28" s="1484"/>
      <c r="V28" s="102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</row>
    <row r="29" spans="1:83" s="90" customFormat="1" ht="20.100000000000001" customHeight="1" thickBot="1" x14ac:dyDescent="0.25">
      <c r="A29" s="1030"/>
      <c r="B29" s="1031"/>
      <c r="C29" s="1032">
        <f>SUM(C12:C28)</f>
        <v>71.345999999999989</v>
      </c>
      <c r="D29" s="1033">
        <f>SUM(D12:D28)</f>
        <v>71.916000000000011</v>
      </c>
      <c r="E29" s="1033">
        <f t="shared" ref="E29:U29" si="4">SUM(E12:E28)</f>
        <v>0</v>
      </c>
      <c r="F29" s="1485">
        <f t="shared" si="3"/>
        <v>-1</v>
      </c>
      <c r="G29" s="1037">
        <f>SUM(G12:G28)</f>
        <v>240986</v>
      </c>
      <c r="H29" s="1038">
        <f>SUM(H12:H28)</f>
        <v>214706.3</v>
      </c>
      <c r="I29" s="1038">
        <f>SUM(I12:I28)</f>
        <v>314135.28999999998</v>
      </c>
      <c r="J29" s="1486">
        <f>I29/H29-1</f>
        <v>0.46309302521630702</v>
      </c>
      <c r="K29" s="1037">
        <f t="shared" si="4"/>
        <v>10826.138999999999</v>
      </c>
      <c r="L29" s="1038">
        <f t="shared" si="4"/>
        <v>8952.7999999999975</v>
      </c>
      <c r="M29" s="1038">
        <f t="shared" si="4"/>
        <v>7920.9800000000005</v>
      </c>
      <c r="N29" s="1487">
        <f t="shared" si="0"/>
        <v>-0.1152510946296128</v>
      </c>
      <c r="O29" s="1040">
        <f t="shared" si="4"/>
        <v>0</v>
      </c>
      <c r="P29" s="1038">
        <f t="shared" si="4"/>
        <v>0</v>
      </c>
      <c r="Q29" s="1038">
        <f t="shared" si="4"/>
        <v>3.867</v>
      </c>
      <c r="R29" s="1485"/>
      <c r="S29" s="1037">
        <f t="shared" si="4"/>
        <v>1478</v>
      </c>
      <c r="T29" s="1038">
        <f>SUM(T12:T28)</f>
        <v>1824</v>
      </c>
      <c r="U29" s="1038">
        <f t="shared" si="4"/>
        <v>1282</v>
      </c>
      <c r="V29" s="1488">
        <f t="shared" si="2"/>
        <v>-0.29714912280701755</v>
      </c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</row>
    <row r="30" spans="1:83" ht="18" x14ac:dyDescent="0.25">
      <c r="F30" s="864"/>
      <c r="G30" s="862"/>
      <c r="H30" s="862"/>
      <c r="I30" s="862"/>
      <c r="J30" s="862"/>
      <c r="K30" s="862"/>
      <c r="L30" s="862"/>
      <c r="M30" s="863"/>
      <c r="N30" s="661"/>
      <c r="O30" s="664"/>
      <c r="P30" s="661"/>
    </row>
    <row r="31" spans="1:83" x14ac:dyDescent="0.2">
      <c r="F31" s="865"/>
      <c r="G31" s="661"/>
      <c r="H31" s="661"/>
      <c r="I31" s="661"/>
      <c r="J31" s="865"/>
      <c r="K31" s="99"/>
      <c r="L31" s="99"/>
      <c r="M31" s="99"/>
      <c r="N31" s="865"/>
      <c r="O31" s="99"/>
      <c r="P31" s="99"/>
    </row>
  </sheetData>
  <mergeCells count="7">
    <mergeCell ref="S10:V10"/>
    <mergeCell ref="A10:A11"/>
    <mergeCell ref="B10:B11"/>
    <mergeCell ref="C10:F10"/>
    <mergeCell ref="G10:J10"/>
    <mergeCell ref="K10:N10"/>
    <mergeCell ref="O10:R10"/>
  </mergeCells>
  <pageMargins left="0.62992125984251968" right="0.43307086614173229" top="0.94488188976377963" bottom="0.74803149606299213" header="0.31496062992125984" footer="0.31496062992125984"/>
  <pageSetup paperSize="9" scale="4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4"/>
  <sheetViews>
    <sheetView showOutlineSymbols="0" showWhiteSpace="0" view="pageBreakPreview" zoomScale="70" zoomScaleNormal="55" zoomScaleSheetLayoutView="70" workbookViewId="0">
      <pane xSplit="2" topLeftCell="C1" activePane="topRight" state="frozen"/>
      <selection activeCell="A7" sqref="A7"/>
      <selection pane="topRight" sqref="A1:XFD7"/>
    </sheetView>
  </sheetViews>
  <sheetFormatPr defaultRowHeight="14.25" x14ac:dyDescent="0.2"/>
  <cols>
    <col min="1" max="1" width="4.75" style="866" customWidth="1"/>
    <col min="2" max="2" width="55.625" style="8" customWidth="1"/>
    <col min="3" max="3" width="10.25" bestFit="1" customWidth="1"/>
    <col min="4" max="4" width="11.25" bestFit="1" customWidth="1"/>
    <col min="5" max="5" width="10.25" bestFit="1" customWidth="1"/>
    <col min="6" max="6" width="9.375" style="5" customWidth="1"/>
    <col min="7" max="7" width="10.375" style="1" customWidth="1"/>
    <col min="8" max="8" width="10.125" style="1" customWidth="1"/>
    <col min="9" max="9" width="10.75" style="1" customWidth="1"/>
    <col min="10" max="10" width="10.5" style="5" customWidth="1"/>
    <col min="11" max="12" width="9.125" customWidth="1"/>
    <col min="13" max="13" width="9" customWidth="1"/>
    <col min="14" max="14" width="9.375" style="5" customWidth="1"/>
    <col min="15" max="16" width="8.5" customWidth="1"/>
    <col min="17" max="17" width="9" customWidth="1"/>
    <col min="18" max="18" width="9" style="5" customWidth="1"/>
    <col min="19" max="19" width="9" customWidth="1"/>
    <col min="20" max="20" width="8.5" customWidth="1"/>
    <col min="21" max="21" width="8.75" customWidth="1"/>
    <col min="22" max="22" width="9.75" style="5" customWidth="1"/>
    <col min="23" max="83" width="9" style="18"/>
  </cols>
  <sheetData>
    <row r="1" spans="1:83" ht="27.75" customHeight="1" x14ac:dyDescent="0.45">
      <c r="A1" s="666"/>
      <c r="B1" s="33"/>
      <c r="C1" s="1"/>
      <c r="D1" s="1"/>
      <c r="E1" s="1"/>
      <c r="F1" s="10"/>
      <c r="J1" s="33"/>
      <c r="K1" s="667" t="s">
        <v>271</v>
      </c>
      <c r="L1" s="1"/>
      <c r="M1" s="1"/>
      <c r="N1" s="1"/>
      <c r="O1" s="1"/>
      <c r="P1" s="1"/>
      <c r="Q1" s="1"/>
      <c r="R1" s="1"/>
      <c r="S1" s="1"/>
      <c r="T1" s="1"/>
      <c r="U1" s="668"/>
      <c r="V1" s="668"/>
      <c r="W1" s="669"/>
      <c r="BS1"/>
      <c r="BT1"/>
      <c r="BU1"/>
      <c r="BV1"/>
      <c r="BW1"/>
      <c r="BX1"/>
      <c r="BY1"/>
      <c r="BZ1"/>
      <c r="CA1"/>
      <c r="CB1"/>
      <c r="CC1"/>
      <c r="CD1"/>
      <c r="CE1"/>
    </row>
    <row r="2" spans="1:83" ht="9" customHeight="1" thickBot="1" x14ac:dyDescent="0.25"/>
    <row r="3" spans="1:83" ht="29.25" customHeight="1" x14ac:dyDescent="0.2">
      <c r="A3" s="1616" t="s">
        <v>263</v>
      </c>
      <c r="B3" s="1611" t="s">
        <v>228</v>
      </c>
      <c r="C3" s="1621" t="s">
        <v>215</v>
      </c>
      <c r="D3" s="1622"/>
      <c r="E3" s="1622"/>
      <c r="F3" s="1623"/>
      <c r="G3" s="1613" t="s">
        <v>216</v>
      </c>
      <c r="H3" s="1614"/>
      <c r="I3" s="1614"/>
      <c r="J3" s="1614"/>
      <c r="K3" s="1621" t="s">
        <v>217</v>
      </c>
      <c r="L3" s="1622"/>
      <c r="M3" s="1622"/>
      <c r="N3" s="1623"/>
      <c r="O3" s="1622" t="s">
        <v>218</v>
      </c>
      <c r="P3" s="1622"/>
      <c r="Q3" s="1622"/>
      <c r="R3" s="1623"/>
      <c r="S3" s="1621" t="s">
        <v>207</v>
      </c>
      <c r="T3" s="1622"/>
      <c r="U3" s="1622"/>
      <c r="V3" s="1623"/>
    </row>
    <row r="4" spans="1:83" s="4" customFormat="1" ht="45.75" thickBot="1" x14ac:dyDescent="0.25">
      <c r="A4" s="1617"/>
      <c r="B4" s="1612"/>
      <c r="C4" s="41" t="s">
        <v>264</v>
      </c>
      <c r="D4" s="42" t="s">
        <v>265</v>
      </c>
      <c r="E4" s="42" t="s">
        <v>266</v>
      </c>
      <c r="F4" s="42" t="s">
        <v>267</v>
      </c>
      <c r="G4" s="41" t="s">
        <v>264</v>
      </c>
      <c r="H4" s="42" t="s">
        <v>265</v>
      </c>
      <c r="I4" s="42" t="s">
        <v>266</v>
      </c>
      <c r="J4" s="42" t="s">
        <v>267</v>
      </c>
      <c r="K4" s="41" t="s">
        <v>264</v>
      </c>
      <c r="L4" s="42" t="s">
        <v>265</v>
      </c>
      <c r="M4" s="42" t="s">
        <v>266</v>
      </c>
      <c r="N4" s="42" t="s">
        <v>267</v>
      </c>
      <c r="O4" s="41" t="s">
        <v>264</v>
      </c>
      <c r="P4" s="42" t="s">
        <v>265</v>
      </c>
      <c r="Q4" s="42" t="s">
        <v>266</v>
      </c>
      <c r="R4" s="42" t="s">
        <v>267</v>
      </c>
      <c r="S4" s="41" t="s">
        <v>264</v>
      </c>
      <c r="T4" s="42" t="s">
        <v>265</v>
      </c>
      <c r="U4" s="42" t="s">
        <v>266</v>
      </c>
      <c r="V4" s="43" t="s">
        <v>267</v>
      </c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</row>
    <row r="5" spans="1:83" s="883" customFormat="1" ht="20.100000000000001" customHeight="1" x14ac:dyDescent="0.2">
      <c r="A5" s="867">
        <v>1</v>
      </c>
      <c r="B5" s="93" t="s">
        <v>235</v>
      </c>
      <c r="C5" s="868"/>
      <c r="D5" s="869"/>
      <c r="E5" s="870"/>
      <c r="F5" s="871"/>
      <c r="G5" s="872"/>
      <c r="H5" s="873"/>
      <c r="I5" s="873">
        <v>942.67</v>
      </c>
      <c r="J5" s="874"/>
      <c r="K5" s="875"/>
      <c r="L5" s="876"/>
      <c r="M5" s="876">
        <v>2</v>
      </c>
      <c r="N5" s="877"/>
      <c r="O5" s="878"/>
      <c r="P5" s="879"/>
      <c r="Q5" s="879"/>
      <c r="R5" s="877"/>
      <c r="S5" s="880"/>
      <c r="T5" s="881"/>
      <c r="U5" s="881"/>
      <c r="V5" s="882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</row>
    <row r="6" spans="1:83" s="79" customFormat="1" ht="20.100000000000001" customHeight="1" thickBot="1" x14ac:dyDescent="0.25">
      <c r="A6" s="884">
        <v>2</v>
      </c>
      <c r="B6" s="24" t="s">
        <v>236</v>
      </c>
      <c r="C6" s="885"/>
      <c r="D6" s="886"/>
      <c r="E6" s="886"/>
      <c r="F6" s="887"/>
      <c r="G6" s="888"/>
      <c r="H6" s="889"/>
      <c r="I6" s="889"/>
      <c r="J6" s="890"/>
      <c r="K6" s="891"/>
      <c r="L6" s="892"/>
      <c r="M6" s="892"/>
      <c r="N6" s="887"/>
      <c r="O6" s="893"/>
      <c r="P6" s="894"/>
      <c r="Q6" s="894"/>
      <c r="R6" s="887"/>
      <c r="S6" s="895"/>
      <c r="T6" s="896"/>
      <c r="U6" s="896"/>
      <c r="V6" s="897"/>
    </row>
    <row r="7" spans="1:83" s="79" customFormat="1" ht="20.100000000000001" customHeight="1" x14ac:dyDescent="0.2">
      <c r="A7" s="898">
        <v>3</v>
      </c>
      <c r="B7" s="80" t="s">
        <v>158</v>
      </c>
      <c r="C7" s="899"/>
      <c r="D7" s="900"/>
      <c r="E7" s="901"/>
      <c r="F7" s="902"/>
      <c r="G7" s="903"/>
      <c r="H7" s="904"/>
      <c r="I7" s="905">
        <v>39178.480000000003</v>
      </c>
      <c r="J7" s="906"/>
      <c r="K7" s="907"/>
      <c r="L7" s="904"/>
      <c r="M7" s="905">
        <v>644.9</v>
      </c>
      <c r="N7" s="902"/>
      <c r="O7" s="908"/>
      <c r="P7" s="909"/>
      <c r="Q7" s="910"/>
      <c r="R7" s="911"/>
      <c r="S7" s="912"/>
      <c r="T7" s="913"/>
      <c r="U7" s="913"/>
      <c r="V7" s="914"/>
    </row>
    <row r="8" spans="1:83" s="79" customFormat="1" ht="20.100000000000001" customHeight="1" x14ac:dyDescent="0.2">
      <c r="A8" s="915">
        <v>4</v>
      </c>
      <c r="B8" s="19" t="s">
        <v>163</v>
      </c>
      <c r="C8" s="916"/>
      <c r="D8" s="917"/>
      <c r="E8" s="917"/>
      <c r="F8" s="918"/>
      <c r="G8" s="919"/>
      <c r="H8" s="920"/>
      <c r="I8" s="920">
        <v>54774.48</v>
      </c>
      <c r="J8" s="921"/>
      <c r="K8" s="922"/>
      <c r="L8" s="923"/>
      <c r="M8" s="923">
        <v>2150.31</v>
      </c>
      <c r="N8" s="918"/>
      <c r="O8" s="924"/>
      <c r="P8" s="925"/>
      <c r="Q8" s="925"/>
      <c r="R8" s="918"/>
      <c r="S8" s="926"/>
      <c r="T8" s="927"/>
      <c r="U8" s="927"/>
      <c r="V8" s="928"/>
    </row>
    <row r="9" spans="1:83" s="79" customFormat="1" ht="20.100000000000001" customHeight="1" thickBot="1" x14ac:dyDescent="0.25">
      <c r="A9" s="929">
        <v>5</v>
      </c>
      <c r="B9" s="81" t="s">
        <v>165</v>
      </c>
      <c r="C9" s="930"/>
      <c r="D9" s="931"/>
      <c r="E9" s="931"/>
      <c r="F9" s="932"/>
      <c r="G9" s="933"/>
      <c r="H9" s="934"/>
      <c r="I9" s="934">
        <v>18597.938999999998</v>
      </c>
      <c r="J9" s="935"/>
      <c r="K9" s="936"/>
      <c r="L9" s="934"/>
      <c r="M9" s="934">
        <v>339</v>
      </c>
      <c r="N9" s="932"/>
      <c r="O9" s="937"/>
      <c r="P9" s="938"/>
      <c r="Q9" s="938"/>
      <c r="R9" s="935"/>
      <c r="S9" s="939"/>
      <c r="T9" s="940"/>
      <c r="U9" s="940">
        <v>56</v>
      </c>
      <c r="V9" s="941"/>
    </row>
    <row r="10" spans="1:83" s="883" customFormat="1" ht="21" customHeight="1" x14ac:dyDescent="0.2">
      <c r="A10" s="942">
        <v>6</v>
      </c>
      <c r="B10" s="92" t="s">
        <v>193</v>
      </c>
      <c r="C10" s="943"/>
      <c r="D10" s="944"/>
      <c r="E10" s="944"/>
      <c r="F10" s="945"/>
      <c r="G10" s="946"/>
      <c r="H10" s="947"/>
      <c r="I10" s="948">
        <v>97252.7</v>
      </c>
      <c r="J10" s="949"/>
      <c r="K10" s="950"/>
      <c r="L10" s="947"/>
      <c r="M10" s="947">
        <v>2375</v>
      </c>
      <c r="N10" s="945"/>
      <c r="O10" s="951"/>
      <c r="P10" s="952"/>
      <c r="Q10" s="952"/>
      <c r="R10" s="953"/>
      <c r="S10" s="954"/>
      <c r="T10" s="955"/>
      <c r="U10" s="955">
        <v>1074</v>
      </c>
      <c r="V10" s="956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</row>
    <row r="11" spans="1:83" s="883" customFormat="1" ht="20.100000000000001" customHeight="1" x14ac:dyDescent="0.2">
      <c r="A11" s="957">
        <v>7</v>
      </c>
      <c r="B11" s="82" t="s">
        <v>159</v>
      </c>
      <c r="C11" s="958"/>
      <c r="D11" s="959"/>
      <c r="E11" s="959"/>
      <c r="F11" s="960"/>
      <c r="G11" s="961"/>
      <c r="H11" s="962"/>
      <c r="I11" s="963">
        <v>58213</v>
      </c>
      <c r="J11" s="964"/>
      <c r="K11" s="961"/>
      <c r="L11" s="962"/>
      <c r="M11" s="962">
        <v>1770</v>
      </c>
      <c r="N11" s="960"/>
      <c r="O11" s="965"/>
      <c r="P11" s="966"/>
      <c r="Q11" s="966"/>
      <c r="R11" s="964"/>
      <c r="S11" s="967"/>
      <c r="T11" s="968"/>
      <c r="U11" s="968">
        <v>204</v>
      </c>
      <c r="V11" s="96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</row>
    <row r="12" spans="1:83" s="883" customFormat="1" ht="20.100000000000001" customHeight="1" x14ac:dyDescent="0.2">
      <c r="A12" s="915">
        <v>8</v>
      </c>
      <c r="B12" s="19" t="s">
        <v>233</v>
      </c>
      <c r="C12" s="916"/>
      <c r="D12" s="970"/>
      <c r="E12" s="970"/>
      <c r="F12" s="971"/>
      <c r="G12" s="919"/>
      <c r="H12" s="972"/>
      <c r="I12" s="973">
        <v>2211</v>
      </c>
      <c r="J12" s="974"/>
      <c r="K12" s="922"/>
      <c r="L12" s="972"/>
      <c r="M12" s="972">
        <v>535.75</v>
      </c>
      <c r="N12" s="971"/>
      <c r="O12" s="924"/>
      <c r="P12" s="975"/>
      <c r="Q12" s="975"/>
      <c r="R12" s="974"/>
      <c r="S12" s="976"/>
      <c r="T12" s="977"/>
      <c r="U12" s="977"/>
      <c r="V12" s="978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</row>
    <row r="13" spans="1:83" s="883" customFormat="1" ht="20.100000000000001" customHeight="1" x14ac:dyDescent="0.2">
      <c r="A13" s="979">
        <v>9</v>
      </c>
      <c r="B13" s="7" t="s">
        <v>166</v>
      </c>
      <c r="C13" s="980"/>
      <c r="D13" s="959"/>
      <c r="E13" s="959">
        <v>9</v>
      </c>
      <c r="F13" s="960"/>
      <c r="G13" s="961"/>
      <c r="H13" s="962"/>
      <c r="I13" s="963">
        <v>11361</v>
      </c>
      <c r="J13" s="964"/>
      <c r="K13" s="981"/>
      <c r="L13" s="962"/>
      <c r="M13" s="962">
        <v>904</v>
      </c>
      <c r="N13" s="960"/>
      <c r="O13" s="982"/>
      <c r="P13" s="966"/>
      <c r="Q13" s="966"/>
      <c r="R13" s="983"/>
      <c r="S13" s="984"/>
      <c r="T13" s="968"/>
      <c r="U13" s="968"/>
      <c r="V13" s="985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</row>
    <row r="14" spans="1:83" s="883" customFormat="1" ht="20.100000000000001" customHeight="1" x14ac:dyDescent="0.2">
      <c r="A14" s="915">
        <v>10</v>
      </c>
      <c r="B14" s="19" t="s">
        <v>164</v>
      </c>
      <c r="C14" s="916"/>
      <c r="D14" s="970"/>
      <c r="E14" s="970"/>
      <c r="F14" s="971"/>
      <c r="G14" s="919"/>
      <c r="H14" s="972"/>
      <c r="I14" s="973">
        <v>43711.71</v>
      </c>
      <c r="J14" s="974"/>
      <c r="K14" s="922"/>
      <c r="L14" s="972"/>
      <c r="M14" s="972">
        <v>1094</v>
      </c>
      <c r="N14" s="971"/>
      <c r="O14" s="924"/>
      <c r="P14" s="975"/>
      <c r="Q14" s="975"/>
      <c r="R14" s="974"/>
      <c r="S14" s="976"/>
      <c r="T14" s="977"/>
      <c r="U14" s="977"/>
      <c r="V14" s="978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</row>
    <row r="15" spans="1:83" s="883" customFormat="1" ht="20.100000000000001" customHeight="1" x14ac:dyDescent="0.2">
      <c r="A15" s="986">
        <v>11</v>
      </c>
      <c r="B15" s="987" t="s">
        <v>162</v>
      </c>
      <c r="C15" s="988"/>
      <c r="D15" s="959"/>
      <c r="E15" s="959"/>
      <c r="F15" s="989"/>
      <c r="G15" s="961"/>
      <c r="H15" s="962"/>
      <c r="I15" s="963">
        <v>778</v>
      </c>
      <c r="J15" s="990"/>
      <c r="K15" s="991"/>
      <c r="L15" s="962"/>
      <c r="M15" s="962">
        <v>12</v>
      </c>
      <c r="N15" s="989"/>
      <c r="O15" s="982"/>
      <c r="P15" s="966"/>
      <c r="Q15" s="968"/>
      <c r="R15" s="990"/>
      <c r="S15" s="992"/>
      <c r="T15" s="968"/>
      <c r="U15" s="968"/>
      <c r="V15" s="993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</row>
    <row r="16" spans="1:83" s="79" customFormat="1" ht="20.100000000000001" customHeight="1" thickBot="1" x14ac:dyDescent="0.25">
      <c r="A16" s="994">
        <v>12</v>
      </c>
      <c r="B16" s="995" t="s">
        <v>272</v>
      </c>
      <c r="C16" s="996"/>
      <c r="D16" s="997"/>
      <c r="E16" s="997"/>
      <c r="F16" s="998"/>
      <c r="G16" s="999"/>
      <c r="H16" s="1000"/>
      <c r="I16" s="1001"/>
      <c r="J16" s="1002"/>
      <c r="K16" s="1003"/>
      <c r="L16" s="1000"/>
      <c r="M16" s="1000"/>
      <c r="N16" s="998"/>
      <c r="O16" s="1004"/>
      <c r="P16" s="1005"/>
      <c r="Q16" s="1006"/>
      <c r="R16" s="1002"/>
      <c r="S16" s="1007"/>
      <c r="T16" s="1006"/>
      <c r="U16" s="1006"/>
      <c r="V16" s="1008"/>
    </row>
    <row r="17" spans="1:83" s="883" customFormat="1" ht="20.100000000000001" customHeight="1" x14ac:dyDescent="0.2">
      <c r="A17" s="898">
        <v>13</v>
      </c>
      <c r="B17" s="80" t="s">
        <v>195</v>
      </c>
      <c r="C17" s="1009"/>
      <c r="D17" s="900"/>
      <c r="E17" s="900"/>
      <c r="F17" s="871"/>
      <c r="G17" s="1010"/>
      <c r="H17" s="904"/>
      <c r="I17" s="904">
        <v>17124.04</v>
      </c>
      <c r="J17" s="1011"/>
      <c r="K17" s="1012"/>
      <c r="L17" s="904"/>
      <c r="M17" s="904">
        <v>280</v>
      </c>
      <c r="N17" s="871"/>
      <c r="O17" s="1013"/>
      <c r="P17" s="909"/>
      <c r="Q17" s="1014"/>
      <c r="R17" s="1011"/>
      <c r="S17" s="912"/>
      <c r="T17" s="1014"/>
      <c r="U17" s="1014"/>
      <c r="V17" s="1015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</row>
    <row r="18" spans="1:83" s="79" customFormat="1" ht="20.100000000000001" customHeight="1" x14ac:dyDescent="0.2">
      <c r="A18" s="915">
        <v>14</v>
      </c>
      <c r="B18" s="19" t="s">
        <v>161</v>
      </c>
      <c r="C18" s="916"/>
      <c r="D18" s="970"/>
      <c r="E18" s="970"/>
      <c r="F18" s="971"/>
      <c r="G18" s="919"/>
      <c r="H18" s="972"/>
      <c r="I18" s="972">
        <v>14347.71</v>
      </c>
      <c r="J18" s="974"/>
      <c r="K18" s="922"/>
      <c r="L18" s="972"/>
      <c r="M18" s="972">
        <v>204.53</v>
      </c>
      <c r="N18" s="971"/>
      <c r="O18" s="924"/>
      <c r="P18" s="975"/>
      <c r="Q18" s="977"/>
      <c r="R18" s="974"/>
      <c r="S18" s="976"/>
      <c r="T18" s="977"/>
      <c r="U18" s="977"/>
      <c r="V18" s="978"/>
    </row>
    <row r="19" spans="1:83" s="883" customFormat="1" ht="21.75" customHeight="1" x14ac:dyDescent="0.2">
      <c r="A19" s="957">
        <v>15</v>
      </c>
      <c r="B19" s="82" t="s">
        <v>194</v>
      </c>
      <c r="C19" s="988"/>
      <c r="D19" s="959"/>
      <c r="E19" s="959"/>
      <c r="F19" s="960"/>
      <c r="G19" s="961"/>
      <c r="H19" s="962"/>
      <c r="I19" s="962">
        <v>1612.9</v>
      </c>
      <c r="J19" s="964"/>
      <c r="K19" s="991"/>
      <c r="L19" s="962"/>
      <c r="M19" s="962">
        <v>155</v>
      </c>
      <c r="N19" s="960"/>
      <c r="O19" s="982"/>
      <c r="P19" s="966"/>
      <c r="Q19" s="966"/>
      <c r="R19" s="964"/>
      <c r="S19" s="992"/>
      <c r="T19" s="968"/>
      <c r="U19" s="968"/>
      <c r="V19" s="985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</row>
    <row r="20" spans="1:83" s="79" customFormat="1" ht="20.100000000000001" customHeight="1" x14ac:dyDescent="0.2">
      <c r="A20" s="915">
        <v>16</v>
      </c>
      <c r="B20" s="19" t="s">
        <v>160</v>
      </c>
      <c r="C20" s="916"/>
      <c r="D20" s="970"/>
      <c r="E20" s="970"/>
      <c r="F20" s="971"/>
      <c r="G20" s="919"/>
      <c r="H20" s="972"/>
      <c r="I20" s="972">
        <v>26196.32</v>
      </c>
      <c r="J20" s="974"/>
      <c r="K20" s="922"/>
      <c r="L20" s="972"/>
      <c r="M20" s="972">
        <v>105.6</v>
      </c>
      <c r="N20" s="971"/>
      <c r="O20" s="924"/>
      <c r="P20" s="975"/>
      <c r="Q20" s="975"/>
      <c r="R20" s="974"/>
      <c r="S20" s="976"/>
      <c r="T20" s="977"/>
      <c r="U20" s="977"/>
      <c r="V20" s="978"/>
    </row>
    <row r="21" spans="1:83" s="883" customFormat="1" ht="20.100000000000001" customHeight="1" thickBot="1" x14ac:dyDescent="0.25">
      <c r="A21" s="1016">
        <v>17</v>
      </c>
      <c r="B21" s="1017" t="s">
        <v>237</v>
      </c>
      <c r="C21" s="1018"/>
      <c r="D21" s="1019"/>
      <c r="E21" s="1019"/>
      <c r="F21" s="1020"/>
      <c r="G21" s="1021"/>
      <c r="H21" s="1022"/>
      <c r="I21" s="1022">
        <v>2059.92</v>
      </c>
      <c r="J21" s="1023"/>
      <c r="K21" s="1024"/>
      <c r="L21" s="1022"/>
      <c r="M21" s="1022">
        <v>10</v>
      </c>
      <c r="N21" s="1020"/>
      <c r="O21" s="1025"/>
      <c r="P21" s="1026"/>
      <c r="Q21" s="1026"/>
      <c r="R21" s="1023"/>
      <c r="S21" s="1027"/>
      <c r="T21" s="1028"/>
      <c r="U21" s="1028"/>
      <c r="V21" s="102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</row>
    <row r="22" spans="1:83" s="90" customFormat="1" ht="20.100000000000001" customHeight="1" thickBot="1" x14ac:dyDescent="0.25">
      <c r="A22" s="1030"/>
      <c r="B22" s="1031"/>
      <c r="C22" s="1032">
        <f>SUM(C5:C21)</f>
        <v>0</v>
      </c>
      <c r="D22" s="1033">
        <f>SUM(D5:D21)</f>
        <v>0</v>
      </c>
      <c r="E22" s="1033">
        <f t="shared" ref="E22:U22" si="0">SUM(E5:E21)</f>
        <v>9</v>
      </c>
      <c r="F22" s="1034" t="e">
        <f t="shared" ref="F22" si="1">E22/D22-1</f>
        <v>#DIV/0!</v>
      </c>
      <c r="G22" s="1035">
        <f t="shared" si="0"/>
        <v>0</v>
      </c>
      <c r="H22" s="1036">
        <f>SUM(H5:H21)</f>
        <v>0</v>
      </c>
      <c r="I22" s="1036">
        <f>SUM(I5:I21)</f>
        <v>388361.86900000001</v>
      </c>
      <c r="J22" s="1034" t="e">
        <f>I22/H22-1</f>
        <v>#DIV/0!</v>
      </c>
      <c r="K22" s="1037">
        <f t="shared" si="0"/>
        <v>0</v>
      </c>
      <c r="L22" s="1038">
        <f t="shared" si="0"/>
        <v>0</v>
      </c>
      <c r="M22" s="1038">
        <f t="shared" si="0"/>
        <v>10582.09</v>
      </c>
      <c r="N22" s="1039" t="e">
        <f t="shared" ref="N22" si="2">M22/L22-1</f>
        <v>#DIV/0!</v>
      </c>
      <c r="O22" s="1040">
        <f t="shared" si="0"/>
        <v>0</v>
      </c>
      <c r="P22" s="1038">
        <f t="shared" si="0"/>
        <v>0</v>
      </c>
      <c r="Q22" s="1038">
        <f t="shared" si="0"/>
        <v>0</v>
      </c>
      <c r="R22" s="1034" t="e">
        <f>Q22/P22-1</f>
        <v>#DIV/0!</v>
      </c>
      <c r="S22" s="1037">
        <f t="shared" si="0"/>
        <v>0</v>
      </c>
      <c r="T22" s="1038">
        <f>SUM(T5:T21)</f>
        <v>0</v>
      </c>
      <c r="U22" s="1038">
        <f t="shared" si="0"/>
        <v>1334</v>
      </c>
      <c r="V22" s="1041" t="e">
        <f t="shared" ref="V22" si="3">U22/T22-1</f>
        <v>#DIV/0!</v>
      </c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</row>
    <row r="23" spans="1:83" ht="18" x14ac:dyDescent="0.25">
      <c r="F23" s="864"/>
      <c r="G23" s="862"/>
      <c r="H23" s="862"/>
      <c r="I23" s="862"/>
      <c r="J23" s="862"/>
      <c r="K23" s="862"/>
      <c r="L23" s="862"/>
      <c r="M23" s="863"/>
      <c r="N23" s="661"/>
      <c r="O23" s="664"/>
      <c r="P23" s="661"/>
    </row>
    <row r="24" spans="1:83" x14ac:dyDescent="0.2">
      <c r="F24" s="865"/>
      <c r="G24" s="661"/>
      <c r="H24" s="661"/>
      <c r="I24" s="661"/>
      <c r="J24" s="865"/>
      <c r="K24" s="99"/>
      <c r="L24" s="99"/>
      <c r="M24" s="99"/>
      <c r="N24" s="865"/>
      <c r="O24" s="99"/>
      <c r="P24" s="99"/>
    </row>
  </sheetData>
  <mergeCells count="7">
    <mergeCell ref="S3:V3"/>
    <mergeCell ref="A3:A4"/>
    <mergeCell ref="B3:B4"/>
    <mergeCell ref="C3:F3"/>
    <mergeCell ref="G3:J3"/>
    <mergeCell ref="K3:N3"/>
    <mergeCell ref="O3:R3"/>
  </mergeCells>
  <pageMargins left="0.62992125984251968" right="0.43307086614173229" top="0.94488188976377963" bottom="0.74803149606299213" header="0.31496062992125984" footer="0.31496062992125984"/>
  <pageSetup paperSize="9" scale="4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29"/>
  <sheetViews>
    <sheetView showOutlineSymbols="0" showWhiteSpace="0" zoomScale="70" zoomScaleNormal="70" workbookViewId="0">
      <pane ySplit="4" topLeftCell="A5" activePane="bottomLeft" state="frozen"/>
      <selection activeCell="A180" sqref="A180"/>
      <selection pane="bottomLeft" activeCell="A28" sqref="A28:XFD33"/>
    </sheetView>
  </sheetViews>
  <sheetFormatPr defaultRowHeight="14.25" x14ac:dyDescent="0.2"/>
  <cols>
    <col min="1" max="1" width="52.875" style="8" customWidth="1"/>
    <col min="2" max="2" width="9.25" customWidth="1"/>
    <col min="3" max="3" width="9.125" customWidth="1"/>
    <col min="4" max="4" width="9.375" customWidth="1"/>
    <col min="5" max="5" width="9.375" style="5" customWidth="1"/>
    <col min="6" max="6" width="9.5" style="1" customWidth="1"/>
    <col min="7" max="7" width="10.125" style="1" customWidth="1"/>
    <col min="8" max="8" width="10.375" style="1" customWidth="1"/>
    <col min="9" max="9" width="9.625" style="5" customWidth="1"/>
    <col min="10" max="11" width="9.25" customWidth="1"/>
    <col min="12" max="12" width="9" customWidth="1"/>
    <col min="13" max="13" width="9.5" style="5" customWidth="1"/>
    <col min="14" max="14" width="9" customWidth="1"/>
    <col min="15" max="15" width="9.375" customWidth="1"/>
    <col min="16" max="16" width="9.25" customWidth="1"/>
    <col min="17" max="17" width="9" style="5" customWidth="1"/>
    <col min="18" max="18" width="9" style="79"/>
    <col min="19" max="25" width="9" style="18"/>
  </cols>
  <sheetData>
    <row r="1" spans="1:25" ht="27.75" customHeight="1" x14ac:dyDescent="0.45">
      <c r="F1" s="10" t="s">
        <v>179</v>
      </c>
    </row>
    <row r="2" spans="1:25" ht="6.75" customHeight="1" thickBot="1" x14ac:dyDescent="0.25"/>
    <row r="3" spans="1:25" ht="22.5" customHeight="1" x14ac:dyDescent="0.2">
      <c r="A3" s="1611" t="s">
        <v>228</v>
      </c>
      <c r="B3" s="1621" t="s">
        <v>215</v>
      </c>
      <c r="C3" s="1622"/>
      <c r="D3" s="1622"/>
      <c r="E3" s="1623"/>
      <c r="F3" s="1614" t="s">
        <v>249</v>
      </c>
      <c r="G3" s="1614"/>
      <c r="H3" s="1614"/>
      <c r="I3" s="1614"/>
      <c r="J3" s="1621" t="s">
        <v>217</v>
      </c>
      <c r="K3" s="1622"/>
      <c r="L3" s="1622"/>
      <c r="M3" s="1623"/>
      <c r="N3" s="1621" t="s">
        <v>207</v>
      </c>
      <c r="O3" s="1622"/>
      <c r="P3" s="1622"/>
      <c r="Q3" s="1623"/>
    </row>
    <row r="4" spans="1:25" s="9" customFormat="1" ht="60.75" thickBot="1" x14ac:dyDescent="0.25">
      <c r="A4" s="1612"/>
      <c r="B4" s="112" t="s">
        <v>250</v>
      </c>
      <c r="C4" s="113" t="s">
        <v>251</v>
      </c>
      <c r="D4" s="113" t="s">
        <v>252</v>
      </c>
      <c r="E4" s="113" t="s">
        <v>253</v>
      </c>
      <c r="F4" s="112" t="s">
        <v>250</v>
      </c>
      <c r="G4" s="113" t="s">
        <v>251</v>
      </c>
      <c r="H4" s="113" t="s">
        <v>252</v>
      </c>
      <c r="I4" s="113" t="s">
        <v>253</v>
      </c>
      <c r="J4" s="112" t="s">
        <v>250</v>
      </c>
      <c r="K4" s="113" t="s">
        <v>251</v>
      </c>
      <c r="L4" s="113" t="s">
        <v>252</v>
      </c>
      <c r="M4" s="113" t="s">
        <v>253</v>
      </c>
      <c r="N4" s="112" t="s">
        <v>245</v>
      </c>
      <c r="O4" s="113" t="s">
        <v>246</v>
      </c>
      <c r="P4" s="113" t="s">
        <v>247</v>
      </c>
      <c r="Q4" s="114" t="s">
        <v>248</v>
      </c>
      <c r="R4" s="88"/>
      <c r="S4" s="26"/>
      <c r="T4" s="26"/>
      <c r="U4" s="26"/>
      <c r="V4" s="26"/>
      <c r="W4" s="26"/>
      <c r="X4" s="26"/>
      <c r="Y4" s="26"/>
    </row>
    <row r="5" spans="1:25" s="21" customFormat="1" ht="21.75" customHeight="1" x14ac:dyDescent="0.2">
      <c r="A5" s="50" t="s">
        <v>225</v>
      </c>
      <c r="B5" s="388"/>
      <c r="C5" s="389"/>
      <c r="D5" s="268"/>
      <c r="E5" s="269"/>
      <c r="F5" s="470">
        <v>390</v>
      </c>
      <c r="G5" s="389">
        <v>570</v>
      </c>
      <c r="H5" s="268">
        <f>480+90</f>
        <v>570</v>
      </c>
      <c r="I5" s="480">
        <f t="shared" ref="I5:I27" si="0">H5/G5-1</f>
        <v>0</v>
      </c>
      <c r="J5" s="388">
        <v>1.5649999999999999</v>
      </c>
      <c r="K5" s="389">
        <v>40</v>
      </c>
      <c r="L5" s="268">
        <f>2.368+12</f>
        <v>14.368</v>
      </c>
      <c r="M5" s="492">
        <f t="shared" ref="M5:M27" si="1">L5/K5-1</f>
        <v>-0.64080000000000004</v>
      </c>
      <c r="N5" s="391"/>
      <c r="O5" s="390"/>
      <c r="P5" s="270"/>
      <c r="Q5" s="271"/>
      <c r="R5" s="89"/>
      <c r="S5" s="48"/>
      <c r="T5" s="48"/>
      <c r="U5" s="48"/>
      <c r="V5" s="48"/>
      <c r="W5" s="48"/>
      <c r="X5" s="48"/>
      <c r="Y5" s="48"/>
    </row>
    <row r="6" spans="1:25" s="2" customFormat="1" ht="21.75" customHeight="1" thickBot="1" x14ac:dyDescent="0.25">
      <c r="A6" s="25" t="s">
        <v>148</v>
      </c>
      <c r="B6" s="345"/>
      <c r="C6" s="145"/>
      <c r="D6" s="272"/>
      <c r="E6" s="241"/>
      <c r="F6" s="471">
        <v>700</v>
      </c>
      <c r="G6" s="472">
        <v>860.2</v>
      </c>
      <c r="H6" s="473">
        <v>610</v>
      </c>
      <c r="I6" s="481">
        <f t="shared" si="0"/>
        <v>-0.29086259009532667</v>
      </c>
      <c r="J6" s="345">
        <v>2.4350000000000001</v>
      </c>
      <c r="K6" s="145">
        <v>4.0999999999999996</v>
      </c>
      <c r="L6" s="272">
        <v>2.6320000000000001</v>
      </c>
      <c r="M6" s="493">
        <f>L6/K6-1</f>
        <v>-0.35804878048780475</v>
      </c>
      <c r="N6" s="346"/>
      <c r="O6" s="147"/>
      <c r="P6" s="274"/>
      <c r="Q6" s="273"/>
      <c r="R6" s="79"/>
      <c r="S6" s="18"/>
      <c r="T6" s="18"/>
      <c r="U6" s="18"/>
      <c r="V6" s="18"/>
      <c r="W6" s="18"/>
      <c r="X6" s="18"/>
      <c r="Y6" s="18"/>
    </row>
    <row r="7" spans="1:25" s="2" customFormat="1" ht="21.75" customHeight="1" x14ac:dyDescent="0.2">
      <c r="A7" s="6" t="s">
        <v>151</v>
      </c>
      <c r="B7" s="327"/>
      <c r="C7" s="122"/>
      <c r="D7" s="122"/>
      <c r="E7" s="261"/>
      <c r="F7" s="474">
        <v>550.91999999999996</v>
      </c>
      <c r="G7" s="122">
        <v>440.73599999999999</v>
      </c>
      <c r="H7" s="122">
        <v>431.91999999999996</v>
      </c>
      <c r="I7" s="432">
        <f t="shared" si="0"/>
        <v>-2.0002904232919505E-2</v>
      </c>
      <c r="J7" s="327">
        <v>12</v>
      </c>
      <c r="K7" s="122">
        <v>9.6</v>
      </c>
      <c r="L7" s="122">
        <v>12</v>
      </c>
      <c r="M7" s="494">
        <f t="shared" si="1"/>
        <v>0.25</v>
      </c>
      <c r="N7" s="328"/>
      <c r="O7" s="124"/>
      <c r="P7" s="275"/>
      <c r="Q7" s="129"/>
      <c r="R7" s="79"/>
      <c r="S7" s="18"/>
      <c r="T7" s="18"/>
      <c r="U7" s="18"/>
      <c r="V7" s="18"/>
      <c r="W7" s="18"/>
      <c r="X7" s="18"/>
      <c r="Y7" s="18"/>
    </row>
    <row r="8" spans="1:25" s="2" customFormat="1" ht="21.75" customHeight="1" x14ac:dyDescent="0.2">
      <c r="A8" s="17" t="s">
        <v>152</v>
      </c>
      <c r="B8" s="330"/>
      <c r="C8" s="130"/>
      <c r="D8" s="130"/>
      <c r="E8" s="276"/>
      <c r="F8" s="475">
        <v>308</v>
      </c>
      <c r="G8" s="130">
        <v>246.4</v>
      </c>
      <c r="H8" s="130">
        <v>376</v>
      </c>
      <c r="I8" s="431">
        <f t="shared" si="0"/>
        <v>0.52597402597402598</v>
      </c>
      <c r="J8" s="330">
        <v>6</v>
      </c>
      <c r="K8" s="130">
        <v>5.6</v>
      </c>
      <c r="L8" s="130">
        <v>3</v>
      </c>
      <c r="M8" s="495">
        <f t="shared" si="1"/>
        <v>-0.4642857142857143</v>
      </c>
      <c r="N8" s="331"/>
      <c r="O8" s="132"/>
      <c r="P8" s="277"/>
      <c r="Q8" s="135"/>
      <c r="R8" s="79"/>
      <c r="S8" s="18"/>
      <c r="T8" s="18"/>
      <c r="U8" s="18"/>
      <c r="V8" s="18"/>
      <c r="W8" s="18"/>
      <c r="X8" s="18"/>
      <c r="Y8" s="18"/>
    </row>
    <row r="9" spans="1:25" s="2" customFormat="1" ht="21.75" customHeight="1" x14ac:dyDescent="0.2">
      <c r="A9" s="7" t="s">
        <v>257</v>
      </c>
      <c r="B9" s="392"/>
      <c r="C9" s="278"/>
      <c r="D9" s="278"/>
      <c r="E9" s="279"/>
      <c r="F9" s="476">
        <v>250</v>
      </c>
      <c r="G9" s="278">
        <v>200</v>
      </c>
      <c r="H9" s="278">
        <v>241</v>
      </c>
      <c r="I9" s="430">
        <f t="shared" si="0"/>
        <v>0.20500000000000007</v>
      </c>
      <c r="J9" s="392">
        <v>7</v>
      </c>
      <c r="K9" s="278">
        <v>3.2</v>
      </c>
      <c r="L9" s="278">
        <v>4</v>
      </c>
      <c r="M9" s="496">
        <f t="shared" si="1"/>
        <v>0.25</v>
      </c>
      <c r="N9" s="393"/>
      <c r="O9" s="280"/>
      <c r="P9" s="281"/>
      <c r="Q9" s="141"/>
      <c r="R9" s="79"/>
      <c r="S9" s="18"/>
      <c r="T9" s="18"/>
      <c r="U9" s="18"/>
      <c r="V9" s="18"/>
      <c r="W9" s="18"/>
      <c r="X9" s="18"/>
      <c r="Y9" s="18"/>
    </row>
    <row r="10" spans="1:25" s="18" customFormat="1" ht="21.75" customHeight="1" x14ac:dyDescent="0.2">
      <c r="A10" s="17" t="s">
        <v>144</v>
      </c>
      <c r="B10" s="330"/>
      <c r="C10" s="130"/>
      <c r="D10" s="130"/>
      <c r="E10" s="276"/>
      <c r="F10" s="475">
        <v>89</v>
      </c>
      <c r="G10" s="130">
        <v>71.2</v>
      </c>
      <c r="H10" s="130">
        <v>70</v>
      </c>
      <c r="I10" s="431">
        <f t="shared" si="0"/>
        <v>-1.6853932584269704E-2</v>
      </c>
      <c r="J10" s="330">
        <v>2.9990000000000001</v>
      </c>
      <c r="K10" s="130">
        <v>2.4</v>
      </c>
      <c r="L10" s="130">
        <v>2.601</v>
      </c>
      <c r="M10" s="495">
        <f t="shared" si="1"/>
        <v>8.3749999999999991E-2</v>
      </c>
      <c r="N10" s="331"/>
      <c r="O10" s="132"/>
      <c r="P10" s="277"/>
      <c r="Q10" s="135"/>
      <c r="R10" s="79"/>
    </row>
    <row r="11" spans="1:25" s="2" customFormat="1" ht="21.75" customHeight="1" x14ac:dyDescent="0.2">
      <c r="A11" s="7" t="s">
        <v>259</v>
      </c>
      <c r="B11" s="392"/>
      <c r="C11" s="278"/>
      <c r="D11" s="278"/>
      <c r="E11" s="279"/>
      <c r="F11" s="476">
        <v>155</v>
      </c>
      <c r="G11" s="278">
        <v>124</v>
      </c>
      <c r="H11" s="278">
        <v>77</v>
      </c>
      <c r="I11" s="430">
        <f t="shared" si="0"/>
        <v>-0.37903225806451613</v>
      </c>
      <c r="J11" s="392">
        <v>8</v>
      </c>
      <c r="K11" s="278">
        <v>7.5</v>
      </c>
      <c r="L11" s="278">
        <v>8</v>
      </c>
      <c r="M11" s="496">
        <f t="shared" si="1"/>
        <v>6.6666666666666652E-2</v>
      </c>
      <c r="N11" s="393"/>
      <c r="O11" s="280"/>
      <c r="P11" s="281"/>
      <c r="Q11" s="135"/>
      <c r="R11" s="79"/>
      <c r="S11" s="18"/>
      <c r="T11" s="18"/>
      <c r="U11" s="18"/>
      <c r="V11" s="18"/>
      <c r="W11" s="18"/>
      <c r="X11" s="18"/>
      <c r="Y11" s="18"/>
    </row>
    <row r="12" spans="1:25" s="2" customFormat="1" ht="21.75" customHeight="1" x14ac:dyDescent="0.2">
      <c r="A12" s="17" t="s">
        <v>145</v>
      </c>
      <c r="B12" s="330"/>
      <c r="C12" s="130"/>
      <c r="D12" s="130"/>
      <c r="E12" s="260"/>
      <c r="F12" s="475">
        <v>153</v>
      </c>
      <c r="G12" s="130">
        <v>122.4</v>
      </c>
      <c r="H12" s="130">
        <v>112</v>
      </c>
      <c r="I12" s="431">
        <f t="shared" si="0"/>
        <v>-8.496732026143794E-2</v>
      </c>
      <c r="J12" s="330">
        <v>4</v>
      </c>
      <c r="K12" s="130">
        <v>3.2</v>
      </c>
      <c r="L12" s="130">
        <v>3</v>
      </c>
      <c r="M12" s="495">
        <f t="shared" si="1"/>
        <v>-6.25E-2</v>
      </c>
      <c r="N12" s="331"/>
      <c r="O12" s="132"/>
      <c r="P12" s="277"/>
      <c r="Q12" s="135"/>
      <c r="R12" s="79"/>
      <c r="S12" s="18"/>
      <c r="T12" s="18"/>
      <c r="U12" s="18"/>
      <c r="V12" s="18"/>
      <c r="W12" s="18"/>
      <c r="X12" s="18"/>
      <c r="Y12" s="18"/>
    </row>
    <row r="13" spans="1:25" s="2" customFormat="1" ht="21.75" customHeight="1" x14ac:dyDescent="0.2">
      <c r="A13" s="7" t="s">
        <v>146</v>
      </c>
      <c r="B13" s="333"/>
      <c r="C13" s="136"/>
      <c r="D13" s="136"/>
      <c r="E13" s="259"/>
      <c r="F13" s="477">
        <v>90</v>
      </c>
      <c r="G13" s="136">
        <v>72</v>
      </c>
      <c r="H13" s="136">
        <v>60</v>
      </c>
      <c r="I13" s="430">
        <f t="shared" si="0"/>
        <v>-0.16666666666666663</v>
      </c>
      <c r="J13" s="333">
        <v>2</v>
      </c>
      <c r="K13" s="136">
        <v>1.6</v>
      </c>
      <c r="L13" s="136">
        <v>3</v>
      </c>
      <c r="M13" s="496">
        <f t="shared" si="1"/>
        <v>0.875</v>
      </c>
      <c r="N13" s="334"/>
      <c r="O13" s="138"/>
      <c r="P13" s="282"/>
      <c r="Q13" s="141"/>
      <c r="R13" s="79"/>
      <c r="S13" s="18"/>
      <c r="T13" s="18"/>
      <c r="U13" s="18"/>
      <c r="V13" s="18"/>
      <c r="W13" s="18"/>
      <c r="X13" s="18"/>
      <c r="Y13" s="18"/>
    </row>
    <row r="14" spans="1:25" ht="21.75" customHeight="1" thickBot="1" x14ac:dyDescent="0.25">
      <c r="A14" s="23" t="s">
        <v>143</v>
      </c>
      <c r="B14" s="336"/>
      <c r="C14" s="145"/>
      <c r="D14" s="145"/>
      <c r="E14" s="283"/>
      <c r="F14" s="478">
        <v>107</v>
      </c>
      <c r="G14" s="145">
        <v>85.6</v>
      </c>
      <c r="H14" s="145">
        <v>80</v>
      </c>
      <c r="I14" s="482">
        <f t="shared" si="0"/>
        <v>-6.5420560747663448E-2</v>
      </c>
      <c r="J14" s="336">
        <v>1</v>
      </c>
      <c r="K14" s="145">
        <v>0.8</v>
      </c>
      <c r="L14" s="145">
        <v>1</v>
      </c>
      <c r="M14" s="497">
        <f t="shared" si="1"/>
        <v>0.25</v>
      </c>
      <c r="N14" s="337"/>
      <c r="O14" s="147"/>
      <c r="P14" s="274"/>
      <c r="Q14" s="149"/>
    </row>
    <row r="15" spans="1:25" s="2" customFormat="1" ht="21.75" customHeight="1" thickBot="1" x14ac:dyDescent="0.25">
      <c r="A15" s="453" t="s">
        <v>256</v>
      </c>
      <c r="B15" s="454"/>
      <c r="C15" s="455"/>
      <c r="D15" s="455"/>
      <c r="E15" s="456"/>
      <c r="F15" s="479">
        <f>977+1703+200</f>
        <v>2880</v>
      </c>
      <c r="G15" s="455">
        <v>2304</v>
      </c>
      <c r="H15" s="455">
        <v>1797.45</v>
      </c>
      <c r="I15" s="483">
        <f t="shared" si="0"/>
        <v>-0.21985677083333333</v>
      </c>
      <c r="J15" s="454">
        <f>28+2+27</f>
        <v>57</v>
      </c>
      <c r="K15" s="455">
        <v>46.7</v>
      </c>
      <c r="L15" s="455">
        <v>46</v>
      </c>
      <c r="M15" s="498">
        <f t="shared" si="1"/>
        <v>-1.4989293361884481E-2</v>
      </c>
      <c r="N15" s="394"/>
      <c r="O15" s="284"/>
      <c r="P15" s="285"/>
      <c r="Q15" s="639"/>
      <c r="R15" s="79"/>
      <c r="S15" s="18"/>
      <c r="T15" s="18"/>
      <c r="U15" s="18"/>
      <c r="V15" s="18"/>
      <c r="W15" s="18"/>
      <c r="X15" s="18"/>
      <c r="Y15" s="18"/>
    </row>
    <row r="16" spans="1:25" s="2" customFormat="1" ht="21.75" customHeight="1" x14ac:dyDescent="0.2">
      <c r="A16" s="457" t="s">
        <v>258</v>
      </c>
      <c r="B16" s="458"/>
      <c r="C16" s="459"/>
      <c r="D16" s="459"/>
      <c r="E16" s="460"/>
      <c r="F16" s="458">
        <v>1254</v>
      </c>
      <c r="G16" s="459">
        <v>763.2</v>
      </c>
      <c r="H16" s="459">
        <v>837</v>
      </c>
      <c r="I16" s="484">
        <f t="shared" si="0"/>
        <v>9.6698113207547065E-2</v>
      </c>
      <c r="J16" s="458">
        <v>25</v>
      </c>
      <c r="K16" s="459">
        <v>17.100000000000001</v>
      </c>
      <c r="L16" s="459">
        <v>15</v>
      </c>
      <c r="M16" s="499">
        <f t="shared" si="1"/>
        <v>-0.1228070175438597</v>
      </c>
      <c r="N16" s="395"/>
      <c r="O16" s="286"/>
      <c r="P16" s="288"/>
      <c r="Q16" s="287"/>
      <c r="R16" s="79"/>
      <c r="S16" s="18"/>
      <c r="T16" s="18"/>
      <c r="U16" s="18"/>
      <c r="V16" s="18"/>
      <c r="W16" s="18"/>
      <c r="X16" s="18"/>
      <c r="Y16" s="18"/>
    </row>
    <row r="17" spans="1:85" s="18" customFormat="1" ht="21.75" customHeight="1" x14ac:dyDescent="0.2">
      <c r="A17" s="461" t="s">
        <v>224</v>
      </c>
      <c r="B17" s="330"/>
      <c r="C17" s="130"/>
      <c r="D17" s="130"/>
      <c r="E17" s="462"/>
      <c r="F17" s="330">
        <v>405</v>
      </c>
      <c r="G17" s="130">
        <v>177.6</v>
      </c>
      <c r="H17" s="130">
        <v>315</v>
      </c>
      <c r="I17" s="485">
        <f t="shared" si="0"/>
        <v>0.77364864864864868</v>
      </c>
      <c r="J17" s="330">
        <v>3</v>
      </c>
      <c r="K17" s="130">
        <v>2.4</v>
      </c>
      <c r="L17" s="130">
        <v>4</v>
      </c>
      <c r="M17" s="500">
        <f t="shared" si="1"/>
        <v>0.66666666666666674</v>
      </c>
      <c r="N17" s="640"/>
      <c r="O17" s="641"/>
      <c r="P17" s="642"/>
      <c r="Q17" s="644"/>
      <c r="R17" s="79"/>
    </row>
    <row r="18" spans="1:85" s="18" customFormat="1" ht="21.75" customHeight="1" thickBot="1" x14ac:dyDescent="0.25">
      <c r="A18" s="95" t="s">
        <v>150</v>
      </c>
      <c r="B18" s="396"/>
      <c r="C18" s="291"/>
      <c r="D18" s="291"/>
      <c r="E18" s="465"/>
      <c r="F18" s="396">
        <v>30</v>
      </c>
      <c r="G18" s="291">
        <v>24</v>
      </c>
      <c r="H18" s="291">
        <v>35</v>
      </c>
      <c r="I18" s="486">
        <f t="shared" si="0"/>
        <v>0.45833333333333326</v>
      </c>
      <c r="J18" s="396">
        <v>0</v>
      </c>
      <c r="K18" s="291"/>
      <c r="L18" s="291"/>
      <c r="M18" s="501"/>
      <c r="N18" s="337"/>
      <c r="O18" s="147"/>
      <c r="P18" s="274"/>
      <c r="Q18" s="320"/>
      <c r="R18" s="79"/>
    </row>
    <row r="19" spans="1:85" s="2" customFormat="1" ht="21.75" customHeight="1" x14ac:dyDescent="0.2">
      <c r="A19" s="20" t="s">
        <v>149</v>
      </c>
      <c r="B19" s="339"/>
      <c r="C19" s="150"/>
      <c r="D19" s="150"/>
      <c r="E19" s="289"/>
      <c r="F19" s="339">
        <v>1779</v>
      </c>
      <c r="G19" s="150">
        <v>1423.2</v>
      </c>
      <c r="H19" s="150">
        <v>1065</v>
      </c>
      <c r="I19" s="487">
        <f t="shared" si="0"/>
        <v>-0.25168634064080941</v>
      </c>
      <c r="J19" s="339">
        <v>81</v>
      </c>
      <c r="K19" s="150">
        <v>32</v>
      </c>
      <c r="L19" s="150">
        <v>40</v>
      </c>
      <c r="M19" s="502">
        <f t="shared" si="1"/>
        <v>0.25</v>
      </c>
      <c r="N19" s="340"/>
      <c r="O19" s="152"/>
      <c r="P19" s="290"/>
      <c r="Q19" s="155"/>
      <c r="R19" s="79"/>
      <c r="S19" s="18"/>
      <c r="T19" s="18"/>
      <c r="U19" s="18"/>
      <c r="V19" s="18"/>
      <c r="W19" s="18"/>
      <c r="X19" s="18"/>
      <c r="Y19" s="18"/>
    </row>
    <row r="20" spans="1:85" s="2" customFormat="1" ht="21.75" customHeight="1" x14ac:dyDescent="0.2">
      <c r="A20" s="468" t="s">
        <v>157</v>
      </c>
      <c r="B20" s="397"/>
      <c r="C20" s="292"/>
      <c r="D20" s="292"/>
      <c r="E20" s="469"/>
      <c r="F20" s="397">
        <v>1908</v>
      </c>
      <c r="G20" s="292">
        <v>1908</v>
      </c>
      <c r="H20" s="292">
        <v>1274.9859999999999</v>
      </c>
      <c r="I20" s="488">
        <f t="shared" si="0"/>
        <v>-0.33176834381551368</v>
      </c>
      <c r="J20" s="397">
        <v>34</v>
      </c>
      <c r="K20" s="292">
        <v>34</v>
      </c>
      <c r="L20" s="292">
        <v>7.04</v>
      </c>
      <c r="M20" s="503">
        <f t="shared" si="1"/>
        <v>-0.79294117647058826</v>
      </c>
      <c r="N20" s="331"/>
      <c r="O20" s="132"/>
      <c r="P20" s="277"/>
      <c r="Q20" s="144"/>
      <c r="R20" s="79"/>
      <c r="S20" s="18"/>
      <c r="T20" s="18"/>
      <c r="U20" s="18"/>
      <c r="V20" s="18"/>
      <c r="W20" s="18"/>
      <c r="X20" s="18"/>
      <c r="Y20" s="18"/>
    </row>
    <row r="21" spans="1:85" s="18" customFormat="1" ht="21.75" customHeight="1" x14ac:dyDescent="0.2">
      <c r="A21" s="461" t="s">
        <v>232</v>
      </c>
      <c r="B21" s="330"/>
      <c r="C21" s="130"/>
      <c r="D21" s="130"/>
      <c r="E21" s="462"/>
      <c r="F21" s="330">
        <v>11200</v>
      </c>
      <c r="G21" s="130">
        <v>13000</v>
      </c>
      <c r="H21" s="130">
        <v>12510</v>
      </c>
      <c r="I21" s="485">
        <f t="shared" si="0"/>
        <v>-3.7692307692307692E-2</v>
      </c>
      <c r="J21" s="330">
        <v>95</v>
      </c>
      <c r="K21" s="130">
        <v>41</v>
      </c>
      <c r="L21" s="130">
        <v>-3</v>
      </c>
      <c r="M21" s="500">
        <f t="shared" si="1"/>
        <v>-1.0731707317073171</v>
      </c>
      <c r="N21" s="640"/>
      <c r="O21" s="641"/>
      <c r="P21" s="642"/>
      <c r="Q21" s="643"/>
      <c r="R21" s="79"/>
    </row>
    <row r="22" spans="1:85" s="18" customFormat="1" ht="21.75" customHeight="1" thickBot="1" x14ac:dyDescent="0.25">
      <c r="A22" s="467" t="s">
        <v>147</v>
      </c>
      <c r="B22" s="398"/>
      <c r="C22" s="293"/>
      <c r="D22" s="293"/>
      <c r="E22" s="294"/>
      <c r="F22" s="398">
        <v>4270</v>
      </c>
      <c r="G22" s="293">
        <v>10189.200000000001</v>
      </c>
      <c r="H22" s="293">
        <v>14128.986000000001</v>
      </c>
      <c r="I22" s="489">
        <f t="shared" si="0"/>
        <v>0.38666293722765288</v>
      </c>
      <c r="J22" s="398">
        <v>32</v>
      </c>
      <c r="K22" s="293">
        <v>56.8</v>
      </c>
      <c r="L22" s="293">
        <v>4.04</v>
      </c>
      <c r="M22" s="504">
        <f t="shared" si="1"/>
        <v>-0.9288732394366197</v>
      </c>
      <c r="N22" s="337"/>
      <c r="O22" s="147"/>
      <c r="P22" s="274"/>
      <c r="Q22" s="320"/>
      <c r="R22" s="79"/>
    </row>
    <row r="23" spans="1:85" s="2" customFormat="1" ht="21.75" customHeight="1" x14ac:dyDescent="0.2">
      <c r="A23" s="20" t="s">
        <v>153</v>
      </c>
      <c r="B23" s="339"/>
      <c r="C23" s="150"/>
      <c r="D23" s="150"/>
      <c r="E23" s="289"/>
      <c r="F23" s="339">
        <v>896</v>
      </c>
      <c r="G23" s="150">
        <v>716.8</v>
      </c>
      <c r="H23" s="150">
        <v>714</v>
      </c>
      <c r="I23" s="487">
        <f t="shared" si="0"/>
        <v>-3.906249999999889E-3</v>
      </c>
      <c r="J23" s="339">
        <v>6</v>
      </c>
      <c r="K23" s="150">
        <v>4.8</v>
      </c>
      <c r="L23" s="150">
        <v>6</v>
      </c>
      <c r="M23" s="502">
        <f t="shared" si="1"/>
        <v>0.25</v>
      </c>
      <c r="N23" s="340"/>
      <c r="O23" s="152"/>
      <c r="P23" s="290"/>
      <c r="Q23" s="155"/>
      <c r="R23" s="79"/>
      <c r="S23" s="18"/>
      <c r="T23" s="18"/>
      <c r="U23" s="18"/>
      <c r="V23" s="18"/>
      <c r="W23" s="18"/>
      <c r="X23" s="18"/>
      <c r="Y23" s="18"/>
    </row>
    <row r="24" spans="1:85" s="2" customFormat="1" ht="21.75" customHeight="1" x14ac:dyDescent="0.2">
      <c r="A24" s="7" t="s">
        <v>154</v>
      </c>
      <c r="B24" s="333"/>
      <c r="C24" s="136"/>
      <c r="D24" s="136"/>
      <c r="E24" s="259"/>
      <c r="F24" s="350">
        <v>668</v>
      </c>
      <c r="G24" s="136">
        <v>534.4</v>
      </c>
      <c r="H24" s="136">
        <v>431</v>
      </c>
      <c r="I24" s="430">
        <f t="shared" si="0"/>
        <v>-0.19348802395209574</v>
      </c>
      <c r="J24" s="333">
        <v>6.952</v>
      </c>
      <c r="K24" s="136">
        <v>5.56</v>
      </c>
      <c r="L24" s="136">
        <v>8</v>
      </c>
      <c r="M24" s="496">
        <f t="shared" si="1"/>
        <v>0.43884892086330951</v>
      </c>
      <c r="N24" s="334"/>
      <c r="O24" s="138"/>
      <c r="P24" s="282"/>
      <c r="Q24" s="141"/>
      <c r="R24" s="79"/>
      <c r="S24" s="18"/>
      <c r="T24" s="18"/>
      <c r="U24" s="18"/>
      <c r="V24" s="18"/>
      <c r="W24" s="18"/>
      <c r="X24" s="18"/>
      <c r="Y24" s="18"/>
    </row>
    <row r="25" spans="1:85" s="2" customFormat="1" ht="21.75" customHeight="1" x14ac:dyDescent="0.2">
      <c r="A25" s="17" t="s">
        <v>155</v>
      </c>
      <c r="B25" s="330"/>
      <c r="C25" s="130"/>
      <c r="D25" s="130"/>
      <c r="E25" s="260"/>
      <c r="F25" s="330">
        <v>340</v>
      </c>
      <c r="G25" s="130">
        <v>272</v>
      </c>
      <c r="H25" s="130">
        <v>212</v>
      </c>
      <c r="I25" s="431">
        <f t="shared" si="0"/>
        <v>-0.22058823529411764</v>
      </c>
      <c r="J25" s="330">
        <v>7</v>
      </c>
      <c r="K25" s="130">
        <v>4</v>
      </c>
      <c r="L25" s="130">
        <v>5</v>
      </c>
      <c r="M25" s="495">
        <f t="shared" si="1"/>
        <v>0.25</v>
      </c>
      <c r="N25" s="331"/>
      <c r="O25" s="132"/>
      <c r="P25" s="277"/>
      <c r="Q25" s="135"/>
      <c r="R25" s="79"/>
      <c r="S25" s="18"/>
      <c r="T25" s="18"/>
      <c r="U25" s="18"/>
      <c r="V25" s="18"/>
      <c r="W25" s="18"/>
      <c r="X25" s="18"/>
      <c r="Y25" s="18"/>
    </row>
    <row r="26" spans="1:85" s="2" customFormat="1" ht="21.75" customHeight="1" thickBot="1" x14ac:dyDescent="0.25">
      <c r="A26" s="7" t="s">
        <v>156</v>
      </c>
      <c r="B26" s="333"/>
      <c r="C26" s="253"/>
      <c r="D26" s="246"/>
      <c r="E26" s="295"/>
      <c r="F26" s="333">
        <v>380</v>
      </c>
      <c r="G26" s="253">
        <v>304</v>
      </c>
      <c r="H26" s="246">
        <v>304</v>
      </c>
      <c r="I26" s="490">
        <f t="shared" si="0"/>
        <v>0</v>
      </c>
      <c r="J26" s="333"/>
      <c r="K26" s="253"/>
      <c r="L26" s="246"/>
      <c r="M26" s="505"/>
      <c r="N26" s="334"/>
      <c r="O26" s="254"/>
      <c r="P26" s="297"/>
      <c r="Q26" s="296"/>
      <c r="R26" s="79"/>
      <c r="S26" s="18"/>
      <c r="T26" s="18"/>
      <c r="U26" s="18"/>
      <c r="V26" s="18"/>
      <c r="W26" s="18"/>
      <c r="X26" s="18"/>
      <c r="Y26" s="18"/>
    </row>
    <row r="27" spans="1:85" ht="26.25" customHeight="1" thickBot="1" x14ac:dyDescent="0.25">
      <c r="A27" s="44"/>
      <c r="B27" s="298">
        <f t="shared" ref="B27:H27" si="2">SUM(B5:B26)</f>
        <v>0</v>
      </c>
      <c r="C27" s="299">
        <f t="shared" si="2"/>
        <v>0</v>
      </c>
      <c r="D27" s="299">
        <f t="shared" si="2"/>
        <v>0</v>
      </c>
      <c r="E27" s="300">
        <f t="shared" si="2"/>
        <v>0</v>
      </c>
      <c r="F27" s="301">
        <f t="shared" si="2"/>
        <v>28802.92</v>
      </c>
      <c r="G27" s="302">
        <f t="shared" si="2"/>
        <v>34408.936000000002</v>
      </c>
      <c r="H27" s="302">
        <f t="shared" si="2"/>
        <v>36252.342000000004</v>
      </c>
      <c r="I27" s="491">
        <f t="shared" si="0"/>
        <v>5.3573467078435799E-2</v>
      </c>
      <c r="J27" s="301">
        <f>SUM(J5:J26)</f>
        <v>393.95100000000002</v>
      </c>
      <c r="K27" s="302">
        <f>SUM(K5:K26)</f>
        <v>322.36</v>
      </c>
      <c r="L27" s="302">
        <f>SUM(L5:L26)</f>
        <v>185.68099999999998</v>
      </c>
      <c r="M27" s="506">
        <f t="shared" si="1"/>
        <v>-0.42399491252016386</v>
      </c>
      <c r="N27" s="301">
        <f>SUM(N5:N26)</f>
        <v>0</v>
      </c>
      <c r="O27" s="302">
        <f>SUM(O5:O26)</f>
        <v>0</v>
      </c>
      <c r="P27" s="302">
        <f>SUM(P5:P26)</f>
        <v>0</v>
      </c>
      <c r="Q27" s="303">
        <f t="shared" ref="Q27" si="3">SUM(Q5:Q26)</f>
        <v>0</v>
      </c>
    </row>
    <row r="28" spans="1:85" x14ac:dyDescent="0.2">
      <c r="A28" s="77"/>
      <c r="C28" s="322"/>
      <c r="G28" s="321"/>
      <c r="K28" s="322"/>
      <c r="O28" s="322"/>
      <c r="R28" s="90"/>
      <c r="S28"/>
      <c r="T28"/>
      <c r="U28" s="5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</row>
    <row r="29" spans="1:85" x14ac:dyDescent="0.2">
      <c r="C29" s="322"/>
      <c r="G29" s="321"/>
      <c r="K29" s="322"/>
      <c r="O29" s="322"/>
    </row>
    <row r="30" spans="1:85" x14ac:dyDescent="0.2">
      <c r="C30" s="322"/>
      <c r="G30" s="321"/>
      <c r="K30" s="322"/>
      <c r="O30" s="322"/>
    </row>
    <row r="31" spans="1:85" x14ac:dyDescent="0.2">
      <c r="C31" s="322"/>
      <c r="G31" s="321"/>
      <c r="K31" s="322"/>
      <c r="O31" s="322"/>
    </row>
    <row r="32" spans="1:85" x14ac:dyDescent="0.2">
      <c r="C32" s="322"/>
      <c r="G32" s="321"/>
      <c r="K32" s="322"/>
      <c r="O32" s="322"/>
    </row>
    <row r="33" spans="3:19" x14ac:dyDescent="0.2">
      <c r="C33" s="322"/>
      <c r="G33" s="321"/>
      <c r="K33" s="322"/>
      <c r="O33" s="322"/>
    </row>
    <row r="34" spans="3:19" x14ac:dyDescent="0.2">
      <c r="C34" s="322"/>
      <c r="G34" s="321"/>
      <c r="K34" s="322"/>
      <c r="O34" s="322"/>
    </row>
    <row r="35" spans="3:19" x14ac:dyDescent="0.2">
      <c r="C35" s="322"/>
      <c r="G35" s="321"/>
      <c r="K35" s="322"/>
      <c r="O35" s="322"/>
    </row>
    <row r="36" spans="3:19" x14ac:dyDescent="0.2">
      <c r="C36" s="322"/>
      <c r="G36" s="321"/>
      <c r="K36" s="322"/>
      <c r="O36" s="322"/>
    </row>
    <row r="37" spans="3:19" x14ac:dyDescent="0.2">
      <c r="C37" s="322"/>
      <c r="G37" s="321"/>
      <c r="K37" s="322"/>
      <c r="O37" s="322"/>
    </row>
    <row r="38" spans="3:19" x14ac:dyDescent="0.2">
      <c r="C38" s="322"/>
      <c r="G38" s="321"/>
      <c r="K38" s="322"/>
      <c r="O38" s="322"/>
      <c r="S38" s="323"/>
    </row>
    <row r="39" spans="3:19" x14ac:dyDescent="0.2">
      <c r="C39" s="322"/>
      <c r="G39" s="321"/>
      <c r="K39" s="322"/>
      <c r="O39" s="322"/>
    </row>
    <row r="40" spans="3:19" x14ac:dyDescent="0.2">
      <c r="C40" s="322"/>
      <c r="G40" s="321"/>
      <c r="K40" s="322"/>
      <c r="O40" s="322"/>
    </row>
    <row r="41" spans="3:19" x14ac:dyDescent="0.2">
      <c r="C41" s="322"/>
      <c r="G41" s="321"/>
      <c r="K41" s="322"/>
      <c r="O41" s="322"/>
    </row>
    <row r="42" spans="3:19" x14ac:dyDescent="0.2">
      <c r="C42" s="322"/>
      <c r="G42" s="321"/>
      <c r="K42" s="322"/>
      <c r="O42" s="322"/>
    </row>
    <row r="43" spans="3:19" x14ac:dyDescent="0.2">
      <c r="C43" s="322"/>
      <c r="G43" s="321"/>
      <c r="K43" s="322"/>
      <c r="O43" s="322"/>
    </row>
    <row r="44" spans="3:19" x14ac:dyDescent="0.2">
      <c r="C44" s="322"/>
      <c r="G44" s="321"/>
      <c r="K44" s="322"/>
      <c r="O44" s="322"/>
    </row>
    <row r="45" spans="3:19" x14ac:dyDescent="0.2">
      <c r="C45" s="322"/>
      <c r="G45" s="321"/>
      <c r="K45" s="322"/>
      <c r="O45" s="322"/>
    </row>
    <row r="46" spans="3:19" x14ac:dyDescent="0.2">
      <c r="C46" s="322"/>
      <c r="G46" s="321"/>
      <c r="K46" s="322"/>
      <c r="O46" s="322"/>
    </row>
    <row r="47" spans="3:19" x14ac:dyDescent="0.2">
      <c r="C47" s="322"/>
      <c r="G47" s="321"/>
      <c r="K47" s="322"/>
      <c r="O47" s="322"/>
    </row>
    <row r="48" spans="3:19" x14ac:dyDescent="0.2">
      <c r="C48" s="322"/>
      <c r="G48" s="321"/>
      <c r="K48" s="322"/>
      <c r="O48" s="322"/>
    </row>
    <row r="49" spans="3:15" x14ac:dyDescent="0.2">
      <c r="C49" s="322"/>
      <c r="G49" s="321"/>
      <c r="K49" s="322"/>
      <c r="O49" s="322"/>
    </row>
    <row r="50" spans="3:15" x14ac:dyDescent="0.2">
      <c r="C50" s="322"/>
      <c r="G50" s="321"/>
      <c r="K50" s="322"/>
      <c r="O50" s="322"/>
    </row>
    <row r="51" spans="3:15" x14ac:dyDescent="0.2">
      <c r="C51" s="322"/>
      <c r="G51" s="321"/>
      <c r="K51" s="322"/>
      <c r="O51" s="322"/>
    </row>
    <row r="52" spans="3:15" x14ac:dyDescent="0.2">
      <c r="C52" s="322"/>
      <c r="G52" s="321"/>
      <c r="K52" s="322"/>
      <c r="O52" s="322"/>
    </row>
    <row r="53" spans="3:15" x14ac:dyDescent="0.2">
      <c r="C53" s="322"/>
      <c r="G53" s="321"/>
      <c r="K53" s="322"/>
      <c r="O53" s="322"/>
    </row>
    <row r="54" spans="3:15" x14ac:dyDescent="0.2">
      <c r="C54" s="322"/>
      <c r="G54" s="321"/>
      <c r="K54" s="322"/>
      <c r="O54" s="322"/>
    </row>
    <row r="55" spans="3:15" x14ac:dyDescent="0.2">
      <c r="C55" s="322"/>
      <c r="G55" s="321"/>
      <c r="K55" s="322"/>
      <c r="O55" s="322"/>
    </row>
    <row r="56" spans="3:15" x14ac:dyDescent="0.2">
      <c r="C56" s="322"/>
      <c r="G56" s="321"/>
      <c r="K56" s="322"/>
      <c r="O56" s="322"/>
    </row>
    <row r="57" spans="3:15" x14ac:dyDescent="0.2">
      <c r="C57" s="322"/>
      <c r="G57" s="321"/>
      <c r="K57" s="322"/>
      <c r="O57" s="322"/>
    </row>
    <row r="58" spans="3:15" x14ac:dyDescent="0.2">
      <c r="C58" s="322"/>
      <c r="G58" s="321"/>
      <c r="K58" s="322"/>
      <c r="O58" s="322"/>
    </row>
    <row r="59" spans="3:15" x14ac:dyDescent="0.2">
      <c r="C59" s="322"/>
      <c r="G59" s="321"/>
      <c r="K59" s="322"/>
      <c r="O59" s="322"/>
    </row>
    <row r="60" spans="3:15" x14ac:dyDescent="0.2">
      <c r="C60" s="322"/>
      <c r="G60" s="321"/>
      <c r="K60" s="322"/>
      <c r="O60" s="322"/>
    </row>
    <row r="61" spans="3:15" x14ac:dyDescent="0.2">
      <c r="C61" s="322"/>
      <c r="G61" s="321"/>
      <c r="K61" s="322"/>
      <c r="O61" s="322"/>
    </row>
    <row r="62" spans="3:15" x14ac:dyDescent="0.2">
      <c r="C62" s="322"/>
      <c r="G62" s="321"/>
      <c r="K62" s="322"/>
      <c r="O62" s="322"/>
    </row>
    <row r="63" spans="3:15" x14ac:dyDescent="0.2">
      <c r="C63" s="322"/>
      <c r="G63" s="321"/>
      <c r="K63" s="322"/>
      <c r="O63" s="322"/>
    </row>
    <row r="64" spans="3:15" x14ac:dyDescent="0.2">
      <c r="C64" s="322"/>
      <c r="G64" s="321"/>
      <c r="K64" s="322"/>
      <c r="O64" s="322"/>
    </row>
    <row r="65" spans="3:15" x14ac:dyDescent="0.2">
      <c r="C65" s="322"/>
      <c r="G65" s="321"/>
      <c r="K65" s="322"/>
      <c r="O65" s="322"/>
    </row>
    <row r="66" spans="3:15" x14ac:dyDescent="0.2">
      <c r="C66" s="322"/>
      <c r="G66" s="321"/>
      <c r="K66" s="322"/>
      <c r="O66" s="322"/>
    </row>
    <row r="67" spans="3:15" x14ac:dyDescent="0.2">
      <c r="C67" s="322"/>
      <c r="G67" s="321"/>
      <c r="K67" s="322"/>
      <c r="O67" s="322"/>
    </row>
    <row r="68" spans="3:15" x14ac:dyDescent="0.2">
      <c r="C68" s="322"/>
      <c r="G68" s="321"/>
      <c r="K68" s="322"/>
      <c r="O68" s="322"/>
    </row>
    <row r="69" spans="3:15" x14ac:dyDescent="0.2">
      <c r="C69" s="322"/>
      <c r="G69" s="321"/>
      <c r="K69" s="322"/>
      <c r="O69" s="322"/>
    </row>
    <row r="70" spans="3:15" x14ac:dyDescent="0.2">
      <c r="C70" s="322"/>
      <c r="G70" s="321"/>
      <c r="K70" s="322"/>
      <c r="O70" s="322"/>
    </row>
    <row r="71" spans="3:15" x14ac:dyDescent="0.2">
      <c r="C71" s="322"/>
      <c r="G71" s="321"/>
      <c r="K71" s="322"/>
      <c r="O71" s="322"/>
    </row>
    <row r="72" spans="3:15" x14ac:dyDescent="0.2">
      <c r="C72" s="322"/>
      <c r="G72" s="321"/>
      <c r="K72" s="322"/>
      <c r="O72" s="322"/>
    </row>
    <row r="73" spans="3:15" x14ac:dyDescent="0.2">
      <c r="C73" s="322"/>
      <c r="G73" s="321"/>
      <c r="K73" s="322"/>
      <c r="O73" s="322"/>
    </row>
    <row r="74" spans="3:15" x14ac:dyDescent="0.2">
      <c r="C74" s="322"/>
      <c r="G74" s="321"/>
      <c r="K74" s="322"/>
      <c r="O74" s="322"/>
    </row>
    <row r="75" spans="3:15" x14ac:dyDescent="0.2">
      <c r="C75" s="322"/>
      <c r="G75" s="321"/>
      <c r="K75" s="322"/>
      <c r="O75" s="322"/>
    </row>
    <row r="76" spans="3:15" x14ac:dyDescent="0.2">
      <c r="C76" s="322"/>
      <c r="G76" s="321"/>
      <c r="K76" s="322"/>
      <c r="O76" s="322"/>
    </row>
    <row r="77" spans="3:15" x14ac:dyDescent="0.2">
      <c r="C77" s="322"/>
      <c r="G77" s="321"/>
      <c r="K77" s="322"/>
      <c r="O77" s="322"/>
    </row>
    <row r="78" spans="3:15" x14ac:dyDescent="0.2">
      <c r="C78" s="322"/>
      <c r="G78" s="321"/>
      <c r="K78" s="322"/>
      <c r="O78" s="322"/>
    </row>
    <row r="79" spans="3:15" x14ac:dyDescent="0.2">
      <c r="C79" s="322"/>
      <c r="G79" s="321"/>
      <c r="K79" s="322"/>
      <c r="O79" s="322"/>
    </row>
    <row r="80" spans="3:15" x14ac:dyDescent="0.2">
      <c r="C80" s="322"/>
      <c r="G80" s="321"/>
      <c r="K80" s="322"/>
      <c r="O80" s="322"/>
    </row>
    <row r="81" spans="3:15" x14ac:dyDescent="0.2">
      <c r="C81" s="322"/>
      <c r="G81" s="321"/>
      <c r="K81" s="322"/>
      <c r="O81" s="322"/>
    </row>
    <row r="82" spans="3:15" x14ac:dyDescent="0.2">
      <c r="C82" s="322"/>
      <c r="G82" s="321"/>
      <c r="K82" s="322"/>
      <c r="O82" s="322"/>
    </row>
    <row r="83" spans="3:15" x14ac:dyDescent="0.2">
      <c r="C83" s="322"/>
      <c r="G83" s="321"/>
      <c r="K83" s="322"/>
      <c r="O83" s="322"/>
    </row>
    <row r="84" spans="3:15" x14ac:dyDescent="0.2">
      <c r="C84" s="322"/>
      <c r="G84" s="321"/>
      <c r="K84" s="322"/>
      <c r="O84" s="322"/>
    </row>
    <row r="85" spans="3:15" x14ac:dyDescent="0.2">
      <c r="C85" s="322"/>
      <c r="G85" s="321"/>
      <c r="K85" s="322"/>
      <c r="O85" s="322"/>
    </row>
    <row r="86" spans="3:15" x14ac:dyDescent="0.2">
      <c r="C86" s="322"/>
      <c r="G86" s="321"/>
      <c r="K86" s="322"/>
      <c r="O86" s="322"/>
    </row>
    <row r="87" spans="3:15" x14ac:dyDescent="0.2">
      <c r="C87" s="322"/>
      <c r="G87" s="321"/>
      <c r="K87" s="322"/>
      <c r="O87" s="322"/>
    </row>
    <row r="88" spans="3:15" x14ac:dyDescent="0.2">
      <c r="C88" s="322"/>
      <c r="G88" s="321"/>
      <c r="K88" s="322"/>
      <c r="O88" s="322"/>
    </row>
    <row r="89" spans="3:15" x14ac:dyDescent="0.2">
      <c r="C89" s="322"/>
      <c r="G89" s="321"/>
      <c r="K89" s="322"/>
      <c r="O89" s="322"/>
    </row>
    <row r="90" spans="3:15" x14ac:dyDescent="0.2">
      <c r="C90" s="322"/>
      <c r="G90" s="321"/>
      <c r="K90" s="322"/>
      <c r="O90" s="322"/>
    </row>
    <row r="91" spans="3:15" x14ac:dyDescent="0.2">
      <c r="C91" s="322"/>
      <c r="G91" s="321"/>
      <c r="K91" s="322"/>
      <c r="O91" s="322"/>
    </row>
    <row r="92" spans="3:15" x14ac:dyDescent="0.2">
      <c r="C92" s="322"/>
      <c r="G92" s="321"/>
      <c r="K92" s="322"/>
      <c r="O92" s="322"/>
    </row>
    <row r="93" spans="3:15" x14ac:dyDescent="0.2">
      <c r="C93" s="322"/>
      <c r="G93" s="321"/>
      <c r="K93" s="322"/>
      <c r="O93" s="322"/>
    </row>
    <row r="94" spans="3:15" x14ac:dyDescent="0.2">
      <c r="C94" s="322"/>
      <c r="G94" s="321"/>
      <c r="K94" s="322"/>
      <c r="O94" s="322"/>
    </row>
    <row r="95" spans="3:15" x14ac:dyDescent="0.2">
      <c r="C95" s="322"/>
      <c r="G95" s="321"/>
      <c r="K95" s="322"/>
      <c r="O95" s="322"/>
    </row>
    <row r="96" spans="3:15" x14ac:dyDescent="0.2">
      <c r="C96" s="322"/>
      <c r="G96" s="321"/>
      <c r="K96" s="322"/>
      <c r="O96" s="322"/>
    </row>
    <row r="97" spans="3:15" x14ac:dyDescent="0.2">
      <c r="C97" s="322"/>
      <c r="G97" s="321"/>
      <c r="K97" s="322"/>
      <c r="O97" s="322"/>
    </row>
    <row r="98" spans="3:15" x14ac:dyDescent="0.2">
      <c r="C98" s="322"/>
      <c r="G98" s="321"/>
      <c r="K98" s="322"/>
      <c r="O98" s="322"/>
    </row>
    <row r="99" spans="3:15" x14ac:dyDescent="0.2">
      <c r="C99" s="322"/>
      <c r="G99" s="321"/>
      <c r="K99" s="322"/>
      <c r="O99" s="322"/>
    </row>
    <row r="100" spans="3:15" x14ac:dyDescent="0.2">
      <c r="C100" s="322"/>
      <c r="G100" s="321"/>
      <c r="K100" s="322"/>
      <c r="O100" s="322"/>
    </row>
    <row r="101" spans="3:15" x14ac:dyDescent="0.2">
      <c r="C101" s="322"/>
      <c r="G101" s="321"/>
      <c r="K101" s="322"/>
      <c r="O101" s="322"/>
    </row>
    <row r="102" spans="3:15" x14ac:dyDescent="0.2">
      <c r="C102" s="322"/>
      <c r="G102" s="321"/>
      <c r="K102" s="322"/>
      <c r="O102" s="322"/>
    </row>
    <row r="103" spans="3:15" x14ac:dyDescent="0.2">
      <c r="C103" s="322"/>
      <c r="G103" s="321"/>
      <c r="K103" s="322"/>
      <c r="O103" s="322"/>
    </row>
    <row r="104" spans="3:15" x14ac:dyDescent="0.2">
      <c r="C104" s="322"/>
      <c r="G104" s="321"/>
      <c r="K104" s="322"/>
      <c r="O104" s="322"/>
    </row>
    <row r="105" spans="3:15" x14ac:dyDescent="0.2">
      <c r="C105" s="322"/>
      <c r="G105" s="321"/>
      <c r="K105" s="322"/>
      <c r="O105" s="322"/>
    </row>
    <row r="106" spans="3:15" x14ac:dyDescent="0.2">
      <c r="C106" s="322"/>
      <c r="G106" s="321"/>
      <c r="K106" s="322"/>
      <c r="O106" s="322"/>
    </row>
    <row r="107" spans="3:15" x14ac:dyDescent="0.2">
      <c r="C107" s="322"/>
      <c r="G107" s="321"/>
      <c r="K107" s="322"/>
      <c r="O107" s="322"/>
    </row>
    <row r="108" spans="3:15" x14ac:dyDescent="0.2">
      <c r="C108" s="322"/>
      <c r="G108" s="321"/>
      <c r="K108" s="322"/>
      <c r="O108" s="322"/>
    </row>
    <row r="109" spans="3:15" x14ac:dyDescent="0.2">
      <c r="C109" s="322"/>
      <c r="G109" s="321"/>
      <c r="K109" s="322"/>
      <c r="O109" s="322"/>
    </row>
    <row r="110" spans="3:15" x14ac:dyDescent="0.2">
      <c r="C110" s="322"/>
      <c r="G110" s="321"/>
      <c r="K110" s="322"/>
      <c r="O110" s="322"/>
    </row>
    <row r="111" spans="3:15" x14ac:dyDescent="0.2">
      <c r="C111" s="322"/>
      <c r="G111" s="321"/>
      <c r="K111" s="322"/>
      <c r="O111" s="322"/>
    </row>
    <row r="112" spans="3:15" x14ac:dyDescent="0.2">
      <c r="C112" s="322"/>
      <c r="G112" s="321"/>
      <c r="K112" s="322"/>
      <c r="O112" s="322"/>
    </row>
    <row r="113" spans="3:19" x14ac:dyDescent="0.2">
      <c r="C113" s="322"/>
      <c r="G113" s="321"/>
      <c r="K113" s="322"/>
      <c r="O113" s="322"/>
    </row>
    <row r="114" spans="3:19" x14ac:dyDescent="0.2">
      <c r="C114" s="322"/>
      <c r="G114" s="321"/>
      <c r="K114" s="322"/>
      <c r="O114" s="322"/>
    </row>
    <row r="115" spans="3:19" x14ac:dyDescent="0.2">
      <c r="C115" s="322"/>
      <c r="G115" s="321"/>
      <c r="K115" s="322"/>
      <c r="O115" s="322"/>
    </row>
    <row r="116" spans="3:19" x14ac:dyDescent="0.2">
      <c r="C116" s="322"/>
      <c r="G116" s="321"/>
      <c r="K116" s="322"/>
      <c r="O116" s="322"/>
    </row>
    <row r="117" spans="3:19" x14ac:dyDescent="0.2">
      <c r="C117" s="322"/>
      <c r="G117" s="321"/>
      <c r="K117" s="322"/>
      <c r="O117" s="322"/>
    </row>
    <row r="118" spans="3:19" x14ac:dyDescent="0.2">
      <c r="C118" s="322"/>
      <c r="G118" s="321"/>
      <c r="K118" s="322"/>
      <c r="O118" s="322"/>
    </row>
    <row r="119" spans="3:19" x14ac:dyDescent="0.2">
      <c r="C119" s="322"/>
      <c r="G119" s="321"/>
      <c r="K119" s="322"/>
      <c r="O119" s="322"/>
    </row>
    <row r="120" spans="3:19" x14ac:dyDescent="0.2">
      <c r="C120" s="322"/>
      <c r="G120" s="321"/>
      <c r="K120" s="322"/>
      <c r="O120" s="322"/>
    </row>
    <row r="121" spans="3:19" x14ac:dyDescent="0.2">
      <c r="C121" s="322"/>
      <c r="G121" s="321"/>
      <c r="K121" s="322"/>
      <c r="O121" s="322"/>
    </row>
    <row r="122" spans="3:19" x14ac:dyDescent="0.2">
      <c r="C122" s="322"/>
      <c r="G122" s="321"/>
      <c r="K122" s="322"/>
      <c r="O122" s="322"/>
      <c r="S122" s="323"/>
    </row>
    <row r="123" spans="3:19" x14ac:dyDescent="0.2">
      <c r="C123" s="322"/>
      <c r="G123" s="321"/>
      <c r="K123" s="322"/>
      <c r="O123" s="322"/>
    </row>
    <row r="124" spans="3:19" x14ac:dyDescent="0.2">
      <c r="C124" s="322"/>
      <c r="G124" s="321"/>
      <c r="K124" s="322"/>
      <c r="O124" s="322"/>
    </row>
    <row r="125" spans="3:19" x14ac:dyDescent="0.2">
      <c r="C125" s="322"/>
      <c r="G125" s="321"/>
      <c r="K125" s="322"/>
      <c r="O125" s="322"/>
    </row>
    <row r="126" spans="3:19" x14ac:dyDescent="0.2">
      <c r="C126" s="322"/>
      <c r="G126" s="321"/>
      <c r="K126" s="322"/>
      <c r="O126" s="322"/>
    </row>
    <row r="127" spans="3:19" x14ac:dyDescent="0.2">
      <c r="C127" s="322"/>
      <c r="G127" s="321"/>
      <c r="K127" s="322"/>
      <c r="O127" s="322"/>
    </row>
    <row r="128" spans="3:19" x14ac:dyDescent="0.2">
      <c r="C128" s="322"/>
      <c r="G128" s="321"/>
      <c r="K128" s="322"/>
      <c r="O128" s="322"/>
    </row>
    <row r="129" spans="3:15" x14ac:dyDescent="0.2">
      <c r="C129" s="322"/>
      <c r="G129" s="321"/>
      <c r="K129" s="322"/>
      <c r="O129" s="322"/>
    </row>
  </sheetData>
  <mergeCells count="5">
    <mergeCell ref="A3:A4"/>
    <mergeCell ref="J3:M3"/>
    <mergeCell ref="F3:I3"/>
    <mergeCell ref="N3:Q3"/>
    <mergeCell ref="B3:E3"/>
  </mergeCells>
  <pageMargins left="0.43307086614173229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showOutlineSymbols="0" showWhiteSpace="0" zoomScale="70" zoomScaleNormal="70" workbookViewId="0">
      <selection sqref="A1:XFD7"/>
    </sheetView>
  </sheetViews>
  <sheetFormatPr defaultRowHeight="14.25" x14ac:dyDescent="0.2"/>
  <cols>
    <col min="1" max="1" width="4.625" style="1044" customWidth="1"/>
    <col min="2" max="2" width="52.875" style="8" customWidth="1"/>
    <col min="3" max="5" width="10.125" hidden="1" customWidth="1"/>
    <col min="6" max="6" width="10.125" style="861" hidden="1" customWidth="1"/>
    <col min="7" max="9" width="10.125" style="1" customWidth="1"/>
    <col min="10" max="10" width="10.125" style="861" customWidth="1"/>
    <col min="11" max="13" width="10.125" customWidth="1"/>
    <col min="14" max="14" width="10.125" style="861" customWidth="1"/>
    <col min="15" max="17" width="10.125" hidden="1" customWidth="1"/>
    <col min="18" max="18" width="10.125" style="861" hidden="1" customWidth="1"/>
    <col min="19" max="23" width="9" style="18"/>
  </cols>
  <sheetData>
    <row r="1" spans="1:64" ht="27.75" customHeight="1" x14ac:dyDescent="0.45">
      <c r="A1" s="666"/>
      <c r="B1" s="666"/>
      <c r="C1" s="1"/>
      <c r="D1" s="1"/>
      <c r="E1" s="10"/>
      <c r="F1" s="1"/>
      <c r="I1" s="33"/>
      <c r="J1" s="667" t="s">
        <v>294</v>
      </c>
      <c r="K1" s="1"/>
      <c r="L1" s="1"/>
      <c r="M1" s="1"/>
      <c r="N1" s="1"/>
      <c r="O1" s="1"/>
      <c r="P1" s="1"/>
      <c r="Q1" s="1"/>
      <c r="R1" s="66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</row>
    <row r="2" spans="1:64" ht="6.75" customHeight="1" thickBot="1" x14ac:dyDescent="0.25"/>
    <row r="3" spans="1:64" ht="22.5" customHeight="1" x14ac:dyDescent="0.2">
      <c r="A3" s="1616" t="s">
        <v>263</v>
      </c>
      <c r="B3" s="1611" t="s">
        <v>228</v>
      </c>
      <c r="C3" s="1621" t="s">
        <v>215</v>
      </c>
      <c r="D3" s="1622"/>
      <c r="E3" s="1622"/>
      <c r="F3" s="1623"/>
      <c r="G3" s="1613" t="s">
        <v>216</v>
      </c>
      <c r="H3" s="1614"/>
      <c r="I3" s="1614"/>
      <c r="J3" s="1614"/>
      <c r="K3" s="1621" t="s">
        <v>217</v>
      </c>
      <c r="L3" s="1622"/>
      <c r="M3" s="1622"/>
      <c r="N3" s="1623"/>
      <c r="O3" s="1621" t="s">
        <v>207</v>
      </c>
      <c r="P3" s="1622"/>
      <c r="Q3" s="1622"/>
      <c r="R3" s="1623"/>
    </row>
    <row r="4" spans="1:64" s="9" customFormat="1" ht="42.75" customHeight="1" thickBot="1" x14ac:dyDescent="0.25">
      <c r="A4" s="1617"/>
      <c r="B4" s="1612"/>
      <c r="C4" s="41" t="s">
        <v>295</v>
      </c>
      <c r="D4" s="42" t="s">
        <v>296</v>
      </c>
      <c r="E4" s="42" t="s">
        <v>297</v>
      </c>
      <c r="F4" s="1045" t="s">
        <v>267</v>
      </c>
      <c r="G4" s="41" t="s">
        <v>295</v>
      </c>
      <c r="H4" s="42" t="s">
        <v>296</v>
      </c>
      <c r="I4" s="42" t="s">
        <v>297</v>
      </c>
      <c r="J4" s="672" t="s">
        <v>267</v>
      </c>
      <c r="K4" s="41" t="s">
        <v>295</v>
      </c>
      <c r="L4" s="42" t="s">
        <v>296</v>
      </c>
      <c r="M4" s="42" t="s">
        <v>297</v>
      </c>
      <c r="N4" s="1045" t="s">
        <v>267</v>
      </c>
      <c r="O4" s="41" t="s">
        <v>295</v>
      </c>
      <c r="P4" s="42" t="s">
        <v>296</v>
      </c>
      <c r="Q4" s="42" t="s">
        <v>297</v>
      </c>
      <c r="R4" s="1045" t="s">
        <v>267</v>
      </c>
      <c r="S4" s="26"/>
      <c r="T4" s="26"/>
      <c r="U4" s="26"/>
      <c r="V4" s="26"/>
      <c r="W4" s="26"/>
    </row>
    <row r="5" spans="1:64" s="21" customFormat="1" ht="21.75" customHeight="1" x14ac:dyDescent="0.2">
      <c r="A5" s="1046">
        <v>1</v>
      </c>
      <c r="B5" s="50" t="s">
        <v>225</v>
      </c>
      <c r="C5" s="1489"/>
      <c r="D5" s="1490"/>
      <c r="E5" s="1490"/>
      <c r="F5" s="1491" t="e">
        <f>E5/D5-1</f>
        <v>#DIV/0!</v>
      </c>
      <c r="G5" s="1492">
        <v>456</v>
      </c>
      <c r="H5" s="1493">
        <v>433.46</v>
      </c>
      <c r="I5" s="1493">
        <v>341</v>
      </c>
      <c r="J5" s="1491">
        <f t="shared" ref="J5:J29" si="0">I5/H5-1</f>
        <v>-0.2133068795275227</v>
      </c>
      <c r="K5" s="1492">
        <v>2.2000000000000002</v>
      </c>
      <c r="L5" s="1493">
        <v>10</v>
      </c>
      <c r="M5" s="1493">
        <v>1.85</v>
      </c>
      <c r="N5" s="1491">
        <f t="shared" ref="N5:N18" si="1">M5/L5-1</f>
        <v>-0.81499999999999995</v>
      </c>
      <c r="O5" s="1494"/>
      <c r="P5" s="1495"/>
      <c r="Q5" s="1495"/>
      <c r="R5" s="1491" t="e">
        <f t="shared" ref="R5:R6" si="2">Q5/P5-1</f>
        <v>#DIV/0!</v>
      </c>
      <c r="S5" s="48"/>
      <c r="T5" s="48"/>
      <c r="U5" s="48"/>
      <c r="V5" s="48"/>
      <c r="W5" s="48"/>
    </row>
    <row r="6" spans="1:64" s="18" customFormat="1" ht="21.75" customHeight="1" thickBot="1" x14ac:dyDescent="0.25">
      <c r="A6" s="1050">
        <v>2</v>
      </c>
      <c r="B6" s="23" t="s">
        <v>148</v>
      </c>
      <c r="C6" s="1496"/>
      <c r="D6" s="1497"/>
      <c r="E6" s="1497"/>
      <c r="F6" s="1498"/>
      <c r="G6" s="1499">
        <v>634</v>
      </c>
      <c r="H6" s="1253">
        <v>507.2</v>
      </c>
      <c r="I6" s="1253">
        <v>759</v>
      </c>
      <c r="J6" s="1498">
        <f t="shared" si="0"/>
        <v>0.49645110410094651</v>
      </c>
      <c r="K6" s="1499">
        <v>2.8</v>
      </c>
      <c r="L6" s="1500">
        <v>3.15</v>
      </c>
      <c r="M6" s="1500">
        <v>3.15</v>
      </c>
      <c r="N6" s="1498">
        <f t="shared" si="1"/>
        <v>0</v>
      </c>
      <c r="O6" s="1501"/>
      <c r="P6" s="1001"/>
      <c r="Q6" s="1001"/>
      <c r="R6" s="1502" t="e">
        <f t="shared" si="2"/>
        <v>#DIV/0!</v>
      </c>
    </row>
    <row r="7" spans="1:64" s="2" customFormat="1" ht="21.75" customHeight="1" x14ac:dyDescent="0.2">
      <c r="A7" s="1056">
        <v>3</v>
      </c>
      <c r="B7" s="6" t="s">
        <v>151</v>
      </c>
      <c r="C7" s="1503"/>
      <c r="D7" s="1504"/>
      <c r="E7" s="1504"/>
      <c r="F7" s="1505" t="e">
        <f>E7/D7-1</f>
        <v>#DIV/0!</v>
      </c>
      <c r="G7" s="1506">
        <v>1332</v>
      </c>
      <c r="H7" s="1507">
        <v>1008.816</v>
      </c>
      <c r="I7" s="1507">
        <v>955.30000000000007</v>
      </c>
      <c r="J7" s="1351">
        <f t="shared" si="0"/>
        <v>-5.3048325958351183E-2</v>
      </c>
      <c r="K7" s="1506">
        <v>24</v>
      </c>
      <c r="L7" s="1507">
        <v>18.760000000000002</v>
      </c>
      <c r="M7" s="1507">
        <v>14.09</v>
      </c>
      <c r="N7" s="1505">
        <f t="shared" si="1"/>
        <v>-0.24893390191897657</v>
      </c>
      <c r="O7" s="1468"/>
      <c r="P7" s="1482"/>
      <c r="Q7" s="1482"/>
      <c r="R7" s="1508"/>
      <c r="S7" s="18"/>
      <c r="T7" s="18"/>
      <c r="U7" s="18"/>
      <c r="V7" s="18"/>
      <c r="W7" s="18"/>
    </row>
    <row r="8" spans="1:64" s="2" customFormat="1" ht="21.75" customHeight="1" x14ac:dyDescent="0.2">
      <c r="A8" s="1061">
        <v>4</v>
      </c>
      <c r="B8" s="17" t="s">
        <v>152</v>
      </c>
      <c r="C8" s="1357"/>
      <c r="D8" s="1358"/>
      <c r="E8" s="1358"/>
      <c r="F8" s="1509" t="e">
        <f>E8/D8-1</f>
        <v>#DIV/0!</v>
      </c>
      <c r="G8" s="1510">
        <v>349</v>
      </c>
      <c r="H8" s="1511">
        <v>279.2</v>
      </c>
      <c r="I8" s="973">
        <v>610</v>
      </c>
      <c r="J8" s="1359">
        <f t="shared" si="0"/>
        <v>1.1848137535816621</v>
      </c>
      <c r="K8" s="1512">
        <v>7</v>
      </c>
      <c r="L8" s="973">
        <v>5.6</v>
      </c>
      <c r="M8" s="973">
        <v>6</v>
      </c>
      <c r="N8" s="1509">
        <f t="shared" si="1"/>
        <v>7.1428571428571397E-2</v>
      </c>
      <c r="O8" s="1512"/>
      <c r="P8" s="973"/>
      <c r="Q8" s="973"/>
      <c r="R8" s="1513"/>
      <c r="S8" s="18"/>
      <c r="T8" s="18"/>
      <c r="U8" s="18"/>
      <c r="V8" s="18"/>
      <c r="W8" s="18"/>
    </row>
    <row r="9" spans="1:64" s="2" customFormat="1" ht="21.75" customHeight="1" x14ac:dyDescent="0.2">
      <c r="A9" s="1066">
        <v>5</v>
      </c>
      <c r="B9" s="7" t="s">
        <v>274</v>
      </c>
      <c r="C9" s="1514"/>
      <c r="D9" s="1515"/>
      <c r="E9" s="1516"/>
      <c r="F9" s="1517" t="e">
        <f>E9/D9-1</f>
        <v>#DIV/0!</v>
      </c>
      <c r="G9" s="1518">
        <v>806</v>
      </c>
      <c r="H9" s="1519">
        <v>644.79999999999995</v>
      </c>
      <c r="I9" s="1519">
        <v>602</v>
      </c>
      <c r="J9" s="1365">
        <f t="shared" si="0"/>
        <v>-6.6377171215880826E-2</v>
      </c>
      <c r="K9" s="1518">
        <v>18</v>
      </c>
      <c r="L9" s="1519">
        <v>8.8000000000000007</v>
      </c>
      <c r="M9" s="1484">
        <v>9</v>
      </c>
      <c r="N9" s="1517">
        <f t="shared" si="1"/>
        <v>2.2727272727272707E-2</v>
      </c>
      <c r="O9" s="1520"/>
      <c r="P9" s="1484"/>
      <c r="Q9" s="1484"/>
      <c r="R9" s="1521"/>
      <c r="S9" s="18"/>
      <c r="T9" s="18"/>
      <c r="U9" s="18"/>
      <c r="V9" s="18"/>
      <c r="W9" s="18"/>
    </row>
    <row r="10" spans="1:64" s="18" customFormat="1" ht="21.75" customHeight="1" x14ac:dyDescent="0.2">
      <c r="A10" s="1061">
        <v>6</v>
      </c>
      <c r="B10" s="17" t="s">
        <v>144</v>
      </c>
      <c r="C10" s="1522"/>
      <c r="D10" s="1523"/>
      <c r="E10" s="1523"/>
      <c r="F10" s="1509" t="e">
        <f>E10/D10-1</f>
        <v>#DIV/0!</v>
      </c>
      <c r="G10" s="1510">
        <v>455</v>
      </c>
      <c r="H10" s="1511">
        <v>364</v>
      </c>
      <c r="I10" s="1511">
        <v>255</v>
      </c>
      <c r="J10" s="1359">
        <f t="shared" si="0"/>
        <v>-0.2994505494505495</v>
      </c>
      <c r="K10" s="1510">
        <v>12.741</v>
      </c>
      <c r="L10" s="1511">
        <v>5.6</v>
      </c>
      <c r="M10" s="1511">
        <v>6</v>
      </c>
      <c r="N10" s="1509">
        <f t="shared" si="1"/>
        <v>7.1428571428571397E-2</v>
      </c>
      <c r="O10" s="1512"/>
      <c r="P10" s="973"/>
      <c r="Q10" s="973"/>
      <c r="R10" s="1513"/>
    </row>
    <row r="11" spans="1:64" s="2" customFormat="1" ht="21.75" customHeight="1" x14ac:dyDescent="0.2">
      <c r="A11" s="1066">
        <v>7</v>
      </c>
      <c r="B11" s="7" t="s">
        <v>275</v>
      </c>
      <c r="C11" s="1514"/>
      <c r="D11" s="1515"/>
      <c r="E11" s="1515"/>
      <c r="F11" s="1517" t="e">
        <f>E11/D11-1</f>
        <v>#DIV/0!</v>
      </c>
      <c r="G11" s="1518">
        <v>355</v>
      </c>
      <c r="H11" s="1519">
        <v>284</v>
      </c>
      <c r="I11" s="1519">
        <v>385</v>
      </c>
      <c r="J11" s="1365">
        <f t="shared" si="0"/>
        <v>0.35563380281690149</v>
      </c>
      <c r="K11" s="1518">
        <v>22</v>
      </c>
      <c r="L11" s="1519">
        <v>9.6</v>
      </c>
      <c r="M11" s="1519">
        <v>9</v>
      </c>
      <c r="N11" s="1517">
        <f t="shared" si="1"/>
        <v>-6.25E-2</v>
      </c>
      <c r="O11" s="1520"/>
      <c r="P11" s="1484"/>
      <c r="Q11" s="1484"/>
      <c r="R11" s="1521"/>
      <c r="S11" s="18"/>
      <c r="T11" s="18"/>
      <c r="U11" s="18"/>
      <c r="V11" s="18"/>
      <c r="W11" s="18"/>
    </row>
    <row r="12" spans="1:64" s="2" customFormat="1" ht="25.5" customHeight="1" x14ac:dyDescent="0.2">
      <c r="A12" s="1061">
        <v>8</v>
      </c>
      <c r="B12" s="17" t="s">
        <v>145</v>
      </c>
      <c r="C12" s="1522"/>
      <c r="D12" s="1523"/>
      <c r="E12" s="1523"/>
      <c r="F12" s="1509"/>
      <c r="G12" s="1510">
        <v>251</v>
      </c>
      <c r="H12" s="1511">
        <v>198.6</v>
      </c>
      <c r="I12" s="1511">
        <v>173.65</v>
      </c>
      <c r="J12" s="1359">
        <f t="shared" si="0"/>
        <v>-0.12562940584088611</v>
      </c>
      <c r="K12" s="1510">
        <v>11</v>
      </c>
      <c r="L12" s="1511">
        <v>8.4559999999999995</v>
      </c>
      <c r="M12" s="1511">
        <v>5</v>
      </c>
      <c r="N12" s="1509">
        <f t="shared" si="1"/>
        <v>-0.40870387890255433</v>
      </c>
      <c r="O12" s="1512"/>
      <c r="P12" s="973"/>
      <c r="Q12" s="973"/>
      <c r="R12" s="1513" t="e">
        <f t="shared" ref="R12" si="3">Q12/P12-1</f>
        <v>#DIV/0!</v>
      </c>
      <c r="S12" s="18"/>
      <c r="T12" s="18"/>
      <c r="U12" s="18"/>
      <c r="V12" s="18"/>
      <c r="W12" s="18"/>
    </row>
    <row r="13" spans="1:64" s="2" customFormat="1" ht="21.75" customHeight="1" x14ac:dyDescent="0.2">
      <c r="A13" s="1066">
        <v>9</v>
      </c>
      <c r="B13" s="7" t="s">
        <v>146</v>
      </c>
      <c r="C13" s="1524"/>
      <c r="D13" s="1525"/>
      <c r="E13" s="1364"/>
      <c r="F13" s="1517" t="e">
        <f t="shared" ref="F13:F24" si="4">E13/D13-1</f>
        <v>#DIV/0!</v>
      </c>
      <c r="G13" s="1526">
        <v>275.25</v>
      </c>
      <c r="H13" s="1527">
        <v>222.4</v>
      </c>
      <c r="I13" s="1527">
        <v>267</v>
      </c>
      <c r="J13" s="1365">
        <f t="shared" si="0"/>
        <v>0.20053956834532372</v>
      </c>
      <c r="K13" s="1526">
        <v>4</v>
      </c>
      <c r="L13" s="1527">
        <v>3.2</v>
      </c>
      <c r="M13" s="963">
        <v>3</v>
      </c>
      <c r="N13" s="1517">
        <f t="shared" si="1"/>
        <v>-6.25E-2</v>
      </c>
      <c r="O13" s="1528"/>
      <c r="P13" s="963"/>
      <c r="Q13" s="963"/>
      <c r="R13" s="1521"/>
      <c r="S13" s="18"/>
      <c r="T13" s="18"/>
      <c r="U13" s="18"/>
      <c r="V13" s="18"/>
      <c r="W13" s="18"/>
    </row>
    <row r="14" spans="1:64" ht="21.75" customHeight="1" thickBot="1" x14ac:dyDescent="0.25">
      <c r="A14" s="1050">
        <v>10</v>
      </c>
      <c r="B14" s="23" t="s">
        <v>143</v>
      </c>
      <c r="C14" s="1529"/>
      <c r="D14" s="1530"/>
      <c r="E14" s="1530"/>
      <c r="F14" s="1531" t="e">
        <f t="shared" si="4"/>
        <v>#DIV/0!</v>
      </c>
      <c r="G14" s="1532">
        <v>300</v>
      </c>
      <c r="H14" s="1533">
        <v>240</v>
      </c>
      <c r="I14" s="1533">
        <v>294.42</v>
      </c>
      <c r="J14" s="1373">
        <f t="shared" si="0"/>
        <v>0.22675000000000001</v>
      </c>
      <c r="K14" s="1532">
        <v>8</v>
      </c>
      <c r="L14" s="1533">
        <v>4.2080000000000002</v>
      </c>
      <c r="M14" s="1533">
        <v>5</v>
      </c>
      <c r="N14" s="1531">
        <f t="shared" si="1"/>
        <v>0.18821292775665399</v>
      </c>
      <c r="O14" s="1251"/>
      <c r="P14" s="1001"/>
      <c r="Q14" s="1001"/>
      <c r="R14" s="1534"/>
    </row>
    <row r="15" spans="1:64" s="2" customFormat="1" ht="21.75" customHeight="1" x14ac:dyDescent="0.2">
      <c r="A15" s="1080">
        <v>11</v>
      </c>
      <c r="B15" s="1081" t="s">
        <v>276</v>
      </c>
      <c r="C15" s="1535"/>
      <c r="D15" s="1536"/>
      <c r="E15" s="1536"/>
      <c r="F15" s="1537" t="e">
        <f t="shared" si="4"/>
        <v>#DIV/0!</v>
      </c>
      <c r="G15" s="1538">
        <v>975</v>
      </c>
      <c r="H15" s="1539">
        <v>780</v>
      </c>
      <c r="I15" s="1540">
        <v>752</v>
      </c>
      <c r="J15" s="1541">
        <f t="shared" si="0"/>
        <v>-3.5897435897435881E-2</v>
      </c>
      <c r="K15" s="1538">
        <v>25</v>
      </c>
      <c r="L15" s="1539">
        <v>20</v>
      </c>
      <c r="M15" s="1539">
        <v>17</v>
      </c>
      <c r="N15" s="1537">
        <f t="shared" si="1"/>
        <v>-0.15000000000000002</v>
      </c>
      <c r="O15" s="1542"/>
      <c r="P15" s="1540"/>
      <c r="Q15" s="1540"/>
      <c r="R15" s="1543"/>
      <c r="S15" s="18"/>
      <c r="T15" s="18"/>
      <c r="U15" s="18"/>
      <c r="V15" s="18"/>
      <c r="W15" s="18"/>
    </row>
    <row r="16" spans="1:64" s="18" customFormat="1" ht="23.25" customHeight="1" x14ac:dyDescent="0.2">
      <c r="A16" s="1089">
        <v>12</v>
      </c>
      <c r="B16" s="575" t="s">
        <v>277</v>
      </c>
      <c r="C16" s="1544"/>
      <c r="D16" s="1545"/>
      <c r="E16" s="1545"/>
      <c r="F16" s="1546" t="e">
        <f t="shared" si="4"/>
        <v>#DIV/0!</v>
      </c>
      <c r="G16" s="1547">
        <v>250</v>
      </c>
      <c r="H16" s="1548">
        <v>200</v>
      </c>
      <c r="I16" s="1548">
        <v>200</v>
      </c>
      <c r="J16" s="1259">
        <f t="shared" si="0"/>
        <v>0</v>
      </c>
      <c r="K16" s="1549">
        <v>3</v>
      </c>
      <c r="L16" s="1548">
        <v>2.4</v>
      </c>
      <c r="M16" s="1548">
        <v>2</v>
      </c>
      <c r="N16" s="1546">
        <f t="shared" si="1"/>
        <v>-0.16666666666666663</v>
      </c>
      <c r="O16" s="1550"/>
      <c r="P16" s="1551"/>
      <c r="Q16" s="1551"/>
      <c r="R16" s="1264"/>
    </row>
    <row r="17" spans="1:23" s="2" customFormat="1" ht="21.75" customHeight="1" thickBot="1" x14ac:dyDescent="0.25">
      <c r="A17" s="1095">
        <v>13</v>
      </c>
      <c r="B17" s="1096" t="s">
        <v>278</v>
      </c>
      <c r="C17" s="1552"/>
      <c r="D17" s="1553"/>
      <c r="E17" s="1553"/>
      <c r="F17" s="1554" t="e">
        <f t="shared" si="4"/>
        <v>#DIV/0!</v>
      </c>
      <c r="G17" s="1555">
        <v>1423</v>
      </c>
      <c r="H17" s="1556">
        <v>1138.4000000000001</v>
      </c>
      <c r="I17" s="1556">
        <v>1095</v>
      </c>
      <c r="J17" s="1212">
        <f t="shared" si="0"/>
        <v>-3.8123682361208777E-2</v>
      </c>
      <c r="K17" s="1555">
        <v>28</v>
      </c>
      <c r="L17" s="1556">
        <v>22.4</v>
      </c>
      <c r="M17" s="1556">
        <v>27</v>
      </c>
      <c r="N17" s="1554">
        <f t="shared" si="1"/>
        <v>0.20535714285714302</v>
      </c>
      <c r="O17" s="1557"/>
      <c r="P17" s="1558"/>
      <c r="Q17" s="1558"/>
      <c r="R17" s="1216" t="e">
        <f t="shared" ref="R17:R18" si="5">Q17/P17-1</f>
        <v>#DIV/0!</v>
      </c>
      <c r="S17" s="18"/>
      <c r="T17" s="18"/>
      <c r="U17" s="18"/>
      <c r="V17" s="18"/>
      <c r="W17" s="18"/>
    </row>
    <row r="18" spans="1:23" s="2" customFormat="1" ht="21.75" customHeight="1" x14ac:dyDescent="0.2">
      <c r="A18" s="1103">
        <v>14</v>
      </c>
      <c r="B18" s="1104" t="s">
        <v>279</v>
      </c>
      <c r="C18" s="1559"/>
      <c r="D18" s="1560"/>
      <c r="E18" s="1560"/>
      <c r="F18" s="1561" t="e">
        <f t="shared" si="4"/>
        <v>#DIV/0!</v>
      </c>
      <c r="G18" s="1562">
        <v>1221</v>
      </c>
      <c r="H18" s="1563">
        <v>976.8</v>
      </c>
      <c r="I18" s="1563">
        <v>1158</v>
      </c>
      <c r="J18" s="1564">
        <f t="shared" si="0"/>
        <v>0.18550368550368557</v>
      </c>
      <c r="K18" s="1562">
        <v>20</v>
      </c>
      <c r="L18" s="1563">
        <v>16</v>
      </c>
      <c r="M18" s="1565">
        <v>14</v>
      </c>
      <c r="N18" s="1561">
        <f t="shared" si="1"/>
        <v>-0.125</v>
      </c>
      <c r="O18" s="1566"/>
      <c r="P18" s="1565"/>
      <c r="Q18" s="1565"/>
      <c r="R18" s="1561" t="e">
        <f t="shared" si="5"/>
        <v>#DIV/0!</v>
      </c>
      <c r="S18" s="18"/>
      <c r="T18" s="18"/>
      <c r="U18" s="18"/>
      <c r="V18" s="18"/>
      <c r="W18" s="18"/>
    </row>
    <row r="19" spans="1:23" s="18" customFormat="1" ht="21.75" customHeight="1" x14ac:dyDescent="0.2">
      <c r="A19" s="1061">
        <v>15</v>
      </c>
      <c r="B19" s="20" t="s">
        <v>150</v>
      </c>
      <c r="C19" s="1544"/>
      <c r="D19" s="1545"/>
      <c r="E19" s="1545"/>
      <c r="F19" s="1567" t="e">
        <f t="shared" si="4"/>
        <v>#DIV/0!</v>
      </c>
      <c r="G19" s="1549">
        <v>57</v>
      </c>
      <c r="H19" s="1548">
        <v>44.8</v>
      </c>
      <c r="I19" s="1548">
        <v>51</v>
      </c>
      <c r="J19" s="1314">
        <f t="shared" si="0"/>
        <v>0.13839285714285721</v>
      </c>
      <c r="K19" s="1549">
        <v>2</v>
      </c>
      <c r="L19" s="1548"/>
      <c r="M19" s="1548"/>
      <c r="N19" s="1567"/>
      <c r="O19" s="1550"/>
      <c r="P19" s="1551"/>
      <c r="Q19" s="1551"/>
      <c r="R19" s="1315"/>
    </row>
    <row r="20" spans="1:23" s="2" customFormat="1" ht="21.75" customHeight="1" thickBot="1" x14ac:dyDescent="0.25">
      <c r="A20" s="1113">
        <v>16</v>
      </c>
      <c r="B20" s="1114" t="s">
        <v>224</v>
      </c>
      <c r="C20" s="1568"/>
      <c r="D20" s="1569"/>
      <c r="E20" s="1569"/>
      <c r="F20" s="1570" t="e">
        <f t="shared" si="4"/>
        <v>#DIV/0!</v>
      </c>
      <c r="G20" s="1571">
        <v>311</v>
      </c>
      <c r="H20" s="1572">
        <v>484.8</v>
      </c>
      <c r="I20" s="1572">
        <v>303</v>
      </c>
      <c r="J20" s="1573">
        <f t="shared" si="0"/>
        <v>-0.375</v>
      </c>
      <c r="K20" s="1571">
        <v>5</v>
      </c>
      <c r="L20" s="1572">
        <v>4</v>
      </c>
      <c r="M20" s="1572">
        <v>3</v>
      </c>
      <c r="N20" s="1570">
        <f t="shared" ref="N20:N27" si="6">M20/L20-1</f>
        <v>-0.25</v>
      </c>
      <c r="O20" s="1574"/>
      <c r="P20" s="1575"/>
      <c r="Q20" s="1575"/>
      <c r="R20" s="1576"/>
      <c r="S20" s="18"/>
      <c r="T20" s="18"/>
      <c r="U20" s="18"/>
      <c r="V20" s="18"/>
      <c r="W20" s="18"/>
    </row>
    <row r="21" spans="1:23" s="2" customFormat="1" ht="22.5" customHeight="1" x14ac:dyDescent="0.2">
      <c r="A21" s="1121">
        <v>17</v>
      </c>
      <c r="B21" s="20" t="s">
        <v>149</v>
      </c>
      <c r="C21" s="1377"/>
      <c r="D21" s="1378"/>
      <c r="E21" s="1378"/>
      <c r="F21" s="1567" t="e">
        <f t="shared" si="4"/>
        <v>#DIV/0!</v>
      </c>
      <c r="G21" s="1549">
        <v>3743</v>
      </c>
      <c r="H21" s="1548">
        <v>2994.4</v>
      </c>
      <c r="I21" s="1551">
        <v>3072</v>
      </c>
      <c r="J21" s="1314">
        <f t="shared" si="0"/>
        <v>2.5915041410633055E-2</v>
      </c>
      <c r="K21" s="1550">
        <v>63</v>
      </c>
      <c r="L21" s="1551">
        <v>46.4</v>
      </c>
      <c r="M21" s="1551">
        <v>47</v>
      </c>
      <c r="N21" s="1567">
        <f t="shared" si="6"/>
        <v>1.2931034482758674E-2</v>
      </c>
      <c r="O21" s="1550"/>
      <c r="P21" s="1551"/>
      <c r="Q21" s="1551"/>
      <c r="R21" s="1315" t="e">
        <f t="shared" ref="R21" si="7">Q21/P21-1</f>
        <v>#DIV/0!</v>
      </c>
      <c r="S21" s="18"/>
      <c r="T21" s="18"/>
      <c r="U21" s="18"/>
      <c r="V21" s="18"/>
      <c r="W21" s="18"/>
    </row>
    <row r="22" spans="1:23" s="2" customFormat="1" ht="21.75" customHeight="1" x14ac:dyDescent="0.2">
      <c r="A22" s="1122">
        <v>18</v>
      </c>
      <c r="B22" s="1123" t="s">
        <v>147</v>
      </c>
      <c r="C22" s="1577"/>
      <c r="D22" s="1578"/>
      <c r="E22" s="1578"/>
      <c r="F22" s="1579" t="e">
        <f t="shared" si="4"/>
        <v>#DIV/0!</v>
      </c>
      <c r="G22" s="1241">
        <v>4725</v>
      </c>
      <c r="H22" s="1580">
        <v>13767.2</v>
      </c>
      <c r="I22" s="1580">
        <v>12769</v>
      </c>
      <c r="J22" s="1581">
        <f t="shared" si="0"/>
        <v>-7.2505665640072103E-2</v>
      </c>
      <c r="K22" s="1241">
        <v>30</v>
      </c>
      <c r="L22" s="1580">
        <v>120</v>
      </c>
      <c r="M22" s="1580">
        <v>37</v>
      </c>
      <c r="N22" s="1579">
        <f t="shared" si="6"/>
        <v>-0.69166666666666665</v>
      </c>
      <c r="O22" s="1241"/>
      <c r="P22" s="1580"/>
      <c r="Q22" s="1580"/>
      <c r="R22" s="1582"/>
      <c r="S22" s="18"/>
      <c r="T22" s="18"/>
      <c r="U22" s="18"/>
      <c r="V22" s="18"/>
      <c r="W22" s="18"/>
    </row>
    <row r="23" spans="1:23" s="2" customFormat="1" ht="21.75" customHeight="1" x14ac:dyDescent="0.2">
      <c r="A23" s="1130">
        <v>19</v>
      </c>
      <c r="B23" s="1131" t="s">
        <v>157</v>
      </c>
      <c r="C23" s="1357"/>
      <c r="D23" s="1358"/>
      <c r="E23" s="1358"/>
      <c r="F23" s="1583" t="e">
        <f t="shared" si="4"/>
        <v>#DIV/0!</v>
      </c>
      <c r="G23" s="1512">
        <v>2783</v>
      </c>
      <c r="H23" s="973">
        <v>2102.4</v>
      </c>
      <c r="I23" s="973">
        <v>2471</v>
      </c>
      <c r="J23" s="1584">
        <f t="shared" si="0"/>
        <v>0.1753234398782344</v>
      </c>
      <c r="K23" s="1512">
        <v>41</v>
      </c>
      <c r="L23" s="973">
        <v>22.791</v>
      </c>
      <c r="M23" s="973">
        <v>18</v>
      </c>
      <c r="N23" s="1583">
        <f t="shared" si="6"/>
        <v>-0.21021455837830727</v>
      </c>
      <c r="O23" s="1512"/>
      <c r="P23" s="973"/>
      <c r="Q23" s="973"/>
      <c r="R23" s="1585"/>
      <c r="S23" s="18"/>
      <c r="T23" s="18"/>
      <c r="U23" s="18"/>
      <c r="V23" s="18"/>
      <c r="W23" s="18"/>
    </row>
    <row r="24" spans="1:23" s="2" customFormat="1" ht="21.75" customHeight="1" thickBot="1" x14ac:dyDescent="0.25">
      <c r="A24" s="1134">
        <v>20</v>
      </c>
      <c r="B24" s="1135" t="s">
        <v>232</v>
      </c>
      <c r="C24" s="1586"/>
      <c r="D24" s="1587"/>
      <c r="E24" s="1587"/>
      <c r="F24" s="1588" t="e">
        <f t="shared" si="4"/>
        <v>#DIV/0!</v>
      </c>
      <c r="G24" s="1589"/>
      <c r="H24" s="1590">
        <v>14240</v>
      </c>
      <c r="I24" s="1591"/>
      <c r="J24" s="1592"/>
      <c r="K24" s="1589">
        <v>169</v>
      </c>
      <c r="L24" s="1590">
        <v>114.2</v>
      </c>
      <c r="M24" s="1590">
        <v>95</v>
      </c>
      <c r="N24" s="1588">
        <f t="shared" si="6"/>
        <v>-0.1681260945709282</v>
      </c>
      <c r="O24" s="1593"/>
      <c r="P24" s="1591"/>
      <c r="Q24" s="1591"/>
      <c r="R24" s="1594"/>
      <c r="S24" s="18"/>
      <c r="T24" s="18"/>
      <c r="U24" s="18"/>
      <c r="V24" s="18"/>
      <c r="W24" s="18"/>
    </row>
    <row r="25" spans="1:23" s="2" customFormat="1" ht="21.75" customHeight="1" x14ac:dyDescent="0.2">
      <c r="A25" s="1121">
        <v>21</v>
      </c>
      <c r="B25" s="20" t="s">
        <v>153</v>
      </c>
      <c r="C25" s="1544"/>
      <c r="D25" s="1545"/>
      <c r="E25" s="1545"/>
      <c r="F25" s="1567"/>
      <c r="G25" s="1549">
        <v>995</v>
      </c>
      <c r="H25" s="1548">
        <v>796</v>
      </c>
      <c r="I25" s="1548">
        <v>812</v>
      </c>
      <c r="J25" s="1314">
        <f t="shared" si="0"/>
        <v>2.0100502512562901E-2</v>
      </c>
      <c r="K25" s="1549">
        <v>10</v>
      </c>
      <c r="L25" s="1548">
        <v>8</v>
      </c>
      <c r="M25" s="1548">
        <v>8</v>
      </c>
      <c r="N25" s="1567">
        <f t="shared" si="6"/>
        <v>0</v>
      </c>
      <c r="O25" s="1550"/>
      <c r="P25" s="1551"/>
      <c r="Q25" s="1551"/>
      <c r="R25" s="1315"/>
      <c r="S25" s="18"/>
      <c r="T25" s="18"/>
      <c r="U25" s="18"/>
      <c r="V25" s="18"/>
      <c r="W25" s="18"/>
    </row>
    <row r="26" spans="1:23" s="2" customFormat="1" ht="21.75" customHeight="1" x14ac:dyDescent="0.2">
      <c r="A26" s="1066">
        <v>22</v>
      </c>
      <c r="B26" s="7" t="s">
        <v>154</v>
      </c>
      <c r="C26" s="1524"/>
      <c r="D26" s="1525"/>
      <c r="E26" s="1525"/>
      <c r="F26" s="1517"/>
      <c r="G26" s="1595">
        <v>1000</v>
      </c>
      <c r="H26" s="1527">
        <v>800</v>
      </c>
      <c r="I26" s="1527">
        <v>626</v>
      </c>
      <c r="J26" s="1365">
        <f t="shared" si="0"/>
        <v>-0.21750000000000003</v>
      </c>
      <c r="K26" s="1526">
        <v>11.952</v>
      </c>
      <c r="L26" s="1527">
        <v>9.56</v>
      </c>
      <c r="M26" s="1527">
        <v>13</v>
      </c>
      <c r="N26" s="1517">
        <f t="shared" si="6"/>
        <v>0.35983263598326354</v>
      </c>
      <c r="O26" s="1528"/>
      <c r="P26" s="963"/>
      <c r="Q26" s="963"/>
      <c r="R26" s="1521"/>
      <c r="S26" s="18"/>
      <c r="T26" s="18"/>
      <c r="U26" s="18"/>
      <c r="V26" s="18"/>
      <c r="W26" s="18"/>
    </row>
    <row r="27" spans="1:23" s="2" customFormat="1" ht="21.75" customHeight="1" x14ac:dyDescent="0.2">
      <c r="A27" s="1061">
        <v>23</v>
      </c>
      <c r="B27" s="17" t="s">
        <v>155</v>
      </c>
      <c r="C27" s="1522"/>
      <c r="D27" s="1523"/>
      <c r="E27" s="1523"/>
      <c r="F27" s="1509" t="e">
        <f>E27/D27-1</f>
        <v>#DIV/0!</v>
      </c>
      <c r="G27" s="1510">
        <v>307</v>
      </c>
      <c r="H27" s="1511">
        <v>245.6</v>
      </c>
      <c r="I27" s="1511">
        <v>430</v>
      </c>
      <c r="J27" s="1359">
        <f t="shared" si="0"/>
        <v>0.75081433224755711</v>
      </c>
      <c r="K27" s="1510">
        <v>6</v>
      </c>
      <c r="L27" s="1511">
        <v>2.4</v>
      </c>
      <c r="M27" s="1511">
        <v>3</v>
      </c>
      <c r="N27" s="1509">
        <f t="shared" si="6"/>
        <v>0.25</v>
      </c>
      <c r="O27" s="1512"/>
      <c r="P27" s="973"/>
      <c r="Q27" s="973"/>
      <c r="R27" s="1513"/>
      <c r="S27" s="18"/>
      <c r="T27" s="18"/>
      <c r="U27" s="18"/>
      <c r="V27" s="18"/>
      <c r="W27" s="18"/>
    </row>
    <row r="28" spans="1:23" s="2" customFormat="1" ht="21.75" customHeight="1" thickBot="1" x14ac:dyDescent="0.25">
      <c r="A28" s="1066">
        <v>24</v>
      </c>
      <c r="B28" s="7" t="s">
        <v>156</v>
      </c>
      <c r="C28" s="1524"/>
      <c r="D28" s="1596"/>
      <c r="E28" s="1597"/>
      <c r="F28" s="1598"/>
      <c r="G28" s="1526">
        <v>350</v>
      </c>
      <c r="H28" s="1599">
        <v>280</v>
      </c>
      <c r="I28" s="1600">
        <v>357</v>
      </c>
      <c r="J28" s="1601">
        <f t="shared" si="0"/>
        <v>0.27499999999999991</v>
      </c>
      <c r="K28" s="1526"/>
      <c r="L28" s="1599">
        <v>0.8</v>
      </c>
      <c r="M28" s="1600">
        <v>2</v>
      </c>
      <c r="N28" s="1598"/>
      <c r="O28" s="1528"/>
      <c r="P28" s="1476"/>
      <c r="Q28" s="1602"/>
      <c r="R28" s="1603" t="e">
        <f t="shared" ref="R28:R29" si="8">Q28/P28-1</f>
        <v>#DIV/0!</v>
      </c>
      <c r="S28" s="18"/>
      <c r="T28" s="18"/>
      <c r="U28" s="18"/>
      <c r="V28" s="18"/>
      <c r="W28" s="18"/>
    </row>
    <row r="29" spans="1:23" ht="26.25" customHeight="1" thickBot="1" x14ac:dyDescent="0.25">
      <c r="A29" s="1150"/>
      <c r="B29" s="44"/>
      <c r="C29" s="1032">
        <f>SUM(C5:C28)</f>
        <v>0</v>
      </c>
      <c r="D29" s="1604">
        <f>SUM(D5:D28)</f>
        <v>0</v>
      </c>
      <c r="E29" s="1604">
        <f>SUM(E5:E28)</f>
        <v>0</v>
      </c>
      <c r="F29" s="1485" t="e">
        <f>E29/D29-1</f>
        <v>#DIV/0!</v>
      </c>
      <c r="G29" s="1037">
        <f>SUM(G5:G28)</f>
        <v>23353.25</v>
      </c>
      <c r="H29" s="1040">
        <f>SUM(H5:H28)</f>
        <v>43032.876000000004</v>
      </c>
      <c r="I29" s="1040">
        <f>SUM(I5:I28)</f>
        <v>28738.370000000003</v>
      </c>
      <c r="J29" s="1487">
        <f t="shared" si="0"/>
        <v>-0.33217640391964509</v>
      </c>
      <c r="K29" s="1037">
        <f>SUM(K5:K28)</f>
        <v>525.69299999999998</v>
      </c>
      <c r="L29" s="1040">
        <f>SUM(L5:L28)</f>
        <v>466.32499999999999</v>
      </c>
      <c r="M29" s="1040">
        <f>SUM(M5:M28)</f>
        <v>348.09000000000003</v>
      </c>
      <c r="N29" s="1487">
        <f>M29/L29-1</f>
        <v>-0.25354634643220919</v>
      </c>
      <c r="O29" s="1605">
        <f t="shared" ref="O29:P29" si="9">SUM(O5:O28)</f>
        <v>0</v>
      </c>
      <c r="P29" s="1606">
        <f t="shared" si="9"/>
        <v>0</v>
      </c>
      <c r="Q29" s="1606">
        <f>SUM(Q5:Q28)</f>
        <v>0</v>
      </c>
      <c r="R29" s="1488" t="e">
        <f t="shared" si="8"/>
        <v>#DIV/0!</v>
      </c>
    </row>
    <row r="30" spans="1:23" ht="18" x14ac:dyDescent="0.25">
      <c r="F30" s="864"/>
      <c r="G30" s="862"/>
      <c r="H30" s="862"/>
      <c r="I30" s="862"/>
      <c r="J30" s="862"/>
      <c r="K30" s="862"/>
      <c r="L30" s="862"/>
      <c r="M30" s="863"/>
      <c r="N30" s="661"/>
      <c r="O30" s="661"/>
    </row>
    <row r="31" spans="1:23" ht="18" x14ac:dyDescent="0.25">
      <c r="F31" s="864"/>
      <c r="G31" s="862"/>
      <c r="H31" s="862"/>
      <c r="I31" s="862"/>
      <c r="J31" s="862"/>
      <c r="K31" s="862"/>
      <c r="L31" s="862"/>
      <c r="M31" s="863"/>
      <c r="N31" s="661"/>
      <c r="O31" s="664"/>
    </row>
    <row r="32" spans="1:23" x14ac:dyDescent="0.2">
      <c r="F32" s="1156"/>
      <c r="G32" s="661"/>
      <c r="H32" s="661"/>
      <c r="I32" s="661"/>
      <c r="J32" s="1156"/>
      <c r="K32" s="99"/>
      <c r="L32" s="99"/>
      <c r="M32" s="99"/>
      <c r="N32" s="1156"/>
      <c r="O32" s="99"/>
    </row>
  </sheetData>
  <mergeCells count="6">
    <mergeCell ref="O3:R3"/>
    <mergeCell ref="A3:A4"/>
    <mergeCell ref="B3:B4"/>
    <mergeCell ref="C3:F3"/>
    <mergeCell ref="G3:J3"/>
    <mergeCell ref="K3:N3"/>
  </mergeCells>
  <pageMargins left="0.43307086614173229" right="0.23622047244094491" top="0.94488188976377963" bottom="0.94488188976377963" header="0.31496062992125984" footer="0.31496062992125984"/>
  <pageSetup paperSize="9" scale="5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showOutlineSymbols="0" showWhiteSpace="0" topLeftCell="A2" zoomScale="70" zoomScaleNormal="70" workbookViewId="0">
      <selection activeCell="A31" sqref="A31:XFD40"/>
    </sheetView>
  </sheetViews>
  <sheetFormatPr defaultRowHeight="14.25" x14ac:dyDescent="0.2"/>
  <cols>
    <col min="1" max="1" width="4.625" style="1044" customWidth="1"/>
    <col min="2" max="2" width="52.875" style="8" customWidth="1"/>
    <col min="3" max="5" width="10.125" customWidth="1"/>
    <col min="6" max="6" width="10.125" style="861" customWidth="1"/>
    <col min="7" max="9" width="10.125" style="1" customWidth="1"/>
    <col min="10" max="10" width="10.125" style="861" customWidth="1"/>
    <col min="11" max="13" width="10.125" customWidth="1"/>
    <col min="14" max="14" width="10.125" style="861" customWidth="1"/>
    <col min="15" max="17" width="10.125" customWidth="1"/>
    <col min="18" max="18" width="10.125" style="861" customWidth="1"/>
    <col min="19" max="23" width="9" style="18"/>
  </cols>
  <sheetData>
    <row r="1" spans="1:64" ht="24.75" customHeight="1" x14ac:dyDescent="0.2">
      <c r="A1" s="652"/>
      <c r="B1" s="1043"/>
      <c r="C1" s="33"/>
      <c r="D1" s="1"/>
      <c r="E1" s="1"/>
      <c r="F1" s="1"/>
      <c r="J1" s="1"/>
      <c r="K1" s="33"/>
      <c r="L1" s="1"/>
      <c r="M1" s="1"/>
      <c r="N1" s="1"/>
      <c r="O1" s="1"/>
      <c r="P1" s="1"/>
      <c r="Q1" s="1"/>
      <c r="R1" s="1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</row>
    <row r="2" spans="1:64" ht="27.75" customHeight="1" x14ac:dyDescent="0.45">
      <c r="A2" s="666"/>
      <c r="B2" s="666"/>
      <c r="C2" s="1"/>
      <c r="D2" s="1"/>
      <c r="E2" s="10"/>
      <c r="F2" s="1"/>
      <c r="I2" s="33"/>
      <c r="J2" s="667" t="s">
        <v>273</v>
      </c>
      <c r="K2" s="1"/>
      <c r="L2" s="1"/>
      <c r="M2" s="1"/>
      <c r="N2" s="1"/>
      <c r="O2" s="1"/>
      <c r="P2" s="1"/>
      <c r="Q2" s="1"/>
      <c r="R2" s="66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spans="1:64" ht="6.75" customHeight="1" thickBot="1" x14ac:dyDescent="0.25"/>
    <row r="4" spans="1:64" ht="22.5" customHeight="1" x14ac:dyDescent="0.2">
      <c r="A4" s="1616" t="s">
        <v>263</v>
      </c>
      <c r="B4" s="1611" t="s">
        <v>228</v>
      </c>
      <c r="C4" s="1621" t="s">
        <v>215</v>
      </c>
      <c r="D4" s="1622"/>
      <c r="E4" s="1622"/>
      <c r="F4" s="1623"/>
      <c r="G4" s="1613" t="s">
        <v>216</v>
      </c>
      <c r="H4" s="1614"/>
      <c r="I4" s="1614"/>
      <c r="J4" s="1614"/>
      <c r="K4" s="1621" t="s">
        <v>217</v>
      </c>
      <c r="L4" s="1622"/>
      <c r="M4" s="1622"/>
      <c r="N4" s="1623"/>
      <c r="O4" s="1621" t="s">
        <v>207</v>
      </c>
      <c r="P4" s="1622"/>
      <c r="Q4" s="1622"/>
      <c r="R4" s="1623"/>
    </row>
    <row r="5" spans="1:64" s="9" customFormat="1" ht="42.75" customHeight="1" thickBot="1" x14ac:dyDescent="0.25">
      <c r="A5" s="1617"/>
      <c r="B5" s="1612"/>
      <c r="C5" s="41" t="s">
        <v>264</v>
      </c>
      <c r="D5" s="42" t="s">
        <v>265</v>
      </c>
      <c r="E5" s="42" t="s">
        <v>266</v>
      </c>
      <c r="F5" s="1045" t="s">
        <v>267</v>
      </c>
      <c r="G5" s="41" t="s">
        <v>264</v>
      </c>
      <c r="H5" s="42" t="s">
        <v>265</v>
      </c>
      <c r="I5" s="42" t="s">
        <v>266</v>
      </c>
      <c r="J5" s="672" t="s">
        <v>267</v>
      </c>
      <c r="K5" s="41" t="s">
        <v>264</v>
      </c>
      <c r="L5" s="42" t="s">
        <v>265</v>
      </c>
      <c r="M5" s="42" t="s">
        <v>266</v>
      </c>
      <c r="N5" s="1045" t="s">
        <v>267</v>
      </c>
      <c r="O5" s="41" t="s">
        <v>264</v>
      </c>
      <c r="P5" s="42" t="s">
        <v>265</v>
      </c>
      <c r="Q5" s="42" t="s">
        <v>266</v>
      </c>
      <c r="R5" s="1045" t="s">
        <v>267</v>
      </c>
      <c r="S5" s="26"/>
      <c r="T5" s="26"/>
      <c r="U5" s="26"/>
      <c r="V5" s="26"/>
      <c r="W5" s="26"/>
    </row>
    <row r="6" spans="1:64" s="21" customFormat="1" ht="21.75" customHeight="1" x14ac:dyDescent="0.2">
      <c r="A6" s="1046">
        <v>1</v>
      </c>
      <c r="B6" s="50" t="s">
        <v>225</v>
      </c>
      <c r="C6" s="1047"/>
      <c r="D6" s="1048"/>
      <c r="E6" s="1048"/>
      <c r="F6" s="1049"/>
      <c r="G6" s="1047"/>
      <c r="H6" s="1048"/>
      <c r="I6" s="1048">
        <v>456</v>
      </c>
      <c r="J6" s="1049"/>
      <c r="K6" s="1047"/>
      <c r="L6" s="1048"/>
      <c r="M6" s="1048">
        <v>2.1800000000000002</v>
      </c>
      <c r="N6" s="1049"/>
      <c r="O6" s="1047"/>
      <c r="P6" s="1048"/>
      <c r="Q6" s="1048"/>
      <c r="R6" s="1049"/>
      <c r="S6" s="48"/>
      <c r="T6" s="48"/>
      <c r="U6" s="48"/>
      <c r="V6" s="48"/>
      <c r="W6" s="48"/>
    </row>
    <row r="7" spans="1:64" s="18" customFormat="1" ht="21.75" customHeight="1" thickBot="1" x14ac:dyDescent="0.25">
      <c r="A7" s="1050">
        <v>2</v>
      </c>
      <c r="B7" s="23" t="s">
        <v>148</v>
      </c>
      <c r="C7" s="1051"/>
      <c r="D7" s="1052"/>
      <c r="E7" s="1052"/>
      <c r="F7" s="1053"/>
      <c r="G7" s="1051"/>
      <c r="H7" s="1054"/>
      <c r="I7" s="1054">
        <v>1327</v>
      </c>
      <c r="J7" s="1053"/>
      <c r="K7" s="1051"/>
      <c r="L7" s="1052"/>
      <c r="M7" s="1052">
        <v>2.82</v>
      </c>
      <c r="N7" s="1053"/>
      <c r="O7" s="1051"/>
      <c r="P7" s="1052"/>
      <c r="Q7" s="1052"/>
      <c r="R7" s="1055"/>
    </row>
    <row r="8" spans="1:64" s="2" customFormat="1" ht="21.75" customHeight="1" x14ac:dyDescent="0.2">
      <c r="A8" s="1056">
        <v>3</v>
      </c>
      <c r="B8" s="6" t="s">
        <v>151</v>
      </c>
      <c r="C8" s="1057"/>
      <c r="D8" s="1058"/>
      <c r="E8" s="1058"/>
      <c r="F8" s="1059"/>
      <c r="G8" s="1057"/>
      <c r="H8" s="1058"/>
      <c r="I8" s="1058">
        <v>1482.92</v>
      </c>
      <c r="J8" s="687"/>
      <c r="K8" s="1057"/>
      <c r="L8" s="1058"/>
      <c r="M8" s="1058">
        <v>19</v>
      </c>
      <c r="N8" s="1059"/>
      <c r="O8" s="1057"/>
      <c r="P8" s="1058"/>
      <c r="Q8" s="1060"/>
      <c r="R8" s="696"/>
      <c r="S8" s="18"/>
      <c r="T8" s="18"/>
      <c r="U8" s="18"/>
      <c r="V8" s="18"/>
      <c r="W8" s="18"/>
    </row>
    <row r="9" spans="1:64" s="2" customFormat="1" ht="21.75" customHeight="1" x14ac:dyDescent="0.2">
      <c r="A9" s="1061">
        <v>4</v>
      </c>
      <c r="B9" s="17" t="s">
        <v>152</v>
      </c>
      <c r="C9" s="698"/>
      <c r="D9" s="699"/>
      <c r="E9" s="699"/>
      <c r="F9" s="1062"/>
      <c r="G9" s="1063"/>
      <c r="H9" s="1064"/>
      <c r="I9" s="699">
        <v>936</v>
      </c>
      <c r="J9" s="700"/>
      <c r="K9" s="698"/>
      <c r="L9" s="699"/>
      <c r="M9" s="699">
        <v>5</v>
      </c>
      <c r="N9" s="1062"/>
      <c r="O9" s="698"/>
      <c r="P9" s="699"/>
      <c r="Q9" s="1065"/>
      <c r="R9" s="707"/>
      <c r="S9" s="18"/>
      <c r="T9" s="18"/>
      <c r="U9" s="18"/>
      <c r="V9" s="18"/>
      <c r="W9" s="18"/>
    </row>
    <row r="10" spans="1:64" s="2" customFormat="1" ht="21.75" customHeight="1" x14ac:dyDescent="0.2">
      <c r="A10" s="1066">
        <v>5</v>
      </c>
      <c r="B10" s="7" t="s">
        <v>274</v>
      </c>
      <c r="C10" s="1067"/>
      <c r="D10" s="1068"/>
      <c r="E10" s="1069"/>
      <c r="F10" s="1070"/>
      <c r="G10" s="1067"/>
      <c r="H10" s="1068"/>
      <c r="I10" s="1068">
        <v>604</v>
      </c>
      <c r="J10" s="710"/>
      <c r="K10" s="1067"/>
      <c r="L10" s="1068"/>
      <c r="M10" s="1069">
        <v>10</v>
      </c>
      <c r="N10" s="1070"/>
      <c r="O10" s="1067"/>
      <c r="P10" s="1068"/>
      <c r="Q10" s="1071"/>
      <c r="R10" s="717"/>
      <c r="S10" s="18"/>
      <c r="T10" s="18"/>
      <c r="U10" s="18"/>
      <c r="V10" s="18"/>
      <c r="W10" s="18"/>
    </row>
    <row r="11" spans="1:64" s="18" customFormat="1" ht="21.75" customHeight="1" x14ac:dyDescent="0.2">
      <c r="A11" s="1061">
        <v>6</v>
      </c>
      <c r="B11" s="17" t="s">
        <v>144</v>
      </c>
      <c r="C11" s="1063"/>
      <c r="D11" s="1064"/>
      <c r="E11" s="1064"/>
      <c r="F11" s="1062"/>
      <c r="G11" s="1063"/>
      <c r="H11" s="1064"/>
      <c r="I11" s="1064">
        <v>308</v>
      </c>
      <c r="J11" s="700"/>
      <c r="K11" s="1063"/>
      <c r="L11" s="1064"/>
      <c r="M11" s="1064">
        <v>5</v>
      </c>
      <c r="N11" s="1062"/>
      <c r="O11" s="1063"/>
      <c r="P11" s="1064"/>
      <c r="Q11" s="1065"/>
      <c r="R11" s="707"/>
    </row>
    <row r="12" spans="1:64" s="2" customFormat="1" ht="21.75" customHeight="1" x14ac:dyDescent="0.2">
      <c r="A12" s="1066">
        <v>7</v>
      </c>
      <c r="B12" s="7" t="s">
        <v>275</v>
      </c>
      <c r="C12" s="1067"/>
      <c r="D12" s="1068"/>
      <c r="E12" s="1068"/>
      <c r="F12" s="1070"/>
      <c r="G12" s="1067"/>
      <c r="H12" s="1068"/>
      <c r="I12" s="1068">
        <v>235</v>
      </c>
      <c r="J12" s="710"/>
      <c r="K12" s="1067"/>
      <c r="L12" s="1068"/>
      <c r="M12" s="1068">
        <v>9</v>
      </c>
      <c r="N12" s="1070"/>
      <c r="O12" s="1067"/>
      <c r="P12" s="1068"/>
      <c r="Q12" s="1071"/>
      <c r="R12" s="717"/>
      <c r="S12" s="18"/>
      <c r="T12" s="18"/>
      <c r="U12" s="18"/>
      <c r="V12" s="18"/>
      <c r="W12" s="18"/>
    </row>
    <row r="13" spans="1:64" s="2" customFormat="1" ht="25.5" customHeight="1" x14ac:dyDescent="0.2">
      <c r="A13" s="1061">
        <v>8</v>
      </c>
      <c r="B13" s="17" t="s">
        <v>145</v>
      </c>
      <c r="C13" s="1063"/>
      <c r="D13" s="1064"/>
      <c r="E13" s="1064"/>
      <c r="F13" s="1062"/>
      <c r="G13" s="1063"/>
      <c r="H13" s="1064"/>
      <c r="I13" s="1064">
        <v>256</v>
      </c>
      <c r="J13" s="700"/>
      <c r="K13" s="1063"/>
      <c r="L13" s="1064"/>
      <c r="M13" s="1064">
        <v>11</v>
      </c>
      <c r="N13" s="1062"/>
      <c r="O13" s="1063"/>
      <c r="P13" s="1064"/>
      <c r="Q13" s="1072"/>
      <c r="R13" s="707"/>
      <c r="S13" s="18"/>
      <c r="T13" s="18"/>
      <c r="U13" s="18"/>
      <c r="V13" s="18"/>
      <c r="W13" s="18"/>
    </row>
    <row r="14" spans="1:64" s="2" customFormat="1" ht="21.75" customHeight="1" x14ac:dyDescent="0.2">
      <c r="A14" s="1066">
        <v>9</v>
      </c>
      <c r="B14" s="7" t="s">
        <v>146</v>
      </c>
      <c r="C14" s="1073"/>
      <c r="D14" s="1074"/>
      <c r="E14" s="709"/>
      <c r="F14" s="1070"/>
      <c r="G14" s="1073"/>
      <c r="H14" s="1074"/>
      <c r="I14" s="1074">
        <v>168</v>
      </c>
      <c r="J14" s="710"/>
      <c r="K14" s="1073"/>
      <c r="L14" s="1074"/>
      <c r="M14" s="709">
        <v>4</v>
      </c>
      <c r="N14" s="1070"/>
      <c r="O14" s="1073"/>
      <c r="P14" s="1074"/>
      <c r="Q14" s="1075"/>
      <c r="R14" s="717"/>
      <c r="S14" s="18"/>
      <c r="T14" s="18"/>
      <c r="U14" s="18"/>
      <c r="V14" s="18"/>
      <c r="W14" s="18"/>
    </row>
    <row r="15" spans="1:64" ht="21.75" customHeight="1" thickBot="1" x14ac:dyDescent="0.25">
      <c r="A15" s="1050">
        <v>10</v>
      </c>
      <c r="B15" s="23" t="s">
        <v>143</v>
      </c>
      <c r="C15" s="1076"/>
      <c r="D15" s="1077"/>
      <c r="E15" s="1077"/>
      <c r="F15" s="1078"/>
      <c r="G15" s="1076"/>
      <c r="H15" s="1077"/>
      <c r="I15" s="1077">
        <v>272</v>
      </c>
      <c r="J15" s="727"/>
      <c r="K15" s="1076"/>
      <c r="L15" s="1077"/>
      <c r="M15" s="1077">
        <v>4.38</v>
      </c>
      <c r="N15" s="1078"/>
      <c r="O15" s="1076"/>
      <c r="P15" s="1077"/>
      <c r="Q15" s="1079"/>
      <c r="R15" s="733"/>
    </row>
    <row r="16" spans="1:64" s="2" customFormat="1" ht="21.75" customHeight="1" x14ac:dyDescent="0.2">
      <c r="A16" s="1080">
        <v>11</v>
      </c>
      <c r="B16" s="1081" t="s">
        <v>276</v>
      </c>
      <c r="C16" s="1082"/>
      <c r="D16" s="1083"/>
      <c r="E16" s="1083"/>
      <c r="F16" s="1084"/>
      <c r="G16" s="1082"/>
      <c r="H16" s="1083"/>
      <c r="I16" s="1085">
        <v>661</v>
      </c>
      <c r="J16" s="1086"/>
      <c r="K16" s="1082"/>
      <c r="L16" s="1083"/>
      <c r="M16" s="1083">
        <v>17.2</v>
      </c>
      <c r="N16" s="1084"/>
      <c r="O16" s="1082"/>
      <c r="P16" s="1083"/>
      <c r="Q16" s="1087"/>
      <c r="R16" s="1088"/>
      <c r="S16" s="18"/>
      <c r="T16" s="18"/>
      <c r="U16" s="18"/>
      <c r="V16" s="18"/>
      <c r="W16" s="18"/>
    </row>
    <row r="17" spans="1:23" s="18" customFormat="1" ht="23.25" customHeight="1" x14ac:dyDescent="0.2">
      <c r="A17" s="1089">
        <v>12</v>
      </c>
      <c r="B17" s="575" t="s">
        <v>277</v>
      </c>
      <c r="C17" s="1090"/>
      <c r="D17" s="1091"/>
      <c r="E17" s="1091"/>
      <c r="F17" s="1092"/>
      <c r="G17" s="1093"/>
      <c r="H17" s="1091"/>
      <c r="I17" s="1091">
        <v>160</v>
      </c>
      <c r="J17" s="775"/>
      <c r="K17" s="1090"/>
      <c r="L17" s="1091"/>
      <c r="M17" s="1091">
        <v>2</v>
      </c>
      <c r="N17" s="1092"/>
      <c r="O17" s="1090"/>
      <c r="P17" s="1091"/>
      <c r="Q17" s="1094"/>
      <c r="R17" s="838"/>
    </row>
    <row r="18" spans="1:23" s="2" customFormat="1" ht="21.75" customHeight="1" thickBot="1" x14ac:dyDescent="0.25">
      <c r="A18" s="1095">
        <v>13</v>
      </c>
      <c r="B18" s="1096" t="s">
        <v>278</v>
      </c>
      <c r="C18" s="1097"/>
      <c r="D18" s="1098"/>
      <c r="E18" s="1098"/>
      <c r="F18" s="1099"/>
      <c r="G18" s="1097"/>
      <c r="H18" s="1098"/>
      <c r="I18" s="1098">
        <v>1025</v>
      </c>
      <c r="J18" s="1100"/>
      <c r="K18" s="1097"/>
      <c r="L18" s="1098"/>
      <c r="M18" s="1098">
        <v>31</v>
      </c>
      <c r="N18" s="1099"/>
      <c r="O18" s="1097"/>
      <c r="P18" s="1098"/>
      <c r="Q18" s="1101"/>
      <c r="R18" s="1102"/>
      <c r="S18" s="18"/>
      <c r="T18" s="18"/>
      <c r="U18" s="18"/>
      <c r="V18" s="18"/>
      <c r="W18" s="18"/>
    </row>
    <row r="19" spans="1:23" s="2" customFormat="1" ht="21.75" customHeight="1" x14ac:dyDescent="0.2">
      <c r="A19" s="1103">
        <v>14</v>
      </c>
      <c r="B19" s="1104" t="s">
        <v>279</v>
      </c>
      <c r="C19" s="1105"/>
      <c r="D19" s="1106"/>
      <c r="E19" s="1106"/>
      <c r="F19" s="1107"/>
      <c r="G19" s="1105"/>
      <c r="H19" s="1106"/>
      <c r="I19" s="1106">
        <v>1837</v>
      </c>
      <c r="J19" s="1108"/>
      <c r="K19" s="1105"/>
      <c r="L19" s="1106"/>
      <c r="M19" s="1109">
        <v>8</v>
      </c>
      <c r="N19" s="1107"/>
      <c r="O19" s="1105"/>
      <c r="P19" s="1106"/>
      <c r="Q19" s="1110"/>
      <c r="R19" s="1107"/>
      <c r="S19" s="18"/>
      <c r="T19" s="18"/>
      <c r="U19" s="18"/>
      <c r="V19" s="18"/>
      <c r="W19" s="18"/>
    </row>
    <row r="20" spans="1:23" s="18" customFormat="1" ht="21.75" customHeight="1" x14ac:dyDescent="0.2">
      <c r="A20" s="1061">
        <v>15</v>
      </c>
      <c r="B20" s="20" t="s">
        <v>150</v>
      </c>
      <c r="C20" s="1090"/>
      <c r="D20" s="1091"/>
      <c r="E20" s="1091"/>
      <c r="F20" s="1111"/>
      <c r="G20" s="1090"/>
      <c r="H20" s="1091"/>
      <c r="I20" s="1091">
        <v>40</v>
      </c>
      <c r="J20" s="736"/>
      <c r="K20" s="1090"/>
      <c r="L20" s="1091"/>
      <c r="M20" s="1091">
        <v>0.4</v>
      </c>
      <c r="N20" s="1111"/>
      <c r="O20" s="1090"/>
      <c r="P20" s="1091"/>
      <c r="Q20" s="1112"/>
      <c r="R20" s="742"/>
    </row>
    <row r="21" spans="1:23" s="2" customFormat="1" ht="21.75" customHeight="1" thickBot="1" x14ac:dyDescent="0.25">
      <c r="A21" s="1113">
        <v>16</v>
      </c>
      <c r="B21" s="1114" t="s">
        <v>224</v>
      </c>
      <c r="C21" s="1115"/>
      <c r="D21" s="1116"/>
      <c r="E21" s="1116"/>
      <c r="F21" s="1117"/>
      <c r="G21" s="1115"/>
      <c r="H21" s="1116"/>
      <c r="I21" s="1116">
        <v>453</v>
      </c>
      <c r="J21" s="1118"/>
      <c r="K21" s="1115"/>
      <c r="L21" s="1116"/>
      <c r="M21" s="1116">
        <v>4</v>
      </c>
      <c r="N21" s="1117"/>
      <c r="O21" s="1115"/>
      <c r="P21" s="1116"/>
      <c r="Q21" s="1119"/>
      <c r="R21" s="1120"/>
      <c r="S21" s="18"/>
      <c r="T21" s="18"/>
      <c r="U21" s="18"/>
      <c r="V21" s="18"/>
      <c r="W21" s="18"/>
    </row>
    <row r="22" spans="1:23" s="2" customFormat="1" ht="21.75" customHeight="1" x14ac:dyDescent="0.2">
      <c r="A22" s="1121">
        <v>17</v>
      </c>
      <c r="B22" s="20" t="s">
        <v>149</v>
      </c>
      <c r="C22" s="734"/>
      <c r="D22" s="735"/>
      <c r="E22" s="735"/>
      <c r="F22" s="1111"/>
      <c r="G22" s="1090"/>
      <c r="H22" s="1091"/>
      <c r="I22" s="735">
        <v>3825</v>
      </c>
      <c r="J22" s="736"/>
      <c r="K22" s="734"/>
      <c r="L22" s="735"/>
      <c r="M22" s="735">
        <v>45</v>
      </c>
      <c r="N22" s="1111"/>
      <c r="O22" s="734"/>
      <c r="P22" s="735"/>
      <c r="Q22" s="1112"/>
      <c r="R22" s="742"/>
      <c r="S22" s="18"/>
      <c r="T22" s="18"/>
      <c r="U22" s="18"/>
      <c r="V22" s="18"/>
      <c r="W22" s="18"/>
    </row>
    <row r="23" spans="1:23" s="2" customFormat="1" ht="21.75" customHeight="1" x14ac:dyDescent="0.2">
      <c r="A23" s="1122">
        <v>18</v>
      </c>
      <c r="B23" s="1123" t="s">
        <v>147</v>
      </c>
      <c r="C23" s="1124"/>
      <c r="D23" s="1125"/>
      <c r="E23" s="1125"/>
      <c r="F23" s="1126"/>
      <c r="G23" s="1124"/>
      <c r="H23" s="1125"/>
      <c r="I23" s="1125">
        <v>16932</v>
      </c>
      <c r="J23" s="1127"/>
      <c r="K23" s="1124"/>
      <c r="L23" s="1125"/>
      <c r="M23" s="1125">
        <v>24</v>
      </c>
      <c r="N23" s="1126"/>
      <c r="O23" s="1124"/>
      <c r="P23" s="1125"/>
      <c r="Q23" s="1128"/>
      <c r="R23" s="1129"/>
      <c r="S23" s="18"/>
      <c r="T23" s="18"/>
      <c r="U23" s="18"/>
      <c r="V23" s="18"/>
      <c r="W23" s="18"/>
    </row>
    <row r="24" spans="1:23" s="2" customFormat="1" ht="21.75" customHeight="1" x14ac:dyDescent="0.2">
      <c r="A24" s="1130">
        <v>19</v>
      </c>
      <c r="B24" s="1131" t="s">
        <v>157</v>
      </c>
      <c r="C24" s="698"/>
      <c r="D24" s="699"/>
      <c r="E24" s="699"/>
      <c r="F24" s="1132"/>
      <c r="G24" s="698"/>
      <c r="H24" s="699"/>
      <c r="I24" s="699">
        <v>2203</v>
      </c>
      <c r="J24" s="1133"/>
      <c r="K24" s="698"/>
      <c r="L24" s="699"/>
      <c r="M24" s="699">
        <v>20</v>
      </c>
      <c r="N24" s="1132"/>
      <c r="O24" s="698"/>
      <c r="P24" s="699"/>
      <c r="Q24" s="1072"/>
      <c r="R24" s="721"/>
      <c r="S24" s="18"/>
      <c r="T24" s="18"/>
      <c r="U24" s="18"/>
      <c r="V24" s="18"/>
      <c r="W24" s="18"/>
    </row>
    <row r="25" spans="1:23" s="2" customFormat="1" ht="21.75" customHeight="1" thickBot="1" x14ac:dyDescent="0.25">
      <c r="A25" s="1134">
        <v>20</v>
      </c>
      <c r="B25" s="1135" t="s">
        <v>232</v>
      </c>
      <c r="C25" s="1136"/>
      <c r="D25" s="1137"/>
      <c r="E25" s="1137"/>
      <c r="F25" s="1138"/>
      <c r="G25" s="1136"/>
      <c r="H25" s="1137"/>
      <c r="I25" s="1139"/>
      <c r="J25" s="1140"/>
      <c r="K25" s="1136"/>
      <c r="L25" s="1137"/>
      <c r="M25" s="1137"/>
      <c r="N25" s="1138"/>
      <c r="O25" s="1136"/>
      <c r="P25" s="1137"/>
      <c r="Q25" s="1141"/>
      <c r="R25" s="1142"/>
      <c r="S25" s="18"/>
      <c r="T25" s="18"/>
      <c r="U25" s="18"/>
      <c r="V25" s="18"/>
      <c r="W25" s="18"/>
    </row>
    <row r="26" spans="1:23" s="2" customFormat="1" ht="21.75" customHeight="1" x14ac:dyDescent="0.2">
      <c r="A26" s="1121">
        <v>21</v>
      </c>
      <c r="B26" s="20" t="s">
        <v>153</v>
      </c>
      <c r="C26" s="1090"/>
      <c r="D26" s="1091"/>
      <c r="E26" s="1091"/>
      <c r="F26" s="1111"/>
      <c r="G26" s="1090"/>
      <c r="H26" s="1091"/>
      <c r="I26" s="1091">
        <v>651</v>
      </c>
      <c r="J26" s="736"/>
      <c r="K26" s="1090"/>
      <c r="L26" s="1091"/>
      <c r="M26" s="1091">
        <v>10</v>
      </c>
      <c r="N26" s="1111"/>
      <c r="O26" s="1090"/>
      <c r="P26" s="1091"/>
      <c r="Q26" s="1112"/>
      <c r="R26" s="742"/>
      <c r="S26" s="18"/>
      <c r="T26" s="18"/>
      <c r="U26" s="18"/>
      <c r="V26" s="18"/>
      <c r="W26" s="18"/>
    </row>
    <row r="27" spans="1:23" s="2" customFormat="1" ht="21.75" customHeight="1" x14ac:dyDescent="0.2">
      <c r="A27" s="1066">
        <v>22</v>
      </c>
      <c r="B27" s="7" t="s">
        <v>154</v>
      </c>
      <c r="C27" s="1073"/>
      <c r="D27" s="1074"/>
      <c r="E27" s="1074"/>
      <c r="F27" s="1070"/>
      <c r="G27" s="781"/>
      <c r="H27" s="1074"/>
      <c r="I27" s="1074">
        <v>536</v>
      </c>
      <c r="J27" s="710"/>
      <c r="K27" s="1073"/>
      <c r="L27" s="1074"/>
      <c r="M27" s="1074">
        <v>10</v>
      </c>
      <c r="N27" s="1070"/>
      <c r="O27" s="1073"/>
      <c r="P27" s="1074"/>
      <c r="Q27" s="1143"/>
      <c r="R27" s="717"/>
      <c r="S27" s="18"/>
      <c r="T27" s="18"/>
      <c r="U27" s="18"/>
      <c r="V27" s="18"/>
      <c r="W27" s="18"/>
    </row>
    <row r="28" spans="1:23" s="2" customFormat="1" ht="21.75" customHeight="1" x14ac:dyDescent="0.2">
      <c r="A28" s="1061">
        <v>23</v>
      </c>
      <c r="B28" s="17" t="s">
        <v>155</v>
      </c>
      <c r="C28" s="1063"/>
      <c r="D28" s="1064"/>
      <c r="E28" s="1064"/>
      <c r="F28" s="1062"/>
      <c r="G28" s="1063"/>
      <c r="H28" s="1064"/>
      <c r="I28" s="1064">
        <v>691</v>
      </c>
      <c r="J28" s="700"/>
      <c r="K28" s="1063"/>
      <c r="L28" s="1064"/>
      <c r="M28" s="1064">
        <v>4</v>
      </c>
      <c r="N28" s="1062"/>
      <c r="O28" s="1063"/>
      <c r="P28" s="1064"/>
      <c r="Q28" s="1072"/>
      <c r="R28" s="707"/>
      <c r="S28" s="18"/>
      <c r="T28" s="18"/>
      <c r="U28" s="18"/>
      <c r="V28" s="18"/>
      <c r="W28" s="18"/>
    </row>
    <row r="29" spans="1:23" s="2" customFormat="1" ht="21.75" customHeight="1" thickBot="1" x14ac:dyDescent="0.25">
      <c r="A29" s="1066">
        <v>24</v>
      </c>
      <c r="B29" s="7" t="s">
        <v>156</v>
      </c>
      <c r="C29" s="1073"/>
      <c r="D29" s="1144"/>
      <c r="E29" s="1145"/>
      <c r="F29" s="1146"/>
      <c r="G29" s="1073"/>
      <c r="H29" s="1144"/>
      <c r="I29" s="1145">
        <v>280</v>
      </c>
      <c r="J29" s="1147"/>
      <c r="K29" s="1073"/>
      <c r="L29" s="1144"/>
      <c r="M29" s="1145"/>
      <c r="N29" s="1146"/>
      <c r="O29" s="1073"/>
      <c r="P29" s="1144"/>
      <c r="Q29" s="1148"/>
      <c r="R29" s="1149"/>
      <c r="S29" s="18"/>
      <c r="T29" s="18"/>
      <c r="U29" s="18"/>
      <c r="V29" s="18"/>
      <c r="W29" s="18"/>
    </row>
    <row r="30" spans="1:23" ht="26.25" customHeight="1" thickBot="1" x14ac:dyDescent="0.25">
      <c r="A30" s="1150"/>
      <c r="B30" s="44"/>
      <c r="C30" s="1151">
        <f>SUM(C6:C29)</f>
        <v>0</v>
      </c>
      <c r="D30" s="1152">
        <f>SUM(D6:D29)</f>
        <v>0</v>
      </c>
      <c r="E30" s="1152">
        <f>SUM(E6:E29)</f>
        <v>0</v>
      </c>
      <c r="F30" s="1153" t="e">
        <f>E30/D30-1</f>
        <v>#DIV/0!</v>
      </c>
      <c r="G30" s="1151">
        <f>SUM(G6:G29)</f>
        <v>0</v>
      </c>
      <c r="H30" s="1152">
        <f>SUM(H6:H29)</f>
        <v>0</v>
      </c>
      <c r="I30" s="1152">
        <f>SUM(I6:I29)</f>
        <v>35338.92</v>
      </c>
      <c r="J30" s="1154" t="e">
        <f t="shared" ref="J30" si="0">I30/H30-1</f>
        <v>#DIV/0!</v>
      </c>
      <c r="K30" s="1151">
        <f>SUM(K6:K29)</f>
        <v>0</v>
      </c>
      <c r="L30" s="1152">
        <f>SUM(L6:L29)</f>
        <v>0</v>
      </c>
      <c r="M30" s="1152">
        <f>SUM(M6:M29)</f>
        <v>247.98</v>
      </c>
      <c r="N30" s="1154" t="e">
        <f t="shared" ref="N30" si="1">M30/L30-1</f>
        <v>#DIV/0!</v>
      </c>
      <c r="O30" s="1151">
        <f t="shared" ref="O30:P30" si="2">SUM(O6:O29)</f>
        <v>0</v>
      </c>
      <c r="P30" s="1152">
        <f t="shared" si="2"/>
        <v>0</v>
      </c>
      <c r="Q30" s="1152">
        <f>SUM(Q6:Q29)</f>
        <v>0</v>
      </c>
      <c r="R30" s="1155" t="e">
        <f t="shared" ref="R30" si="3">Q30/P30-1</f>
        <v>#DIV/0!</v>
      </c>
    </row>
    <row r="31" spans="1:23" ht="18" x14ac:dyDescent="0.25">
      <c r="F31" s="864"/>
      <c r="G31" s="862"/>
      <c r="H31" s="862"/>
      <c r="I31" s="862"/>
      <c r="J31" s="862"/>
      <c r="K31" s="862"/>
      <c r="L31" s="862"/>
      <c r="M31" s="863"/>
      <c r="N31" s="661"/>
      <c r="O31" s="664"/>
    </row>
    <row r="32" spans="1:23" x14ac:dyDescent="0.2">
      <c r="F32" s="1156"/>
      <c r="G32" s="661"/>
      <c r="H32" s="661"/>
      <c r="I32" s="661"/>
      <c r="J32" s="1156"/>
      <c r="K32" s="99"/>
      <c r="L32" s="99"/>
      <c r="M32" s="99"/>
      <c r="N32" s="1156"/>
      <c r="O32" s="99"/>
    </row>
  </sheetData>
  <mergeCells count="6">
    <mergeCell ref="O4:R4"/>
    <mergeCell ref="A4:A5"/>
    <mergeCell ref="B4:B5"/>
    <mergeCell ref="C4:F4"/>
    <mergeCell ref="G4:J4"/>
    <mergeCell ref="K4:N4"/>
  </mergeCells>
  <pageMargins left="0.43307086614173229" right="0.23622047244094491" top="0.55118110236220474" bottom="0.74803149606299213" header="0.31496062992125984" footer="0.31496062992125984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9</vt:i4>
      </vt:variant>
    </vt:vector>
  </HeadingPairs>
  <TitlesOfParts>
    <vt:vector size="24" baseType="lpstr">
      <vt:lpstr>Обр-Июль</vt:lpstr>
      <vt:lpstr>Обр-май</vt:lpstr>
      <vt:lpstr>обр июнь</vt:lpstr>
      <vt:lpstr>Здрав-июль</vt:lpstr>
      <vt:lpstr>Здрав-май</vt:lpstr>
      <vt:lpstr>Здрав июнь</vt:lpstr>
      <vt:lpstr>Культ-июль</vt:lpstr>
      <vt:lpstr>Культура-май</vt:lpstr>
      <vt:lpstr>Культура июнь</vt:lpstr>
      <vt:lpstr>Спорт-июль</vt:lpstr>
      <vt:lpstr>Спорт-май</vt:lpstr>
      <vt:lpstr>Спорт июнь</vt:lpstr>
      <vt:lpstr>Экономия</vt:lpstr>
      <vt:lpstr>Экономия (2)</vt:lpstr>
      <vt:lpstr>Экономия (3)</vt:lpstr>
      <vt:lpstr>'Здрав июнь'!Область_печати</vt:lpstr>
      <vt:lpstr>'Здрав-май'!Область_печати</vt:lpstr>
      <vt:lpstr>'Культура июнь'!Область_печати</vt:lpstr>
      <vt:lpstr>'Культура-май'!Область_печати</vt:lpstr>
      <vt:lpstr>'обр июнь'!Область_печати</vt:lpstr>
      <vt:lpstr>'Обр-Июль'!Область_печати</vt:lpstr>
      <vt:lpstr>'Обр-май'!Область_печати</vt:lpstr>
      <vt:lpstr>'Спорт июнь'!Область_печати</vt:lpstr>
      <vt:lpstr>'Спорт-май'!Область_печати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Терзи Ксения Витальевна</cp:lastModifiedBy>
  <cp:lastPrinted>2019-03-11T07:15:58Z</cp:lastPrinted>
  <dcterms:created xsi:type="dcterms:W3CDTF">2017-01-30T09:18:39Z</dcterms:created>
  <dcterms:modified xsi:type="dcterms:W3CDTF">2020-01-28T09:07:12Z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2017-01-30T02:41:05Z</dcterms:created>
  <cp:revision>0</cp:revision>
</cp:coreProperties>
</file>