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Энергоэффективность и экология\для проектов\"/>
    </mc:Choice>
  </mc:AlternateContent>
  <bookViews>
    <workbookView xWindow="-30" yWindow="6705" windowWidth="10920" windowHeight="2400"/>
  </bookViews>
  <sheets>
    <sheet name="Образов" sheetId="6" r:id="rId1"/>
    <sheet name="Здрав" sheetId="4" r:id="rId2"/>
    <sheet name="Культура" sheetId="3" r:id="rId3"/>
    <sheet name="Спорт" sheetId="5" r:id="rId4"/>
    <sheet name="Экономия" sheetId="7" r:id="rId5"/>
  </sheets>
  <definedNames>
    <definedName name="_xlnm.Print_Area" localSheetId="0">Образов!$A$1:$U$162</definedName>
  </definedNames>
  <calcPr calcId="152511"/>
</workbook>
</file>

<file path=xl/calcChain.xml><?xml version="1.0" encoding="utf-8"?>
<calcChain xmlns="http://schemas.openxmlformats.org/spreadsheetml/2006/main">
  <c r="M10" i="4" l="1"/>
  <c r="L5" i="3" l="1"/>
  <c r="H5" i="3"/>
  <c r="L16" i="3" l="1"/>
  <c r="L14" i="3"/>
  <c r="L12" i="3"/>
  <c r="L11" i="3"/>
  <c r="L9" i="3"/>
  <c r="L7" i="3"/>
  <c r="L47" i="3"/>
  <c r="L43" i="3"/>
  <c r="L27" i="3"/>
  <c r="L17" i="3"/>
  <c r="H16" i="3"/>
  <c r="H15" i="3"/>
  <c r="H14" i="3"/>
  <c r="H12" i="3"/>
  <c r="H11" i="3"/>
  <c r="H9" i="3"/>
  <c r="H7" i="3"/>
  <c r="H45" i="3"/>
  <c r="H44" i="3"/>
  <c r="H46" i="3"/>
  <c r="H49" i="3"/>
  <c r="H27" i="3"/>
  <c r="D16" i="3"/>
  <c r="D15" i="3"/>
  <c r="D7" i="3"/>
  <c r="D47" i="3"/>
  <c r="D52" i="3" l="1"/>
  <c r="H162" i="6"/>
  <c r="C162" i="6" l="1"/>
  <c r="E39" i="7" l="1"/>
  <c r="D39" i="7"/>
  <c r="C39" i="7"/>
  <c r="B39" i="7"/>
  <c r="G39" i="7" l="1"/>
  <c r="F39" i="7"/>
  <c r="P52" i="3" l="1"/>
  <c r="T25" i="5" l="1"/>
  <c r="P25" i="5"/>
  <c r="L25" i="5"/>
  <c r="D162" i="6" l="1"/>
  <c r="H52" i="3" l="1"/>
  <c r="L52" i="3"/>
  <c r="B52" i="3"/>
  <c r="U25" i="5" l="1"/>
  <c r="S25" i="5"/>
  <c r="R25" i="5"/>
  <c r="D8" i="7" l="1"/>
  <c r="S22" i="4" l="1"/>
  <c r="U22" i="4"/>
  <c r="T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B22" i="4"/>
  <c r="C22" i="4"/>
  <c r="E6" i="7" l="1"/>
  <c r="C6" i="7"/>
  <c r="D6" i="7"/>
  <c r="B6" i="7"/>
  <c r="U162" i="6"/>
  <c r="T162" i="6"/>
  <c r="S162" i="6"/>
  <c r="R162" i="6"/>
  <c r="Q162" i="6"/>
  <c r="P162" i="6"/>
  <c r="O162" i="6"/>
  <c r="N162" i="6"/>
  <c r="M162" i="6"/>
  <c r="L162" i="6"/>
  <c r="K162" i="6"/>
  <c r="J162" i="6"/>
  <c r="I162" i="6"/>
  <c r="G162" i="6"/>
  <c r="F162" i="6"/>
  <c r="E162" i="6"/>
  <c r="D5" i="7"/>
  <c r="B162" i="6"/>
  <c r="C5" i="7"/>
  <c r="B5" i="7" l="1"/>
  <c r="E5" i="7"/>
  <c r="E52" i="3"/>
  <c r="C52" i="3"/>
  <c r="B8" i="7"/>
  <c r="E8" i="7" l="1"/>
  <c r="C8" i="7"/>
  <c r="Q52" i="3"/>
  <c r="D38" i="7"/>
  <c r="O52" i="3"/>
  <c r="N52" i="3"/>
  <c r="C38" i="7" l="1"/>
  <c r="B38" i="7"/>
  <c r="E38" i="7"/>
  <c r="M52" i="3" l="1"/>
  <c r="K52" i="3"/>
  <c r="J52" i="3"/>
  <c r="I52" i="3"/>
  <c r="G52" i="3"/>
  <c r="F52" i="3"/>
  <c r="Q25" i="5" l="1"/>
  <c r="O25" i="5"/>
  <c r="N25" i="5"/>
  <c r="M25" i="5"/>
  <c r="K25" i="5"/>
  <c r="J25" i="5"/>
  <c r="I25" i="5"/>
  <c r="H25" i="5"/>
  <c r="G25" i="5"/>
  <c r="F25" i="5"/>
  <c r="E25" i="5"/>
  <c r="D25" i="5"/>
  <c r="C25" i="5"/>
  <c r="B25" i="5"/>
  <c r="B7" i="7" l="1"/>
  <c r="D7" i="7"/>
  <c r="C7" i="7"/>
  <c r="E7" i="7"/>
  <c r="E12" i="7"/>
  <c r="D12" i="7"/>
  <c r="D52" i="7" s="1"/>
  <c r="C12" i="7"/>
  <c r="C52" i="7" s="1"/>
  <c r="B12" i="7"/>
  <c r="B20" i="7" s="1"/>
  <c r="G5" i="7"/>
  <c r="B52" i="7" l="1"/>
  <c r="D37" i="7" l="1"/>
  <c r="D36" i="7"/>
  <c r="E28" i="7"/>
  <c r="D35" i="7"/>
  <c r="C28" i="7"/>
  <c r="B35" i="7"/>
  <c r="D40" i="7" l="1"/>
  <c r="C4" i="7"/>
  <c r="E4" i="7"/>
  <c r="B4" i="7"/>
  <c r="D4" i="7"/>
  <c r="D20" i="7"/>
  <c r="B28" i="7"/>
  <c r="D28" i="7"/>
  <c r="C35" i="7"/>
  <c r="E35" i="7"/>
  <c r="C20" i="7"/>
  <c r="E20" i="7"/>
  <c r="B16" i="7" l="1"/>
  <c r="G8" i="7" l="1"/>
  <c r="F8" i="7"/>
  <c r="G6" i="7"/>
  <c r="F6" i="7"/>
  <c r="C36" i="7" l="1"/>
  <c r="F5" i="7"/>
  <c r="G36" i="7" l="1"/>
  <c r="F36" i="7"/>
  <c r="E15" i="7"/>
  <c r="C15" i="7"/>
  <c r="B15" i="7"/>
  <c r="G38" i="7" l="1"/>
  <c r="F38" i="7"/>
  <c r="D15" i="7"/>
  <c r="F15" i="7" s="1"/>
  <c r="C24" i="7"/>
  <c r="D57" i="7" l="1"/>
  <c r="E16" i="7"/>
  <c r="G15" i="7"/>
  <c r="D16" i="7"/>
  <c r="B31" i="7"/>
  <c r="C31" i="7"/>
  <c r="E31" i="7"/>
  <c r="D31" i="7" l="1"/>
  <c r="F31" i="7" s="1"/>
  <c r="G31" i="7" l="1"/>
  <c r="D13" i="7"/>
  <c r="E14" i="7" l="1"/>
  <c r="B36" i="7"/>
  <c r="B29" i="7" l="1"/>
  <c r="E29" i="7"/>
  <c r="C29" i="7"/>
  <c r="C21" i="7"/>
  <c r="B21" i="7"/>
  <c r="B13" i="7"/>
  <c r="E21" i="7"/>
  <c r="E13" i="7"/>
  <c r="E17" i="7" s="1"/>
  <c r="E36" i="7"/>
  <c r="D29" i="7"/>
  <c r="C13" i="7"/>
  <c r="D21" i="7"/>
  <c r="G29" i="7" l="1"/>
  <c r="G13" i="7"/>
  <c r="F13" i="7"/>
  <c r="F29" i="7"/>
  <c r="F21" i="7"/>
  <c r="G21" i="7"/>
  <c r="D14" i="7"/>
  <c r="C16" i="7" l="1"/>
  <c r="D17" i="7"/>
  <c r="D54" i="7" s="1"/>
  <c r="E23" i="7"/>
  <c r="C23" i="7"/>
  <c r="B23" i="7"/>
  <c r="E9" i="7"/>
  <c r="B9" i="7" l="1"/>
  <c r="B53" i="7" s="1"/>
  <c r="C9" i="7"/>
  <c r="F16" i="7"/>
  <c r="G16" i="7"/>
  <c r="D23" i="7"/>
  <c r="F23" i="7" s="1"/>
  <c r="C53" i="7" l="1"/>
  <c r="C22" i="7"/>
  <c r="C25" i="7" s="1"/>
  <c r="G7" i="7"/>
  <c r="F7" i="7"/>
  <c r="G23" i="7"/>
  <c r="D9" i="7"/>
  <c r="C55" i="7" l="1"/>
  <c r="G9" i="7"/>
  <c r="D53" i="7"/>
  <c r="F53" i="7" s="1"/>
  <c r="C30" i="7"/>
  <c r="C32" i="7" s="1"/>
  <c r="F9" i="7"/>
  <c r="C14" i="7"/>
  <c r="C37" i="7"/>
  <c r="F37" i="7" l="1"/>
  <c r="C40" i="7"/>
  <c r="G40" i="7" s="1"/>
  <c r="E53" i="7"/>
  <c r="C56" i="7"/>
  <c r="B14" i="7"/>
  <c r="B17" i="7" s="1"/>
  <c r="B54" i="7" s="1"/>
  <c r="C17" i="7"/>
  <c r="G14" i="7"/>
  <c r="F14" i="7"/>
  <c r="G37" i="7"/>
  <c r="D30" i="7"/>
  <c r="D22" i="7"/>
  <c r="F22" i="7" s="1"/>
  <c r="F40" i="7" l="1"/>
  <c r="C57" i="7"/>
  <c r="B24" i="7"/>
  <c r="E24" i="7"/>
  <c r="D24" i="7"/>
  <c r="D25" i="7" s="1"/>
  <c r="D55" i="7" s="1"/>
  <c r="C54" i="7"/>
  <c r="F17" i="7"/>
  <c r="G17" i="7"/>
  <c r="G30" i="7"/>
  <c r="F30" i="7"/>
  <c r="D32" i="7"/>
  <c r="D56" i="7" s="1"/>
  <c r="G22" i="7"/>
  <c r="B37" i="7"/>
  <c r="B40" i="7" l="1"/>
  <c r="B57" i="7" s="1"/>
  <c r="E57" i="7"/>
  <c r="F57" i="7"/>
  <c r="B22" i="7"/>
  <c r="B25" i="7" s="1"/>
  <c r="B55" i="7" s="1"/>
  <c r="B30" i="7"/>
  <c r="B32" i="7" s="1"/>
  <c r="B56" i="7" s="1"/>
  <c r="G24" i="7"/>
  <c r="F24" i="7"/>
  <c r="F54" i="7"/>
  <c r="E54" i="7"/>
  <c r="E37" i="7"/>
  <c r="E40" i="7" s="1"/>
  <c r="F55" i="7"/>
  <c r="E55" i="7"/>
  <c r="F56" i="7"/>
  <c r="E56" i="7"/>
  <c r="E22" i="7"/>
  <c r="E25" i="7" s="1"/>
  <c r="E30" i="7"/>
  <c r="E32" i="7" s="1"/>
  <c r="F32" i="7"/>
  <c r="G32" i="7"/>
  <c r="G25" i="7"/>
  <c r="F25" i="7"/>
</calcChain>
</file>

<file path=xl/sharedStrings.xml><?xml version="1.0" encoding="utf-8"?>
<sst xmlns="http://schemas.openxmlformats.org/spreadsheetml/2006/main" count="409" uniqueCount="281">
  <si>
    <t>КЗ МНВК Колегіум-школа №1</t>
  </si>
  <si>
    <t>МЗОШ № 45</t>
  </si>
  <si>
    <t>МСШ І-ІІІ ст.№4</t>
  </si>
  <si>
    <t>МСШ І-ІІІ ст.№5</t>
  </si>
  <si>
    <t>МСШ І-ІІІ ст.№7</t>
  </si>
  <si>
    <t>МСШ І-ІІІ ст.№8</t>
  </si>
  <si>
    <t>МСШ І-ІІІ ст.№9</t>
  </si>
  <si>
    <t>МЗОШ І-ІІІ ст.№10</t>
  </si>
  <si>
    <t>НВК Ліцей-школа №14</t>
  </si>
  <si>
    <t>МЗОШ І-ІІІ ст.№15</t>
  </si>
  <si>
    <t>МЗОШ І-ІІІ ст.№17</t>
  </si>
  <si>
    <t>МЗОШ І-ІІІ ст.№18</t>
  </si>
  <si>
    <t>МЗОШ І-ІІІ ст.№20</t>
  </si>
  <si>
    <t>МЗОШ І-ІІІ ст.№21</t>
  </si>
  <si>
    <t>МЗОШ І-ІІІ ст.№24</t>
  </si>
  <si>
    <t>МЗОШ І-ІІІ ст.№25</t>
  </si>
  <si>
    <t>МЗОШ І-ІІІ ст.№26</t>
  </si>
  <si>
    <t>НВК Гімназія-школа №27</t>
  </si>
  <si>
    <t>НВК Колегіум-школа №28</t>
  </si>
  <si>
    <t>МЗОШ І-ІІІ ст.№29</t>
  </si>
  <si>
    <t>МЗОШ І-ІІІ ст.№30</t>
  </si>
  <si>
    <t>МЗОШ І-ІІІ ст.№31</t>
  </si>
  <si>
    <t>МЗОШ І-ІІІ ст.№32</t>
  </si>
  <si>
    <t>МЗОШ І-ІІІ ст.№33</t>
  </si>
  <si>
    <t>МЗОШ І-ІІІ ст.№34</t>
  </si>
  <si>
    <t>МЗОШ І-ІІІ ст.№36</t>
  </si>
  <si>
    <t>МЗОШ І-ІІІ ст.№37</t>
  </si>
  <si>
    <t>МЗОШ І-ІІІ ст.№38</t>
  </si>
  <si>
    <t>МСШ І-ІІІ ст.№39</t>
  </si>
  <si>
    <t xml:space="preserve">МСШ І-ІІІ ст.№40 </t>
  </si>
  <si>
    <t>МЗОШ І-ІІІ ст.№41</t>
  </si>
  <si>
    <t>МСШ І-ІІІ ст.№42</t>
  </si>
  <si>
    <t>МЗОШ І-ІІІ ст.№43</t>
  </si>
  <si>
    <t>МЗОШ І-ІІІ ст.№44</t>
  </si>
  <si>
    <t>МСШ І-ІІІ ст.№46</t>
  </si>
  <si>
    <t>МЗОШ І-ІІІ ст.№47</t>
  </si>
  <si>
    <t>МЗОШ І-ІІІ ст.№50</t>
  </si>
  <si>
    <t>МЗОШ І-ІІІ ст.№51</t>
  </si>
  <si>
    <t>МЗОШ І-ІІІ ст.№52</t>
  </si>
  <si>
    <t>МЗОШ І-ІІІ ст.№53</t>
  </si>
  <si>
    <t>МЗОШ І-ІІІ ст.№54</t>
  </si>
  <si>
    <t>МЗОШ І-ІІІ ст.№55</t>
  </si>
  <si>
    <t>МЗОШ І-ІІІ ст.№56</t>
  </si>
  <si>
    <t>МЗОШ І-ІІІ ст.№57</t>
  </si>
  <si>
    <t>МЗОШ І-ІІІ ст.№58</t>
  </si>
  <si>
    <t>МСШ І-ІІІ ст.№63</t>
  </si>
  <si>
    <t>МЗОШ І-ІІІ ст.№64</t>
  </si>
  <si>
    <t>МЗОШ І-ІІІ ст.№65</t>
  </si>
  <si>
    <t>МСШ І-ІІІ ст.№66</t>
  </si>
  <si>
    <t>МЗОШ І-ІІІ ст.№67</t>
  </si>
  <si>
    <t>МЗОШ І-ІІІ ст.№68</t>
  </si>
  <si>
    <t>НВК Школа-ліцей ІТ №69</t>
  </si>
  <si>
    <t>Маріупольський міський ліцей</t>
  </si>
  <si>
    <t>Маріупольський технічний ліцей</t>
  </si>
  <si>
    <t>Маріупольський технологічний ліцей</t>
  </si>
  <si>
    <t>НВК Гімназія-школа №1</t>
  </si>
  <si>
    <t>Маріупольська гімназія №2</t>
  </si>
  <si>
    <t>Маріуполський морський ліцей</t>
  </si>
  <si>
    <t>Виноградненська ЗОШ</t>
  </si>
  <si>
    <t>ДНЗ-школа №71</t>
  </si>
  <si>
    <t>Дошкільний навчальний заклад "Ясла-садок №7 "Колобок "</t>
  </si>
  <si>
    <t>Дошкільний навчальний заклад "Ясла-садок №8 "Зернятко"</t>
  </si>
  <si>
    <t>Дошкільний навчальний заклад "Ясла-садок №11 "Журавлик"</t>
  </si>
  <si>
    <t>Дошкільний навчальний заклад "Ясла-садок №20 "Калинка"</t>
  </si>
  <si>
    <t>Дошкільний навчальний заклад "Ясла-садок №21 "Веселка"</t>
  </si>
  <si>
    <t>Дошкільний навчальний заклад "Український ясла-садок №32 "Дивосвіт"</t>
  </si>
  <si>
    <t>Дошкільний навчальний заклад "Ясла-садок №35 "Гніздечко"</t>
  </si>
  <si>
    <t>Дошкільний навчальний заклад "Ясла-садок №42 "Схід"</t>
  </si>
  <si>
    <t>Дошкільний навчальний заклад "Ясла-садок №45 "Ясочка"</t>
  </si>
  <si>
    <t>Дошкільний навчальний заклад "Український ясла-садок №47 "Подоляночка"</t>
  </si>
  <si>
    <t>Дошкільний навчальний заклад "Український ясла-садок №52 "Барвінок"</t>
  </si>
  <si>
    <t>Дошкільний навчальний заклад "Ясла-садок №49 "Ромашка"</t>
  </si>
  <si>
    <t xml:space="preserve">Дошкільний навчальний заклад "Ясла-садок №54 "Колобок"			</t>
  </si>
  <si>
    <t xml:space="preserve">Дошкільний навчальній заклад "Ясла-садок №55 "Барвінок"			</t>
  </si>
  <si>
    <t>Дошкільний навчальний заклад "Ясла-садок №56 "Капітошка"</t>
  </si>
  <si>
    <t>Дошкільний навчальний заклад "Український ясла-садок №57 "Веселий вулик"</t>
  </si>
  <si>
    <t>Дошкільний навчальний заклад "Ясла-садок №59 "Ластівка"</t>
  </si>
  <si>
    <t>Дошкільний навчальний заклад "Ясла-садок №61 "Гніздечко"</t>
  </si>
  <si>
    <t>Дошкільний навчальний заклад "Ясла-садок №63 "Джерельце"</t>
  </si>
  <si>
    <t>Дошкільний навчальний заклад "Ясла-садок №64 "Кораблик"</t>
  </si>
  <si>
    <t xml:space="preserve">Дошкільний навчальний заклад "Ясла-садок №66 "Вербинка"			</t>
  </si>
  <si>
    <t xml:space="preserve">Дошкільний навчальний заклад "Ясла-садок №67"			</t>
  </si>
  <si>
    <t xml:space="preserve">Дошкільний навчальний заклад "Ясла-садок №68 "Зірочка"			</t>
  </si>
  <si>
    <t>Дошкільний навчальний заклад "Ясла-садок №70 "Зоряничка"</t>
  </si>
  <si>
    <t>Дошкільний навчальний заклад "Дитячий садок №72 "Весела планета"</t>
  </si>
  <si>
    <t>Дошкільний навчальний заклад "Ясла-садок №73 "Горішок"</t>
  </si>
  <si>
    <t>Дошкільний навчальний заклад "Ясла-садок №76 "Весняночка"</t>
  </si>
  <si>
    <t xml:space="preserve">Дошкільний навчальний заклад "Ясла-садок №80 "Берізка"			</t>
  </si>
  <si>
    <t>Дошкільний навчальний заклад "Ясла-садок №81 "Червоні вітрила"</t>
  </si>
  <si>
    <t>Дошкільний навчальний заклад "Ясла-садок №83 "Червоний капелюшок"</t>
  </si>
  <si>
    <t>Дошкільний навчальний заклад "Український ясла-садок №84 "Тополек"</t>
  </si>
  <si>
    <t>Дошкільний навчальний заклад комбінованого типу "Ясла-садок №85 "Якірець"</t>
  </si>
  <si>
    <t>Дошкільний навчальний заклад "Український ясла-садок №86 "Струмок "</t>
  </si>
  <si>
    <t>Дошкільний навчальний заклад "Український ясла-садок №90  "Калинка"</t>
  </si>
  <si>
    <t>Дошкільний навчальний заклад "Ясла-садок №91 "Пролісок"</t>
  </si>
  <si>
    <t xml:space="preserve">Дошкільний навчальний заклад "Ясла-садок №93 "Зернятко"			</t>
  </si>
  <si>
    <t>Дошкільний навчальний заклад "Ясла-садок №98 "Веселка"</t>
  </si>
  <si>
    <t>Дошкільний навчальний заклад "Ясла-садок №100 "Барвінок"</t>
  </si>
  <si>
    <t>Дошкільний навчальний заклад "Ясла-садок №101"</t>
  </si>
  <si>
    <t xml:space="preserve">Дошкільний навчальний заклад "Ясла-садок №102 "Промінець"			</t>
  </si>
  <si>
    <t xml:space="preserve">Дошкільний навчальний заклад "Ясла-садок №103 "Червоненька квіточка"			</t>
  </si>
  <si>
    <t xml:space="preserve">Дошкільний навчальний заклад "Український ясла-садок №104 "Вербинка""			</t>
  </si>
  <si>
    <t xml:space="preserve">Дошкільний заклад "Ясла-садок №106 "Горобинка"			</t>
  </si>
  <si>
    <t xml:space="preserve">Дошкільний навчальній заклад "Ясла-садок №108 "Матрьошка"			</t>
  </si>
  <si>
    <t xml:space="preserve">Дошкільний навчальний заклад "Ясла-садок №110 "Світлячок"			</t>
  </si>
  <si>
    <t xml:space="preserve">Дошкільний навчальний заклад "Український ясла-садок №113 "Росинка"			</t>
  </si>
  <si>
    <t>Дошкільний навчальний заклад "Український ясла-садок №114 "Калинонька"</t>
  </si>
  <si>
    <t>Дошкільний навчальний заклад "Ясла-садок №117 "Юний моряк"</t>
  </si>
  <si>
    <t xml:space="preserve">Дошкільний навчальний заклад "Ясла-садок №118 "Ягідка"			</t>
  </si>
  <si>
    <t>Дошкільний навчальний заклад "Ясла-садок №119 "Світлячок"</t>
  </si>
  <si>
    <t xml:space="preserve">Дошкільний навчальний заклад "Український ясла-садок №124 "Струмочок"			</t>
  </si>
  <si>
    <t>Дошкільний навчальний заклад "Український ясла-садок №125 "Червона гвоздика"</t>
  </si>
  <si>
    <t>Дошкільний навчальний заклад "Український ясла-садок №126 "Дзвіночок"</t>
  </si>
  <si>
    <t xml:space="preserve">Дошкільний навчальний заклад "Ясла-садок №128 "Золотий ключик"			</t>
  </si>
  <si>
    <t xml:space="preserve">Дошкільний заклад "Український ясла-садок №129 "Іскорка"			</t>
  </si>
  <si>
    <t xml:space="preserve">Дошкільний заклад "Український ясла-садок №130 "Перлинка"			</t>
  </si>
  <si>
    <t xml:space="preserve">Дошкільний заклад "Український ясла-садок №131 "Малятко"			</t>
  </si>
  <si>
    <t>Дошкільний навчальний заклад "Ясла-садок №134 "Журавлик"</t>
  </si>
  <si>
    <t xml:space="preserve">Дошкільний навчальний заклад "Український ясла-садок №135 "Краплинка"			</t>
  </si>
  <si>
    <t>Дошкільний навчальний заклад "Український ясла-садок №136 "Ялинка"</t>
  </si>
  <si>
    <t>Дошкільний навчальний заклад "Український ясла-садок №139 "Струмочок"</t>
  </si>
  <si>
    <t>Дошкільний навчальний заклад "Український ясла-садок №140 "Пролісок"</t>
  </si>
  <si>
    <t xml:space="preserve">Дошкільний навчальний заклад "Ясла-садок №142 "Умка"			</t>
  </si>
  <si>
    <t>Дошкільний навчальний заклад "Український ясла-садок №146 "Чайка"</t>
  </si>
  <si>
    <t xml:space="preserve">Дошкільний навчальний заклад "Український ясла-садок №148 "Джерельце"			</t>
  </si>
  <si>
    <t>Дошкільний навчальний заклад "Ясла-садок №149 "Сонечко"</t>
  </si>
  <si>
    <t>Дошкільний навчальний заклад "Ясла-садок №150  "Родзинка"</t>
  </si>
  <si>
    <t>Комунальний дошкільний навчальний заклад комбінованого типу "Ясла-садок №151"Сонечко" УО ММР</t>
  </si>
  <si>
    <t>Дошкільний навчальний заклад "Ясла-садок №153"Черемушка"</t>
  </si>
  <si>
    <t>Дошкільний навчальний заклад "Український ясла-садок №152"Криничка"</t>
  </si>
  <si>
    <t>Дошкільний навчальний заклад "Український ясла-садок №155"</t>
  </si>
  <si>
    <t>Дошкільний навчальний заклад "Ясла-садок №156"Дельфінятко"</t>
  </si>
  <si>
    <t>Дошкільний навчальний заклад "Ясла-садок №157"Зоряний"</t>
  </si>
  <si>
    <t>Дошкільний навчальний заклад "Ясла-садок №159"Веселка"</t>
  </si>
  <si>
    <t>Дошкільний навчальний заклад загального розвитку ясла-садок №160 "Джерельце"</t>
  </si>
  <si>
    <t>Дошкільний навчальний заклад "Український ясла-садок №161"Сонечко"</t>
  </si>
  <si>
    <t>Дошкільний навчальний заклад "Український ясла-садок №163"Квіточка"</t>
  </si>
  <si>
    <t>Дошкільний навчальний заклад "Ясла-садок №165"Катруся"</t>
  </si>
  <si>
    <t>Дошкільний навчальний заклад "Ясла-садок №167 "Золотий вулик"</t>
  </si>
  <si>
    <t>Дошкільний навчальний заклад "Ясла-садок №166 "Діоскурія"</t>
  </si>
  <si>
    <t>Дошкільний навчальний заклад "Ясла-садок №46 "Казка"</t>
  </si>
  <si>
    <t>Комунальний дошкільний навчальний заклад загального розвитку "Ясла-садок №164"Капітошка"</t>
  </si>
  <si>
    <t>Холодна вода</t>
  </si>
  <si>
    <t>КПСМНЗ Художня школа ім.А.І.Куінджи</t>
  </si>
  <si>
    <t>КПСМНЗ Музична школа №1</t>
  </si>
  <si>
    <t>КПСМНЗ Музична школа №2</t>
  </si>
  <si>
    <t>КПСМНЗ Музична школа №3</t>
  </si>
  <si>
    <t>КПСМНЗ Музична школа №4</t>
  </si>
  <si>
    <t>КПСМНЗ Музична школа №5</t>
  </si>
  <si>
    <t>КЗ Палац культури "Молодіжний"</t>
  </si>
  <si>
    <t>КЗ Централізована бухгалтерія закладів культури</t>
  </si>
  <si>
    <t>КЗ Міський Палац культури</t>
  </si>
  <si>
    <t>КЗ Маріупольський краєзнавчий музей</t>
  </si>
  <si>
    <t>КУ Музей історії та етнографії греків Приазов'я</t>
  </si>
  <si>
    <t>КПСМНЗ Школа мистецтв</t>
  </si>
  <si>
    <t>КЗ Маріупольська спеціалізована музична школа</t>
  </si>
  <si>
    <t>КУ "Міський Будинок культури ім.Т.Каци сел.Сартана"</t>
  </si>
  <si>
    <t>КУ "Міський Будинок культури с.Каменськ"</t>
  </si>
  <si>
    <t>КЗ Центр культури та дозвілля сел. Старий Крим</t>
  </si>
  <si>
    <t>КЗ Центр культури та дозвілля сел. Талаківка</t>
  </si>
  <si>
    <t>КЗ Палац культури "Чайка"</t>
  </si>
  <si>
    <t>КУ Маріупольська міська лікарня швидкої медичної допомоги</t>
  </si>
  <si>
    <t>КЗ Міська лікарня №4 (КДП)</t>
  </si>
  <si>
    <t>КЗ Центр первинної медико-санітарної допомоги №4</t>
  </si>
  <si>
    <t>КЗ Центр первинної медико-санітарної допомоги №2</t>
  </si>
  <si>
    <t xml:space="preserve">КЗ Міська лікарня №10 </t>
  </si>
  <si>
    <t>КЗ МТМО здоров’я дитини та жінки</t>
  </si>
  <si>
    <t>КЗ Міська лікарня №9</t>
  </si>
  <si>
    <t>КЗ Пологовий будинок №2 міста Маріуполя</t>
  </si>
  <si>
    <t>КЗ Міська лікарня №8</t>
  </si>
  <si>
    <t>КЗ МСК "Азовець"</t>
  </si>
  <si>
    <t>Стадіон "Західний"</t>
  </si>
  <si>
    <t>Cтадіон "Олімп"</t>
  </si>
  <si>
    <t>Стадіон "Приморський"</t>
  </si>
  <si>
    <t>Управління з фізичної культури та спорту ММР</t>
  </si>
  <si>
    <t>Комплексна дитячо-юнацька спортивна школа "Атлетик" велосипедна база</t>
  </si>
  <si>
    <t>Комплексна дитячо-юнацька спортивна школа "Атлетик" веслувальна база</t>
  </si>
  <si>
    <t>Комплексна дитячо-юнацька спортивна школа "Атлетик" зал важкої атлетики</t>
  </si>
  <si>
    <t>КЗ Маріупольський міський водноспортивний комплекс</t>
  </si>
  <si>
    <t>Центpальная бібліотека ім.В.Г.Короленка</t>
  </si>
  <si>
    <t>Центральна міська бібліотека для дітей</t>
  </si>
  <si>
    <t>Заклади освіти</t>
  </si>
  <si>
    <t>Охорона здоров'я</t>
  </si>
  <si>
    <t>Спорт</t>
  </si>
  <si>
    <t>Заклади культури</t>
  </si>
  <si>
    <t>Електроенергія</t>
  </si>
  <si>
    <t>Виноградненський дитячий садок" Лелека"</t>
  </si>
  <si>
    <t>КЗ Міський шаховий клуб</t>
  </si>
  <si>
    <t>Дитячий будинок "Центр опіки"</t>
  </si>
  <si>
    <t>Міський центр позашкільної роботи за місцем проживання</t>
  </si>
  <si>
    <t>Міський палац естетичного виховання</t>
  </si>
  <si>
    <t>Будинок творчості дітей та юнацтва Приморського району</t>
  </si>
  <si>
    <t>Будинок дитячої та юнацької творчості Лівобережного району</t>
  </si>
  <si>
    <t>Міський центр науково-технічної творчості учнівської молоді</t>
  </si>
  <si>
    <t>Спортзал Арх.Нильсена,2</t>
  </si>
  <si>
    <t>Зал бокса ул.Ломизова,1</t>
  </si>
  <si>
    <t>Зал борьбы, ул.Ломизова,1</t>
  </si>
  <si>
    <t>НВК "Ліцей - школа №48"</t>
  </si>
  <si>
    <t>Міська лікарня № 1</t>
  </si>
  <si>
    <t xml:space="preserve">КЗ Центр первинної медико-санітарної допомоги №3 </t>
  </si>
  <si>
    <t>КЗ Центр первинної медико-санітарної допомоги №1</t>
  </si>
  <si>
    <t xml:space="preserve">МЗОШ І-ІІІ ст.№19  </t>
  </si>
  <si>
    <t>Теплова енергія</t>
  </si>
  <si>
    <t>Споживання, ліміт (кВт*г)</t>
  </si>
  <si>
    <t>Порівняння з лімітом</t>
  </si>
  <si>
    <t>Факт (фін), кВт*г</t>
  </si>
  <si>
    <t>Факт (фін), %</t>
  </si>
  <si>
    <t>Освіта</t>
  </si>
  <si>
    <t>Культура</t>
  </si>
  <si>
    <t>Итого:</t>
  </si>
  <si>
    <t>Споживання, ліміт (м куб.)</t>
  </si>
  <si>
    <t>Гаряча Вода</t>
  </si>
  <si>
    <t>Природный газ</t>
  </si>
  <si>
    <t>_Расчетный период по электроэнергии с 10 по 10 число каждого месяца</t>
  </si>
  <si>
    <t>_Расчетный период по холодной воде с 06 по 06 число каждого месяца</t>
  </si>
  <si>
    <t>_Положительный "%" - превышение лимита</t>
  </si>
  <si>
    <t>Энергоносители</t>
  </si>
  <si>
    <t>Потребление, лимит</t>
  </si>
  <si>
    <t>Сравнение с лимитом</t>
  </si>
  <si>
    <t>Факт (фин), %</t>
  </si>
  <si>
    <t>Тепловая энергия</t>
  </si>
  <si>
    <t>Электроэнергия</t>
  </si>
  <si>
    <t>Холодная вода</t>
  </si>
  <si>
    <t>Горячая вода</t>
  </si>
  <si>
    <t>Факт (натурал. показатели)</t>
  </si>
  <si>
    <t>Факт (фін), Гкал</t>
  </si>
  <si>
    <t>Факт (фін), куб.м</t>
  </si>
  <si>
    <t>_Расчетный период по теплу и горячей воде с 15 по 15 число каждого месяца</t>
  </si>
  <si>
    <t>_Расчетный период по газу с 01 по 01 число каждого месяца</t>
  </si>
  <si>
    <t>КУ Центр сучасного мистецтва і культури ім. Куїнджі</t>
  </si>
  <si>
    <t>Департамент КГР ММР (+ Вежа)</t>
  </si>
  <si>
    <t>КДЮСШ «Меотида» плавальний басейн «Нептун» (+ МССК ТСОУ - электрич.)</t>
  </si>
  <si>
    <t>Тепловая энерия</t>
  </si>
  <si>
    <t>Заведение</t>
  </si>
  <si>
    <t>Дошкільний навчальний заклад "Ясла-садок №16 "Чайка"</t>
  </si>
  <si>
    <t>МСШ І-ІІІ ст. №3 з поглибленим вивченням окремих предметів</t>
  </si>
  <si>
    <t>КЗ "М.Спорт - Спорт для всіх"</t>
  </si>
  <si>
    <t>КУ Палац культури "Український Дім" (ПК "Металургів")</t>
  </si>
  <si>
    <t>КЗ Міська лікарня №5</t>
  </si>
  <si>
    <t>Департамент освіти Маріупольської міської ради</t>
  </si>
  <si>
    <t>Департамент охорони здоров'я</t>
  </si>
  <si>
    <t>КУ "Міський центр здоров'я"</t>
  </si>
  <si>
    <t>КЗ Міська лікарня №11</t>
  </si>
  <si>
    <t>КЗ Центр первинної медико-санітарної допомоги №5</t>
  </si>
  <si>
    <t>НМЦ</t>
  </si>
  <si>
    <t>Пральня, Лог., ІРЦ</t>
  </si>
  <si>
    <t>МЗОШ І-ІІІ ст.№16</t>
  </si>
  <si>
    <t>КДЮСШ "Олімпія"</t>
  </si>
  <si>
    <t>ФОК</t>
  </si>
  <si>
    <t>Сравнительный анализ потребления энергорессурсов в январе 2019г</t>
  </si>
  <si>
    <t>КДЮСШ "Прометей" №1</t>
  </si>
  <si>
    <t>КДЮСШ "Прометей" №2</t>
  </si>
  <si>
    <t>КДЮСШ "Прометей" №5</t>
  </si>
  <si>
    <t>КЗ ЦБС для дітей Бібл.№1 ім.Пушкіна</t>
  </si>
  <si>
    <t>КЗ ЦБС для дітей Бібл.№2 ім.Франко</t>
  </si>
  <si>
    <t>КЗ ЦБС для дітей Бібл.№3 ім. Г.Х.Андерсена</t>
  </si>
  <si>
    <t>КЗ ЦБС для дітей Бібл.№4 ім.Т.Шевченка</t>
  </si>
  <si>
    <t>КЗ ЦБС для дітей Бібл.№6 ім.Маяковського</t>
  </si>
  <si>
    <t>КЗ ЦБС для дітей Бібл.№7 ім.Чехова</t>
  </si>
  <si>
    <t>КЗ ЦБС для дітей Бібл.№8 ім. Чуковського</t>
  </si>
  <si>
    <t>КЗ ЦБС для дітей Бібл.№9 ім. В.Нестайко</t>
  </si>
  <si>
    <t>КЗ ЦБС для дорослих Бібл.№1 ім.М.В.Гоголя</t>
  </si>
  <si>
    <t>КЗ ЦБС для дорослих Бібл.№2 ім.О.С.Серафимовича</t>
  </si>
  <si>
    <t>КЗ ЦБС для дорослих Бібл.№3 ім.О.С.Новікова-Прибоя</t>
  </si>
  <si>
    <t>КЗ ЦБС для дорослих Бібл.№4 ім.Лесі.Українки</t>
  </si>
  <si>
    <t>КЗ ЦБС для дорослих Бібл.№5 ім.М.Ю.Лермонтова</t>
  </si>
  <si>
    <t>КЗ ЦБС для дорослих Бібл.№8 ім.О.П.Довженка</t>
  </si>
  <si>
    <t>КЗ ЦБС для дорослих Бібл.№10 ім.О.І.Купріна</t>
  </si>
  <si>
    <t>КЗ ЦБС для дорослих Бібл.№11 ім.І.С.Тургенєва</t>
  </si>
  <si>
    <t>КЗ ЦБС для дорослих Бібл.№12 ім.К.М.Симонова</t>
  </si>
  <si>
    <t>КЗ ЦБС для дорослих Бібл.№13 ім.М.А.Свєтлова</t>
  </si>
  <si>
    <t>КЗ ЦБС для дорослих Бібл.№14 ім.О.Т.Гончара</t>
  </si>
  <si>
    <t>КЗ Маріупольський краєзнавчий музей (картинна галерея)</t>
  </si>
  <si>
    <t>КЗ Музей народного побуту</t>
  </si>
  <si>
    <t>Маріупольська міська історична бібліотека ім.Грушевського</t>
  </si>
  <si>
    <t>КПСМНЗ Музична школа №1 (Філія)</t>
  </si>
  <si>
    <t>КПСМНЗ Музична школа №3 (філія)</t>
  </si>
  <si>
    <t>Март 2018 Факт</t>
  </si>
  <si>
    <t>Март 2019 Лимит</t>
  </si>
  <si>
    <t>Март 2019 Факт (фин)</t>
  </si>
  <si>
    <t>Март 2019 Факт (прог)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</si>
</sst>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;;@"/>
  </numFmts>
  <fonts count="20" x14ac:knownFonts="1">
    <font>
      <sz val="11"/>
      <name val="Arial"/>
      <family val="1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Arial"/>
      <family val="1"/>
    </font>
    <font>
      <b/>
      <sz val="16"/>
      <color rgb="FFFFFFFF"/>
      <name val="Arial"/>
      <family val="1"/>
    </font>
    <font>
      <sz val="11"/>
      <name val="Arial"/>
      <family val="1"/>
    </font>
    <font>
      <b/>
      <sz val="16"/>
      <color theme="0"/>
      <name val="Arial"/>
      <family val="2"/>
      <charset val="204"/>
    </font>
    <font>
      <sz val="11"/>
      <name val="Arial"/>
      <family val="2"/>
      <charset val="204"/>
    </font>
    <font>
      <sz val="11"/>
      <name val="Arial Cyr"/>
      <charset val="204"/>
    </font>
    <font>
      <sz val="11"/>
      <color theme="0"/>
      <name val="Arial"/>
      <family val="1"/>
    </font>
    <font>
      <b/>
      <sz val="11"/>
      <color theme="0"/>
      <name val="Arial"/>
      <family val="1"/>
    </font>
    <font>
      <sz val="11"/>
      <name val="Arial Cyr"/>
    </font>
    <font>
      <sz val="26"/>
      <name val="Arial"/>
      <family val="1"/>
    </font>
    <font>
      <sz val="11"/>
      <color rgb="FFFF0000"/>
      <name val="Arial"/>
      <family val="1"/>
    </font>
    <font>
      <sz val="10"/>
      <name val="Arial Cyr"/>
      <charset val="204"/>
    </font>
    <font>
      <sz val="20"/>
      <name val="Arial"/>
      <family val="1"/>
    </font>
    <font>
      <sz val="14"/>
      <name val="Arial"/>
      <family val="2"/>
      <charset val="204"/>
    </font>
    <font>
      <sz val="14"/>
      <color theme="0"/>
      <name val="Arial"/>
      <family val="1"/>
    </font>
    <font>
      <b/>
      <sz val="12"/>
      <color rgb="FFFFFFFF"/>
      <name val="Arial"/>
      <family val="1"/>
    </font>
    <font>
      <b/>
      <sz val="12"/>
      <color theme="0"/>
      <name val="Arial"/>
      <family val="1"/>
    </font>
    <font>
      <sz val="11"/>
      <color rgb="FFFF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71C5E1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EECF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3" fillId="0" borderId="0"/>
  </cellStyleXfs>
  <cellXfs count="676">
    <xf numFmtId="0" fontId="0" fillId="0" borderId="0" xfId="0"/>
    <xf numFmtId="2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4" borderId="8" xfId="0" applyNumberFormat="1" applyFont="1" applyFill="1" applyBorder="1" applyAlignment="1">
      <alignment horizontal="center" vertical="center"/>
    </xf>
    <xf numFmtId="2" fontId="0" fillId="4" borderId="8" xfId="1" applyNumberFormat="1" applyFont="1" applyFill="1" applyBorder="1" applyAlignment="1">
      <alignment horizontal="center" vertical="center"/>
    </xf>
    <xf numFmtId="2" fontId="0" fillId="4" borderId="1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4" borderId="4" xfId="1" applyFont="1" applyFill="1" applyBorder="1" applyAlignment="1">
      <alignment horizontal="left" vertical="center" wrapText="1"/>
    </xf>
    <xf numFmtId="0" fontId="0" fillId="4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2" fontId="11" fillId="0" borderId="0" xfId="0" applyNumberFormat="1" applyFont="1" applyAlignment="1">
      <alignment horizontal="left"/>
    </xf>
    <xf numFmtId="0" fontId="0" fillId="3" borderId="0" xfId="0" applyFill="1" applyAlignment="1">
      <alignment horizontal="center"/>
    </xf>
    <xf numFmtId="0" fontId="8" fillId="5" borderId="19" xfId="0" applyFont="1" applyFill="1" applyBorder="1" applyAlignment="1">
      <alignment wrapText="1"/>
    </xf>
    <xf numFmtId="2" fontId="9" fillId="5" borderId="20" xfId="0" applyNumberFormat="1" applyFont="1" applyFill="1" applyBorder="1" applyAlignment="1">
      <alignment horizontal="center" vertical="center"/>
    </xf>
    <xf numFmtId="2" fontId="9" fillId="5" borderId="9" xfId="0" applyNumberFormat="1" applyFont="1" applyFill="1" applyBorder="1" applyAlignment="1">
      <alignment horizontal="center" vertical="center"/>
    </xf>
    <xf numFmtId="2" fontId="9" fillId="5" borderId="10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left" wrapText="1"/>
    </xf>
    <xf numFmtId="2" fontId="0" fillId="0" borderId="0" xfId="1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0" fillId="0" borderId="5" xfId="1" applyFont="1" applyFill="1" applyBorder="1" applyAlignment="1">
      <alignment horizontal="left" vertical="center" wrapText="1"/>
    </xf>
    <xf numFmtId="2" fontId="7" fillId="0" borderId="8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5" xfId="1" applyFont="1" applyFill="1" applyBorder="1" applyAlignment="1">
      <alignment horizontal="left" vertical="center" wrapText="1"/>
    </xf>
    <xf numFmtId="2" fontId="0" fillId="0" borderId="8" xfId="1" applyNumberFormat="1" applyFont="1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left" vertical="center" wrapText="1"/>
    </xf>
    <xf numFmtId="2" fontId="0" fillId="4" borderId="26" xfId="1" applyNumberFormat="1" applyFont="1" applyFill="1" applyBorder="1" applyAlignment="1">
      <alignment horizontal="center" vertical="center"/>
    </xf>
    <xf numFmtId="2" fontId="0" fillId="0" borderId="26" xfId="1" applyNumberFormat="1" applyFont="1" applyFill="1" applyBorder="1" applyAlignment="1">
      <alignment horizontal="center" vertical="center"/>
    </xf>
    <xf numFmtId="2" fontId="0" fillId="6" borderId="26" xfId="1" applyNumberFormat="1" applyFont="1" applyFill="1" applyBorder="1" applyAlignment="1">
      <alignment horizontal="center" vertical="center"/>
    </xf>
    <xf numFmtId="2" fontId="0" fillId="0" borderId="28" xfId="1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wrapText="1"/>
    </xf>
    <xf numFmtId="2" fontId="0" fillId="0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0" borderId="33" xfId="1" applyNumberFormat="1" applyFont="1" applyFill="1" applyBorder="1" applyAlignment="1">
      <alignment horizontal="center" vertical="center"/>
    </xf>
    <xf numFmtId="2" fontId="0" fillId="4" borderId="33" xfId="1" applyNumberFormat="1" applyFont="1" applyFill="1" applyBorder="1" applyAlignment="1">
      <alignment horizontal="center" vertical="center"/>
    </xf>
    <xf numFmtId="2" fontId="9" fillId="5" borderId="35" xfId="0" applyNumberFormat="1" applyFont="1" applyFill="1" applyBorder="1" applyAlignment="1">
      <alignment horizontal="center" vertical="center"/>
    </xf>
    <xf numFmtId="2" fontId="0" fillId="0" borderId="36" xfId="1" applyNumberFormat="1" applyFont="1" applyFill="1" applyBorder="1" applyAlignment="1">
      <alignment horizontal="center" vertical="center"/>
    </xf>
    <xf numFmtId="2" fontId="0" fillId="4" borderId="36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4" borderId="28" xfId="1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/>
    </xf>
    <xf numFmtId="2" fontId="0" fillId="4" borderId="23" xfId="0" applyNumberFormat="1" applyFont="1" applyFill="1" applyBorder="1" applyAlignment="1">
      <alignment horizontal="center" vertical="center"/>
    </xf>
    <xf numFmtId="2" fontId="0" fillId="4" borderId="45" xfId="1" applyNumberFormat="1" applyFont="1" applyFill="1" applyBorder="1" applyAlignment="1">
      <alignment horizontal="center" vertical="center"/>
    </xf>
    <xf numFmtId="0" fontId="0" fillId="0" borderId="46" xfId="1" applyFont="1" applyFill="1" applyBorder="1" applyAlignment="1">
      <alignment horizontal="left" vertical="center" wrapText="1"/>
    </xf>
    <xf numFmtId="2" fontId="0" fillId="0" borderId="47" xfId="1" applyNumberFormat="1" applyFont="1" applyFill="1" applyBorder="1" applyAlignment="1">
      <alignment horizontal="center" vertical="center"/>
    </xf>
    <xf numFmtId="2" fontId="0" fillId="0" borderId="48" xfId="1" applyNumberFormat="1" applyFont="1" applyFill="1" applyBorder="1" applyAlignment="1">
      <alignment horizontal="center" vertical="center"/>
    </xf>
    <xf numFmtId="0" fontId="0" fillId="0" borderId="19" xfId="1" applyFont="1" applyFill="1" applyBorder="1" applyAlignment="1">
      <alignment horizontal="left" vertical="center" wrapText="1"/>
    </xf>
    <xf numFmtId="2" fontId="0" fillId="0" borderId="49" xfId="1" applyNumberFormat="1" applyFont="1" applyFill="1" applyBorder="1" applyAlignment="1">
      <alignment horizontal="center" vertical="center"/>
    </xf>
    <xf numFmtId="0" fontId="0" fillId="3" borderId="46" xfId="1" applyFont="1" applyFill="1" applyBorder="1" applyAlignment="1">
      <alignment horizontal="left" vertical="center" wrapText="1"/>
    </xf>
    <xf numFmtId="2" fontId="6" fillId="0" borderId="10" xfId="1" applyNumberFormat="1" applyFont="1" applyFill="1" applyBorder="1" applyAlignment="1">
      <alignment horizontal="center" vertical="center"/>
    </xf>
    <xf numFmtId="2" fontId="0" fillId="4" borderId="47" xfId="1" applyNumberFormat="1" applyFont="1" applyFill="1" applyBorder="1" applyAlignment="1">
      <alignment horizontal="center" vertical="center"/>
    </xf>
    <xf numFmtId="2" fontId="0" fillId="4" borderId="23" xfId="1" applyNumberFormat="1" applyFont="1" applyFill="1" applyBorder="1" applyAlignment="1">
      <alignment horizontal="center" vertical="center"/>
    </xf>
    <xf numFmtId="2" fontId="0" fillId="4" borderId="24" xfId="1" applyNumberFormat="1" applyFont="1" applyFill="1" applyBorder="1" applyAlignment="1">
      <alignment horizontal="center" vertical="center"/>
    </xf>
    <xf numFmtId="2" fontId="0" fillId="0" borderId="9" xfId="1" applyNumberFormat="1" applyFont="1" applyFill="1" applyBorder="1" applyAlignment="1">
      <alignment horizontal="center" vertical="center"/>
    </xf>
    <xf numFmtId="2" fontId="0" fillId="0" borderId="41" xfId="1" applyNumberFormat="1" applyFont="1" applyFill="1" applyBorder="1" applyAlignment="1">
      <alignment horizontal="center" vertical="center"/>
    </xf>
    <xf numFmtId="2" fontId="0" fillId="0" borderId="40" xfId="1" applyNumberFormat="1" applyFont="1" applyFill="1" applyBorder="1" applyAlignment="1">
      <alignment horizontal="center" vertical="center"/>
    </xf>
    <xf numFmtId="2" fontId="0" fillId="4" borderId="10" xfId="1" applyNumberFormat="1" applyFont="1" applyFill="1" applyBorder="1" applyAlignment="1">
      <alignment horizontal="center" vertical="center"/>
    </xf>
    <xf numFmtId="2" fontId="0" fillId="4" borderId="9" xfId="0" applyNumberFormat="1" applyFont="1" applyFill="1" applyBorder="1" applyAlignment="1">
      <alignment horizontal="center" vertical="center"/>
    </xf>
    <xf numFmtId="2" fontId="0" fillId="4" borderId="9" xfId="1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wrapText="1"/>
    </xf>
    <xf numFmtId="2" fontId="0" fillId="3" borderId="24" xfId="0" applyNumberFormat="1" applyFont="1" applyFill="1" applyBorder="1" applyAlignment="1">
      <alignment horizontal="center" vertical="center"/>
    </xf>
    <xf numFmtId="2" fontId="0" fillId="4" borderId="48" xfId="1" applyNumberFormat="1" applyFont="1" applyFill="1" applyBorder="1" applyAlignment="1">
      <alignment horizontal="center" vertical="center"/>
    </xf>
    <xf numFmtId="2" fontId="7" fillId="4" borderId="23" xfId="0" applyNumberFormat="1" applyFont="1" applyFill="1" applyBorder="1" applyAlignment="1">
      <alignment horizontal="center" vertical="center"/>
    </xf>
    <xf numFmtId="2" fontId="7" fillId="4" borderId="23" xfId="0" applyNumberFormat="1" applyFont="1" applyFill="1" applyBorder="1" applyAlignment="1">
      <alignment horizontal="center" vertical="center" wrapText="1"/>
    </xf>
    <xf numFmtId="2" fontId="7" fillId="4" borderId="34" xfId="0" applyNumberFormat="1" applyFont="1" applyFill="1" applyBorder="1" applyAlignment="1">
      <alignment horizontal="center" vertical="center"/>
    </xf>
    <xf numFmtId="2" fontId="0" fillId="4" borderId="55" xfId="0" applyNumberFormat="1" applyFont="1" applyFill="1" applyBorder="1" applyAlignment="1">
      <alignment horizontal="center" vertical="center"/>
    </xf>
    <xf numFmtId="2" fontId="0" fillId="4" borderId="56" xfId="1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24" xfId="1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horizontal="center" vertical="center"/>
    </xf>
    <xf numFmtId="2" fontId="0" fillId="0" borderId="23" xfId="1" applyNumberFormat="1" applyFont="1" applyFill="1" applyBorder="1" applyAlignment="1">
      <alignment horizontal="center" vertical="center"/>
    </xf>
    <xf numFmtId="0" fontId="0" fillId="0" borderId="57" xfId="0" applyFill="1" applyBorder="1"/>
    <xf numFmtId="0" fontId="6" fillId="0" borderId="8" xfId="0" applyFont="1" applyFill="1" applyBorder="1" applyAlignment="1">
      <alignment horizontal="left" vertical="center" wrapText="1"/>
    </xf>
    <xf numFmtId="2" fontId="0" fillId="0" borderId="58" xfId="1" applyNumberFormat="1" applyFont="1" applyFill="1" applyBorder="1" applyAlignment="1">
      <alignment horizontal="center" vertical="center"/>
    </xf>
    <xf numFmtId="0" fontId="0" fillId="0" borderId="58" xfId="0" applyFill="1" applyBorder="1"/>
    <xf numFmtId="0" fontId="6" fillId="0" borderId="40" xfId="0" applyNumberFormat="1" applyFont="1" applyFill="1" applyBorder="1" applyAlignment="1">
      <alignment horizontal="left" vertical="center" wrapText="1"/>
    </xf>
    <xf numFmtId="2" fontId="7" fillId="0" borderId="4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2" borderId="12" xfId="1" applyFont="1" applyFill="1" applyBorder="1" applyAlignment="1">
      <alignment horizontal="left" vertical="center" wrapText="1"/>
    </xf>
    <xf numFmtId="2" fontId="2" fillId="2" borderId="15" xfId="1" applyNumberFormat="1" applyFont="1" applyFill="1" applyBorder="1" applyAlignment="1">
      <alignment horizontal="center" vertical="center"/>
    </xf>
    <xf numFmtId="2" fontId="2" fillId="2" borderId="16" xfId="1" applyNumberFormat="1" applyFont="1" applyFill="1" applyBorder="1" applyAlignment="1">
      <alignment horizontal="center" vertical="center"/>
    </xf>
    <xf numFmtId="2" fontId="2" fillId="2" borderId="14" xfId="1" applyNumberFormat="1" applyFont="1" applyFill="1" applyBorder="1" applyAlignment="1">
      <alignment horizontal="center" vertical="center"/>
    </xf>
    <xf numFmtId="2" fontId="2" fillId="2" borderId="31" xfId="1" applyNumberFormat="1" applyFont="1" applyFill="1" applyBorder="1" applyAlignment="1">
      <alignment horizontal="center" vertical="center"/>
    </xf>
    <xf numFmtId="2" fontId="2" fillId="2" borderId="13" xfId="1" applyNumberFormat="1" applyFont="1" applyFill="1" applyBorder="1" applyAlignment="1">
      <alignment horizontal="center" vertical="center"/>
    </xf>
    <xf numFmtId="2" fontId="2" fillId="2" borderId="18" xfId="1" applyNumberFormat="1" applyFont="1" applyFill="1" applyBorder="1" applyAlignment="1">
      <alignment horizontal="center" vertical="center"/>
    </xf>
    <xf numFmtId="2" fontId="10" fillId="0" borderId="59" xfId="0" applyNumberFormat="1" applyFont="1" applyFill="1" applyBorder="1" applyAlignment="1">
      <alignment horizontal="center" vertical="center"/>
    </xf>
    <xf numFmtId="2" fontId="0" fillId="6" borderId="36" xfId="1" applyNumberFormat="1" applyFont="1" applyFill="1" applyBorder="1" applyAlignment="1">
      <alignment horizontal="center" vertical="center"/>
    </xf>
    <xf numFmtId="2" fontId="0" fillId="0" borderId="43" xfId="1" applyNumberFormat="1" applyFont="1" applyFill="1" applyBorder="1" applyAlignment="1">
      <alignment horizontal="center" vertical="center"/>
    </xf>
    <xf numFmtId="2" fontId="0" fillId="0" borderId="30" xfId="1" applyNumberFormat="1" applyFont="1" applyFill="1" applyBorder="1" applyAlignment="1">
      <alignment horizontal="center" vertical="center"/>
    </xf>
    <xf numFmtId="2" fontId="7" fillId="4" borderId="8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7" fillId="4" borderId="9" xfId="0" applyNumberFormat="1" applyFont="1" applyFill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4" borderId="58" xfId="1" applyNumberFormat="1" applyFont="1" applyFill="1" applyBorder="1" applyAlignment="1">
      <alignment horizontal="center" vertical="center"/>
    </xf>
    <xf numFmtId="2" fontId="0" fillId="4" borderId="30" xfId="1" applyNumberFormat="1" applyFont="1" applyFill="1" applyBorder="1" applyAlignment="1">
      <alignment horizontal="center" vertical="center"/>
    </xf>
    <xf numFmtId="0" fontId="6" fillId="4" borderId="8" xfId="0" applyNumberFormat="1" applyFont="1" applyFill="1" applyBorder="1" applyAlignment="1">
      <alignment horizontal="left" vertical="center" wrapText="1"/>
    </xf>
    <xf numFmtId="0" fontId="6" fillId="4" borderId="9" xfId="0" applyNumberFormat="1" applyFont="1" applyFill="1" applyBorder="1" applyAlignment="1">
      <alignment horizontal="left" vertical="center" wrapText="1"/>
    </xf>
    <xf numFmtId="2" fontId="0" fillId="4" borderId="21" xfId="1" applyNumberFormat="1" applyFont="1" applyFill="1" applyBorder="1" applyAlignment="1">
      <alignment horizontal="center" vertical="center"/>
    </xf>
    <xf numFmtId="2" fontId="0" fillId="4" borderId="51" xfId="1" applyNumberFormat="1" applyFont="1" applyFill="1" applyBorder="1" applyAlignment="1">
      <alignment horizontal="center" vertical="center"/>
    </xf>
    <xf numFmtId="2" fontId="0" fillId="0" borderId="45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2" fontId="6" fillId="4" borderId="9" xfId="0" applyNumberFormat="1" applyFont="1" applyFill="1" applyBorder="1" applyAlignment="1">
      <alignment horizontal="center" vertical="center"/>
    </xf>
    <xf numFmtId="2" fontId="2" fillId="7" borderId="50" xfId="1" applyNumberFormat="1" applyFont="1" applyFill="1" applyBorder="1" applyAlignment="1">
      <alignment horizontal="center" vertical="center" wrapText="1"/>
    </xf>
    <xf numFmtId="2" fontId="2" fillId="7" borderId="68" xfId="1" applyNumberFormat="1" applyFont="1" applyFill="1" applyBorder="1" applyAlignment="1">
      <alignment horizontal="center" vertical="center" wrapText="1"/>
    </xf>
    <xf numFmtId="2" fontId="2" fillId="7" borderId="69" xfId="1" applyNumberFormat="1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left" wrapText="1"/>
    </xf>
    <xf numFmtId="2" fontId="9" fillId="5" borderId="15" xfId="0" applyNumberFormat="1" applyFont="1" applyFill="1" applyBorder="1" applyAlignment="1">
      <alignment horizontal="center" vertical="center"/>
    </xf>
    <xf numFmtId="2" fontId="9" fillId="5" borderId="18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left" vertical="center" wrapText="1"/>
    </xf>
    <xf numFmtId="2" fontId="0" fillId="4" borderId="57" xfId="1" applyNumberFormat="1" applyFont="1" applyFill="1" applyBorder="1" applyAlignment="1">
      <alignment horizontal="center" vertical="center"/>
    </xf>
    <xf numFmtId="2" fontId="0" fillId="4" borderId="60" xfId="1" applyNumberFormat="1" applyFont="1" applyFill="1" applyBorder="1" applyAlignment="1">
      <alignment horizontal="center" vertical="center"/>
    </xf>
    <xf numFmtId="4" fontId="6" fillId="0" borderId="15" xfId="0" applyNumberFormat="1" applyFont="1" applyFill="1" applyBorder="1" applyAlignment="1">
      <alignment horizontal="left" vertical="center" wrapText="1"/>
    </xf>
    <xf numFmtId="2" fontId="0" fillId="0" borderId="16" xfId="1" applyNumberFormat="1" applyFont="1" applyFill="1" applyBorder="1" applyAlignment="1">
      <alignment horizontal="center" vertical="center"/>
    </xf>
    <xf numFmtId="2" fontId="0" fillId="0" borderId="13" xfId="1" applyNumberFormat="1" applyFont="1" applyFill="1" applyBorder="1" applyAlignment="1">
      <alignment horizontal="center" vertical="center"/>
    </xf>
    <xf numFmtId="2" fontId="7" fillId="0" borderId="15" xfId="0" applyNumberFormat="1" applyFont="1" applyFill="1" applyBorder="1" applyAlignment="1">
      <alignment horizontal="center" vertical="center"/>
    </xf>
    <xf numFmtId="2" fontId="0" fillId="0" borderId="15" xfId="1" applyNumberFormat="1" applyFont="1" applyFill="1" applyBorder="1" applyAlignment="1">
      <alignment horizontal="center" vertical="center"/>
    </xf>
    <xf numFmtId="2" fontId="0" fillId="0" borderId="24" xfId="0" applyNumberFormat="1" applyFont="1" applyFill="1" applyBorder="1" applyAlignment="1">
      <alignment horizontal="center" vertical="center"/>
    </xf>
    <xf numFmtId="2" fontId="0" fillId="0" borderId="20" xfId="1" applyNumberFormat="1" applyFont="1" applyFill="1" applyBorder="1" applyAlignment="1">
      <alignment horizontal="center" vertical="center"/>
    </xf>
    <xf numFmtId="2" fontId="9" fillId="5" borderId="14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wrapText="1"/>
    </xf>
    <xf numFmtId="49" fontId="6" fillId="0" borderId="0" xfId="0" applyNumberFormat="1" applyFont="1" applyFill="1" applyAlignment="1">
      <alignment wrapText="1"/>
    </xf>
    <xf numFmtId="2" fontId="6" fillId="8" borderId="10" xfId="0" applyNumberFormat="1" applyFont="1" applyFill="1" applyBorder="1" applyAlignment="1">
      <alignment horizontal="center" vertical="center"/>
    </xf>
    <xf numFmtId="2" fontId="0" fillId="0" borderId="75" xfId="1" applyNumberFormat="1" applyFont="1" applyFill="1" applyBorder="1" applyAlignment="1">
      <alignment horizontal="center" vertical="center"/>
    </xf>
    <xf numFmtId="2" fontId="6" fillId="9" borderId="6" xfId="0" applyNumberFormat="1" applyFont="1" applyFill="1" applyBorder="1" applyAlignment="1">
      <alignment horizontal="center" vertical="center" wrapText="1"/>
    </xf>
    <xf numFmtId="2" fontId="6" fillId="9" borderId="7" xfId="0" applyNumberFormat="1" applyFont="1" applyFill="1" applyBorder="1" applyAlignment="1">
      <alignment horizontal="center" vertical="center"/>
    </xf>
    <xf numFmtId="2" fontId="0" fillId="9" borderId="65" xfId="1" applyNumberFormat="1" applyFont="1" applyFill="1" applyBorder="1" applyAlignment="1">
      <alignment horizontal="center" vertical="center"/>
    </xf>
    <xf numFmtId="2" fontId="0" fillId="9" borderId="66" xfId="1" applyNumberFormat="1" applyFont="1" applyFill="1" applyBorder="1" applyAlignment="1">
      <alignment horizontal="center" vertical="center"/>
    </xf>
    <xf numFmtId="2" fontId="6" fillId="9" borderId="37" xfId="1" applyNumberFormat="1" applyFont="1" applyFill="1" applyBorder="1" applyAlignment="1">
      <alignment horizontal="center" vertical="center"/>
    </xf>
    <xf numFmtId="2" fontId="6" fillId="9" borderId="11" xfId="0" applyNumberFormat="1" applyFont="1" applyFill="1" applyBorder="1" applyAlignment="1">
      <alignment horizontal="center" vertical="center" wrapText="1"/>
    </xf>
    <xf numFmtId="2" fontId="6" fillId="9" borderId="11" xfId="0" applyNumberFormat="1" applyFont="1" applyFill="1" applyBorder="1" applyAlignment="1">
      <alignment horizontal="center" vertical="center"/>
    </xf>
    <xf numFmtId="2" fontId="0" fillId="9" borderId="2" xfId="1" applyNumberFormat="1" applyFont="1" applyFill="1" applyBorder="1" applyAlignment="1">
      <alignment horizontal="center" vertical="center"/>
    </xf>
    <xf numFmtId="2" fontId="0" fillId="9" borderId="52" xfId="1" applyNumberFormat="1" applyFont="1" applyFill="1" applyBorder="1" applyAlignment="1">
      <alignment horizontal="center" vertical="center"/>
    </xf>
    <xf numFmtId="2" fontId="6" fillId="10" borderId="23" xfId="1" applyNumberFormat="1" applyFont="1" applyFill="1" applyBorder="1" applyAlignment="1">
      <alignment horizontal="center" vertical="center"/>
    </xf>
    <xf numFmtId="2" fontId="6" fillId="10" borderId="1" xfId="1" applyNumberFormat="1" applyFont="1" applyFill="1" applyBorder="1" applyAlignment="1">
      <alignment horizontal="center" vertical="center"/>
    </xf>
    <xf numFmtId="2" fontId="6" fillId="10" borderId="1" xfId="0" applyNumberFormat="1" applyFont="1" applyFill="1" applyBorder="1" applyAlignment="1">
      <alignment horizontal="center" vertical="center"/>
    </xf>
    <xf numFmtId="2" fontId="0" fillId="10" borderId="28" xfId="1" applyNumberFormat="1" applyFont="1" applyFill="1" applyBorder="1" applyAlignment="1">
      <alignment horizontal="center" vertical="center"/>
    </xf>
    <xf numFmtId="2" fontId="6" fillId="10" borderId="24" xfId="0" applyNumberFormat="1" applyFont="1" applyFill="1" applyBorder="1" applyAlignment="1">
      <alignment horizontal="center" vertical="center" wrapText="1"/>
    </xf>
    <xf numFmtId="2" fontId="0" fillId="10" borderId="45" xfId="1" applyNumberFormat="1" applyFont="1" applyFill="1" applyBorder="1" applyAlignment="1">
      <alignment horizontal="center" vertical="center"/>
    </xf>
    <xf numFmtId="2" fontId="6" fillId="10" borderId="9" xfId="1" applyNumberFormat="1" applyFont="1" applyFill="1" applyBorder="1" applyAlignment="1">
      <alignment horizontal="center" vertical="center"/>
    </xf>
    <xf numFmtId="2" fontId="6" fillId="10" borderId="10" xfId="0" applyNumberFormat="1" applyFont="1" applyFill="1" applyBorder="1" applyAlignment="1">
      <alignment horizontal="center" vertical="center" wrapText="1"/>
    </xf>
    <xf numFmtId="2" fontId="6" fillId="10" borderId="10" xfId="0" applyNumberFormat="1" applyFont="1" applyFill="1" applyBorder="1" applyAlignment="1">
      <alignment horizontal="center" vertical="center"/>
    </xf>
    <xf numFmtId="2" fontId="0" fillId="10" borderId="22" xfId="1" applyNumberFormat="1" applyFont="1" applyFill="1" applyBorder="1" applyAlignment="1">
      <alignment horizontal="center" vertical="center"/>
    </xf>
    <xf numFmtId="2" fontId="0" fillId="10" borderId="51" xfId="1" applyNumberFormat="1" applyFont="1" applyFill="1" applyBorder="1" applyAlignment="1">
      <alignment horizontal="center" vertical="center"/>
    </xf>
    <xf numFmtId="2" fontId="6" fillId="12" borderId="9" xfId="0" applyNumberFormat="1" applyFont="1" applyFill="1" applyBorder="1" applyAlignment="1">
      <alignment horizontal="center" vertical="center" wrapText="1"/>
    </xf>
    <xf numFmtId="2" fontId="6" fillId="12" borderId="10" xfId="0" applyNumberFormat="1" applyFont="1" applyFill="1" applyBorder="1" applyAlignment="1">
      <alignment horizontal="center" vertical="center"/>
    </xf>
    <xf numFmtId="2" fontId="0" fillId="12" borderId="22" xfId="1" applyNumberFormat="1" applyFont="1" applyFill="1" applyBorder="1" applyAlignment="1">
      <alignment horizontal="center" vertical="center"/>
    </xf>
    <xf numFmtId="2" fontId="6" fillId="12" borderId="9" xfId="0" applyNumberFormat="1" applyFont="1" applyFill="1" applyBorder="1" applyAlignment="1">
      <alignment horizontal="center" vertical="center"/>
    </xf>
    <xf numFmtId="2" fontId="0" fillId="12" borderId="51" xfId="1" applyNumberFormat="1" applyFont="1" applyFill="1" applyBorder="1" applyAlignment="1">
      <alignment horizontal="center" vertical="center"/>
    </xf>
    <xf numFmtId="49" fontId="6" fillId="11" borderId="27" xfId="1" applyNumberFormat="1" applyFont="1" applyFill="1" applyBorder="1" applyAlignment="1">
      <alignment horizontal="left" vertical="center" wrapText="1"/>
    </xf>
    <xf numFmtId="2" fontId="6" fillId="11" borderId="1" xfId="1" applyNumberFormat="1" applyFont="1" applyFill="1" applyBorder="1" applyAlignment="1">
      <alignment horizontal="center" vertical="center" wrapText="1"/>
    </xf>
    <xf numFmtId="0" fontId="0" fillId="14" borderId="4" xfId="1" applyFont="1" applyFill="1" applyBorder="1" applyAlignment="1">
      <alignment horizontal="left" vertical="center" wrapText="1"/>
    </xf>
    <xf numFmtId="2" fontId="0" fillId="14" borderId="28" xfId="1" applyNumberFormat="1" applyFont="1" applyFill="1" applyBorder="1" applyAlignment="1">
      <alignment horizontal="center" vertical="center"/>
    </xf>
    <xf numFmtId="2" fontId="0" fillId="14" borderId="45" xfId="1" applyNumberFormat="1" applyFont="1" applyFill="1" applyBorder="1" applyAlignment="1">
      <alignment horizontal="center" vertical="center"/>
    </xf>
    <xf numFmtId="0" fontId="0" fillId="10" borderId="4" xfId="1" applyFont="1" applyFill="1" applyBorder="1" applyAlignment="1">
      <alignment horizontal="left" vertical="center" wrapText="1"/>
    </xf>
    <xf numFmtId="0" fontId="0" fillId="10" borderId="5" xfId="1" applyFont="1" applyFill="1" applyBorder="1" applyAlignment="1">
      <alignment horizontal="left" vertical="center" wrapText="1"/>
    </xf>
    <xf numFmtId="0" fontId="0" fillId="12" borderId="4" xfId="1" applyFont="1" applyFill="1" applyBorder="1" applyAlignment="1">
      <alignment horizontal="left" vertical="center" wrapText="1"/>
    </xf>
    <xf numFmtId="2" fontId="0" fillId="12" borderId="28" xfId="1" applyNumberFormat="1" applyFont="1" applyFill="1" applyBorder="1" applyAlignment="1">
      <alignment horizontal="center" vertical="center"/>
    </xf>
    <xf numFmtId="2" fontId="0" fillId="12" borderId="45" xfId="1" applyNumberFormat="1" applyFont="1" applyFill="1" applyBorder="1" applyAlignment="1">
      <alignment horizontal="center" vertical="center"/>
    </xf>
    <xf numFmtId="0" fontId="0" fillId="12" borderId="46" xfId="1" applyFont="1" applyFill="1" applyBorder="1" applyAlignment="1">
      <alignment horizontal="left" vertical="center" wrapText="1"/>
    </xf>
    <xf numFmtId="2" fontId="0" fillId="12" borderId="47" xfId="1" applyNumberFormat="1" applyFont="1" applyFill="1" applyBorder="1" applyAlignment="1">
      <alignment horizontal="center" vertical="center"/>
    </xf>
    <xf numFmtId="2" fontId="0" fillId="12" borderId="48" xfId="1" applyNumberFormat="1" applyFont="1" applyFill="1" applyBorder="1" applyAlignment="1">
      <alignment horizontal="center" vertical="center"/>
    </xf>
    <xf numFmtId="2" fontId="0" fillId="13" borderId="8" xfId="0" applyNumberFormat="1" applyFont="1" applyFill="1" applyBorder="1" applyAlignment="1">
      <alignment horizontal="center" vertical="center"/>
    </xf>
    <xf numFmtId="2" fontId="0" fillId="13" borderId="1" xfId="0" applyNumberFormat="1" applyFont="1" applyFill="1" applyBorder="1" applyAlignment="1">
      <alignment horizontal="center" vertical="center"/>
    </xf>
    <xf numFmtId="2" fontId="0" fillId="0" borderId="34" xfId="1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left"/>
    </xf>
    <xf numFmtId="0" fontId="15" fillId="4" borderId="19" xfId="0" applyFont="1" applyFill="1" applyBorder="1" applyAlignment="1">
      <alignment horizontal="left" vertical="center" wrapText="1"/>
    </xf>
    <xf numFmtId="2" fontId="6" fillId="4" borderId="10" xfId="0" applyNumberFormat="1" applyFont="1" applyFill="1" applyBorder="1" applyAlignment="1">
      <alignment horizontal="center" vertical="center"/>
    </xf>
    <xf numFmtId="2" fontId="6" fillId="4" borderId="20" xfId="0" applyNumberFormat="1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left" vertical="center" wrapText="1"/>
    </xf>
    <xf numFmtId="2" fontId="6" fillId="8" borderId="9" xfId="0" applyNumberFormat="1" applyFont="1" applyFill="1" applyBorder="1" applyAlignment="1">
      <alignment horizontal="center" vertical="center"/>
    </xf>
    <xf numFmtId="2" fontId="6" fillId="8" borderId="20" xfId="0" applyNumberFormat="1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left" vertical="center" wrapText="1"/>
    </xf>
    <xf numFmtId="2" fontId="0" fillId="0" borderId="70" xfId="0" applyNumberFormat="1" applyBorder="1"/>
    <xf numFmtId="2" fontId="0" fillId="0" borderId="70" xfId="0" applyNumberFormat="1" applyBorder="1" applyAlignment="1">
      <alignment horizontal="center"/>
    </xf>
    <xf numFmtId="2" fontId="17" fillId="7" borderId="50" xfId="1" applyNumberFormat="1" applyFont="1" applyFill="1" applyBorder="1" applyAlignment="1">
      <alignment horizontal="center" vertical="center" wrapText="1"/>
    </xf>
    <xf numFmtId="2" fontId="17" fillId="7" borderId="68" xfId="1" applyNumberFormat="1" applyFont="1" applyFill="1" applyBorder="1" applyAlignment="1">
      <alignment horizontal="center" vertical="center" wrapText="1"/>
    </xf>
    <xf numFmtId="2" fontId="17" fillId="7" borderId="69" xfId="1" applyNumberFormat="1" applyFont="1" applyFill="1" applyBorder="1" applyAlignment="1">
      <alignment horizontal="center" vertical="center" wrapText="1"/>
    </xf>
    <xf numFmtId="2" fontId="17" fillId="7" borderId="78" xfId="1" applyNumberFormat="1" applyFont="1" applyFill="1" applyBorder="1" applyAlignment="1">
      <alignment horizontal="center" vertical="center" wrapText="1"/>
    </xf>
    <xf numFmtId="0" fontId="16" fillId="15" borderId="19" xfId="0" applyFont="1" applyFill="1" applyBorder="1" applyAlignment="1">
      <alignment horizontal="left" vertical="center" wrapText="1"/>
    </xf>
    <xf numFmtId="2" fontId="18" fillId="15" borderId="9" xfId="0" applyNumberFormat="1" applyFont="1" applyFill="1" applyBorder="1" applyAlignment="1">
      <alignment horizontal="center" vertical="center"/>
    </xf>
    <xf numFmtId="2" fontId="18" fillId="15" borderId="10" xfId="0" applyNumberFormat="1" applyFont="1" applyFill="1" applyBorder="1" applyAlignment="1">
      <alignment horizontal="center" vertical="center"/>
    </xf>
    <xf numFmtId="2" fontId="18" fillId="15" borderId="62" xfId="0" applyNumberFormat="1" applyFont="1" applyFill="1" applyBorder="1" applyAlignment="1">
      <alignment horizontal="center" vertical="center"/>
    </xf>
    <xf numFmtId="2" fontId="18" fillId="15" borderId="35" xfId="0" applyNumberFormat="1" applyFont="1" applyFill="1" applyBorder="1" applyAlignment="1">
      <alignment horizontal="center" vertical="center"/>
    </xf>
    <xf numFmtId="2" fontId="18" fillId="15" borderId="20" xfId="0" applyNumberFormat="1" applyFont="1" applyFill="1" applyBorder="1" applyAlignment="1">
      <alignment horizontal="center" vertical="center"/>
    </xf>
    <xf numFmtId="2" fontId="18" fillId="5" borderId="9" xfId="0" applyNumberFormat="1" applyFont="1" applyFill="1" applyBorder="1" applyAlignment="1">
      <alignment horizontal="center" vertical="center"/>
    </xf>
    <xf numFmtId="2" fontId="18" fillId="5" borderId="10" xfId="0" applyNumberFormat="1" applyFont="1" applyFill="1" applyBorder="1" applyAlignment="1">
      <alignment horizontal="center" vertical="center"/>
    </xf>
    <xf numFmtId="2" fontId="18" fillId="5" borderId="62" xfId="0" applyNumberFormat="1" applyFont="1" applyFill="1" applyBorder="1" applyAlignment="1">
      <alignment horizontal="center" vertical="center"/>
    </xf>
    <xf numFmtId="2" fontId="18" fillId="5" borderId="35" xfId="0" applyNumberFormat="1" applyFont="1" applyFill="1" applyBorder="1" applyAlignment="1">
      <alignment horizontal="center" vertical="center"/>
    </xf>
    <xf numFmtId="2" fontId="18" fillId="5" borderId="20" xfId="0" applyNumberFormat="1" applyFont="1" applyFill="1" applyBorder="1" applyAlignment="1">
      <alignment horizontal="center" vertical="center"/>
    </xf>
    <xf numFmtId="0" fontId="0" fillId="0" borderId="70" xfId="0" applyBorder="1" applyAlignment="1">
      <alignment horizontal="left" wrapText="1"/>
    </xf>
    <xf numFmtId="2" fontId="6" fillId="4" borderId="24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9" borderId="24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6" fillId="10" borderId="24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6" fillId="10" borderId="23" xfId="0" applyNumberFormat="1" applyFont="1" applyFill="1" applyBorder="1" applyAlignment="1">
      <alignment horizontal="center" vertical="center" wrapText="1"/>
    </xf>
    <xf numFmtId="2" fontId="6" fillId="9" borderId="23" xfId="0" applyNumberFormat="1" applyFont="1" applyFill="1" applyBorder="1" applyAlignment="1">
      <alignment horizontal="center" vertical="center" wrapText="1"/>
    </xf>
    <xf numFmtId="2" fontId="6" fillId="10" borderId="50" xfId="0" applyNumberFormat="1" applyFont="1" applyFill="1" applyBorder="1" applyAlignment="1">
      <alignment horizontal="center" vertical="center" wrapText="1"/>
    </xf>
    <xf numFmtId="2" fontId="6" fillId="11" borderId="6" xfId="0" applyNumberFormat="1" applyFont="1" applyFill="1" applyBorder="1" applyAlignment="1">
      <alignment horizontal="center" vertical="center" wrapText="1"/>
    </xf>
    <xf numFmtId="2" fontId="6" fillId="11" borderId="6" xfId="0" applyNumberFormat="1" applyFont="1" applyFill="1" applyBorder="1" applyAlignment="1">
      <alignment horizontal="center" vertical="center"/>
    </xf>
    <xf numFmtId="0" fontId="0" fillId="0" borderId="79" xfId="1" applyFont="1" applyFill="1" applyBorder="1" applyAlignment="1">
      <alignment horizontal="left" vertical="center" wrapText="1"/>
    </xf>
    <xf numFmtId="2" fontId="0" fillId="0" borderId="80" xfId="1" applyNumberFormat="1" applyFont="1" applyFill="1" applyBorder="1" applyAlignment="1">
      <alignment horizontal="center" vertical="center"/>
    </xf>
    <xf numFmtId="2" fontId="0" fillId="10" borderId="72" xfId="0" applyNumberFormat="1" applyFont="1" applyFill="1" applyBorder="1" applyAlignment="1">
      <alignment horizontal="center" vertical="center"/>
    </xf>
    <xf numFmtId="2" fontId="0" fillId="4" borderId="11" xfId="0" applyNumberFormat="1" applyFont="1" applyFill="1" applyBorder="1" applyAlignment="1">
      <alignment horizontal="center" vertical="center"/>
    </xf>
    <xf numFmtId="2" fontId="0" fillId="4" borderId="24" xfId="0" applyNumberFormat="1" applyFont="1" applyFill="1" applyBorder="1" applyAlignment="1">
      <alignment horizontal="center" vertical="center"/>
    </xf>
    <xf numFmtId="2" fontId="6" fillId="4" borderId="8" xfId="0" applyNumberFormat="1" applyFont="1" applyFill="1" applyBorder="1" applyAlignment="1">
      <alignment horizontal="center" vertical="center" wrapText="1"/>
    </xf>
    <xf numFmtId="2" fontId="0" fillId="0" borderId="50" xfId="0" applyNumberFormat="1" applyFont="1" applyFill="1" applyBorder="1" applyAlignment="1">
      <alignment horizontal="center" vertical="center"/>
    </xf>
    <xf numFmtId="2" fontId="0" fillId="0" borderId="81" xfId="1" applyNumberFormat="1" applyFont="1" applyFill="1" applyBorder="1" applyAlignment="1">
      <alignment horizontal="center" vertical="center"/>
    </xf>
    <xf numFmtId="2" fontId="0" fillId="4" borderId="64" xfId="1" applyNumberFormat="1" applyFont="1" applyFill="1" applyBorder="1" applyAlignment="1">
      <alignment horizontal="center" vertical="center"/>
    </xf>
    <xf numFmtId="2" fontId="0" fillId="0" borderId="31" xfId="1" applyNumberFormat="1" applyFont="1" applyFill="1" applyBorder="1" applyAlignment="1">
      <alignment horizontal="center" vertical="center"/>
    </xf>
    <xf numFmtId="2" fontId="0" fillId="0" borderId="50" xfId="1" applyNumberFormat="1" applyFont="1" applyFill="1" applyBorder="1" applyAlignment="1">
      <alignment horizontal="center" vertical="center"/>
    </xf>
    <xf numFmtId="2" fontId="0" fillId="0" borderId="78" xfId="1" applyNumberFormat="1" applyFont="1" applyFill="1" applyBorder="1" applyAlignment="1">
      <alignment horizontal="center" vertical="center"/>
    </xf>
    <xf numFmtId="2" fontId="0" fillId="0" borderId="84" xfId="1" applyNumberFormat="1" applyFont="1" applyFill="1" applyBorder="1" applyAlignment="1">
      <alignment horizontal="center" vertical="center"/>
    </xf>
    <xf numFmtId="2" fontId="0" fillId="0" borderId="59" xfId="0" applyNumberFormat="1" applyFont="1" applyFill="1" applyBorder="1" applyAlignment="1">
      <alignment horizontal="center" vertical="center"/>
    </xf>
    <xf numFmtId="2" fontId="0" fillId="13" borderId="26" xfId="1" applyNumberFormat="1" applyFont="1" applyFill="1" applyBorder="1" applyAlignment="1">
      <alignment horizontal="center" vertical="center"/>
    </xf>
    <xf numFmtId="0" fontId="0" fillId="13" borderId="39" xfId="1" applyFont="1" applyFill="1" applyBorder="1" applyAlignment="1">
      <alignment horizontal="left" vertical="center" wrapText="1"/>
    </xf>
    <xf numFmtId="2" fontId="0" fillId="13" borderId="10" xfId="0" applyNumberFormat="1" applyFont="1" applyFill="1" applyBorder="1" applyAlignment="1">
      <alignment horizontal="center" vertical="center"/>
    </xf>
    <xf numFmtId="2" fontId="0" fillId="13" borderId="22" xfId="1" applyNumberFormat="1" applyFont="1" applyFill="1" applyBorder="1" applyAlignment="1">
      <alignment horizontal="center" vertical="center"/>
    </xf>
    <xf numFmtId="2" fontId="0" fillId="13" borderId="51" xfId="1" applyNumberFormat="1" applyFont="1" applyFill="1" applyBorder="1" applyAlignment="1">
      <alignment horizontal="center" vertical="center"/>
    </xf>
    <xf numFmtId="2" fontId="0" fillId="4" borderId="25" xfId="1" applyNumberFormat="1" applyFont="1" applyFill="1" applyBorder="1" applyAlignment="1">
      <alignment horizontal="center" vertical="center"/>
    </xf>
    <xf numFmtId="2" fontId="0" fillId="4" borderId="71" xfId="1" applyNumberFormat="1" applyFont="1" applyFill="1" applyBorder="1" applyAlignment="1">
      <alignment horizontal="center" vertical="center"/>
    </xf>
    <xf numFmtId="2" fontId="0" fillId="4" borderId="33" xfId="0" applyNumberFormat="1" applyFont="1" applyFill="1" applyBorder="1" applyAlignment="1">
      <alignment horizontal="center" vertical="center"/>
    </xf>
    <xf numFmtId="2" fontId="0" fillId="4" borderId="30" xfId="0" applyNumberFormat="1" applyFont="1" applyFill="1" applyBorder="1" applyAlignment="1">
      <alignment horizontal="center" vertical="center"/>
    </xf>
    <xf numFmtId="2" fontId="0" fillId="0" borderId="33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0" fillId="0" borderId="4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wrapText="1"/>
    </xf>
    <xf numFmtId="2" fontId="0" fillId="11" borderId="73" xfId="1" applyNumberFormat="1" applyFont="1" applyFill="1" applyBorder="1" applyAlignment="1">
      <alignment horizontal="center" vertical="center"/>
    </xf>
    <xf numFmtId="2" fontId="0" fillId="11" borderId="69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left" vertical="center" wrapText="1"/>
    </xf>
    <xf numFmtId="0" fontId="4" fillId="4" borderId="46" xfId="1" applyFont="1" applyFill="1" applyBorder="1" applyAlignment="1">
      <alignment horizontal="lef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4" fillId="0" borderId="4" xfId="1" applyFont="1" applyFill="1" applyBorder="1" applyAlignment="1">
      <alignment horizontal="left" vertical="center" wrapText="1"/>
    </xf>
    <xf numFmtId="0" fontId="4" fillId="0" borderId="46" xfId="1" applyFont="1" applyFill="1" applyBorder="1" applyAlignment="1">
      <alignment horizontal="left" vertical="center" wrapText="1"/>
    </xf>
    <xf numFmtId="0" fontId="4" fillId="0" borderId="79" xfId="1" applyFont="1" applyFill="1" applyBorder="1" applyAlignment="1">
      <alignment horizontal="left" vertical="center" wrapText="1"/>
    </xf>
    <xf numFmtId="0" fontId="4" fillId="4" borderId="63" xfId="1" applyFont="1" applyFill="1" applyBorder="1" applyAlignment="1">
      <alignment horizontal="left" vertical="center" wrapText="1"/>
    </xf>
    <xf numFmtId="0" fontId="4" fillId="0" borderId="19" xfId="1" applyFont="1" applyFill="1" applyBorder="1" applyAlignment="1">
      <alignment horizontal="left" vertical="center" wrapText="1"/>
    </xf>
    <xf numFmtId="0" fontId="4" fillId="13" borderId="5" xfId="1" applyFont="1" applyFill="1" applyBorder="1" applyAlignment="1">
      <alignment horizontal="left" vertical="center" wrapText="1"/>
    </xf>
    <xf numFmtId="2" fontId="0" fillId="4" borderId="32" xfId="0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12" borderId="72" xfId="0" applyNumberFormat="1" applyFont="1" applyFill="1" applyBorder="1" applyAlignment="1">
      <alignment horizontal="center" vertical="center"/>
    </xf>
    <xf numFmtId="2" fontId="0" fillId="4" borderId="53" xfId="1" applyNumberFormat="1" applyFont="1" applyFill="1" applyBorder="1" applyAlignment="1">
      <alignment horizontal="center" vertical="center"/>
    </xf>
    <xf numFmtId="0" fontId="0" fillId="0" borderId="17" xfId="1" applyFont="1" applyFill="1" applyBorder="1" applyAlignment="1">
      <alignment horizontal="left" vertical="center" wrapText="1"/>
    </xf>
    <xf numFmtId="2" fontId="0" fillId="0" borderId="16" xfId="0" applyNumberFormat="1" applyFont="1" applyFill="1" applyBorder="1" applyAlignment="1">
      <alignment horizontal="center" vertical="center"/>
    </xf>
    <xf numFmtId="2" fontId="0" fillId="0" borderId="85" xfId="1" applyNumberFormat="1" applyFont="1" applyFill="1" applyBorder="1" applyAlignment="1">
      <alignment horizontal="center" vertical="center"/>
    </xf>
    <xf numFmtId="2" fontId="0" fillId="0" borderId="14" xfId="1" applyNumberFormat="1" applyFont="1" applyFill="1" applyBorder="1" applyAlignment="1">
      <alignment horizontal="center" vertical="center"/>
    </xf>
    <xf numFmtId="2" fontId="6" fillId="0" borderId="23" xfId="0" applyNumberFormat="1" applyFont="1" applyFill="1" applyBorder="1" applyAlignment="1">
      <alignment horizontal="center" vertical="center" wrapText="1"/>
    </xf>
    <xf numFmtId="2" fontId="6" fillId="0" borderId="23" xfId="0" applyNumberFormat="1" applyFont="1" applyFill="1" applyBorder="1" applyAlignment="1">
      <alignment horizontal="center" vertical="center"/>
    </xf>
    <xf numFmtId="2" fontId="0" fillId="11" borderId="65" xfId="1" applyNumberFormat="1" applyFont="1" applyFill="1" applyBorder="1" applyAlignment="1">
      <alignment horizontal="center" vertical="center"/>
    </xf>
    <xf numFmtId="2" fontId="0" fillId="11" borderId="66" xfId="1" applyNumberFormat="1" applyFont="1" applyFill="1" applyBorder="1" applyAlignment="1">
      <alignment horizontal="center" vertical="center"/>
    </xf>
    <xf numFmtId="2" fontId="6" fillId="16" borderId="9" xfId="0" applyNumberFormat="1" applyFont="1" applyFill="1" applyBorder="1" applyAlignment="1">
      <alignment horizontal="center" vertical="center" wrapText="1"/>
    </xf>
    <xf numFmtId="2" fontId="6" fillId="16" borderId="10" xfId="0" applyNumberFormat="1" applyFont="1" applyFill="1" applyBorder="1" applyAlignment="1">
      <alignment horizontal="center" vertical="center"/>
    </xf>
    <xf numFmtId="2" fontId="0" fillId="16" borderId="62" xfId="1" applyNumberFormat="1" applyFont="1" applyFill="1" applyBorder="1" applyAlignment="1">
      <alignment horizontal="center" vertical="center"/>
    </xf>
    <xf numFmtId="2" fontId="6" fillId="16" borderId="35" xfId="0" applyNumberFormat="1" applyFont="1" applyFill="1" applyBorder="1" applyAlignment="1">
      <alignment horizontal="center" vertical="center"/>
    </xf>
    <xf numFmtId="0" fontId="0" fillId="3" borderId="44" xfId="0" applyFont="1" applyFill="1" applyBorder="1" applyAlignment="1">
      <alignment horizontal="left" vertical="center" wrapText="1"/>
    </xf>
    <xf numFmtId="0" fontId="4" fillId="4" borderId="79" xfId="1" applyFont="1" applyFill="1" applyBorder="1" applyAlignment="1">
      <alignment horizontal="left" vertical="center" wrapText="1"/>
    </xf>
    <xf numFmtId="2" fontId="0" fillId="0" borderId="31" xfId="0" applyNumberFormat="1" applyFont="1" applyFill="1" applyBorder="1" applyAlignment="1">
      <alignment horizontal="center" vertical="center"/>
    </xf>
    <xf numFmtId="2" fontId="6" fillId="0" borderId="29" xfId="0" applyNumberFormat="1" applyFont="1" applyFill="1" applyBorder="1" applyAlignment="1">
      <alignment horizontal="center" vertical="center"/>
    </xf>
    <xf numFmtId="2" fontId="6" fillId="0" borderId="68" xfId="0" applyNumberFormat="1" applyFont="1" applyFill="1" applyBorder="1" applyAlignment="1">
      <alignment horizontal="center" vertical="center"/>
    </xf>
    <xf numFmtId="2" fontId="7" fillId="0" borderId="50" xfId="0" applyNumberFormat="1" applyFont="1" applyFill="1" applyBorder="1" applyAlignment="1">
      <alignment horizontal="center" vertical="center"/>
    </xf>
    <xf numFmtId="0" fontId="0" fillId="4" borderId="86" xfId="1" applyFont="1" applyFill="1" applyBorder="1" applyAlignment="1">
      <alignment horizontal="left" vertical="center" wrapText="1"/>
    </xf>
    <xf numFmtId="2" fontId="6" fillId="4" borderId="87" xfId="0" applyNumberFormat="1" applyFont="1" applyFill="1" applyBorder="1" applyAlignment="1">
      <alignment horizontal="center" vertical="center"/>
    </xf>
    <xf numFmtId="2" fontId="7" fillId="4" borderId="6" xfId="0" applyNumberFormat="1" applyFont="1" applyFill="1" applyBorder="1" applyAlignment="1">
      <alignment horizontal="center" vertical="center"/>
    </xf>
    <xf numFmtId="0" fontId="0" fillId="0" borderId="57" xfId="0" applyBorder="1"/>
    <xf numFmtId="2" fontId="6" fillId="8" borderId="6" xfId="0" applyNumberFormat="1" applyFont="1" applyFill="1" applyBorder="1" applyAlignment="1">
      <alignment horizontal="center" vertical="center" wrapText="1"/>
    </xf>
    <xf numFmtId="2" fontId="6" fillId="8" borderId="7" xfId="0" applyNumberFormat="1" applyFont="1" applyFill="1" applyBorder="1" applyAlignment="1">
      <alignment horizontal="center" vertical="center"/>
    </xf>
    <xf numFmtId="2" fontId="0" fillId="8" borderId="88" xfId="1" applyNumberFormat="1" applyFont="1" applyFill="1" applyBorder="1" applyAlignment="1">
      <alignment horizontal="center" vertical="center"/>
    </xf>
    <xf numFmtId="2" fontId="6" fillId="8" borderId="7" xfId="0" applyNumberFormat="1" applyFont="1" applyFill="1" applyBorder="1" applyAlignment="1">
      <alignment horizontal="center" vertical="center" wrapText="1"/>
    </xf>
    <xf numFmtId="2" fontId="6" fillId="8" borderId="88" xfId="1" applyNumberFormat="1" applyFont="1" applyFill="1" applyBorder="1" applyAlignment="1">
      <alignment horizontal="center" vertical="center"/>
    </xf>
    <xf numFmtId="2" fontId="6" fillId="8" borderId="89" xfId="0" applyNumberFormat="1" applyFont="1" applyFill="1" applyBorder="1" applyAlignment="1">
      <alignment horizontal="center" vertical="center"/>
    </xf>
    <xf numFmtId="2" fontId="0" fillId="0" borderId="77" xfId="1" applyNumberFormat="1" applyFont="1" applyFill="1" applyBorder="1" applyAlignment="1">
      <alignment horizontal="center" vertical="center"/>
    </xf>
    <xf numFmtId="2" fontId="0" fillId="0" borderId="60" xfId="1" applyNumberFormat="1" applyFont="1" applyFill="1" applyBorder="1" applyAlignment="1">
      <alignment horizontal="center" vertical="center"/>
    </xf>
    <xf numFmtId="2" fontId="7" fillId="4" borderId="50" xfId="0" applyNumberFormat="1" applyFont="1" applyFill="1" applyBorder="1" applyAlignment="1">
      <alignment horizontal="center" vertical="center"/>
    </xf>
    <xf numFmtId="2" fontId="0" fillId="4" borderId="31" xfId="1" applyNumberFormat="1" applyFont="1" applyFill="1" applyBorder="1" applyAlignment="1">
      <alignment horizontal="center" vertical="center"/>
    </xf>
    <xf numFmtId="2" fontId="0" fillId="4" borderId="78" xfId="1" applyNumberFormat="1" applyFont="1" applyFill="1" applyBorder="1" applyAlignment="1">
      <alignment horizontal="center" vertical="center"/>
    </xf>
    <xf numFmtId="2" fontId="0" fillId="4" borderId="50" xfId="0" applyNumberFormat="1" applyFont="1" applyFill="1" applyBorder="1" applyAlignment="1">
      <alignment horizontal="center" vertical="center"/>
    </xf>
    <xf numFmtId="2" fontId="0" fillId="4" borderId="20" xfId="1" applyNumberFormat="1" applyFont="1" applyFill="1" applyBorder="1" applyAlignment="1">
      <alignment horizontal="center" vertical="center"/>
    </xf>
    <xf numFmtId="0" fontId="0" fillId="12" borderId="39" xfId="1" applyFont="1" applyFill="1" applyBorder="1" applyAlignment="1">
      <alignment horizontal="left" vertical="center" wrapText="1"/>
    </xf>
    <xf numFmtId="0" fontId="0" fillId="9" borderId="4" xfId="1" applyFont="1" applyFill="1" applyBorder="1" applyAlignment="1">
      <alignment horizontal="left" vertical="center" wrapText="1"/>
    </xf>
    <xf numFmtId="0" fontId="0" fillId="9" borderId="38" xfId="1" applyFont="1" applyFill="1" applyBorder="1" applyAlignment="1">
      <alignment horizontal="left" vertical="center" wrapText="1"/>
    </xf>
    <xf numFmtId="0" fontId="0" fillId="10" borderId="39" xfId="1" applyFont="1" applyFill="1" applyBorder="1" applyAlignment="1">
      <alignment horizontal="left" vertical="center" wrapText="1"/>
    </xf>
    <xf numFmtId="0" fontId="0" fillId="8" borderId="86" xfId="1" applyFont="1" applyFill="1" applyBorder="1" applyAlignment="1">
      <alignment horizontal="left" vertical="center" wrapText="1"/>
    </xf>
    <xf numFmtId="0" fontId="0" fillId="11" borderId="86" xfId="1" applyFont="1" applyFill="1" applyBorder="1" applyAlignment="1">
      <alignment horizontal="left" vertical="center" wrapText="1"/>
    </xf>
    <xf numFmtId="0" fontId="0" fillId="16" borderId="39" xfId="1" applyFont="1" applyFill="1" applyBorder="1" applyAlignment="1">
      <alignment horizontal="left" vertical="center" wrapText="1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87" xfId="0" applyNumberFormat="1" applyFont="1" applyFill="1" applyBorder="1" applyAlignment="1">
      <alignment horizontal="center" vertical="center"/>
    </xf>
    <xf numFmtId="2" fontId="0" fillId="4" borderId="88" xfId="1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 wrapText="1"/>
    </xf>
    <xf numFmtId="2" fontId="0" fillId="4" borderId="7" xfId="1" applyNumberFormat="1" applyFont="1" applyFill="1" applyBorder="1" applyAlignment="1">
      <alignment horizontal="center" vertical="center"/>
    </xf>
    <xf numFmtId="2" fontId="0" fillId="4" borderId="66" xfId="1" applyNumberFormat="1" applyFont="1" applyFill="1" applyBorder="1" applyAlignment="1">
      <alignment horizontal="center" vertical="center"/>
    </xf>
    <xf numFmtId="2" fontId="0" fillId="4" borderId="89" xfId="0" applyNumberFormat="1" applyFont="1" applyFill="1" applyBorder="1" applyAlignment="1">
      <alignment horizontal="center" vertical="center"/>
    </xf>
    <xf numFmtId="2" fontId="0" fillId="4" borderId="88" xfId="0" applyNumberFormat="1" applyFont="1" applyFill="1" applyBorder="1" applyAlignment="1">
      <alignment horizontal="center" vertical="center"/>
    </xf>
    <xf numFmtId="2" fontId="0" fillId="0" borderId="68" xfId="0" applyNumberFormat="1" applyFont="1" applyFill="1" applyBorder="1" applyAlignment="1">
      <alignment horizontal="center" vertical="center"/>
    </xf>
    <xf numFmtId="2" fontId="0" fillId="0" borderId="69" xfId="1" applyNumberFormat="1" applyFont="1" applyFill="1" applyBorder="1" applyAlignment="1">
      <alignment horizontal="center" vertical="center"/>
    </xf>
    <xf numFmtId="2" fontId="0" fillId="0" borderId="50" xfId="0" applyNumberFormat="1" applyFont="1" applyFill="1" applyBorder="1" applyAlignment="1">
      <alignment horizontal="center" vertical="center" wrapText="1"/>
    </xf>
    <xf numFmtId="2" fontId="0" fillId="0" borderId="69" xfId="0" applyNumberFormat="1" applyFont="1" applyFill="1" applyBorder="1" applyAlignment="1">
      <alignment horizontal="center" vertical="center"/>
    </xf>
    <xf numFmtId="2" fontId="0" fillId="4" borderId="54" xfId="1" applyNumberFormat="1" applyFont="1" applyFill="1" applyBorder="1" applyAlignment="1">
      <alignment horizontal="center" vertical="center"/>
    </xf>
    <xf numFmtId="2" fontId="0" fillId="0" borderId="29" xfId="0" applyNumberFormat="1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 wrapText="1"/>
    </xf>
    <xf numFmtId="2" fontId="0" fillId="0" borderId="74" xfId="0" applyNumberFormat="1" applyFont="1" applyFill="1" applyBorder="1" applyAlignment="1">
      <alignment horizontal="center" vertical="center"/>
    </xf>
    <xf numFmtId="2" fontId="0" fillId="4" borderId="10" xfId="0" applyNumberFormat="1" applyFont="1" applyFill="1" applyBorder="1" applyAlignment="1">
      <alignment horizontal="center" vertical="center"/>
    </xf>
    <xf numFmtId="2" fontId="0" fillId="4" borderId="9" xfId="0" applyNumberFormat="1" applyFont="1" applyFill="1" applyBorder="1" applyAlignment="1">
      <alignment horizontal="center" vertical="center" wrapText="1"/>
    </xf>
    <xf numFmtId="2" fontId="0" fillId="4" borderId="35" xfId="0" applyNumberFormat="1" applyFont="1" applyFill="1" applyBorder="1" applyAlignment="1">
      <alignment horizontal="center" vertical="center"/>
    </xf>
    <xf numFmtId="2" fontId="0" fillId="4" borderId="62" xfId="0" applyNumberFormat="1" applyFon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/>
    </xf>
    <xf numFmtId="2" fontId="0" fillId="3" borderId="45" xfId="1" applyNumberFormat="1" applyFon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 wrapText="1"/>
    </xf>
    <xf numFmtId="2" fontId="0" fillId="0" borderId="53" xfId="1" applyNumberFormat="1" applyFont="1" applyFill="1" applyBorder="1" applyAlignment="1">
      <alignment horizontal="center" vertical="center"/>
    </xf>
    <xf numFmtId="2" fontId="0" fillId="3" borderId="34" xfId="0" applyNumberFormat="1" applyFont="1" applyFill="1" applyBorder="1" applyAlignment="1">
      <alignment horizontal="center" vertical="center"/>
    </xf>
    <xf numFmtId="2" fontId="0" fillId="3" borderId="28" xfId="1" applyNumberFormat="1" applyFont="1" applyFill="1" applyBorder="1" applyAlignment="1">
      <alignment horizontal="center" vertical="center"/>
    </xf>
    <xf numFmtId="2" fontId="0" fillId="3" borderId="56" xfId="0" applyNumberFormat="1" applyFont="1" applyFill="1" applyBorder="1" applyAlignment="1">
      <alignment horizontal="center" vertical="center"/>
    </xf>
    <xf numFmtId="2" fontId="0" fillId="4" borderId="8" xfId="0" applyNumberFormat="1" applyFont="1" applyFill="1" applyBorder="1" applyAlignment="1">
      <alignment horizontal="center" vertical="center" wrapText="1"/>
    </xf>
    <xf numFmtId="2" fontId="0" fillId="4" borderId="33" xfId="0" applyNumberFormat="1" applyFont="1" applyFill="1" applyBorder="1" applyAlignment="1">
      <alignment horizontal="center" vertical="center" wrapText="1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80" xfId="1" applyNumberFormat="1" applyFont="1" applyFill="1" applyBorder="1" applyAlignment="1">
      <alignment horizontal="center" vertical="center"/>
    </xf>
    <xf numFmtId="2" fontId="0" fillId="4" borderId="81" xfId="1" applyNumberFormat="1" applyFont="1" applyFill="1" applyBorder="1" applyAlignment="1">
      <alignment horizontal="center" vertical="center"/>
    </xf>
    <xf numFmtId="2" fontId="0" fillId="4" borderId="23" xfId="0" applyNumberFormat="1" applyFont="1" applyFill="1" applyBorder="1" applyAlignment="1">
      <alignment horizontal="center" vertical="center" wrapText="1"/>
    </xf>
    <xf numFmtId="2" fontId="0" fillId="4" borderId="34" xfId="0" applyNumberFormat="1" applyFont="1" applyFill="1" applyBorder="1" applyAlignment="1">
      <alignment horizontal="center" vertical="center"/>
    </xf>
    <xf numFmtId="2" fontId="0" fillId="11" borderId="6" xfId="0" applyNumberFormat="1" applyFont="1" applyFill="1" applyBorder="1" applyAlignment="1">
      <alignment horizontal="center" vertical="center"/>
    </xf>
    <xf numFmtId="2" fontId="0" fillId="4" borderId="37" xfId="0" applyNumberFormat="1" applyFont="1" applyFill="1" applyBorder="1" applyAlignment="1">
      <alignment horizontal="center" vertical="center"/>
    </xf>
    <xf numFmtId="2" fontId="6" fillId="4" borderId="11" xfId="0" applyNumberFormat="1" applyFont="1" applyFill="1" applyBorder="1" applyAlignment="1">
      <alignment horizontal="center" vertical="center"/>
    </xf>
    <xf numFmtId="2" fontId="0" fillId="10" borderId="76" xfId="0" applyNumberFormat="1" applyFont="1" applyFill="1" applyBorder="1" applyAlignment="1">
      <alignment horizontal="center" vertical="center"/>
    </xf>
    <xf numFmtId="2" fontId="6" fillId="10" borderId="72" xfId="0" applyNumberFormat="1" applyFont="1" applyFill="1" applyBorder="1" applyAlignment="1">
      <alignment horizontal="center" vertical="center"/>
    </xf>
    <xf numFmtId="2" fontId="6" fillId="0" borderId="31" xfId="0" applyNumberFormat="1" applyFont="1" applyFill="1" applyBorder="1" applyAlignment="1">
      <alignment horizontal="center" vertical="center"/>
    </xf>
    <xf numFmtId="2" fontId="0" fillId="14" borderId="76" xfId="0" applyNumberFormat="1" applyFont="1" applyFill="1" applyBorder="1" applyAlignment="1">
      <alignment horizontal="center" vertical="center"/>
    </xf>
    <xf numFmtId="2" fontId="0" fillId="14" borderId="72" xfId="0" applyNumberFormat="1" applyFont="1" applyFill="1" applyBorder="1" applyAlignment="1">
      <alignment horizontal="center" vertical="center"/>
    </xf>
    <xf numFmtId="2" fontId="6" fillId="14" borderId="72" xfId="0" applyNumberFormat="1" applyFont="1" applyFill="1" applyBorder="1" applyAlignment="1">
      <alignment horizontal="center" vertical="center"/>
    </xf>
    <xf numFmtId="2" fontId="0" fillId="12" borderId="76" xfId="0" applyNumberFormat="1" applyFont="1" applyFill="1" applyBorder="1" applyAlignment="1">
      <alignment horizontal="center" vertical="center"/>
    </xf>
    <xf numFmtId="2" fontId="6" fillId="12" borderId="72" xfId="0" applyNumberFormat="1" applyFont="1" applyFill="1" applyBorder="1" applyAlignment="1">
      <alignment horizontal="center" vertical="center"/>
    </xf>
    <xf numFmtId="2" fontId="0" fillId="12" borderId="9" xfId="0" applyNumberFormat="1" applyFont="1" applyFill="1" applyBorder="1" applyAlignment="1">
      <alignment horizontal="center" vertical="center"/>
    </xf>
    <xf numFmtId="2" fontId="0" fillId="12" borderId="10" xfId="0" applyNumberFormat="1" applyFont="1" applyFill="1" applyBorder="1" applyAlignment="1">
      <alignment horizontal="center" vertical="center"/>
    </xf>
    <xf numFmtId="2" fontId="0" fillId="13" borderId="36" xfId="1" applyNumberFormat="1" applyFont="1" applyFill="1" applyBorder="1" applyAlignment="1">
      <alignment horizontal="center" vertical="center"/>
    </xf>
    <xf numFmtId="2" fontId="6" fillId="13" borderId="1" xfId="0" applyNumberFormat="1" applyFont="1" applyFill="1" applyBorder="1" applyAlignment="1">
      <alignment horizontal="center" vertical="center"/>
    </xf>
    <xf numFmtId="2" fontId="0" fillId="13" borderId="9" xfId="0" applyNumberFormat="1" applyFont="1" applyFill="1" applyBorder="1" applyAlignment="1">
      <alignment horizontal="center" vertical="center"/>
    </xf>
    <xf numFmtId="2" fontId="6" fillId="13" borderId="10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Border="1" applyAlignment="1">
      <alignment horizontal="center" vertical="center"/>
    </xf>
    <xf numFmtId="2" fontId="6" fillId="13" borderId="24" xfId="0" applyNumberFormat="1" applyFont="1" applyFill="1" applyBorder="1" applyAlignment="1">
      <alignment horizontal="center" vertical="center"/>
    </xf>
    <xf numFmtId="0" fontId="0" fillId="13" borderId="44" xfId="1" applyFont="1" applyFill="1" applyBorder="1" applyAlignment="1">
      <alignment horizontal="left" vertical="center" wrapText="1"/>
    </xf>
    <xf numFmtId="2" fontId="6" fillId="13" borderId="23" xfId="0" applyNumberFormat="1" applyFont="1" applyFill="1" applyBorder="1" applyAlignment="1">
      <alignment horizontal="center" vertical="center" wrapText="1"/>
    </xf>
    <xf numFmtId="164" fontId="6" fillId="12" borderId="9" xfId="0" applyNumberFormat="1" applyFont="1" applyFill="1" applyBorder="1" applyAlignment="1">
      <alignment horizontal="center" vertical="center" wrapText="1"/>
    </xf>
    <xf numFmtId="164" fontId="6" fillId="12" borderId="10" xfId="0" applyNumberFormat="1" applyFont="1" applyFill="1" applyBorder="1" applyAlignment="1">
      <alignment horizontal="center" vertical="center"/>
    </xf>
    <xf numFmtId="164" fontId="0" fillId="12" borderId="22" xfId="1" applyNumberFormat="1" applyFont="1" applyFill="1" applyBorder="1" applyAlignment="1">
      <alignment horizontal="center" vertical="center"/>
    </xf>
    <xf numFmtId="164" fontId="6" fillId="9" borderId="6" xfId="0" applyNumberFormat="1" applyFont="1" applyFill="1" applyBorder="1" applyAlignment="1">
      <alignment horizontal="center" vertical="center" wrapText="1"/>
    </xf>
    <xf numFmtId="164" fontId="6" fillId="9" borderId="7" xfId="0" applyNumberFormat="1" applyFont="1" applyFill="1" applyBorder="1" applyAlignment="1">
      <alignment horizontal="center" vertical="center"/>
    </xf>
    <xf numFmtId="164" fontId="4" fillId="9" borderId="65" xfId="1" applyNumberFormat="1" applyFont="1" applyFill="1" applyBorder="1" applyAlignment="1">
      <alignment horizontal="center" vertical="center"/>
    </xf>
    <xf numFmtId="164" fontId="6" fillId="10" borderId="8" xfId="0" applyNumberFormat="1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/>
    </xf>
    <xf numFmtId="164" fontId="6" fillId="10" borderId="1" xfId="1" applyNumberFormat="1" applyFont="1" applyFill="1" applyBorder="1" applyAlignment="1">
      <alignment horizontal="center" vertical="center"/>
    </xf>
    <xf numFmtId="164" fontId="4" fillId="10" borderId="28" xfId="1" applyNumberFormat="1" applyFont="1" applyFill="1" applyBorder="1" applyAlignment="1">
      <alignment horizontal="center" vertical="center"/>
    </xf>
    <xf numFmtId="164" fontId="6" fillId="9" borderId="8" xfId="0" applyNumberFormat="1" applyFont="1" applyFill="1" applyBorder="1" applyAlignment="1">
      <alignment horizontal="center" vertical="center" wrapText="1"/>
    </xf>
    <xf numFmtId="164" fontId="6" fillId="9" borderId="1" xfId="0" applyNumberFormat="1" applyFont="1" applyFill="1" applyBorder="1" applyAlignment="1">
      <alignment horizontal="center" vertical="center"/>
    </xf>
    <xf numFmtId="164" fontId="6" fillId="9" borderId="11" xfId="0" applyNumberFormat="1" applyFont="1" applyFill="1" applyBorder="1" applyAlignment="1">
      <alignment horizontal="center" vertical="center" wrapText="1"/>
    </xf>
    <xf numFmtId="164" fontId="4" fillId="9" borderId="2" xfId="1" applyNumberFormat="1" applyFont="1" applyFill="1" applyBorder="1" applyAlignment="1">
      <alignment horizontal="center" vertical="center"/>
    </xf>
    <xf numFmtId="164" fontId="6" fillId="10" borderId="50" xfId="0" applyNumberFormat="1" applyFont="1" applyFill="1" applyBorder="1" applyAlignment="1">
      <alignment horizontal="center" vertical="center" wrapText="1"/>
    </xf>
    <xf numFmtId="164" fontId="6" fillId="10" borderId="31" xfId="0" applyNumberFormat="1" applyFont="1" applyFill="1" applyBorder="1" applyAlignment="1">
      <alignment horizontal="center" vertical="center"/>
    </xf>
    <xf numFmtId="164" fontId="6" fillId="10" borderId="10" xfId="0" applyNumberFormat="1" applyFont="1" applyFill="1" applyBorder="1" applyAlignment="1">
      <alignment horizontal="center" vertical="center" wrapText="1"/>
    </xf>
    <xf numFmtId="164" fontId="4" fillId="10" borderId="22" xfId="1" applyNumberFormat="1" applyFont="1" applyFill="1" applyBorder="1" applyAlignment="1">
      <alignment horizontal="center" vertical="center"/>
    </xf>
    <xf numFmtId="164" fontId="6" fillId="8" borderId="6" xfId="0" applyNumberFormat="1" applyFont="1" applyFill="1" applyBorder="1" applyAlignment="1">
      <alignment horizontal="center" vertical="center" wrapText="1"/>
    </xf>
    <xf numFmtId="164" fontId="6" fillId="8" borderId="7" xfId="0" applyNumberFormat="1" applyFont="1" applyFill="1" applyBorder="1" applyAlignment="1">
      <alignment horizontal="center" vertical="center"/>
    </xf>
    <xf numFmtId="164" fontId="0" fillId="8" borderId="88" xfId="1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 wrapText="1"/>
    </xf>
    <xf numFmtId="164" fontId="6" fillId="0" borderId="24" xfId="0" applyNumberFormat="1" applyFont="1" applyFill="1" applyBorder="1" applyAlignment="1">
      <alignment horizontal="center" vertical="center"/>
    </xf>
    <xf numFmtId="164" fontId="6" fillId="13" borderId="24" xfId="0" applyNumberFormat="1" applyFont="1" applyFill="1" applyBorder="1" applyAlignment="1">
      <alignment horizontal="center" vertical="center"/>
    </xf>
    <xf numFmtId="164" fontId="6" fillId="13" borderId="23" xfId="0" applyNumberFormat="1" applyFont="1" applyFill="1" applyBorder="1" applyAlignment="1">
      <alignment horizontal="center" vertical="center" wrapText="1"/>
    </xf>
    <xf numFmtId="164" fontId="6" fillId="11" borderId="6" xfId="0" applyNumberFormat="1" applyFont="1" applyFill="1" applyBorder="1" applyAlignment="1">
      <alignment horizontal="center" vertical="center" wrapText="1"/>
    </xf>
    <xf numFmtId="164" fontId="6" fillId="11" borderId="7" xfId="0" applyNumberFormat="1" applyFont="1" applyFill="1" applyBorder="1" applyAlignment="1">
      <alignment horizontal="center" vertical="center"/>
    </xf>
    <xf numFmtId="164" fontId="0" fillId="11" borderId="65" xfId="1" applyNumberFormat="1" applyFont="1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164" fontId="6" fillId="16" borderId="9" xfId="0" applyNumberFormat="1" applyFont="1" applyFill="1" applyBorder="1" applyAlignment="1">
      <alignment horizontal="center" vertical="center" wrapText="1"/>
    </xf>
    <xf numFmtId="164" fontId="6" fillId="16" borderId="10" xfId="0" applyNumberFormat="1" applyFont="1" applyFill="1" applyBorder="1" applyAlignment="1">
      <alignment horizontal="center" vertical="center"/>
    </xf>
    <xf numFmtId="164" fontId="0" fillId="16" borderId="62" xfId="1" applyNumberFormat="1" applyFont="1" applyFill="1" applyBorder="1" applyAlignment="1">
      <alignment horizontal="center" vertical="center"/>
    </xf>
    <xf numFmtId="164" fontId="9" fillId="5" borderId="9" xfId="0" applyNumberFormat="1" applyFont="1" applyFill="1" applyBorder="1" applyAlignment="1">
      <alignment horizontal="center" vertical="center"/>
    </xf>
    <xf numFmtId="164" fontId="9" fillId="5" borderId="10" xfId="0" applyNumberFormat="1" applyFont="1" applyFill="1" applyBorder="1" applyAlignment="1">
      <alignment horizontal="center" vertical="center"/>
    </xf>
    <xf numFmtId="164" fontId="9" fillId="5" borderId="20" xfId="0" applyNumberFormat="1" applyFont="1" applyFill="1" applyBorder="1" applyAlignment="1">
      <alignment horizontal="center" vertical="center"/>
    </xf>
    <xf numFmtId="164" fontId="0" fillId="11" borderId="6" xfId="0" applyNumberFormat="1" applyFont="1" applyFill="1" applyBorder="1" applyAlignment="1">
      <alignment horizontal="center" vertical="center"/>
    </xf>
    <xf numFmtId="164" fontId="6" fillId="11" borderId="1" xfId="1" applyNumberFormat="1" applyFont="1" applyFill="1" applyBorder="1" applyAlignment="1">
      <alignment horizontal="center" vertical="center" wrapText="1"/>
    </xf>
    <xf numFmtId="164" fontId="0" fillId="11" borderId="88" xfId="1" applyNumberFormat="1" applyFont="1" applyFill="1" applyBorder="1" applyAlignment="1">
      <alignment horizontal="center" vertical="center"/>
    </xf>
    <xf numFmtId="164" fontId="0" fillId="0" borderId="50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0" fillId="0" borderId="69" xfId="1" applyNumberFormat="1" applyFont="1" applyFill="1" applyBorder="1" applyAlignment="1">
      <alignment horizontal="center" vertical="center"/>
    </xf>
    <xf numFmtId="164" fontId="0" fillId="4" borderId="23" xfId="0" applyNumberFormat="1" applyFont="1" applyFill="1" applyBorder="1" applyAlignment="1">
      <alignment horizontal="center" vertical="center"/>
    </xf>
    <xf numFmtId="164" fontId="0" fillId="4" borderId="24" xfId="0" applyNumberFormat="1" applyFont="1" applyFill="1" applyBorder="1" applyAlignment="1">
      <alignment horizontal="center" vertical="center"/>
    </xf>
    <xf numFmtId="164" fontId="0" fillId="4" borderId="45" xfId="1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36" xfId="1" applyNumberFormat="1" applyFont="1" applyFill="1" applyBorder="1" applyAlignment="1">
      <alignment horizontal="center" vertical="center"/>
    </xf>
    <xf numFmtId="164" fontId="0" fillId="4" borderId="37" xfId="0" applyNumberFormat="1" applyFont="1" applyFill="1" applyBorder="1" applyAlignment="1">
      <alignment horizontal="center" vertical="center"/>
    </xf>
    <xf numFmtId="164" fontId="0" fillId="4" borderId="11" xfId="0" applyNumberFormat="1" applyFont="1" applyFill="1" applyBorder="1" applyAlignment="1">
      <alignment horizontal="center" vertical="center"/>
    </xf>
    <xf numFmtId="164" fontId="0" fillId="4" borderId="36" xfId="1" applyNumberFormat="1" applyFont="1" applyFill="1" applyBorder="1" applyAlignment="1">
      <alignment horizontal="center" vertical="center"/>
    </xf>
    <xf numFmtId="164" fontId="0" fillId="4" borderId="8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48" xfId="1" applyNumberFormat="1" applyFont="1" applyFill="1" applyBorder="1" applyAlignment="1">
      <alignment horizontal="center" vertical="center"/>
    </xf>
    <xf numFmtId="164" fontId="0" fillId="10" borderId="76" xfId="0" applyNumberFormat="1" applyFont="1" applyFill="1" applyBorder="1" applyAlignment="1">
      <alignment horizontal="center" vertical="center"/>
    </xf>
    <xf numFmtId="164" fontId="0" fillId="10" borderId="72" xfId="0" applyNumberFormat="1" applyFont="1" applyFill="1" applyBorder="1" applyAlignment="1">
      <alignment horizontal="center" vertical="center"/>
    </xf>
    <xf numFmtId="164" fontId="0" fillId="10" borderId="45" xfId="1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0" fillId="0" borderId="20" xfId="1" applyNumberFormat="1" applyFont="1" applyFill="1" applyBorder="1" applyAlignment="1">
      <alignment horizontal="center" vertical="center"/>
    </xf>
    <xf numFmtId="164" fontId="0" fillId="14" borderId="76" xfId="0" applyNumberFormat="1" applyFont="1" applyFill="1" applyBorder="1" applyAlignment="1">
      <alignment horizontal="center" vertical="center"/>
    </xf>
    <xf numFmtId="164" fontId="0" fillId="14" borderId="72" xfId="0" applyNumberFormat="1" applyFont="1" applyFill="1" applyBorder="1" applyAlignment="1">
      <alignment horizontal="center" vertical="center"/>
    </xf>
    <xf numFmtId="164" fontId="0" fillId="14" borderId="45" xfId="1" applyNumberFormat="1" applyFont="1" applyFill="1" applyBorder="1" applyAlignment="1">
      <alignment horizontal="center" vertical="center"/>
    </xf>
    <xf numFmtId="164" fontId="0" fillId="12" borderId="76" xfId="0" applyNumberFormat="1" applyFont="1" applyFill="1" applyBorder="1" applyAlignment="1">
      <alignment horizontal="center" vertical="center"/>
    </xf>
    <xf numFmtId="164" fontId="0" fillId="12" borderId="72" xfId="0" applyNumberFormat="1" applyFont="1" applyFill="1" applyBorder="1" applyAlignment="1">
      <alignment horizontal="center" vertical="center"/>
    </xf>
    <xf numFmtId="164" fontId="0" fillId="12" borderId="45" xfId="1" applyNumberFormat="1" applyFont="1" applyFill="1" applyBorder="1" applyAlignment="1">
      <alignment horizontal="center" vertical="center"/>
    </xf>
    <xf numFmtId="164" fontId="0" fillId="0" borderId="23" xfId="0" applyNumberFormat="1" applyFont="1" applyFill="1" applyBorder="1" applyAlignment="1">
      <alignment horizontal="center" vertical="center"/>
    </xf>
    <xf numFmtId="164" fontId="0" fillId="0" borderId="24" xfId="0" applyNumberFormat="1" applyFont="1" applyFill="1" applyBorder="1" applyAlignment="1">
      <alignment horizontal="center" vertical="center"/>
    </xf>
    <xf numFmtId="164" fontId="0" fillId="0" borderId="45" xfId="1" applyNumberFormat="1" applyFont="1" applyFill="1" applyBorder="1" applyAlignment="1">
      <alignment horizontal="center" vertical="center"/>
    </xf>
    <xf numFmtId="164" fontId="0" fillId="12" borderId="9" xfId="0" applyNumberFormat="1" applyFont="1" applyFill="1" applyBorder="1" applyAlignment="1">
      <alignment horizontal="center" vertical="center"/>
    </xf>
    <xf numFmtId="164" fontId="0" fillId="12" borderId="10" xfId="0" applyNumberFormat="1" applyFont="1" applyFill="1" applyBorder="1" applyAlignment="1">
      <alignment horizontal="center" vertical="center"/>
    </xf>
    <xf numFmtId="164" fontId="0" fillId="12" borderId="48" xfId="1" applyNumberFormat="1" applyFont="1" applyFill="1" applyBorder="1" applyAlignment="1">
      <alignment horizontal="center" vertical="center"/>
    </xf>
    <xf numFmtId="164" fontId="0" fillId="13" borderId="8" xfId="0" applyNumberFormat="1" applyFont="1" applyFill="1" applyBorder="1" applyAlignment="1">
      <alignment horizontal="center" vertical="center"/>
    </xf>
    <xf numFmtId="164" fontId="0" fillId="13" borderId="1" xfId="0" applyNumberFormat="1" applyFont="1" applyFill="1" applyBorder="1" applyAlignment="1">
      <alignment horizontal="center" vertical="center"/>
    </xf>
    <xf numFmtId="164" fontId="0" fillId="13" borderId="36" xfId="1" applyNumberFormat="1" applyFont="1" applyFill="1" applyBorder="1" applyAlignment="1">
      <alignment horizontal="center" vertical="center"/>
    </xf>
    <xf numFmtId="164" fontId="0" fillId="0" borderId="80" xfId="1" applyNumberFormat="1" applyFont="1" applyFill="1" applyBorder="1" applyAlignment="1">
      <alignment horizontal="center" vertical="center"/>
    </xf>
    <xf numFmtId="164" fontId="0" fillId="13" borderId="9" xfId="0" applyNumberFormat="1" applyFont="1" applyFill="1" applyBorder="1" applyAlignment="1">
      <alignment horizontal="center" vertical="center"/>
    </xf>
    <xf numFmtId="164" fontId="0" fillId="13" borderId="10" xfId="0" applyNumberFormat="1" applyFont="1" applyFill="1" applyBorder="1" applyAlignment="1">
      <alignment horizontal="center" vertical="center"/>
    </xf>
    <xf numFmtId="164" fontId="0" fillId="13" borderId="51" xfId="1" applyNumberFormat="1" applyFont="1" applyFill="1" applyBorder="1" applyAlignment="1">
      <alignment horizontal="center" vertical="center"/>
    </xf>
    <xf numFmtId="164" fontId="0" fillId="4" borderId="10" xfId="0" applyNumberFormat="1" applyFont="1" applyFill="1" applyBorder="1" applyAlignment="1">
      <alignment horizontal="center" vertical="center"/>
    </xf>
    <xf numFmtId="164" fontId="0" fillId="4" borderId="0" xfId="0" applyNumberFormat="1" applyFont="1" applyFill="1" applyBorder="1" applyAlignment="1">
      <alignment horizontal="center" vertical="center"/>
    </xf>
    <xf numFmtId="164" fontId="0" fillId="4" borderId="71" xfId="1" applyNumberFormat="1" applyFont="1" applyFill="1" applyBorder="1" applyAlignment="1">
      <alignment horizontal="center" vertical="center"/>
    </xf>
    <xf numFmtId="164" fontId="9" fillId="5" borderId="15" xfId="0" applyNumberFormat="1" applyFont="1" applyFill="1" applyBorder="1" applyAlignment="1">
      <alignment horizontal="center" vertical="center"/>
    </xf>
    <xf numFmtId="164" fontId="9" fillId="5" borderId="18" xfId="0" applyNumberFormat="1" applyFont="1" applyFill="1" applyBorder="1" applyAlignment="1">
      <alignment horizontal="center" vertical="center"/>
    </xf>
    <xf numFmtId="164" fontId="9" fillId="5" borderId="14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/>
    <xf numFmtId="2" fontId="0" fillId="4" borderId="50" xfId="1" applyNumberFormat="1" applyFont="1" applyFill="1" applyBorder="1" applyAlignment="1">
      <alignment horizontal="center" vertical="center"/>
    </xf>
    <xf numFmtId="4" fontId="6" fillId="4" borderId="50" xfId="0" applyNumberFormat="1" applyFont="1" applyFill="1" applyBorder="1" applyAlignment="1">
      <alignment horizontal="left" vertical="center" wrapText="1"/>
    </xf>
    <xf numFmtId="0" fontId="6" fillId="0" borderId="6" xfId="0" applyNumberFormat="1" applyFont="1" applyFill="1" applyBorder="1" applyAlignment="1">
      <alignment horizontal="left" vertical="center" wrapText="1"/>
    </xf>
    <xf numFmtId="2" fontId="7" fillId="0" borderId="6" xfId="0" applyNumberFormat="1" applyFont="1" applyFill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0" fillId="0" borderId="70" xfId="1" applyNumberFormat="1" applyFon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0" fillId="0" borderId="66" xfId="1" applyNumberFormat="1" applyFont="1" applyFill="1" applyBorder="1" applyAlignment="1">
      <alignment horizontal="center" vertical="center"/>
    </xf>
    <xf numFmtId="0" fontId="4" fillId="0" borderId="44" xfId="1" applyFont="1" applyFill="1" applyBorder="1" applyAlignment="1">
      <alignment horizontal="left" vertical="center" wrapText="1"/>
    </xf>
    <xf numFmtId="2" fontId="0" fillId="0" borderId="57" xfId="1" applyNumberFormat="1" applyFont="1" applyFill="1" applyBorder="1" applyAlignment="1">
      <alignment horizontal="center" vertical="center"/>
    </xf>
    <xf numFmtId="2" fontId="0" fillId="0" borderId="82" xfId="1" applyNumberFormat="1" applyFont="1" applyFill="1" applyBorder="1" applyAlignment="1">
      <alignment horizontal="center" vertical="center"/>
    </xf>
    <xf numFmtId="2" fontId="0" fillId="0" borderId="83" xfId="1" applyNumberFormat="1" applyFont="1" applyFill="1" applyBorder="1" applyAlignment="1">
      <alignment horizontal="center" vertical="center"/>
    </xf>
    <xf numFmtId="164" fontId="0" fillId="0" borderId="57" xfId="1" applyNumberFormat="1" applyFont="1" applyFill="1" applyBorder="1" applyAlignment="1">
      <alignment horizontal="center" vertical="center"/>
    </xf>
    <xf numFmtId="2" fontId="0" fillId="8" borderId="60" xfId="1" applyNumberFormat="1" applyFont="1" applyFill="1" applyBorder="1" applyAlignment="1">
      <alignment horizontal="center" vertical="center"/>
    </xf>
    <xf numFmtId="0" fontId="0" fillId="0" borderId="90" xfId="1" applyFont="1" applyFill="1" applyBorder="1" applyAlignment="1">
      <alignment horizontal="left" vertical="center" wrapText="1"/>
    </xf>
    <xf numFmtId="2" fontId="6" fillId="0" borderId="24" xfId="0" applyNumberFormat="1" applyFont="1" applyFill="1" applyBorder="1" applyAlignment="1">
      <alignment horizontal="center" vertical="center" wrapText="1"/>
    </xf>
    <xf numFmtId="2" fontId="6" fillId="0" borderId="57" xfId="1" applyNumberFormat="1" applyFont="1" applyFill="1" applyBorder="1" applyAlignment="1">
      <alignment horizontal="center" vertical="center"/>
    </xf>
    <xf numFmtId="2" fontId="6" fillId="0" borderId="34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 wrapText="1"/>
    </xf>
    <xf numFmtId="164" fontId="7" fillId="0" borderId="9" xfId="0" applyNumberFormat="1" applyFont="1" applyFill="1" applyBorder="1" applyAlignment="1">
      <alignment horizontal="center" vertical="center"/>
    </xf>
    <xf numFmtId="164" fontId="0" fillId="0" borderId="10" xfId="1" applyNumberFormat="1" applyFont="1" applyFill="1" applyBorder="1" applyAlignment="1">
      <alignment horizontal="center" vertical="center"/>
    </xf>
    <xf numFmtId="2" fontId="0" fillId="0" borderId="10" xfId="1" applyNumberFormat="1" applyFont="1" applyFill="1" applyBorder="1" applyAlignment="1">
      <alignment horizontal="center" vertical="center"/>
    </xf>
    <xf numFmtId="2" fontId="0" fillId="0" borderId="21" xfId="1" applyNumberFormat="1" applyFont="1" applyFill="1" applyBorder="1" applyAlignment="1">
      <alignment horizontal="center" vertical="center"/>
    </xf>
    <xf numFmtId="2" fontId="0" fillId="0" borderId="51" xfId="1" applyNumberFormat="1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left" vertical="center" wrapText="1"/>
    </xf>
    <xf numFmtId="164" fontId="7" fillId="8" borderId="23" xfId="0" applyNumberFormat="1" applyFont="1" applyFill="1" applyBorder="1" applyAlignment="1">
      <alignment horizontal="center" vertical="center"/>
    </xf>
    <xf numFmtId="164" fontId="0" fillId="8" borderId="24" xfId="1" applyNumberFormat="1" applyFont="1" applyFill="1" applyBorder="1" applyAlignment="1">
      <alignment horizontal="center" vertical="center"/>
    </xf>
    <xf numFmtId="2" fontId="0" fillId="8" borderId="23" xfId="0" applyNumberFormat="1" applyFont="1" applyFill="1" applyBorder="1" applyAlignment="1">
      <alignment horizontal="center" vertical="center"/>
    </xf>
    <xf numFmtId="2" fontId="0" fillId="8" borderId="24" xfId="1" applyNumberFormat="1" applyFont="1" applyFill="1" applyBorder="1" applyAlignment="1">
      <alignment horizontal="center" vertical="center"/>
    </xf>
    <xf numFmtId="2" fontId="0" fillId="8" borderId="57" xfId="1" applyNumberFormat="1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>
      <alignment horizontal="center" vertical="center"/>
    </xf>
    <xf numFmtId="2" fontId="4" fillId="13" borderId="2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2" fontId="4" fillId="0" borderId="24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left" vertical="center" wrapText="1"/>
    </xf>
    <xf numFmtId="164" fontId="4" fillId="0" borderId="40" xfId="0" applyNumberFormat="1" applyFont="1" applyFill="1" applyBorder="1" applyAlignment="1">
      <alignment horizontal="center" vertical="center" wrapText="1"/>
    </xf>
    <xf numFmtId="164" fontId="4" fillId="0" borderId="24" xfId="0" applyNumberFormat="1" applyFont="1" applyFill="1" applyBorder="1" applyAlignment="1">
      <alignment horizontal="center" vertical="center"/>
    </xf>
    <xf numFmtId="164" fontId="4" fillId="0" borderId="42" xfId="1" applyNumberFormat="1" applyFont="1" applyFill="1" applyBorder="1" applyAlignment="1">
      <alignment horizontal="center" vertical="center"/>
    </xf>
    <xf numFmtId="2" fontId="4" fillId="0" borderId="40" xfId="0" applyNumberFormat="1" applyFont="1" applyFill="1" applyBorder="1" applyAlignment="1">
      <alignment horizontal="center" vertical="center" wrapText="1"/>
    </xf>
    <xf numFmtId="2" fontId="4" fillId="0" borderId="42" xfId="1" applyNumberFormat="1" applyFont="1" applyFill="1" applyBorder="1" applyAlignment="1">
      <alignment horizontal="center" vertical="center"/>
    </xf>
    <xf numFmtId="2" fontId="4" fillId="0" borderId="40" xfId="0" applyNumberFormat="1" applyFont="1" applyFill="1" applyBorder="1" applyAlignment="1">
      <alignment horizontal="center" vertical="center"/>
    </xf>
    <xf numFmtId="2" fontId="4" fillId="0" borderId="41" xfId="0" applyNumberFormat="1" applyFont="1" applyFill="1" applyBorder="1" applyAlignment="1">
      <alignment horizontal="center" vertical="center"/>
    </xf>
    <xf numFmtId="2" fontId="4" fillId="0" borderId="43" xfId="1" applyNumberFormat="1" applyFont="1" applyFill="1" applyBorder="1" applyAlignment="1">
      <alignment horizontal="center" vertical="center"/>
    </xf>
    <xf numFmtId="164" fontId="4" fillId="0" borderId="23" xfId="0" applyNumberFormat="1" applyFont="1" applyFill="1" applyBorder="1" applyAlignment="1">
      <alignment horizontal="center" vertical="center" wrapText="1"/>
    </xf>
    <xf numFmtId="164" fontId="4" fillId="0" borderId="56" xfId="1" applyNumberFormat="1" applyFont="1" applyFill="1" applyBorder="1" applyAlignment="1">
      <alignment horizontal="center" vertical="center"/>
    </xf>
    <xf numFmtId="2" fontId="4" fillId="0" borderId="23" xfId="0" applyNumberFormat="1" applyFont="1" applyFill="1" applyBorder="1" applyAlignment="1">
      <alignment horizontal="center" vertical="center" wrapText="1"/>
    </xf>
    <xf numFmtId="2" fontId="4" fillId="0" borderId="56" xfId="1" applyNumberFormat="1" applyFont="1" applyFill="1" applyBorder="1" applyAlignment="1">
      <alignment horizontal="center" vertical="center"/>
    </xf>
    <xf numFmtId="2" fontId="4" fillId="0" borderId="34" xfId="0" applyNumberFormat="1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left" vertical="center" wrapText="1"/>
    </xf>
    <xf numFmtId="164" fontId="4" fillId="0" borderId="9" xfId="0" applyNumberFormat="1" applyFont="1" applyFill="1" applyBorder="1" applyAlignment="1">
      <alignment horizontal="center" vertical="center" wrapText="1"/>
    </xf>
    <xf numFmtId="164" fontId="4" fillId="0" borderId="31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2" xfId="1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3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 vertical="center"/>
    </xf>
    <xf numFmtId="2" fontId="4" fillId="0" borderId="62" xfId="1" applyNumberFormat="1" applyFont="1" applyFill="1" applyBorder="1" applyAlignment="1">
      <alignment horizontal="center" vertical="center"/>
    </xf>
    <xf numFmtId="2" fontId="4" fillId="0" borderId="35" xfId="0" applyNumberFormat="1" applyFont="1" applyFill="1" applyBorder="1" applyAlignment="1">
      <alignment horizontal="center" vertical="center"/>
    </xf>
    <xf numFmtId="164" fontId="6" fillId="13" borderId="24" xfId="1" applyNumberFormat="1" applyFont="1" applyFill="1" applyBorder="1" applyAlignment="1">
      <alignment horizontal="center" vertical="center"/>
    </xf>
    <xf numFmtId="2" fontId="6" fillId="13" borderId="24" xfId="1" applyNumberFormat="1" applyFont="1" applyFill="1" applyBorder="1" applyAlignment="1">
      <alignment horizontal="center" vertical="center"/>
    </xf>
    <xf numFmtId="2" fontId="0" fillId="13" borderId="77" xfId="1" applyNumberFormat="1" applyFont="1" applyFill="1" applyBorder="1" applyAlignment="1">
      <alignment horizontal="center" vertical="center"/>
    </xf>
    <xf numFmtId="2" fontId="6" fillId="13" borderId="23" xfId="0" applyNumberFormat="1" applyFont="1" applyFill="1" applyBorder="1" applyAlignment="1">
      <alignment horizontal="center" vertical="center"/>
    </xf>
    <xf numFmtId="2" fontId="0" fillId="13" borderId="60" xfId="1" applyNumberFormat="1" applyFont="1" applyFill="1" applyBorder="1" applyAlignment="1">
      <alignment horizontal="center" vertical="center"/>
    </xf>
    <xf numFmtId="0" fontId="4" fillId="13" borderId="63" xfId="1" applyFont="1" applyFill="1" applyBorder="1" applyAlignment="1">
      <alignment horizontal="left" vertical="center" wrapText="1"/>
    </xf>
    <xf numFmtId="164" fontId="4" fillId="13" borderId="8" xfId="0" applyNumberFormat="1" applyFont="1" applyFill="1" applyBorder="1" applyAlignment="1">
      <alignment horizontal="center" vertical="center" wrapText="1"/>
    </xf>
    <xf numFmtId="164" fontId="4" fillId="13" borderId="64" xfId="1" applyNumberFormat="1" applyFont="1" applyFill="1" applyBorder="1" applyAlignment="1">
      <alignment horizontal="center" vertical="center"/>
    </xf>
    <xf numFmtId="2" fontId="4" fillId="13" borderId="8" xfId="0" applyNumberFormat="1" applyFont="1" applyFill="1" applyBorder="1" applyAlignment="1">
      <alignment horizontal="center" vertical="center" wrapText="1"/>
    </xf>
    <xf numFmtId="2" fontId="4" fillId="13" borderId="64" xfId="1" applyNumberFormat="1" applyFont="1" applyFill="1" applyBorder="1" applyAlignment="1">
      <alignment horizontal="center" vertical="center"/>
    </xf>
    <xf numFmtId="2" fontId="4" fillId="13" borderId="8" xfId="0" applyNumberFormat="1" applyFont="1" applyFill="1" applyBorder="1" applyAlignment="1">
      <alignment horizontal="center" vertical="center"/>
    </xf>
    <xf numFmtId="2" fontId="4" fillId="13" borderId="30" xfId="1" applyNumberFormat="1" applyFont="1" applyFill="1" applyBorder="1" applyAlignment="1">
      <alignment horizontal="center" vertical="center"/>
    </xf>
    <xf numFmtId="164" fontId="4" fillId="13" borderId="3" xfId="1" applyNumberFormat="1" applyFont="1" applyFill="1" applyBorder="1" applyAlignment="1">
      <alignment horizontal="center" vertical="center"/>
    </xf>
    <xf numFmtId="2" fontId="4" fillId="13" borderId="3" xfId="1" applyNumberFormat="1" applyFont="1" applyFill="1" applyBorder="1" applyAlignment="1">
      <alignment horizontal="center" vertical="center"/>
    </xf>
    <xf numFmtId="2" fontId="4" fillId="13" borderId="33" xfId="0" applyNumberFormat="1" applyFont="1" applyFill="1" applyBorder="1" applyAlignment="1">
      <alignment horizontal="center" vertical="center"/>
    </xf>
    <xf numFmtId="2" fontId="6" fillId="9" borderId="89" xfId="0" applyNumberFormat="1" applyFont="1" applyFill="1" applyBorder="1" applyAlignment="1">
      <alignment horizontal="center" vertical="center"/>
    </xf>
    <xf numFmtId="2" fontId="6" fillId="10" borderId="33" xfId="0" applyNumberFormat="1" applyFont="1" applyFill="1" applyBorder="1" applyAlignment="1">
      <alignment horizontal="center" vertical="center"/>
    </xf>
    <xf numFmtId="2" fontId="6" fillId="9" borderId="33" xfId="0" applyNumberFormat="1" applyFont="1" applyFill="1" applyBorder="1" applyAlignment="1">
      <alignment horizontal="center" vertical="center"/>
    </xf>
    <xf numFmtId="2" fontId="6" fillId="10" borderId="59" xfId="0" applyNumberFormat="1" applyFont="1" applyFill="1" applyBorder="1" applyAlignment="1">
      <alignment horizontal="center" vertical="center"/>
    </xf>
    <xf numFmtId="2" fontId="7" fillId="8" borderId="34" xfId="0" applyNumberFormat="1" applyFont="1" applyFill="1" applyBorder="1" applyAlignment="1">
      <alignment horizontal="center" vertical="center"/>
    </xf>
    <xf numFmtId="2" fontId="7" fillId="0" borderId="35" xfId="0" applyNumberFormat="1" applyFont="1" applyFill="1" applyBorder="1" applyAlignment="1">
      <alignment horizontal="center" vertical="center"/>
    </xf>
    <xf numFmtId="2" fontId="4" fillId="9" borderId="66" xfId="1" applyNumberFormat="1" applyFont="1" applyFill="1" applyBorder="1" applyAlignment="1">
      <alignment horizontal="center" vertical="center"/>
    </xf>
    <xf numFmtId="2" fontId="4" fillId="10" borderId="45" xfId="1" applyNumberFormat="1" applyFont="1" applyFill="1" applyBorder="1" applyAlignment="1">
      <alignment horizontal="center" vertical="center"/>
    </xf>
    <xf numFmtId="2" fontId="4" fillId="9" borderId="52" xfId="1" applyNumberFormat="1" applyFont="1" applyFill="1" applyBorder="1" applyAlignment="1">
      <alignment horizontal="center" vertical="center"/>
    </xf>
    <xf numFmtId="2" fontId="6" fillId="0" borderId="60" xfId="1" applyNumberFormat="1" applyFont="1" applyFill="1" applyBorder="1" applyAlignment="1">
      <alignment horizontal="center" vertical="center"/>
    </xf>
    <xf numFmtId="2" fontId="12" fillId="8" borderId="24" xfId="1" applyNumberFormat="1" applyFont="1" applyFill="1" applyBorder="1" applyAlignment="1">
      <alignment horizontal="center" vertical="center"/>
    </xf>
    <xf numFmtId="165" fontId="0" fillId="4" borderId="24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0" fillId="4" borderId="24" xfId="1" applyNumberFormat="1" applyFont="1" applyFill="1" applyBorder="1" applyAlignment="1">
      <alignment horizontal="center" vertical="center"/>
    </xf>
    <xf numFmtId="165" fontId="0" fillId="0" borderId="24" xfId="0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65" fontId="0" fillId="0" borderId="31" xfId="1" applyNumberFormat="1" applyFont="1" applyFill="1" applyBorder="1" applyAlignment="1">
      <alignment horizontal="center" vertical="center"/>
    </xf>
    <xf numFmtId="165" fontId="0" fillId="0" borderId="24" xfId="1" applyNumberFormat="1" applyFont="1" applyFill="1" applyBorder="1" applyAlignment="1">
      <alignment horizontal="center" vertical="center"/>
    </xf>
    <xf numFmtId="165" fontId="0" fillId="4" borderId="10" xfId="1" applyNumberFormat="1" applyFont="1" applyFill="1" applyBorder="1" applyAlignment="1">
      <alignment horizontal="center" vertical="center"/>
    </xf>
    <xf numFmtId="164" fontId="0" fillId="10" borderId="40" xfId="0" applyNumberFormat="1" applyFont="1" applyFill="1" applyBorder="1" applyAlignment="1">
      <alignment horizontal="center" vertical="center"/>
    </xf>
    <xf numFmtId="164" fontId="0" fillId="10" borderId="41" xfId="0" applyNumberFormat="1" applyFont="1" applyFill="1" applyBorder="1" applyAlignment="1">
      <alignment horizontal="center" vertical="center"/>
    </xf>
    <xf numFmtId="2" fontId="0" fillId="10" borderId="40" xfId="0" applyNumberFormat="1" applyFont="1" applyFill="1" applyBorder="1" applyAlignment="1">
      <alignment horizontal="center" vertical="center"/>
    </xf>
    <xf numFmtId="2" fontId="0" fillId="10" borderId="41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164" fontId="0" fillId="10" borderId="36" xfId="1" applyNumberFormat="1" applyFont="1" applyFill="1" applyBorder="1" applyAlignment="1">
      <alignment horizontal="center" vertical="center"/>
    </xf>
    <xf numFmtId="2" fontId="0" fillId="10" borderId="26" xfId="1" applyNumberFormat="1" applyFont="1" applyFill="1" applyBorder="1" applyAlignment="1">
      <alignment horizontal="center" vertical="center"/>
    </xf>
    <xf numFmtId="2" fontId="0" fillId="10" borderId="36" xfId="1" applyNumberFormat="1" applyFont="1" applyFill="1" applyBorder="1" applyAlignment="1">
      <alignment horizontal="center" vertical="center"/>
    </xf>
    <xf numFmtId="0" fontId="0" fillId="10" borderId="46" xfId="1" applyFont="1" applyFill="1" applyBorder="1" applyAlignment="1">
      <alignment horizontal="left" vertical="center" wrapText="1"/>
    </xf>
    <xf numFmtId="164" fontId="0" fillId="10" borderId="50" xfId="0" applyNumberFormat="1" applyFont="1" applyFill="1" applyBorder="1" applyAlignment="1">
      <alignment horizontal="center" vertical="center"/>
    </xf>
    <xf numFmtId="164" fontId="0" fillId="10" borderId="31" xfId="0" applyNumberFormat="1" applyFont="1" applyFill="1" applyBorder="1" applyAlignment="1">
      <alignment horizontal="center" vertical="center"/>
    </xf>
    <xf numFmtId="164" fontId="0" fillId="10" borderId="48" xfId="1" applyNumberFormat="1" applyFont="1" applyFill="1" applyBorder="1" applyAlignment="1">
      <alignment horizontal="center" vertical="center"/>
    </xf>
    <xf numFmtId="2" fontId="0" fillId="10" borderId="50" xfId="0" applyNumberFormat="1" applyFont="1" applyFill="1" applyBorder="1" applyAlignment="1">
      <alignment horizontal="center" vertical="center"/>
    </xf>
    <xf numFmtId="2" fontId="0" fillId="10" borderId="31" xfId="0" applyNumberFormat="1" applyFont="1" applyFill="1" applyBorder="1" applyAlignment="1">
      <alignment horizontal="center" vertical="center"/>
    </xf>
    <xf numFmtId="2" fontId="0" fillId="10" borderId="47" xfId="1" applyNumberFormat="1" applyFont="1" applyFill="1" applyBorder="1" applyAlignment="1">
      <alignment horizontal="center" vertical="center"/>
    </xf>
    <xf numFmtId="2" fontId="0" fillId="10" borderId="48" xfId="1" applyNumberFormat="1" applyFont="1" applyFill="1" applyBorder="1" applyAlignment="1">
      <alignment horizontal="center" vertical="center"/>
    </xf>
    <xf numFmtId="164" fontId="0" fillId="14" borderId="40" xfId="0" applyNumberFormat="1" applyFont="1" applyFill="1" applyBorder="1" applyAlignment="1">
      <alignment horizontal="center" vertical="center"/>
    </xf>
    <xf numFmtId="164" fontId="0" fillId="14" borderId="41" xfId="0" applyNumberFormat="1" applyFont="1" applyFill="1" applyBorder="1" applyAlignment="1">
      <alignment horizontal="center" vertical="center"/>
    </xf>
    <xf numFmtId="2" fontId="0" fillId="14" borderId="40" xfId="0" applyNumberFormat="1" applyFont="1" applyFill="1" applyBorder="1" applyAlignment="1">
      <alignment horizontal="center" vertical="center"/>
    </xf>
    <xf numFmtId="2" fontId="0" fillId="14" borderId="41" xfId="0" applyNumberFormat="1" applyFont="1" applyFill="1" applyBorder="1" applyAlignment="1">
      <alignment horizontal="center" vertical="center"/>
    </xf>
    <xf numFmtId="2" fontId="6" fillId="14" borderId="41" xfId="0" applyNumberFormat="1" applyFont="1" applyFill="1" applyBorder="1" applyAlignment="1">
      <alignment horizontal="center" vertical="center"/>
    </xf>
    <xf numFmtId="0" fontId="0" fillId="14" borderId="5" xfId="1" applyFont="1" applyFill="1" applyBorder="1" applyAlignment="1">
      <alignment horizontal="left" vertical="center" wrapText="1"/>
    </xf>
    <xf numFmtId="164" fontId="0" fillId="14" borderId="36" xfId="1" applyNumberFormat="1" applyFont="1" applyFill="1" applyBorder="1" applyAlignment="1">
      <alignment horizontal="center" vertical="center"/>
    </xf>
    <xf numFmtId="2" fontId="0" fillId="14" borderId="26" xfId="1" applyNumberFormat="1" applyFont="1" applyFill="1" applyBorder="1" applyAlignment="1">
      <alignment horizontal="center" vertical="center"/>
    </xf>
    <xf numFmtId="2" fontId="0" fillId="14" borderId="36" xfId="1" applyNumberFormat="1" applyFont="1" applyFill="1" applyBorder="1" applyAlignment="1">
      <alignment horizontal="center" vertical="center"/>
    </xf>
    <xf numFmtId="164" fontId="0" fillId="14" borderId="50" xfId="0" applyNumberFormat="1" applyFont="1" applyFill="1" applyBorder="1" applyAlignment="1">
      <alignment horizontal="center" vertical="center"/>
    </xf>
    <xf numFmtId="164" fontId="0" fillId="14" borderId="31" xfId="0" applyNumberFormat="1" applyFont="1" applyFill="1" applyBorder="1" applyAlignment="1">
      <alignment horizontal="center" vertical="center"/>
    </xf>
    <xf numFmtId="2" fontId="0" fillId="14" borderId="50" xfId="0" applyNumberFormat="1" applyFont="1" applyFill="1" applyBorder="1" applyAlignment="1">
      <alignment horizontal="center" vertical="center"/>
    </xf>
    <xf numFmtId="2" fontId="0" fillId="14" borderId="31" xfId="0" applyNumberFormat="1" applyFont="1" applyFill="1" applyBorder="1" applyAlignment="1">
      <alignment horizontal="center" vertical="center"/>
    </xf>
    <xf numFmtId="2" fontId="6" fillId="14" borderId="31" xfId="0" applyNumberFormat="1" applyFont="1" applyFill="1" applyBorder="1" applyAlignment="1">
      <alignment horizontal="center" vertical="center"/>
    </xf>
    <xf numFmtId="164" fontId="0" fillId="12" borderId="40" xfId="0" applyNumberFormat="1" applyFont="1" applyFill="1" applyBorder="1" applyAlignment="1">
      <alignment horizontal="center" vertical="center"/>
    </xf>
    <xf numFmtId="164" fontId="0" fillId="12" borderId="41" xfId="0" applyNumberFormat="1" applyFont="1" applyFill="1" applyBorder="1" applyAlignment="1">
      <alignment horizontal="center" vertical="center"/>
    </xf>
    <xf numFmtId="2" fontId="0" fillId="12" borderId="40" xfId="0" applyNumberFormat="1" applyFont="1" applyFill="1" applyBorder="1" applyAlignment="1">
      <alignment vertical="center"/>
    </xf>
    <xf numFmtId="2" fontId="0" fillId="12" borderId="41" xfId="0" applyNumberFormat="1" applyFont="1" applyFill="1" applyBorder="1" applyAlignment="1">
      <alignment horizontal="center" vertical="center"/>
    </xf>
    <xf numFmtId="2" fontId="0" fillId="12" borderId="40" xfId="0" applyNumberFormat="1" applyFont="1" applyFill="1" applyBorder="1" applyAlignment="1">
      <alignment horizontal="center" vertical="center"/>
    </xf>
    <xf numFmtId="2" fontId="6" fillId="12" borderId="41" xfId="0" applyNumberFormat="1" applyFont="1" applyFill="1" applyBorder="1" applyAlignment="1">
      <alignment horizontal="center" vertical="center"/>
    </xf>
    <xf numFmtId="0" fontId="0" fillId="12" borderId="79" xfId="1" applyFont="1" applyFill="1" applyBorder="1" applyAlignment="1">
      <alignment horizontal="left" vertical="center" wrapText="1"/>
    </xf>
    <xf numFmtId="164" fontId="0" fillId="12" borderId="23" xfId="0" applyNumberFormat="1" applyFont="1" applyFill="1" applyBorder="1" applyAlignment="1">
      <alignment horizontal="center" vertical="center"/>
    </xf>
    <xf numFmtId="164" fontId="0" fillId="12" borderId="24" xfId="0" applyNumberFormat="1" applyFont="1" applyFill="1" applyBorder="1" applyAlignment="1">
      <alignment horizontal="center" vertical="center"/>
    </xf>
    <xf numFmtId="164" fontId="0" fillId="12" borderId="80" xfId="1" applyNumberFormat="1" applyFont="1" applyFill="1" applyBorder="1" applyAlignment="1">
      <alignment horizontal="center" vertical="center"/>
    </xf>
    <xf numFmtId="2" fontId="0" fillId="12" borderId="23" xfId="0" applyNumberFormat="1" applyFont="1" applyFill="1" applyBorder="1" applyAlignment="1">
      <alignment vertical="center"/>
    </xf>
    <xf numFmtId="2" fontId="0" fillId="12" borderId="24" xfId="0" applyNumberFormat="1" applyFont="1" applyFill="1" applyBorder="1" applyAlignment="1">
      <alignment horizontal="center" vertical="center"/>
    </xf>
    <xf numFmtId="2" fontId="0" fillId="12" borderId="81" xfId="1" applyNumberFormat="1" applyFont="1" applyFill="1" applyBorder="1" applyAlignment="1">
      <alignment horizontal="center" vertical="center"/>
    </xf>
    <xf numFmtId="2" fontId="0" fillId="12" borderId="23" xfId="0" applyNumberFormat="1" applyFont="1" applyFill="1" applyBorder="1" applyAlignment="1">
      <alignment horizontal="center" vertical="center"/>
    </xf>
    <xf numFmtId="2" fontId="0" fillId="12" borderId="80" xfId="1" applyNumberFormat="1" applyFont="1" applyFill="1" applyBorder="1" applyAlignment="1">
      <alignment horizontal="center" vertical="center"/>
    </xf>
    <xf numFmtId="2" fontId="6" fillId="12" borderId="24" xfId="0" applyNumberFormat="1" applyFont="1" applyFill="1" applyBorder="1" applyAlignment="1">
      <alignment horizontal="center" vertical="center"/>
    </xf>
    <xf numFmtId="2" fontId="0" fillId="12" borderId="31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 vertical="center"/>
    </xf>
    <xf numFmtId="164" fontId="0" fillId="0" borderId="85" xfId="1" applyNumberFormat="1" applyFont="1" applyFill="1" applyBorder="1" applyAlignment="1">
      <alignment horizontal="center" vertical="center"/>
    </xf>
    <xf numFmtId="164" fontId="0" fillId="4" borderId="28" xfId="1" applyNumberFormat="1" applyFont="1" applyFill="1" applyBorder="1" applyAlignment="1">
      <alignment horizontal="center" vertical="center"/>
    </xf>
    <xf numFmtId="164" fontId="0" fillId="0" borderId="26" xfId="1" applyNumberFormat="1" applyFont="1" applyFill="1" applyBorder="1" applyAlignment="1">
      <alignment horizontal="center" vertical="center"/>
    </xf>
    <xf numFmtId="164" fontId="0" fillId="4" borderId="26" xfId="1" applyNumberFormat="1" applyFont="1" applyFill="1" applyBorder="1" applyAlignment="1">
      <alignment horizontal="center" vertical="center"/>
    </xf>
    <xf numFmtId="164" fontId="0" fillId="0" borderId="81" xfId="1" applyNumberFormat="1" applyFont="1" applyFill="1" applyBorder="1" applyAlignment="1">
      <alignment horizontal="center" vertical="center"/>
    </xf>
    <xf numFmtId="164" fontId="0" fillId="0" borderId="47" xfId="1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6" borderId="26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4" borderId="64" xfId="1" applyNumberFormat="1" applyFont="1" applyFill="1" applyBorder="1" applyAlignment="1">
      <alignment horizontal="center" vertical="center"/>
    </xf>
    <xf numFmtId="164" fontId="0" fillId="0" borderId="31" xfId="1" applyNumberFormat="1" applyFont="1" applyFill="1" applyBorder="1" applyAlignment="1">
      <alignment horizontal="center" vertical="center"/>
    </xf>
    <xf numFmtId="164" fontId="0" fillId="0" borderId="49" xfId="1" applyNumberFormat="1" applyFont="1" applyFill="1" applyBorder="1" applyAlignment="1">
      <alignment horizontal="center" vertical="center"/>
    </xf>
    <xf numFmtId="164" fontId="7" fillId="0" borderId="23" xfId="0" applyNumberFormat="1" applyFont="1" applyFill="1" applyBorder="1" applyAlignment="1">
      <alignment horizontal="center" vertical="center"/>
    </xf>
    <xf numFmtId="164" fontId="0" fillId="0" borderId="24" xfId="1" applyNumberFormat="1" applyFont="1" applyFill="1" applyBorder="1" applyAlignment="1">
      <alignment horizontal="center" vertical="center"/>
    </xf>
    <xf numFmtId="164" fontId="0" fillId="0" borderId="77" xfId="1" applyNumberFormat="1" applyFont="1" applyFill="1" applyBorder="1" applyAlignment="1">
      <alignment horizontal="center" vertical="center"/>
    </xf>
    <xf numFmtId="164" fontId="7" fillId="4" borderId="8" xfId="0" applyNumberFormat="1" applyFont="1" applyFill="1" applyBorder="1" applyAlignment="1">
      <alignment horizontal="center" vertical="center"/>
    </xf>
    <xf numFmtId="164" fontId="7" fillId="0" borderId="8" xfId="0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164" fontId="0" fillId="4" borderId="10" xfId="1" applyNumberFormat="1" applyFont="1" applyFill="1" applyBorder="1" applyAlignment="1">
      <alignment horizontal="center" vertical="center"/>
    </xf>
    <xf numFmtId="164" fontId="0" fillId="4" borderId="47" xfId="1" applyNumberFormat="1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0" fillId="0" borderId="16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7" fillId="4" borderId="23" xfId="0" applyNumberFormat="1" applyFont="1" applyFill="1" applyBorder="1" applyAlignment="1">
      <alignment horizontal="center" vertical="center"/>
    </xf>
    <xf numFmtId="164" fontId="0" fillId="4" borderId="24" xfId="1" applyNumberFormat="1" applyFont="1" applyFill="1" applyBorder="1" applyAlignment="1">
      <alignment horizontal="center" vertical="center"/>
    </xf>
    <xf numFmtId="164" fontId="0" fillId="4" borderId="57" xfId="1" applyNumberFormat="1" applyFont="1" applyFill="1" applyBorder="1" applyAlignment="1">
      <alignment horizontal="center" vertical="center"/>
    </xf>
    <xf numFmtId="164" fontId="0" fillId="0" borderId="58" xfId="1" applyNumberFormat="1" applyFont="1" applyFill="1" applyBorder="1" applyAlignment="1">
      <alignment horizontal="center" vertical="center"/>
    </xf>
    <xf numFmtId="164" fontId="0" fillId="4" borderId="58" xfId="1" applyNumberFormat="1" applyFont="1" applyFill="1" applyBorder="1" applyAlignment="1">
      <alignment horizontal="center" vertical="center"/>
    </xf>
    <xf numFmtId="164" fontId="7" fillId="0" borderId="40" xfId="0" applyNumberFormat="1" applyFont="1" applyFill="1" applyBorder="1" applyAlignment="1">
      <alignment horizontal="center" vertical="center"/>
    </xf>
    <xf numFmtId="164" fontId="0" fillId="0" borderId="41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4" fontId="0" fillId="4" borderId="21" xfId="1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0" fillId="0" borderId="7" xfId="1" applyNumberFormat="1" applyFont="1" applyFill="1" applyBorder="1" applyAlignment="1">
      <alignment horizontal="center" vertical="center"/>
    </xf>
    <xf numFmtId="164" fontId="0" fillId="0" borderId="70" xfId="1" applyNumberFormat="1" applyFont="1" applyFill="1" applyBorder="1" applyAlignment="1">
      <alignment horizontal="center" vertical="center"/>
    </xf>
    <xf numFmtId="164" fontId="7" fillId="4" borderId="50" xfId="0" applyNumberFormat="1" applyFont="1" applyFill="1" applyBorder="1" applyAlignment="1">
      <alignment horizontal="center" vertical="center"/>
    </xf>
    <xf numFmtId="164" fontId="0" fillId="4" borderId="31" xfId="1" applyNumberFormat="1" applyFont="1" applyFill="1" applyBorder="1" applyAlignment="1">
      <alignment horizontal="center" vertical="center"/>
    </xf>
    <xf numFmtId="164" fontId="0" fillId="4" borderId="78" xfId="1" applyNumberFormat="1" applyFont="1" applyFill="1" applyBorder="1" applyAlignment="1">
      <alignment horizontal="center" vertical="center"/>
    </xf>
    <xf numFmtId="164" fontId="2" fillId="2" borderId="15" xfId="1" applyNumberFormat="1" applyFont="1" applyFill="1" applyBorder="1" applyAlignment="1">
      <alignment horizontal="center" vertical="center"/>
    </xf>
    <xf numFmtId="164" fontId="2" fillId="2" borderId="16" xfId="1" applyNumberFormat="1" applyFont="1" applyFill="1" applyBorder="1" applyAlignment="1">
      <alignment horizontal="center" vertical="center"/>
    </xf>
    <xf numFmtId="164" fontId="2" fillId="2" borderId="14" xfId="1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1" applyNumberFormat="1" applyFont="1" applyFill="1" applyBorder="1" applyAlignment="1">
      <alignment horizontal="center" vertical="center"/>
    </xf>
    <xf numFmtId="2" fontId="0" fillId="4" borderId="91" xfId="0" applyNumberFormat="1" applyFont="1" applyFill="1" applyBorder="1" applyAlignment="1">
      <alignment horizontal="center" vertical="center"/>
    </xf>
    <xf numFmtId="2" fontId="2" fillId="7" borderId="59" xfId="1" applyNumberFormat="1" applyFont="1" applyFill="1" applyBorder="1" applyAlignment="1">
      <alignment horizontal="center" vertical="center" wrapText="1"/>
    </xf>
    <xf numFmtId="2" fontId="0" fillId="11" borderId="89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0" fillId="10" borderId="92" xfId="0" applyNumberFormat="1" applyFont="1" applyFill="1" applyBorder="1" applyAlignment="1">
      <alignment horizontal="center" vertical="center"/>
    </xf>
    <xf numFmtId="2" fontId="0" fillId="10" borderId="93" xfId="0" applyNumberFormat="1" applyFont="1" applyFill="1" applyBorder="1" applyAlignment="1">
      <alignment horizontal="center" vertical="center"/>
    </xf>
    <xf numFmtId="2" fontId="0" fillId="10" borderId="59" xfId="0" applyNumberFormat="1" applyFont="1" applyFill="1" applyBorder="1" applyAlignment="1">
      <alignment horizontal="center" vertical="center"/>
    </xf>
    <xf numFmtId="164" fontId="0" fillId="4" borderId="43" xfId="1" applyNumberFormat="1" applyFont="1" applyFill="1" applyBorder="1" applyAlignment="1">
      <alignment horizontal="center" vertical="center"/>
    </xf>
    <xf numFmtId="164" fontId="0" fillId="0" borderId="94" xfId="1" applyNumberFormat="1" applyFont="1" applyFill="1" applyBorder="1" applyAlignment="1">
      <alignment horizontal="center" vertical="center"/>
    </xf>
    <xf numFmtId="2" fontId="4" fillId="8" borderId="24" xfId="1" applyNumberFormat="1" applyFont="1" applyFill="1" applyBorder="1" applyAlignment="1">
      <alignment horizontal="center" vertical="center"/>
    </xf>
    <xf numFmtId="164" fontId="4" fillId="8" borderId="24" xfId="1" applyNumberFormat="1" applyFont="1" applyFill="1" applyBorder="1" applyAlignment="1">
      <alignment horizontal="center" vertical="center"/>
    </xf>
    <xf numFmtId="164" fontId="4" fillId="8" borderId="57" xfId="1" applyNumberFormat="1" applyFont="1" applyFill="1" applyBorder="1" applyAlignment="1">
      <alignment horizontal="center" vertical="center"/>
    </xf>
    <xf numFmtId="2" fontId="4" fillId="8" borderId="23" xfId="0" applyNumberFormat="1" applyFont="1" applyFill="1" applyBorder="1" applyAlignment="1">
      <alignment horizontal="center" vertical="center"/>
    </xf>
    <xf numFmtId="2" fontId="4" fillId="8" borderId="60" xfId="1" applyNumberFormat="1" applyFont="1" applyFill="1" applyBorder="1" applyAlignment="1">
      <alignment horizontal="center" vertical="center"/>
    </xf>
    <xf numFmtId="164" fontId="4" fillId="0" borderId="57" xfId="1" applyNumberFormat="1" applyFont="1" applyFill="1" applyBorder="1" applyAlignment="1">
      <alignment horizontal="center" vertical="center"/>
    </xf>
    <xf numFmtId="164" fontId="4" fillId="0" borderId="10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2" fontId="4" fillId="0" borderId="10" xfId="1" applyNumberFormat="1" applyFont="1" applyFill="1" applyBorder="1" applyAlignment="1">
      <alignment horizontal="center" vertical="center"/>
    </xf>
    <xf numFmtId="2" fontId="4" fillId="0" borderId="51" xfId="1" applyNumberFormat="1" applyFont="1" applyFill="1" applyBorder="1" applyAlignment="1">
      <alignment horizontal="center" vertical="center"/>
    </xf>
    <xf numFmtId="164" fontId="4" fillId="13" borderId="77" xfId="1" applyNumberFormat="1" applyFont="1" applyFill="1" applyBorder="1" applyAlignment="1">
      <alignment horizontal="center" vertical="center"/>
    </xf>
    <xf numFmtId="2" fontId="4" fillId="13" borderId="77" xfId="1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6" fillId="8" borderId="24" xfId="1" applyNumberFormat="1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>
      <alignment horizontal="center" vertical="center"/>
    </xf>
    <xf numFmtId="164" fontId="12" fillId="4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16" borderId="1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3" fillId="7" borderId="12" xfId="1" applyNumberFormat="1" applyFont="1" applyFill="1" applyBorder="1" applyAlignment="1">
      <alignment horizontal="center" vertical="center" wrapText="1"/>
    </xf>
    <xf numFmtId="2" fontId="3" fillId="7" borderId="13" xfId="1" applyNumberFormat="1" applyFont="1" applyFill="1" applyBorder="1" applyAlignment="1">
      <alignment horizontal="center" vertical="center" wrapText="1"/>
    </xf>
    <xf numFmtId="2" fontId="3" fillId="7" borderId="14" xfId="1" applyNumberFormat="1" applyFont="1" applyFill="1" applyBorder="1" applyAlignment="1">
      <alignment horizontal="center" vertical="center" wrapText="1"/>
    </xf>
    <xf numFmtId="0" fontId="3" fillId="7" borderId="67" xfId="1" applyFont="1" applyFill="1" applyBorder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61" xfId="0" applyFont="1" applyFill="1" applyBorder="1" applyAlignment="1">
      <alignment horizontal="center" vertical="center"/>
    </xf>
    <xf numFmtId="0" fontId="5" fillId="7" borderId="70" xfId="0" applyFont="1" applyFill="1" applyBorder="1" applyAlignment="1">
      <alignment horizontal="center" vertical="center"/>
    </xf>
    <xf numFmtId="0" fontId="5" fillId="7" borderId="66" xfId="0" applyFont="1" applyFill="1" applyBorder="1" applyAlignment="1">
      <alignment horizontal="center" vertical="center"/>
    </xf>
    <xf numFmtId="2" fontId="3" fillId="7" borderId="70" xfId="1" applyNumberFormat="1" applyFont="1" applyFill="1" applyBorder="1" applyAlignment="1">
      <alignment horizontal="center" vertical="center" wrapText="1"/>
    </xf>
    <xf numFmtId="2" fontId="3" fillId="7" borderId="61" xfId="1" applyNumberFormat="1" applyFont="1" applyFill="1" applyBorder="1" applyAlignment="1">
      <alignment horizontal="center" vertical="center" wrapText="1"/>
    </xf>
  </cellXfs>
  <cellStyles count="4">
    <cellStyle name="Normal" xfId="1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2"/>
  <sheetViews>
    <sheetView tabSelected="1" showOutlineSymbols="0" showWhiteSpace="0" view="pageBreakPreview" zoomScale="68" zoomScaleNormal="80" zoomScaleSheetLayoutView="68" workbookViewId="0">
      <pane ySplit="4" topLeftCell="A141" activePane="bottomLeft" state="frozen"/>
      <selection pane="bottomLeft" activeCell="C162" sqref="C162"/>
    </sheetView>
  </sheetViews>
  <sheetFormatPr defaultRowHeight="14.25" x14ac:dyDescent="0.2"/>
  <cols>
    <col min="1" max="1" width="45.875" style="11" customWidth="1"/>
    <col min="2" max="2" width="10.25" style="96" customWidth="1"/>
    <col min="3" max="3" width="9.5" style="1" customWidth="1"/>
    <col min="4" max="4" width="9.625" style="1" customWidth="1"/>
    <col min="5" max="5" width="10" style="1" customWidth="1"/>
    <col min="6" max="7" width="10.5" style="1" customWidth="1"/>
    <col min="8" max="8" width="10.375" style="1" customWidth="1"/>
    <col min="9" max="9" width="10.25" style="1" customWidth="1"/>
    <col min="10" max="10" width="9.75" style="96" customWidth="1"/>
    <col min="11" max="11" width="9.5" style="1" customWidth="1"/>
    <col min="12" max="12" width="9.625" style="1" customWidth="1"/>
    <col min="13" max="13" width="10" style="1" customWidth="1"/>
    <col min="14" max="14" width="9.5" style="1" customWidth="1"/>
    <col min="15" max="17" width="9.75" style="1" customWidth="1"/>
    <col min="18" max="18" width="9.5" style="1" customWidth="1"/>
    <col min="19" max="19" width="9.875" style="1" customWidth="1"/>
    <col min="20" max="20" width="10" style="1" customWidth="1"/>
    <col min="21" max="21" width="9.5" style="1" customWidth="1"/>
    <col min="22" max="60" width="9" style="83"/>
    <col min="61" max="68" width="9" style="27"/>
  </cols>
  <sheetData>
    <row r="1" spans="1:68" ht="27.75" customHeight="1" x14ac:dyDescent="0.45">
      <c r="F1" s="13" t="s">
        <v>181</v>
      </c>
    </row>
    <row r="2" spans="1:68" ht="7.5" customHeight="1" thickBot="1" x14ac:dyDescent="0.25"/>
    <row r="3" spans="1:68" ht="31.5" customHeight="1" thickBot="1" x14ac:dyDescent="0.25">
      <c r="A3" s="666" t="s">
        <v>233</v>
      </c>
      <c r="B3" s="663" t="s">
        <v>220</v>
      </c>
      <c r="C3" s="664"/>
      <c r="D3" s="664"/>
      <c r="E3" s="665"/>
      <c r="F3" s="664" t="s">
        <v>221</v>
      </c>
      <c r="G3" s="664"/>
      <c r="H3" s="664"/>
      <c r="I3" s="664"/>
      <c r="J3" s="663" t="s">
        <v>222</v>
      </c>
      <c r="K3" s="664"/>
      <c r="L3" s="664"/>
      <c r="M3" s="665"/>
      <c r="N3" s="664" t="s">
        <v>223</v>
      </c>
      <c r="O3" s="664"/>
      <c r="P3" s="664"/>
      <c r="Q3" s="664"/>
      <c r="R3" s="663" t="s">
        <v>212</v>
      </c>
      <c r="S3" s="664"/>
      <c r="T3" s="664"/>
      <c r="U3" s="665"/>
    </row>
    <row r="4" spans="1:68" s="4" customFormat="1" ht="60.75" thickBot="1" x14ac:dyDescent="0.25">
      <c r="A4" s="667"/>
      <c r="B4" s="111" t="s">
        <v>277</v>
      </c>
      <c r="C4" s="112" t="s">
        <v>278</v>
      </c>
      <c r="D4" s="112" t="s">
        <v>279</v>
      </c>
      <c r="E4" s="112" t="s">
        <v>280</v>
      </c>
      <c r="F4" s="111" t="s">
        <v>277</v>
      </c>
      <c r="G4" s="112" t="s">
        <v>278</v>
      </c>
      <c r="H4" s="112" t="s">
        <v>279</v>
      </c>
      <c r="I4" s="112" t="s">
        <v>280</v>
      </c>
      <c r="J4" s="111" t="s">
        <v>277</v>
      </c>
      <c r="K4" s="112" t="s">
        <v>278</v>
      </c>
      <c r="L4" s="112" t="s">
        <v>279</v>
      </c>
      <c r="M4" s="112" t="s">
        <v>280</v>
      </c>
      <c r="N4" s="111" t="s">
        <v>277</v>
      </c>
      <c r="O4" s="112" t="s">
        <v>278</v>
      </c>
      <c r="P4" s="112" t="s">
        <v>279</v>
      </c>
      <c r="Q4" s="112" t="s">
        <v>280</v>
      </c>
      <c r="R4" s="111" t="s">
        <v>277</v>
      </c>
      <c r="S4" s="112" t="s">
        <v>278</v>
      </c>
      <c r="T4" s="112" t="s">
        <v>279</v>
      </c>
      <c r="U4" s="112" t="s">
        <v>280</v>
      </c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8"/>
      <c r="AW4" s="238"/>
      <c r="AX4" s="238"/>
      <c r="AY4" s="238"/>
      <c r="AZ4" s="238"/>
      <c r="BA4" s="238"/>
      <c r="BB4" s="238"/>
      <c r="BC4" s="238"/>
      <c r="BD4" s="238"/>
      <c r="BE4" s="238"/>
      <c r="BF4" s="238"/>
      <c r="BG4" s="238"/>
      <c r="BH4" s="238"/>
      <c r="BI4" s="128"/>
      <c r="BJ4" s="128"/>
      <c r="BK4" s="128"/>
      <c r="BL4" s="128"/>
      <c r="BM4" s="128"/>
      <c r="BN4" s="128"/>
      <c r="BO4" s="128"/>
      <c r="BP4" s="128"/>
    </row>
    <row r="5" spans="1:68" s="27" customFormat="1" ht="19.5" customHeight="1" thickBot="1" x14ac:dyDescent="0.25">
      <c r="A5" s="256" t="s">
        <v>239</v>
      </c>
      <c r="B5" s="587"/>
      <c r="C5" s="588">
        <v>2.9169999999999998</v>
      </c>
      <c r="D5" s="588"/>
      <c r="E5" s="589"/>
      <c r="F5" s="236"/>
      <c r="G5" s="257">
        <v>688.63</v>
      </c>
      <c r="H5" s="257"/>
      <c r="I5" s="258"/>
      <c r="J5" s="236"/>
      <c r="K5" s="257">
        <v>15.37</v>
      </c>
      <c r="L5" s="257"/>
      <c r="M5" s="258"/>
      <c r="N5" s="124"/>
      <c r="O5" s="121"/>
      <c r="P5" s="257"/>
      <c r="Q5" s="258"/>
      <c r="R5" s="124"/>
      <c r="S5" s="258"/>
      <c r="T5" s="258"/>
      <c r="U5" s="259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</row>
    <row r="6" spans="1:68" s="2" customFormat="1" ht="19.5" customHeight="1" x14ac:dyDescent="0.2">
      <c r="A6" s="241" t="s">
        <v>52</v>
      </c>
      <c r="B6" s="394">
        <v>62.582999999999998</v>
      </c>
      <c r="C6" s="395">
        <v>50.066000000000003</v>
      </c>
      <c r="D6" s="395">
        <v>45.42</v>
      </c>
      <c r="E6" s="590">
        <v>47.841611999999998</v>
      </c>
      <c r="F6" s="47">
        <v>2195</v>
      </c>
      <c r="G6" s="215">
        <v>1205.096</v>
      </c>
      <c r="H6" s="251">
        <v>1158.3699999999999</v>
      </c>
      <c r="I6" s="255">
        <v>1852.7619079999999</v>
      </c>
      <c r="J6" s="47">
        <v>39</v>
      </c>
      <c r="K6" s="215">
        <v>18.904</v>
      </c>
      <c r="L6" s="215">
        <v>23.63</v>
      </c>
      <c r="M6" s="45">
        <v>32</v>
      </c>
      <c r="N6" s="57"/>
      <c r="O6" s="58"/>
      <c r="P6" s="251"/>
      <c r="Q6" s="255"/>
      <c r="R6" s="57"/>
      <c r="S6" s="45"/>
      <c r="T6" s="45"/>
      <c r="U6" s="48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27"/>
      <c r="BJ6" s="27"/>
      <c r="BK6" s="27"/>
      <c r="BL6" s="27"/>
      <c r="BM6" s="27"/>
      <c r="BN6" s="27"/>
      <c r="BO6" s="27"/>
      <c r="BP6" s="27"/>
    </row>
    <row r="7" spans="1:68" s="27" customFormat="1" ht="19.5" customHeight="1" x14ac:dyDescent="0.2">
      <c r="A7" s="28" t="s">
        <v>57</v>
      </c>
      <c r="B7" s="397">
        <v>37.844999999999999</v>
      </c>
      <c r="C7" s="398">
        <v>29.696000000000002</v>
      </c>
      <c r="D7" s="398">
        <v>40.125999999999998</v>
      </c>
      <c r="E7" s="591">
        <v>40.046028999999997</v>
      </c>
      <c r="F7" s="26">
        <v>1102</v>
      </c>
      <c r="G7" s="25">
        <v>881.6</v>
      </c>
      <c r="H7" s="25">
        <v>2611</v>
      </c>
      <c r="I7" s="33">
        <v>1723.3333540000001</v>
      </c>
      <c r="J7" s="26">
        <v>28</v>
      </c>
      <c r="K7" s="25">
        <v>22.4</v>
      </c>
      <c r="L7" s="25">
        <v>35</v>
      </c>
      <c r="M7" s="33">
        <v>35</v>
      </c>
      <c r="N7" s="29"/>
      <c r="O7" s="30"/>
      <c r="P7" s="25"/>
      <c r="Q7" s="33"/>
      <c r="R7" s="29"/>
      <c r="S7" s="33"/>
      <c r="T7" s="33"/>
      <c r="U7" s="42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</row>
    <row r="8" spans="1:68" s="2" customFormat="1" ht="19.5" customHeight="1" x14ac:dyDescent="0.2">
      <c r="A8" s="243" t="s">
        <v>53</v>
      </c>
      <c r="B8" s="403">
        <v>84.551000000000002</v>
      </c>
      <c r="C8" s="404">
        <v>67.641000000000005</v>
      </c>
      <c r="D8" s="404">
        <v>24.263000000000002</v>
      </c>
      <c r="E8" s="592">
        <v>24.933218</v>
      </c>
      <c r="F8" s="5">
        <v>677.66666600000019</v>
      </c>
      <c r="G8" s="19">
        <v>994.4</v>
      </c>
      <c r="H8" s="19">
        <v>1631</v>
      </c>
      <c r="I8" s="32">
        <v>1647</v>
      </c>
      <c r="J8" s="5">
        <v>37.5</v>
      </c>
      <c r="K8" s="19">
        <v>31.2</v>
      </c>
      <c r="L8" s="19">
        <v>53</v>
      </c>
      <c r="M8" s="32">
        <v>48</v>
      </c>
      <c r="N8" s="6"/>
      <c r="O8" s="7"/>
      <c r="P8" s="19"/>
      <c r="Q8" s="32"/>
      <c r="R8" s="6"/>
      <c r="S8" s="32"/>
      <c r="T8" s="32"/>
      <c r="U8" s="4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27"/>
      <c r="BJ8" s="27"/>
      <c r="BK8" s="27"/>
      <c r="BL8" s="27"/>
      <c r="BM8" s="27"/>
      <c r="BN8" s="27"/>
      <c r="BO8" s="27"/>
      <c r="BP8" s="27"/>
    </row>
    <row r="9" spans="1:68" s="27" customFormat="1" ht="19.5" customHeight="1" x14ac:dyDescent="0.2">
      <c r="A9" s="246" t="s">
        <v>54</v>
      </c>
      <c r="B9" s="397">
        <v>47.335999999999999</v>
      </c>
      <c r="C9" s="398">
        <v>37.869</v>
      </c>
      <c r="D9" s="398">
        <v>41.25</v>
      </c>
      <c r="E9" s="593">
        <v>42.511167</v>
      </c>
      <c r="F9" s="26">
        <v>1248</v>
      </c>
      <c r="G9" s="25">
        <v>974.4</v>
      </c>
      <c r="H9" s="25">
        <v>718</v>
      </c>
      <c r="I9" s="218">
        <v>735.75</v>
      </c>
      <c r="J9" s="26">
        <v>20</v>
      </c>
      <c r="K9" s="25">
        <v>16</v>
      </c>
      <c r="L9" s="25">
        <v>42</v>
      </c>
      <c r="M9" s="218">
        <v>37.069000000000003</v>
      </c>
      <c r="N9" s="29"/>
      <c r="O9" s="30"/>
      <c r="P9" s="25"/>
      <c r="Q9" s="218"/>
      <c r="R9" s="29"/>
      <c r="S9" s="218"/>
      <c r="T9" s="218"/>
      <c r="U9" s="212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</row>
    <row r="10" spans="1:68" s="27" customFormat="1" ht="19.5" customHeight="1" x14ac:dyDescent="0.2">
      <c r="A10" s="241" t="s">
        <v>55</v>
      </c>
      <c r="B10" s="394">
        <v>154.863</v>
      </c>
      <c r="C10" s="395">
        <v>123.89</v>
      </c>
      <c r="D10" s="395">
        <v>120.761</v>
      </c>
      <c r="E10" s="590">
        <v>124.737213</v>
      </c>
      <c r="F10" s="47">
        <v>1104</v>
      </c>
      <c r="G10" s="215">
        <v>883.2</v>
      </c>
      <c r="H10" s="215">
        <v>2063</v>
      </c>
      <c r="I10" s="45">
        <v>2079.3333339999999</v>
      </c>
      <c r="J10" s="47">
        <v>23</v>
      </c>
      <c r="K10" s="215">
        <v>18.399999999999999</v>
      </c>
      <c r="L10" s="215">
        <v>63</v>
      </c>
      <c r="M10" s="45">
        <v>69</v>
      </c>
      <c r="N10" s="47">
        <v>16</v>
      </c>
      <c r="O10" s="529">
        <v>12.8</v>
      </c>
      <c r="P10" s="215">
        <v>3</v>
      </c>
      <c r="Q10" s="45">
        <v>3</v>
      </c>
      <c r="R10" s="57"/>
      <c r="S10" s="45"/>
      <c r="T10" s="45"/>
      <c r="U10" s="48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8" s="27" customFormat="1" ht="19.5" customHeight="1" thickBot="1" x14ac:dyDescent="0.25">
      <c r="A11" s="245" t="s">
        <v>56</v>
      </c>
      <c r="B11" s="405">
        <v>61.988</v>
      </c>
      <c r="C11" s="406">
        <v>49.59</v>
      </c>
      <c r="D11" s="406">
        <v>58.677999999999997</v>
      </c>
      <c r="E11" s="594">
        <v>59.208990999999997</v>
      </c>
      <c r="F11" s="252">
        <v>640</v>
      </c>
      <c r="G11" s="253">
        <v>512</v>
      </c>
      <c r="H11" s="253">
        <v>581</v>
      </c>
      <c r="I11" s="50">
        <v>591.33333400000004</v>
      </c>
      <c r="J11" s="252">
        <v>23</v>
      </c>
      <c r="K11" s="253">
        <v>18.399999999999999</v>
      </c>
      <c r="L11" s="253">
        <v>45</v>
      </c>
      <c r="M11" s="50">
        <v>45.4</v>
      </c>
      <c r="N11" s="59"/>
      <c r="O11" s="530">
        <v>0</v>
      </c>
      <c r="P11" s="253"/>
      <c r="Q11" s="50"/>
      <c r="R11" s="59"/>
      <c r="S11" s="50"/>
      <c r="T11" s="50"/>
      <c r="U11" s="51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8" s="2" customFormat="1" ht="19.5" customHeight="1" x14ac:dyDescent="0.2">
      <c r="A12" s="241" t="s">
        <v>0</v>
      </c>
      <c r="B12" s="394">
        <v>81.728999999999999</v>
      </c>
      <c r="C12" s="395">
        <v>65.382999999999996</v>
      </c>
      <c r="D12" s="395">
        <v>61.627000000000002</v>
      </c>
      <c r="E12" s="590">
        <v>61.627000000000002</v>
      </c>
      <c r="F12" s="47">
        <v>739</v>
      </c>
      <c r="G12" s="215">
        <v>591.20000000000005</v>
      </c>
      <c r="H12" s="215">
        <v>883</v>
      </c>
      <c r="I12" s="45">
        <v>775.33333400000004</v>
      </c>
      <c r="J12" s="47">
        <v>60</v>
      </c>
      <c r="K12" s="215">
        <v>48</v>
      </c>
      <c r="L12" s="215">
        <v>44</v>
      </c>
      <c r="M12" s="45">
        <v>52.333333000000003</v>
      </c>
      <c r="N12" s="57"/>
      <c r="O12" s="531"/>
      <c r="P12" s="215"/>
      <c r="Q12" s="45"/>
      <c r="R12" s="57"/>
      <c r="S12" s="45"/>
      <c r="T12" s="45"/>
      <c r="U12" s="48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27"/>
      <c r="BJ12" s="27"/>
      <c r="BK12" s="27"/>
      <c r="BL12" s="27"/>
      <c r="BM12" s="27"/>
      <c r="BN12" s="27"/>
      <c r="BO12" s="27"/>
      <c r="BP12" s="27"/>
    </row>
    <row r="13" spans="1:68" s="2" customFormat="1" ht="26.25" customHeight="1" x14ac:dyDescent="0.2">
      <c r="A13" s="244" t="s">
        <v>235</v>
      </c>
      <c r="B13" s="419">
        <v>79.760999999999996</v>
      </c>
      <c r="C13" s="420">
        <v>63.808999999999997</v>
      </c>
      <c r="D13" s="420">
        <v>66.007999999999996</v>
      </c>
      <c r="E13" s="381">
        <v>71.170338999999998</v>
      </c>
      <c r="F13" s="73">
        <v>1254</v>
      </c>
      <c r="G13" s="125">
        <v>1003.2</v>
      </c>
      <c r="H13" s="125">
        <v>1190</v>
      </c>
      <c r="I13" s="35">
        <v>1217</v>
      </c>
      <c r="J13" s="73">
        <v>76</v>
      </c>
      <c r="K13" s="125">
        <v>60.8</v>
      </c>
      <c r="L13" s="125">
        <v>62</v>
      </c>
      <c r="M13" s="35">
        <v>57.1</v>
      </c>
      <c r="N13" s="76">
        <v>1.5</v>
      </c>
      <c r="O13" s="532">
        <v>1.2</v>
      </c>
      <c r="P13" s="125">
        <v>3.1</v>
      </c>
      <c r="Q13" s="35">
        <v>3.4</v>
      </c>
      <c r="R13" s="76"/>
      <c r="S13" s="172"/>
      <c r="T13" s="125"/>
      <c r="U13" s="107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27"/>
      <c r="BJ13" s="27"/>
      <c r="BK13" s="27"/>
      <c r="BL13" s="27"/>
      <c r="BM13" s="27"/>
      <c r="BN13" s="27"/>
      <c r="BO13" s="27"/>
      <c r="BP13" s="27"/>
    </row>
    <row r="14" spans="1:68" s="27" customFormat="1" ht="19.5" customHeight="1" x14ac:dyDescent="0.2">
      <c r="A14" s="243" t="s">
        <v>2</v>
      </c>
      <c r="B14" s="403">
        <v>68.251000000000005</v>
      </c>
      <c r="C14" s="404">
        <v>54.600999999999999</v>
      </c>
      <c r="D14" s="404">
        <v>62.939</v>
      </c>
      <c r="E14" s="592">
        <v>62.458660000000002</v>
      </c>
      <c r="F14" s="5">
        <v>901</v>
      </c>
      <c r="G14" s="19">
        <v>720.8</v>
      </c>
      <c r="H14" s="19">
        <v>1113</v>
      </c>
      <c r="I14" s="32">
        <v>1131</v>
      </c>
      <c r="J14" s="5">
        <v>64</v>
      </c>
      <c r="K14" s="19">
        <v>51.2</v>
      </c>
      <c r="L14" s="19">
        <v>78</v>
      </c>
      <c r="M14" s="32">
        <v>70.552000000000007</v>
      </c>
      <c r="N14" s="6"/>
      <c r="O14" s="533">
        <v>0</v>
      </c>
      <c r="P14" s="19"/>
      <c r="Q14" s="32"/>
      <c r="R14" s="6"/>
      <c r="S14" s="32"/>
      <c r="T14" s="32"/>
      <c r="U14" s="4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8" s="2" customFormat="1" ht="19.5" customHeight="1" x14ac:dyDescent="0.2">
      <c r="A15" s="28" t="s">
        <v>3</v>
      </c>
      <c r="B15" s="397">
        <v>97.876000000000005</v>
      </c>
      <c r="C15" s="398">
        <v>78.301000000000002</v>
      </c>
      <c r="D15" s="398">
        <v>79.718999999999994</v>
      </c>
      <c r="E15" s="591">
        <v>79.046239999999997</v>
      </c>
      <c r="F15" s="26">
        <v>1329</v>
      </c>
      <c r="G15" s="25">
        <v>1063.2</v>
      </c>
      <c r="H15" s="25">
        <v>1920</v>
      </c>
      <c r="I15" s="33">
        <v>1945.6666680000001</v>
      </c>
      <c r="J15" s="26">
        <v>53</v>
      </c>
      <c r="K15" s="25">
        <v>42.4</v>
      </c>
      <c r="L15" s="25">
        <v>101</v>
      </c>
      <c r="M15" s="33">
        <v>104</v>
      </c>
      <c r="N15" s="26"/>
      <c r="O15" s="534">
        <v>0</v>
      </c>
      <c r="P15" s="25"/>
      <c r="Q15" s="33"/>
      <c r="R15" s="29"/>
      <c r="S15" s="33"/>
      <c r="T15" s="33"/>
      <c r="U15" s="42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27"/>
      <c r="BJ15" s="27"/>
      <c r="BK15" s="27"/>
      <c r="BL15" s="27"/>
      <c r="BM15" s="27"/>
      <c r="BN15" s="27"/>
      <c r="BO15" s="27"/>
      <c r="BP15" s="27"/>
    </row>
    <row r="16" spans="1:68" s="27" customFormat="1" ht="19.5" customHeight="1" x14ac:dyDescent="0.2">
      <c r="A16" s="243" t="s">
        <v>4</v>
      </c>
      <c r="B16" s="403">
        <v>91.602999999999994</v>
      </c>
      <c r="C16" s="404">
        <v>73.281999999999996</v>
      </c>
      <c r="D16" s="404">
        <v>64.763000000000005</v>
      </c>
      <c r="E16" s="592">
        <v>63.808746999999997</v>
      </c>
      <c r="F16" s="5">
        <v>1833</v>
      </c>
      <c r="G16" s="19">
        <v>1466.4</v>
      </c>
      <c r="H16" s="19">
        <v>1260</v>
      </c>
      <c r="I16" s="32">
        <v>1269.9166680000001</v>
      </c>
      <c r="J16" s="5">
        <v>24</v>
      </c>
      <c r="K16" s="19">
        <v>19.2</v>
      </c>
      <c r="L16" s="19">
        <v>35</v>
      </c>
      <c r="M16" s="32">
        <v>31</v>
      </c>
      <c r="N16" s="6"/>
      <c r="O16" s="533">
        <v>0</v>
      </c>
      <c r="P16" s="19"/>
      <c r="Q16" s="32"/>
      <c r="R16" s="6"/>
      <c r="S16" s="32"/>
      <c r="T16" s="32"/>
      <c r="U16" s="4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8" s="2" customFormat="1" ht="19.5" customHeight="1" x14ac:dyDescent="0.2">
      <c r="A17" s="28" t="s">
        <v>5</v>
      </c>
      <c r="B17" s="397">
        <v>106.679</v>
      </c>
      <c r="C17" s="398">
        <v>85.343000000000004</v>
      </c>
      <c r="D17" s="398">
        <v>83.465999999999994</v>
      </c>
      <c r="E17" s="591">
        <v>89.741219999999998</v>
      </c>
      <c r="F17" s="26">
        <v>1025</v>
      </c>
      <c r="G17" s="25">
        <v>820</v>
      </c>
      <c r="H17" s="25">
        <v>1261</v>
      </c>
      <c r="I17" s="33">
        <v>1275.1666660000001</v>
      </c>
      <c r="J17" s="26">
        <v>22</v>
      </c>
      <c r="K17" s="25">
        <v>17.600000000000001</v>
      </c>
      <c r="L17" s="25">
        <v>57</v>
      </c>
      <c r="M17" s="33">
        <v>48</v>
      </c>
      <c r="N17" s="26">
        <v>1</v>
      </c>
      <c r="O17" s="534">
        <v>0.8</v>
      </c>
      <c r="P17" s="25">
        <v>6</v>
      </c>
      <c r="Q17" s="33">
        <v>6</v>
      </c>
      <c r="R17" s="29"/>
      <c r="S17" s="33"/>
      <c r="T17" s="33"/>
      <c r="U17" s="42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27"/>
      <c r="BJ17" s="27"/>
      <c r="BK17" s="27"/>
      <c r="BL17" s="27"/>
      <c r="BM17" s="27"/>
      <c r="BN17" s="27"/>
      <c r="BO17" s="27"/>
      <c r="BP17" s="27"/>
    </row>
    <row r="18" spans="1:68" s="27" customFormat="1" ht="19.5" customHeight="1" x14ac:dyDescent="0.2">
      <c r="A18" s="243" t="s">
        <v>6</v>
      </c>
      <c r="B18" s="403">
        <v>72.846000000000004</v>
      </c>
      <c r="C18" s="404">
        <v>58.277000000000001</v>
      </c>
      <c r="D18" s="404">
        <v>54.116</v>
      </c>
      <c r="E18" s="592">
        <v>55.338448999999997</v>
      </c>
      <c r="F18" s="5">
        <v>950</v>
      </c>
      <c r="G18" s="19">
        <v>760</v>
      </c>
      <c r="H18" s="19">
        <v>730</v>
      </c>
      <c r="I18" s="32">
        <v>733.25</v>
      </c>
      <c r="J18" s="5">
        <v>36</v>
      </c>
      <c r="K18" s="19">
        <v>28.8</v>
      </c>
      <c r="L18" s="19">
        <v>100</v>
      </c>
      <c r="M18" s="32">
        <v>93.268000000000001</v>
      </c>
      <c r="N18" s="5"/>
      <c r="O18" s="535">
        <v>0</v>
      </c>
      <c r="P18" s="19"/>
      <c r="Q18" s="32"/>
      <c r="R18" s="6"/>
      <c r="S18" s="32"/>
      <c r="T18" s="32"/>
      <c r="U18" s="4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8" s="2" customFormat="1" ht="19.5" customHeight="1" x14ac:dyDescent="0.2">
      <c r="A19" s="28" t="s">
        <v>7</v>
      </c>
      <c r="B19" s="397">
        <v>109.67700000000001</v>
      </c>
      <c r="C19" s="398">
        <v>87.742000000000004</v>
      </c>
      <c r="D19" s="398">
        <v>91.741</v>
      </c>
      <c r="E19" s="591">
        <v>91.313509999999994</v>
      </c>
      <c r="F19" s="26">
        <v>2505</v>
      </c>
      <c r="G19" s="25">
        <v>2004</v>
      </c>
      <c r="H19" s="25">
        <v>3146</v>
      </c>
      <c r="I19" s="33">
        <v>3213.1666660000001</v>
      </c>
      <c r="J19" s="26">
        <v>121</v>
      </c>
      <c r="K19" s="25">
        <v>96.8</v>
      </c>
      <c r="L19" s="25">
        <v>125</v>
      </c>
      <c r="M19" s="33">
        <v>118</v>
      </c>
      <c r="N19" s="26">
        <v>17</v>
      </c>
      <c r="O19" s="534">
        <v>13.6</v>
      </c>
      <c r="P19" s="25">
        <v>55</v>
      </c>
      <c r="Q19" s="33">
        <v>58</v>
      </c>
      <c r="R19" s="29"/>
      <c r="S19" s="33"/>
      <c r="T19" s="33"/>
      <c r="U19" s="42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27"/>
      <c r="BJ19" s="27"/>
      <c r="BK19" s="27"/>
      <c r="BL19" s="27"/>
      <c r="BM19" s="27"/>
      <c r="BN19" s="27"/>
      <c r="BO19" s="27"/>
      <c r="BP19" s="27"/>
    </row>
    <row r="20" spans="1:68" s="2" customFormat="1" ht="19.5" customHeight="1" x14ac:dyDescent="0.2">
      <c r="A20" s="243" t="s">
        <v>8</v>
      </c>
      <c r="B20" s="403">
        <v>59.377000000000002</v>
      </c>
      <c r="C20" s="404">
        <v>47.502000000000002</v>
      </c>
      <c r="D20" s="404">
        <v>45.128</v>
      </c>
      <c r="E20" s="592">
        <v>47.189812000000003</v>
      </c>
      <c r="F20" s="5">
        <v>1352</v>
      </c>
      <c r="G20" s="19">
        <v>842.4</v>
      </c>
      <c r="H20" s="19">
        <v>1374</v>
      </c>
      <c r="I20" s="32">
        <v>1528.1666680000001</v>
      </c>
      <c r="J20" s="5">
        <v>21</v>
      </c>
      <c r="K20" s="19">
        <v>16.8</v>
      </c>
      <c r="L20" s="19">
        <v>26</v>
      </c>
      <c r="M20" s="32">
        <v>28</v>
      </c>
      <c r="N20" s="6"/>
      <c r="O20" s="533"/>
      <c r="P20" s="19"/>
      <c r="Q20" s="32"/>
      <c r="R20" s="6"/>
      <c r="S20" s="32"/>
      <c r="T20" s="32"/>
      <c r="U20" s="4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27"/>
      <c r="BJ20" s="27"/>
      <c r="BK20" s="27"/>
      <c r="BL20" s="27"/>
      <c r="BM20" s="27"/>
      <c r="BN20" s="27"/>
      <c r="BO20" s="27"/>
      <c r="BP20" s="27"/>
    </row>
    <row r="21" spans="1:68" s="27" customFormat="1" ht="19.5" customHeight="1" x14ac:dyDescent="0.2">
      <c r="A21" s="28" t="s">
        <v>9</v>
      </c>
      <c r="B21" s="397">
        <v>96.953000000000003</v>
      </c>
      <c r="C21" s="398">
        <v>77.561999999999998</v>
      </c>
      <c r="D21" s="420">
        <v>82.293000000000006</v>
      </c>
      <c r="E21" s="591">
        <v>81.673303000000004</v>
      </c>
      <c r="F21" s="26">
        <v>675</v>
      </c>
      <c r="G21" s="25">
        <v>540</v>
      </c>
      <c r="H21" s="25">
        <v>1247</v>
      </c>
      <c r="I21" s="33">
        <v>1302.8</v>
      </c>
      <c r="J21" s="26">
        <v>63</v>
      </c>
      <c r="K21" s="25">
        <v>50.4</v>
      </c>
      <c r="L21" s="125">
        <v>101</v>
      </c>
      <c r="M21" s="33">
        <v>96</v>
      </c>
      <c r="N21" s="26"/>
      <c r="O21" s="536">
        <v>0</v>
      </c>
      <c r="P21" s="25"/>
      <c r="Q21" s="33"/>
      <c r="R21" s="29"/>
      <c r="S21" s="33"/>
      <c r="T21" s="33"/>
      <c r="U21" s="42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</row>
    <row r="22" spans="1:68" s="2" customFormat="1" ht="19.5" customHeight="1" x14ac:dyDescent="0.2">
      <c r="A22" s="10" t="s">
        <v>246</v>
      </c>
      <c r="B22" s="403">
        <v>159.83000000000001</v>
      </c>
      <c r="C22" s="404">
        <v>127.864</v>
      </c>
      <c r="D22" s="395">
        <v>78.179000000000002</v>
      </c>
      <c r="E22" s="592">
        <v>77.518613999999999</v>
      </c>
      <c r="F22" s="5">
        <v>1770</v>
      </c>
      <c r="G22" s="19">
        <v>1416</v>
      </c>
      <c r="H22" s="19">
        <v>1265</v>
      </c>
      <c r="I22" s="32">
        <v>1281.4166680000001</v>
      </c>
      <c r="J22" s="5">
        <v>215</v>
      </c>
      <c r="K22" s="19">
        <v>172</v>
      </c>
      <c r="L22" s="215">
        <v>66</v>
      </c>
      <c r="M22" s="32">
        <v>55</v>
      </c>
      <c r="N22" s="5"/>
      <c r="O22" s="535">
        <v>0</v>
      </c>
      <c r="P22" s="19"/>
      <c r="Q22" s="32"/>
      <c r="R22" s="6"/>
      <c r="S22" s="32"/>
      <c r="T22" s="32"/>
      <c r="U22" s="4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27"/>
      <c r="BJ22" s="27"/>
      <c r="BK22" s="27"/>
      <c r="BL22" s="27"/>
      <c r="BM22" s="27"/>
      <c r="BN22" s="27"/>
      <c r="BO22" s="27"/>
      <c r="BP22" s="27"/>
    </row>
    <row r="23" spans="1:68" s="27" customFormat="1" ht="19.5" customHeight="1" x14ac:dyDescent="0.2">
      <c r="A23" s="28" t="s">
        <v>10</v>
      </c>
      <c r="B23" s="397">
        <v>45.008000000000003</v>
      </c>
      <c r="C23" s="398">
        <v>36.006</v>
      </c>
      <c r="D23" s="398">
        <v>43.405999999999999</v>
      </c>
      <c r="E23" s="591">
        <v>44.986859000000003</v>
      </c>
      <c r="F23" s="26">
        <v>585</v>
      </c>
      <c r="G23" s="25">
        <v>468</v>
      </c>
      <c r="H23" s="25">
        <v>639</v>
      </c>
      <c r="I23" s="33">
        <v>637.58333400000004</v>
      </c>
      <c r="J23" s="26">
        <v>2</v>
      </c>
      <c r="K23" s="25">
        <v>1.6</v>
      </c>
      <c r="L23" s="25">
        <v>41</v>
      </c>
      <c r="M23" s="33">
        <v>28</v>
      </c>
      <c r="N23" s="29"/>
      <c r="O23" s="536">
        <v>0</v>
      </c>
      <c r="P23" s="25"/>
      <c r="Q23" s="33"/>
      <c r="R23" s="29"/>
      <c r="S23" s="33"/>
      <c r="T23" s="33"/>
      <c r="U23" s="42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</row>
    <row r="24" spans="1:68" s="2" customFormat="1" ht="19.5" customHeight="1" x14ac:dyDescent="0.2">
      <c r="A24" s="243" t="s">
        <v>11</v>
      </c>
      <c r="B24" s="403">
        <v>68.388000000000005</v>
      </c>
      <c r="C24" s="404">
        <v>54.71</v>
      </c>
      <c r="D24" s="404">
        <v>60.908000000000001</v>
      </c>
      <c r="E24" s="592">
        <v>60.270142</v>
      </c>
      <c r="F24" s="5">
        <v>2034</v>
      </c>
      <c r="G24" s="19">
        <v>1627.2</v>
      </c>
      <c r="H24" s="19">
        <v>1760</v>
      </c>
      <c r="I24" s="32">
        <v>1581.1</v>
      </c>
      <c r="J24" s="5">
        <v>109</v>
      </c>
      <c r="K24" s="19">
        <v>87.2</v>
      </c>
      <c r="L24" s="19">
        <v>103</v>
      </c>
      <c r="M24" s="32">
        <v>63</v>
      </c>
      <c r="N24" s="5"/>
      <c r="O24" s="533">
        <v>0</v>
      </c>
      <c r="P24" s="19">
        <v>2</v>
      </c>
      <c r="Q24" s="32">
        <v>7</v>
      </c>
      <c r="R24" s="6"/>
      <c r="S24" s="40"/>
      <c r="T24" s="19"/>
      <c r="U24" s="4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27"/>
      <c r="BJ24" s="27"/>
      <c r="BK24" s="27"/>
      <c r="BL24" s="27"/>
      <c r="BM24" s="27"/>
      <c r="BN24" s="27"/>
      <c r="BO24" s="27"/>
      <c r="BP24" s="27"/>
    </row>
    <row r="25" spans="1:68" s="27" customFormat="1" ht="19.5" customHeight="1" x14ac:dyDescent="0.2">
      <c r="A25" s="28" t="s">
        <v>201</v>
      </c>
      <c r="B25" s="397">
        <v>63.792000000000002</v>
      </c>
      <c r="C25" s="398">
        <v>51.033999999999999</v>
      </c>
      <c r="D25" s="398">
        <v>50.814</v>
      </c>
      <c r="E25" s="591">
        <v>50.958393000000001</v>
      </c>
      <c r="F25" s="26">
        <v>3170</v>
      </c>
      <c r="G25" s="25">
        <v>2536</v>
      </c>
      <c r="H25" s="631">
        <v>2970.6250300000002</v>
      </c>
      <c r="I25" s="33">
        <v>2970.6250300000002</v>
      </c>
      <c r="J25" s="26">
        <v>40</v>
      </c>
      <c r="K25" s="25">
        <v>32</v>
      </c>
      <c r="L25" s="25">
        <v>49</v>
      </c>
      <c r="M25" s="33">
        <v>52.9</v>
      </c>
      <c r="N25" s="29"/>
      <c r="O25" s="536">
        <v>0</v>
      </c>
      <c r="P25" s="25"/>
      <c r="Q25" s="33"/>
      <c r="R25" s="29"/>
      <c r="S25" s="33"/>
      <c r="T25" s="33"/>
      <c r="U25" s="42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</row>
    <row r="26" spans="1:68" s="2" customFormat="1" ht="19.5" customHeight="1" x14ac:dyDescent="0.2">
      <c r="A26" s="243" t="s">
        <v>12</v>
      </c>
      <c r="B26" s="403">
        <v>98.052000000000007</v>
      </c>
      <c r="C26" s="404">
        <v>78.441999999999993</v>
      </c>
      <c r="D26" s="404">
        <v>88.322999999999993</v>
      </c>
      <c r="E26" s="592">
        <v>87.035989999999998</v>
      </c>
      <c r="F26" s="5">
        <v>609</v>
      </c>
      <c r="G26" s="19">
        <v>487.2</v>
      </c>
      <c r="H26" s="19">
        <v>987</v>
      </c>
      <c r="I26" s="32">
        <v>1003.833334</v>
      </c>
      <c r="J26" s="5">
        <v>30</v>
      </c>
      <c r="K26" s="19">
        <v>24</v>
      </c>
      <c r="L26" s="19">
        <v>49</v>
      </c>
      <c r="M26" s="32">
        <v>47.02</v>
      </c>
      <c r="N26" s="6"/>
      <c r="O26" s="533">
        <v>0</v>
      </c>
      <c r="P26" s="19"/>
      <c r="Q26" s="32"/>
      <c r="R26" s="6"/>
      <c r="S26" s="32"/>
      <c r="T26" s="32"/>
      <c r="U26" s="4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27"/>
      <c r="BJ26" s="27"/>
      <c r="BK26" s="27"/>
      <c r="BL26" s="27"/>
      <c r="BM26" s="27"/>
      <c r="BN26" s="27"/>
      <c r="BO26" s="27"/>
      <c r="BP26" s="27"/>
    </row>
    <row r="27" spans="1:68" s="27" customFormat="1" ht="19.5" customHeight="1" x14ac:dyDescent="0.2">
      <c r="A27" s="28" t="s">
        <v>13</v>
      </c>
      <c r="B27" s="397">
        <v>72.89</v>
      </c>
      <c r="C27" s="398">
        <v>58.311999999999998</v>
      </c>
      <c r="D27" s="595">
        <v>54.931925</v>
      </c>
      <c r="E27" s="591">
        <v>54.931925</v>
      </c>
      <c r="F27" s="26">
        <v>954</v>
      </c>
      <c r="G27" s="25">
        <v>763.2</v>
      </c>
      <c r="H27" s="25">
        <v>849</v>
      </c>
      <c r="I27" s="33">
        <v>851.5</v>
      </c>
      <c r="J27" s="26">
        <v>17</v>
      </c>
      <c r="K27" s="25">
        <v>13.6</v>
      </c>
      <c r="L27" s="25">
        <v>28</v>
      </c>
      <c r="M27" s="33">
        <v>31</v>
      </c>
      <c r="N27" s="29"/>
      <c r="O27" s="536">
        <v>0</v>
      </c>
      <c r="P27" s="25"/>
      <c r="Q27" s="33"/>
      <c r="R27" s="29"/>
      <c r="S27" s="33"/>
      <c r="T27" s="33"/>
      <c r="U27" s="42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</row>
    <row r="28" spans="1:68" s="27" customFormat="1" ht="19.5" customHeight="1" x14ac:dyDescent="0.2">
      <c r="A28" s="243" t="s">
        <v>14</v>
      </c>
      <c r="B28" s="403">
        <v>73.367999999999995</v>
      </c>
      <c r="C28" s="404">
        <v>58.694000000000003</v>
      </c>
      <c r="D28" s="404">
        <v>71.602999999999994</v>
      </c>
      <c r="E28" s="592">
        <v>71.001883000000007</v>
      </c>
      <c r="F28" s="5">
        <v>334</v>
      </c>
      <c r="G28" s="19">
        <v>267.2</v>
      </c>
      <c r="H28" s="7">
        <v>628</v>
      </c>
      <c r="I28" s="32">
        <v>644.91666799999996</v>
      </c>
      <c r="J28" s="5">
        <v>69</v>
      </c>
      <c r="K28" s="19">
        <v>55.2</v>
      </c>
      <c r="L28" s="19">
        <v>52</v>
      </c>
      <c r="M28" s="32">
        <v>51</v>
      </c>
      <c r="N28" s="5">
        <v>40</v>
      </c>
      <c r="O28" s="533">
        <v>32</v>
      </c>
      <c r="P28" s="7">
        <v>126.378</v>
      </c>
      <c r="Q28" s="32">
        <v>126.378</v>
      </c>
      <c r="R28" s="6"/>
      <c r="S28" s="32"/>
      <c r="T28" s="32"/>
      <c r="U28" s="4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</row>
    <row r="29" spans="1:68" s="27" customFormat="1" ht="19.5" customHeight="1" x14ac:dyDescent="0.2">
      <c r="A29" s="28" t="s">
        <v>15</v>
      </c>
      <c r="B29" s="397">
        <v>90.98</v>
      </c>
      <c r="C29" s="398">
        <v>72.784000000000006</v>
      </c>
      <c r="D29" s="398">
        <v>69.756</v>
      </c>
      <c r="E29" s="591">
        <v>69.627037999999999</v>
      </c>
      <c r="F29" s="26">
        <v>1031</v>
      </c>
      <c r="G29" s="25">
        <v>824.8</v>
      </c>
      <c r="H29" s="30">
        <v>1351</v>
      </c>
      <c r="I29" s="33">
        <v>1195.2</v>
      </c>
      <c r="J29" s="26">
        <v>15</v>
      </c>
      <c r="K29" s="25">
        <v>12</v>
      </c>
      <c r="L29" s="25">
        <v>13</v>
      </c>
      <c r="M29" s="33">
        <v>13</v>
      </c>
      <c r="N29" s="26"/>
      <c r="O29" s="534">
        <v>0</v>
      </c>
      <c r="P29" s="30"/>
      <c r="Q29" s="33"/>
      <c r="R29" s="29"/>
      <c r="S29" s="33"/>
      <c r="T29" s="33"/>
      <c r="U29" s="42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</row>
    <row r="30" spans="1:68" s="27" customFormat="1" ht="19.5" customHeight="1" x14ac:dyDescent="0.2">
      <c r="A30" s="243" t="s">
        <v>16</v>
      </c>
      <c r="B30" s="403">
        <v>97.125</v>
      </c>
      <c r="C30" s="404">
        <v>77.7</v>
      </c>
      <c r="D30" s="395">
        <v>74.003</v>
      </c>
      <c r="E30" s="592">
        <v>81.081706999999994</v>
      </c>
      <c r="F30" s="5">
        <v>1823</v>
      </c>
      <c r="G30" s="19">
        <v>1458.4</v>
      </c>
      <c r="H30" s="7">
        <v>1963</v>
      </c>
      <c r="I30" s="32">
        <v>1979.8333319999999</v>
      </c>
      <c r="J30" s="5">
        <v>99</v>
      </c>
      <c r="K30" s="19">
        <v>79.2</v>
      </c>
      <c r="L30" s="215">
        <v>66</v>
      </c>
      <c r="M30" s="32">
        <v>70</v>
      </c>
      <c r="N30" s="6"/>
      <c r="O30" s="533">
        <v>0</v>
      </c>
      <c r="P30" s="7"/>
      <c r="Q30" s="32"/>
      <c r="R30" s="6"/>
      <c r="S30" s="32"/>
      <c r="T30" s="32"/>
      <c r="U30" s="4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</row>
    <row r="31" spans="1:68" s="27" customFormat="1" ht="19.5" customHeight="1" x14ac:dyDescent="0.2">
      <c r="A31" s="28" t="s">
        <v>17</v>
      </c>
      <c r="B31" s="397">
        <v>120.571</v>
      </c>
      <c r="C31" s="398">
        <v>96.456999999999994</v>
      </c>
      <c r="D31" s="420">
        <v>109.877</v>
      </c>
      <c r="E31" s="591">
        <v>109.085075</v>
      </c>
      <c r="F31" s="26">
        <v>870</v>
      </c>
      <c r="G31" s="25">
        <v>696</v>
      </c>
      <c r="H31" s="30">
        <v>1215</v>
      </c>
      <c r="I31" s="33">
        <v>1297.3666659999999</v>
      </c>
      <c r="J31" s="26">
        <v>35</v>
      </c>
      <c r="K31" s="25">
        <v>28</v>
      </c>
      <c r="L31" s="125">
        <v>90</v>
      </c>
      <c r="M31" s="33">
        <v>85.4</v>
      </c>
      <c r="N31" s="26">
        <v>2</v>
      </c>
      <c r="O31" s="534">
        <v>1.6</v>
      </c>
      <c r="P31" s="30">
        <v>14.5</v>
      </c>
      <c r="Q31" s="33">
        <v>16</v>
      </c>
      <c r="R31" s="29"/>
      <c r="S31" s="33"/>
      <c r="T31" s="33"/>
      <c r="U31" s="42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</row>
    <row r="32" spans="1:68" s="27" customFormat="1" ht="19.5" customHeight="1" x14ac:dyDescent="0.2">
      <c r="A32" s="243" t="s">
        <v>18</v>
      </c>
      <c r="B32" s="403">
        <v>74.807000000000002</v>
      </c>
      <c r="C32" s="404">
        <v>59.845999999999997</v>
      </c>
      <c r="D32" s="404">
        <v>71.069999999999993</v>
      </c>
      <c r="E32" s="592">
        <v>70.418668999999994</v>
      </c>
      <c r="F32" s="5">
        <v>620</v>
      </c>
      <c r="G32" s="19">
        <v>496</v>
      </c>
      <c r="H32" s="7">
        <v>504</v>
      </c>
      <c r="I32" s="32">
        <v>512.08333400000004</v>
      </c>
      <c r="J32" s="5">
        <v>38</v>
      </c>
      <c r="K32" s="19">
        <v>30.4</v>
      </c>
      <c r="L32" s="19">
        <v>41</v>
      </c>
      <c r="M32" s="32">
        <v>39</v>
      </c>
      <c r="N32" s="6"/>
      <c r="O32" s="533">
        <v>0</v>
      </c>
      <c r="P32" s="7"/>
      <c r="Q32" s="32"/>
      <c r="R32" s="6"/>
      <c r="S32" s="32"/>
      <c r="T32" s="32"/>
      <c r="U32" s="4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</row>
    <row r="33" spans="1:60" s="27" customFormat="1" ht="19.5" customHeight="1" x14ac:dyDescent="0.2">
      <c r="A33" s="28" t="s">
        <v>19</v>
      </c>
      <c r="B33" s="397">
        <v>51.128999999999998</v>
      </c>
      <c r="C33" s="398">
        <v>40.902999999999999</v>
      </c>
      <c r="D33" s="398">
        <v>43.698999999999998</v>
      </c>
      <c r="E33" s="591">
        <v>43.549883000000001</v>
      </c>
      <c r="F33" s="26">
        <v>1012</v>
      </c>
      <c r="G33" s="25">
        <v>809.6</v>
      </c>
      <c r="H33" s="30">
        <v>1356</v>
      </c>
      <c r="I33" s="33">
        <v>1371</v>
      </c>
      <c r="J33" s="26">
        <v>33</v>
      </c>
      <c r="K33" s="25">
        <v>26.4</v>
      </c>
      <c r="L33" s="25">
        <v>59</v>
      </c>
      <c r="M33" s="33">
        <v>59.5</v>
      </c>
      <c r="N33" s="29"/>
      <c r="O33" s="536">
        <v>0</v>
      </c>
      <c r="P33" s="30"/>
      <c r="Q33" s="33"/>
      <c r="R33" s="29"/>
      <c r="S33" s="33"/>
      <c r="T33" s="33"/>
      <c r="U33" s="42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</row>
    <row r="34" spans="1:60" s="27" customFormat="1" ht="19.5" customHeight="1" x14ac:dyDescent="0.2">
      <c r="A34" s="243" t="s">
        <v>20</v>
      </c>
      <c r="B34" s="403">
        <v>114.102</v>
      </c>
      <c r="C34" s="404">
        <v>91.281999999999996</v>
      </c>
      <c r="D34" s="404">
        <v>88.692999999999998</v>
      </c>
      <c r="E34" s="592">
        <v>88.543000000000006</v>
      </c>
      <c r="F34" s="5">
        <v>1393</v>
      </c>
      <c r="G34" s="19">
        <v>1114.4000000000001</v>
      </c>
      <c r="H34" s="7">
        <v>1666</v>
      </c>
      <c r="I34" s="32">
        <v>1670.3333319999999</v>
      </c>
      <c r="J34" s="5">
        <v>34</v>
      </c>
      <c r="K34" s="19">
        <v>27.2</v>
      </c>
      <c r="L34" s="19">
        <v>115</v>
      </c>
      <c r="M34" s="32">
        <v>106</v>
      </c>
      <c r="N34" s="6"/>
      <c r="O34" s="533">
        <v>0</v>
      </c>
      <c r="P34" s="7"/>
      <c r="Q34" s="32"/>
      <c r="R34" s="6"/>
      <c r="S34" s="32"/>
      <c r="T34" s="32"/>
      <c r="U34" s="4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</row>
    <row r="35" spans="1:60" s="27" customFormat="1" ht="19.5" customHeight="1" x14ac:dyDescent="0.2">
      <c r="A35" s="28" t="s">
        <v>21</v>
      </c>
      <c r="B35" s="397">
        <v>49.2</v>
      </c>
      <c r="C35" s="398">
        <v>39.36</v>
      </c>
      <c r="D35" s="398">
        <v>37.411999999999999</v>
      </c>
      <c r="E35" s="591">
        <v>35.349805000000003</v>
      </c>
      <c r="F35" s="26">
        <v>409</v>
      </c>
      <c r="G35" s="25">
        <v>327.2</v>
      </c>
      <c r="H35" s="30">
        <v>543</v>
      </c>
      <c r="I35" s="33">
        <v>537.25</v>
      </c>
      <c r="J35" s="26">
        <v>29</v>
      </c>
      <c r="K35" s="25">
        <v>23.2</v>
      </c>
      <c r="L35" s="25">
        <v>57</v>
      </c>
      <c r="M35" s="33">
        <v>57.5</v>
      </c>
      <c r="N35" s="29"/>
      <c r="O35" s="536">
        <v>0</v>
      </c>
      <c r="P35" s="30"/>
      <c r="Q35" s="33"/>
      <c r="R35" s="29"/>
      <c r="S35" s="33"/>
      <c r="T35" s="33"/>
      <c r="U35" s="42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</row>
    <row r="36" spans="1:60" s="27" customFormat="1" ht="19.5" customHeight="1" x14ac:dyDescent="0.2">
      <c r="A36" s="243" t="s">
        <v>22</v>
      </c>
      <c r="B36" s="403">
        <v>86.722999999999999</v>
      </c>
      <c r="C36" s="404">
        <v>69.378</v>
      </c>
      <c r="D36" s="404">
        <v>63.284999999999997</v>
      </c>
      <c r="E36" s="592">
        <v>62.326675000000002</v>
      </c>
      <c r="F36" s="5">
        <v>671</v>
      </c>
      <c r="G36" s="19">
        <v>536.79999999999995</v>
      </c>
      <c r="H36" s="7">
        <v>880</v>
      </c>
      <c r="I36" s="32">
        <v>877.41666599999996</v>
      </c>
      <c r="J36" s="5">
        <v>12</v>
      </c>
      <c r="K36" s="19">
        <v>9.6</v>
      </c>
      <c r="L36" s="19">
        <v>12</v>
      </c>
      <c r="M36" s="32">
        <v>17.5</v>
      </c>
      <c r="N36" s="5">
        <v>1.8</v>
      </c>
      <c r="O36" s="533">
        <v>1.44</v>
      </c>
      <c r="P36" s="7"/>
      <c r="Q36" s="32"/>
      <c r="R36" s="6"/>
      <c r="S36" s="32"/>
      <c r="T36" s="32"/>
      <c r="U36" s="4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</row>
    <row r="37" spans="1:60" s="27" customFormat="1" ht="19.5" customHeight="1" x14ac:dyDescent="0.2">
      <c r="A37" s="28" t="s">
        <v>23</v>
      </c>
      <c r="B37" s="397">
        <v>75.132999999999996</v>
      </c>
      <c r="C37" s="398">
        <v>60.106000000000002</v>
      </c>
      <c r="D37" s="398">
        <v>67.272999999999996</v>
      </c>
      <c r="E37" s="591">
        <v>65.632955999999993</v>
      </c>
      <c r="F37" s="26">
        <v>988</v>
      </c>
      <c r="G37" s="25">
        <v>790.4</v>
      </c>
      <c r="H37" s="30">
        <v>1462</v>
      </c>
      <c r="I37" s="33">
        <v>1472.6666660000001</v>
      </c>
      <c r="J37" s="26">
        <v>17</v>
      </c>
      <c r="K37" s="25">
        <v>13.6</v>
      </c>
      <c r="L37" s="25">
        <v>41</v>
      </c>
      <c r="M37" s="33">
        <v>39</v>
      </c>
      <c r="N37" s="26">
        <v>4</v>
      </c>
      <c r="O37" s="536">
        <v>3.2</v>
      </c>
      <c r="P37" s="30"/>
      <c r="Q37" s="33"/>
      <c r="R37" s="29"/>
      <c r="S37" s="33"/>
      <c r="T37" s="33"/>
      <c r="U37" s="42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</row>
    <row r="38" spans="1:60" s="27" customFormat="1" ht="19.5" customHeight="1" x14ac:dyDescent="0.2">
      <c r="A38" s="243" t="s">
        <v>24</v>
      </c>
      <c r="B38" s="403">
        <v>62.951000000000001</v>
      </c>
      <c r="C38" s="404">
        <v>50.360999999999997</v>
      </c>
      <c r="D38" s="404">
        <v>59.51</v>
      </c>
      <c r="E38" s="592">
        <v>58.176025000000003</v>
      </c>
      <c r="F38" s="5">
        <v>543.1</v>
      </c>
      <c r="G38" s="19">
        <v>434.48</v>
      </c>
      <c r="H38" s="7">
        <v>793.7</v>
      </c>
      <c r="I38" s="32">
        <v>806</v>
      </c>
      <c r="J38" s="5">
        <v>62</v>
      </c>
      <c r="K38" s="19">
        <v>49.6</v>
      </c>
      <c r="L38" s="19">
        <v>88</v>
      </c>
      <c r="M38" s="32">
        <v>82</v>
      </c>
      <c r="N38" s="38"/>
      <c r="O38" s="533">
        <v>0</v>
      </c>
      <c r="P38" s="7"/>
      <c r="Q38" s="32"/>
      <c r="R38" s="6"/>
      <c r="S38" s="32"/>
      <c r="T38" s="32"/>
      <c r="U38" s="4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</row>
    <row r="39" spans="1:60" s="27" customFormat="1" ht="19.5" customHeight="1" x14ac:dyDescent="0.2">
      <c r="A39" s="28" t="s">
        <v>25</v>
      </c>
      <c r="B39" s="397">
        <v>66.834999999999994</v>
      </c>
      <c r="C39" s="398">
        <v>53.468000000000004</v>
      </c>
      <c r="D39" s="398">
        <v>52.715000000000003</v>
      </c>
      <c r="E39" s="591">
        <v>53.808408</v>
      </c>
      <c r="F39" s="26">
        <v>285</v>
      </c>
      <c r="G39" s="25">
        <v>228</v>
      </c>
      <c r="H39" s="25">
        <v>449</v>
      </c>
      <c r="I39" s="33">
        <v>452.58333399999998</v>
      </c>
      <c r="J39" s="26">
        <v>14</v>
      </c>
      <c r="K39" s="25">
        <v>11.2</v>
      </c>
      <c r="L39" s="25">
        <v>26</v>
      </c>
      <c r="M39" s="33">
        <v>25</v>
      </c>
      <c r="N39" s="37"/>
      <c r="O39" s="536">
        <v>0</v>
      </c>
      <c r="P39" s="30"/>
      <c r="Q39" s="33"/>
      <c r="R39" s="29"/>
      <c r="S39" s="33"/>
      <c r="T39" s="33"/>
      <c r="U39" s="42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</row>
    <row r="40" spans="1:60" s="27" customFormat="1" ht="19.5" customHeight="1" x14ac:dyDescent="0.2">
      <c r="A40" s="243" t="s">
        <v>26</v>
      </c>
      <c r="B40" s="403">
        <v>73.316000000000003</v>
      </c>
      <c r="C40" s="404">
        <v>58.652999999999999</v>
      </c>
      <c r="D40" s="395">
        <v>60.421999999999997</v>
      </c>
      <c r="E40" s="592">
        <v>60.421999999999997</v>
      </c>
      <c r="F40" s="5">
        <v>1246</v>
      </c>
      <c r="G40" s="19">
        <v>996.8</v>
      </c>
      <c r="H40" s="7">
        <v>1290</v>
      </c>
      <c r="I40" s="32">
        <v>1275</v>
      </c>
      <c r="J40" s="5">
        <v>28</v>
      </c>
      <c r="K40" s="19">
        <v>22.4</v>
      </c>
      <c r="L40" s="215">
        <v>23</v>
      </c>
      <c r="M40" s="32">
        <v>21.5</v>
      </c>
      <c r="N40" s="38"/>
      <c r="O40" s="533">
        <v>0</v>
      </c>
      <c r="P40" s="7"/>
      <c r="Q40" s="32"/>
      <c r="R40" s="6"/>
      <c r="S40" s="32"/>
      <c r="T40" s="32"/>
      <c r="U40" s="4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</row>
    <row r="41" spans="1:60" s="27" customFormat="1" ht="19.5" customHeight="1" x14ac:dyDescent="0.2">
      <c r="A41" s="28" t="s">
        <v>27</v>
      </c>
      <c r="B41" s="397">
        <v>36.51</v>
      </c>
      <c r="C41" s="398">
        <v>29.207999999999998</v>
      </c>
      <c r="D41" s="420">
        <v>32.603999999999999</v>
      </c>
      <c r="E41" s="591">
        <v>27.299842000000002</v>
      </c>
      <c r="F41" s="26">
        <v>297</v>
      </c>
      <c r="G41" s="25">
        <v>237.6</v>
      </c>
      <c r="H41" s="25">
        <v>520.5</v>
      </c>
      <c r="I41" s="33">
        <v>477.79166600000002</v>
      </c>
      <c r="J41" s="26">
        <v>12</v>
      </c>
      <c r="K41" s="25">
        <v>9.6</v>
      </c>
      <c r="L41" s="125">
        <v>24</v>
      </c>
      <c r="M41" s="33">
        <v>22.9</v>
      </c>
      <c r="N41" s="37"/>
      <c r="O41" s="536">
        <v>0</v>
      </c>
      <c r="P41" s="30"/>
      <c r="Q41" s="33"/>
      <c r="R41" s="29"/>
      <c r="S41" s="33"/>
      <c r="T41" s="33"/>
      <c r="U41" s="42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</row>
    <row r="42" spans="1:60" s="27" customFormat="1" ht="19.5" customHeight="1" x14ac:dyDescent="0.2">
      <c r="A42" s="243" t="s">
        <v>28</v>
      </c>
      <c r="B42" s="403">
        <v>95.484999999999999</v>
      </c>
      <c r="C42" s="404">
        <v>76.388000000000005</v>
      </c>
      <c r="D42" s="404">
        <v>72.433999999999997</v>
      </c>
      <c r="E42" s="592">
        <v>87.309708999999998</v>
      </c>
      <c r="F42" s="5">
        <v>870</v>
      </c>
      <c r="G42" s="19">
        <v>696</v>
      </c>
      <c r="H42" s="7">
        <v>2693</v>
      </c>
      <c r="I42" s="32">
        <v>4885.8500000000004</v>
      </c>
      <c r="J42" s="5">
        <v>15</v>
      </c>
      <c r="K42" s="19">
        <v>12</v>
      </c>
      <c r="L42" s="19">
        <v>128</v>
      </c>
      <c r="M42" s="32">
        <v>114</v>
      </c>
      <c r="N42" s="38"/>
      <c r="O42" s="533">
        <v>0</v>
      </c>
      <c r="P42" s="7"/>
      <c r="Q42" s="32"/>
      <c r="R42" s="6"/>
      <c r="S42" s="32"/>
      <c r="T42" s="32"/>
      <c r="U42" s="4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</row>
    <row r="43" spans="1:60" s="27" customFormat="1" ht="19.5" customHeight="1" x14ac:dyDescent="0.2">
      <c r="A43" s="28" t="s">
        <v>29</v>
      </c>
      <c r="B43" s="397">
        <v>78.078999999999994</v>
      </c>
      <c r="C43" s="398">
        <v>62.463000000000001</v>
      </c>
      <c r="D43" s="398">
        <v>60.847000000000001</v>
      </c>
      <c r="E43" s="591">
        <v>61.318317</v>
      </c>
      <c r="F43" s="26">
        <v>757</v>
      </c>
      <c r="G43" s="25">
        <v>605.6</v>
      </c>
      <c r="H43" s="25">
        <v>1538</v>
      </c>
      <c r="I43" s="33">
        <v>1565</v>
      </c>
      <c r="J43" s="26">
        <v>24</v>
      </c>
      <c r="K43" s="25">
        <v>19.2</v>
      </c>
      <c r="L43" s="25">
        <v>57</v>
      </c>
      <c r="M43" s="33">
        <v>55</v>
      </c>
      <c r="N43" s="37"/>
      <c r="O43" s="536">
        <v>0</v>
      </c>
      <c r="P43" s="30"/>
      <c r="Q43" s="33"/>
      <c r="R43" s="29"/>
      <c r="S43" s="33"/>
      <c r="T43" s="33"/>
      <c r="U43" s="42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</row>
    <row r="44" spans="1:60" s="27" customFormat="1" ht="19.5" customHeight="1" x14ac:dyDescent="0.2">
      <c r="A44" s="243" t="s">
        <v>30</v>
      </c>
      <c r="B44" s="403">
        <v>151.35300000000001</v>
      </c>
      <c r="C44" s="404">
        <v>121.08199999999999</v>
      </c>
      <c r="D44" s="404">
        <v>109.51</v>
      </c>
      <c r="E44" s="592">
        <v>27.600667999999999</v>
      </c>
      <c r="F44" s="5">
        <v>1075</v>
      </c>
      <c r="G44" s="19">
        <v>860</v>
      </c>
      <c r="H44" s="7">
        <v>1221</v>
      </c>
      <c r="I44" s="32">
        <v>1233.8</v>
      </c>
      <c r="J44" s="5">
        <v>47</v>
      </c>
      <c r="K44" s="19">
        <v>37.6</v>
      </c>
      <c r="L44" s="19">
        <v>75</v>
      </c>
      <c r="M44" s="32">
        <v>72</v>
      </c>
      <c r="N44" s="250">
        <v>5</v>
      </c>
      <c r="O44" s="535">
        <v>4</v>
      </c>
      <c r="P44" s="40">
        <v>7</v>
      </c>
      <c r="Q44" s="32">
        <v>7</v>
      </c>
      <c r="R44" s="6"/>
      <c r="S44" s="32"/>
      <c r="T44" s="32"/>
      <c r="U44" s="4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</row>
    <row r="45" spans="1:60" s="27" customFormat="1" ht="19.5" customHeight="1" x14ac:dyDescent="0.2">
      <c r="A45" s="28" t="s">
        <v>31</v>
      </c>
      <c r="B45" s="397">
        <v>46.223999999999997</v>
      </c>
      <c r="C45" s="398">
        <v>36.978999999999999</v>
      </c>
      <c r="D45" s="398">
        <v>45.570999999999998</v>
      </c>
      <c r="E45" s="591">
        <v>44.581775999999998</v>
      </c>
      <c r="F45" s="26">
        <v>900</v>
      </c>
      <c r="G45" s="25">
        <v>720</v>
      </c>
      <c r="H45" s="30">
        <v>828</v>
      </c>
      <c r="I45" s="33">
        <v>836.33333400000004</v>
      </c>
      <c r="J45" s="26">
        <v>18</v>
      </c>
      <c r="K45" s="25">
        <v>14.4</v>
      </c>
      <c r="L45" s="25">
        <v>26</v>
      </c>
      <c r="M45" s="33">
        <v>26.1</v>
      </c>
      <c r="N45" s="37"/>
      <c r="O45" s="536">
        <v>0</v>
      </c>
      <c r="P45" s="39"/>
      <c r="Q45" s="33"/>
      <c r="R45" s="29"/>
      <c r="S45" s="33"/>
      <c r="T45" s="33"/>
      <c r="U45" s="42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</row>
    <row r="46" spans="1:60" s="27" customFormat="1" ht="19.5" customHeight="1" x14ac:dyDescent="0.2">
      <c r="A46" s="243" t="s">
        <v>32</v>
      </c>
      <c r="B46" s="403">
        <v>25.207999999999998</v>
      </c>
      <c r="C46" s="404">
        <v>20.166</v>
      </c>
      <c r="D46" s="404">
        <v>21.08</v>
      </c>
      <c r="E46" s="592">
        <v>21.08</v>
      </c>
      <c r="F46" s="5">
        <v>654</v>
      </c>
      <c r="G46" s="19">
        <v>523.20000000000005</v>
      </c>
      <c r="H46" s="7">
        <v>46</v>
      </c>
      <c r="I46" s="32"/>
      <c r="J46" s="5">
        <v>10</v>
      </c>
      <c r="K46" s="19">
        <v>8</v>
      </c>
      <c r="L46" s="19"/>
      <c r="M46" s="32"/>
      <c r="N46" s="38"/>
      <c r="O46" s="533">
        <v>0</v>
      </c>
      <c r="P46" s="40"/>
      <c r="Q46" s="32"/>
      <c r="R46" s="6"/>
      <c r="S46" s="32"/>
      <c r="T46" s="32"/>
      <c r="U46" s="4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</row>
    <row r="47" spans="1:60" s="27" customFormat="1" ht="19.5" customHeight="1" x14ac:dyDescent="0.2">
      <c r="A47" s="28" t="s">
        <v>33</v>
      </c>
      <c r="B47" s="397">
        <v>26.812000000000001</v>
      </c>
      <c r="C47" s="398">
        <v>21.45</v>
      </c>
      <c r="D47" s="398">
        <v>25.315000000000001</v>
      </c>
      <c r="E47" s="591">
        <v>25.424994000000002</v>
      </c>
      <c r="F47" s="26">
        <v>240</v>
      </c>
      <c r="G47" s="25">
        <v>192</v>
      </c>
      <c r="H47" s="30">
        <v>286</v>
      </c>
      <c r="I47" s="33">
        <v>288.33333399999998</v>
      </c>
      <c r="J47" s="26">
        <v>11</v>
      </c>
      <c r="K47" s="25">
        <v>8.8000000000000007</v>
      </c>
      <c r="L47" s="25">
        <v>30</v>
      </c>
      <c r="M47" s="33">
        <v>29.4</v>
      </c>
      <c r="N47" s="37"/>
      <c r="O47" s="536">
        <v>0</v>
      </c>
      <c r="P47" s="39"/>
      <c r="Q47" s="33"/>
      <c r="R47" s="29"/>
      <c r="S47" s="33"/>
      <c r="T47" s="33"/>
      <c r="U47" s="42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</row>
    <row r="48" spans="1:60" s="27" customFormat="1" ht="19.5" customHeight="1" x14ac:dyDescent="0.2">
      <c r="A48" s="243" t="s">
        <v>1</v>
      </c>
      <c r="B48" s="403">
        <v>77.066999999999993</v>
      </c>
      <c r="C48" s="404">
        <v>61.654000000000003</v>
      </c>
      <c r="D48" s="404">
        <v>77.777000000000001</v>
      </c>
      <c r="E48" s="592">
        <v>77.816838000000004</v>
      </c>
      <c r="F48" s="5">
        <v>1162</v>
      </c>
      <c r="G48" s="19">
        <v>929.6</v>
      </c>
      <c r="H48" s="7">
        <v>1834</v>
      </c>
      <c r="I48" s="32">
        <v>1871.9166680000001</v>
      </c>
      <c r="J48" s="5">
        <v>30</v>
      </c>
      <c r="K48" s="19">
        <v>24</v>
      </c>
      <c r="L48" s="19">
        <v>64</v>
      </c>
      <c r="M48" s="32">
        <v>60</v>
      </c>
      <c r="N48" s="38"/>
      <c r="O48" s="533"/>
      <c r="P48" s="40"/>
      <c r="Q48" s="32"/>
      <c r="R48" s="6"/>
      <c r="S48" s="32"/>
      <c r="T48" s="32"/>
      <c r="U48" s="4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</row>
    <row r="49" spans="1:68" s="27" customFormat="1" ht="19.5" customHeight="1" x14ac:dyDescent="0.2">
      <c r="A49" s="28" t="s">
        <v>34</v>
      </c>
      <c r="B49" s="397">
        <v>85.51</v>
      </c>
      <c r="C49" s="596">
        <v>68.408000000000001</v>
      </c>
      <c r="D49" s="398">
        <v>74.340999999999994</v>
      </c>
      <c r="E49" s="591">
        <v>78.355800000000002</v>
      </c>
      <c r="F49" s="26">
        <v>3184</v>
      </c>
      <c r="G49" s="30">
        <v>2547.1999999999998</v>
      </c>
      <c r="H49" s="30">
        <v>1258</v>
      </c>
      <c r="I49" s="33">
        <v>5351.8333320000002</v>
      </c>
      <c r="J49" s="26">
        <v>69</v>
      </c>
      <c r="K49" s="30">
        <v>55.2</v>
      </c>
      <c r="L49" s="25">
        <v>70</v>
      </c>
      <c r="M49" s="33">
        <v>213</v>
      </c>
      <c r="N49" s="37"/>
      <c r="O49" s="536">
        <v>0</v>
      </c>
      <c r="P49" s="39"/>
      <c r="Q49" s="33"/>
      <c r="R49" s="29"/>
      <c r="S49" s="33"/>
      <c r="T49" s="33"/>
      <c r="U49" s="42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</row>
    <row r="50" spans="1:68" s="27" customFormat="1" ht="19.5" customHeight="1" x14ac:dyDescent="0.2">
      <c r="A50" s="243" t="s">
        <v>35</v>
      </c>
      <c r="B50" s="403">
        <v>71.016999999999996</v>
      </c>
      <c r="C50" s="404">
        <v>56.814</v>
      </c>
      <c r="D50" s="395">
        <v>70.156999999999996</v>
      </c>
      <c r="E50" s="592">
        <v>70.156999999999996</v>
      </c>
      <c r="F50" s="5">
        <v>1295</v>
      </c>
      <c r="G50" s="19">
        <v>1002.76</v>
      </c>
      <c r="H50" s="7"/>
      <c r="I50" s="32">
        <v>1608.5714439999999</v>
      </c>
      <c r="J50" s="5">
        <v>68</v>
      </c>
      <c r="K50" s="19">
        <v>54.4</v>
      </c>
      <c r="L50" s="215"/>
      <c r="M50" s="32">
        <v>4.1666689999999997</v>
      </c>
      <c r="N50" s="250">
        <v>55.250999999999998</v>
      </c>
      <c r="O50" s="533">
        <v>44.201000000000001</v>
      </c>
      <c r="P50" s="7"/>
      <c r="Q50" s="32"/>
      <c r="R50" s="6"/>
      <c r="S50" s="32"/>
      <c r="T50" s="32"/>
      <c r="U50" s="4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</row>
    <row r="51" spans="1:68" s="27" customFormat="1" ht="19.5" customHeight="1" x14ac:dyDescent="0.2">
      <c r="A51" s="28" t="s">
        <v>197</v>
      </c>
      <c r="B51" s="397">
        <v>125.931</v>
      </c>
      <c r="C51" s="398">
        <v>100.745</v>
      </c>
      <c r="D51" s="420">
        <v>95.188999999999993</v>
      </c>
      <c r="E51" s="591">
        <v>97.672719999999998</v>
      </c>
      <c r="F51" s="26">
        <v>1325</v>
      </c>
      <c r="G51" s="25">
        <v>1040.7360000000001</v>
      </c>
      <c r="H51" s="30">
        <v>1646.82</v>
      </c>
      <c r="I51" s="33">
        <v>1697.9166680000001</v>
      </c>
      <c r="J51" s="26">
        <v>77</v>
      </c>
      <c r="K51" s="25">
        <v>61.6</v>
      </c>
      <c r="L51" s="125">
        <v>113</v>
      </c>
      <c r="M51" s="33">
        <v>109</v>
      </c>
      <c r="N51" s="26"/>
      <c r="O51" s="534">
        <v>0</v>
      </c>
      <c r="P51" s="30"/>
      <c r="Q51" s="33"/>
      <c r="R51" s="29"/>
      <c r="S51" s="33"/>
      <c r="T51" s="33"/>
      <c r="U51" s="42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</row>
    <row r="52" spans="1:68" s="27" customFormat="1" ht="19.5" customHeight="1" x14ac:dyDescent="0.2">
      <c r="A52" s="243" t="s">
        <v>36</v>
      </c>
      <c r="B52" s="403">
        <v>72.778999999999996</v>
      </c>
      <c r="C52" s="404">
        <v>58.222999999999999</v>
      </c>
      <c r="D52" s="404">
        <v>56.243000000000002</v>
      </c>
      <c r="E52" s="592">
        <v>55.920180999999999</v>
      </c>
      <c r="F52" s="5">
        <v>1534</v>
      </c>
      <c r="G52" s="19">
        <v>1227.2</v>
      </c>
      <c r="H52" s="7">
        <v>972</v>
      </c>
      <c r="I52" s="32">
        <v>1025</v>
      </c>
      <c r="J52" s="5">
        <v>24</v>
      </c>
      <c r="K52" s="19">
        <v>19.2</v>
      </c>
      <c r="L52" s="19">
        <v>42</v>
      </c>
      <c r="M52" s="32">
        <v>40</v>
      </c>
      <c r="N52" s="6"/>
      <c r="O52" s="533">
        <v>0</v>
      </c>
      <c r="P52" s="7"/>
      <c r="Q52" s="32"/>
      <c r="R52" s="6"/>
      <c r="S52" s="32"/>
      <c r="T52" s="32"/>
      <c r="U52" s="4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</row>
    <row r="53" spans="1:68" s="27" customFormat="1" ht="19.5" customHeight="1" x14ac:dyDescent="0.2">
      <c r="A53" s="28" t="s">
        <v>37</v>
      </c>
      <c r="B53" s="397">
        <v>90.866</v>
      </c>
      <c r="C53" s="398">
        <v>72.692999999999998</v>
      </c>
      <c r="D53" s="398">
        <v>66.210999999999999</v>
      </c>
      <c r="E53" s="591">
        <v>66.210999999999999</v>
      </c>
      <c r="F53" s="26">
        <v>966</v>
      </c>
      <c r="G53" s="25">
        <v>772.8</v>
      </c>
      <c r="H53" s="30">
        <v>1121</v>
      </c>
      <c r="I53" s="33">
        <v>1613.3333339999999</v>
      </c>
      <c r="J53" s="26">
        <v>9</v>
      </c>
      <c r="K53" s="25">
        <v>7.2</v>
      </c>
      <c r="L53" s="25">
        <v>14</v>
      </c>
      <c r="M53" s="33">
        <v>13</v>
      </c>
      <c r="N53" s="29"/>
      <c r="O53" s="536">
        <v>0</v>
      </c>
      <c r="P53" s="30"/>
      <c r="Q53" s="33"/>
      <c r="R53" s="29"/>
      <c r="S53" s="33"/>
      <c r="T53" s="33"/>
      <c r="U53" s="42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</row>
    <row r="54" spans="1:68" s="27" customFormat="1" ht="19.5" customHeight="1" x14ac:dyDescent="0.2">
      <c r="A54" s="243" t="s">
        <v>38</v>
      </c>
      <c r="B54" s="403">
        <v>120.66800000000001</v>
      </c>
      <c r="C54" s="404">
        <v>96.534000000000006</v>
      </c>
      <c r="D54" s="404">
        <v>99.198999999999998</v>
      </c>
      <c r="E54" s="592">
        <v>97.609500999999995</v>
      </c>
      <c r="F54" s="5">
        <v>1717</v>
      </c>
      <c r="G54" s="19">
        <v>1373.6</v>
      </c>
      <c r="H54" s="7">
        <v>1609</v>
      </c>
      <c r="I54" s="32">
        <v>1638</v>
      </c>
      <c r="J54" s="5">
        <v>62</v>
      </c>
      <c r="K54" s="19">
        <v>49.6</v>
      </c>
      <c r="L54" s="19">
        <v>117</v>
      </c>
      <c r="M54" s="32">
        <v>106</v>
      </c>
      <c r="N54" s="5">
        <v>14</v>
      </c>
      <c r="O54" s="533">
        <v>11.2</v>
      </c>
      <c r="P54" s="7"/>
      <c r="Q54" s="32"/>
      <c r="R54" s="6"/>
      <c r="S54" s="32"/>
      <c r="T54" s="32"/>
      <c r="U54" s="4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</row>
    <row r="55" spans="1:68" s="27" customFormat="1" ht="19.5" customHeight="1" x14ac:dyDescent="0.2">
      <c r="A55" s="28" t="s">
        <v>39</v>
      </c>
      <c r="B55" s="397">
        <v>153.886</v>
      </c>
      <c r="C55" s="398">
        <v>123.10899999999999</v>
      </c>
      <c r="D55" s="398">
        <v>160.22</v>
      </c>
      <c r="E55" s="591">
        <v>160.215812</v>
      </c>
      <c r="F55" s="26">
        <v>2237</v>
      </c>
      <c r="G55" s="25">
        <v>1789.6</v>
      </c>
      <c r="H55" s="30">
        <v>1971</v>
      </c>
      <c r="I55" s="33">
        <v>1998.1666680000001</v>
      </c>
      <c r="J55" s="26">
        <v>147</v>
      </c>
      <c r="K55" s="25">
        <v>117.6</v>
      </c>
      <c r="L55" s="25">
        <v>197</v>
      </c>
      <c r="M55" s="33">
        <v>169</v>
      </c>
      <c r="N55" s="26">
        <v>26</v>
      </c>
      <c r="O55" s="536">
        <v>20.8</v>
      </c>
      <c r="P55" s="30">
        <v>55</v>
      </c>
      <c r="Q55" s="33">
        <v>55</v>
      </c>
      <c r="R55" s="29"/>
      <c r="S55" s="33"/>
      <c r="T55" s="33"/>
      <c r="U55" s="42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</row>
    <row r="56" spans="1:68" s="27" customFormat="1" ht="19.5" customHeight="1" x14ac:dyDescent="0.2">
      <c r="A56" s="243" t="s">
        <v>40</v>
      </c>
      <c r="B56" s="403">
        <v>74.335999999999999</v>
      </c>
      <c r="C56" s="404">
        <v>59.469000000000001</v>
      </c>
      <c r="D56" s="404">
        <v>59.533000000000001</v>
      </c>
      <c r="E56" s="592">
        <v>60.607487999999996</v>
      </c>
      <c r="F56" s="5">
        <v>1365</v>
      </c>
      <c r="G56" s="19">
        <v>1092</v>
      </c>
      <c r="H56" s="7">
        <v>2183</v>
      </c>
      <c r="I56" s="32">
        <v>2218.8333339999999</v>
      </c>
      <c r="J56" s="5">
        <v>49</v>
      </c>
      <c r="K56" s="19">
        <v>39.200000000000003</v>
      </c>
      <c r="L56" s="19">
        <v>56</v>
      </c>
      <c r="M56" s="32">
        <v>58</v>
      </c>
      <c r="N56" s="6"/>
      <c r="O56" s="533">
        <v>0</v>
      </c>
      <c r="P56" s="7"/>
      <c r="Q56" s="32"/>
      <c r="R56" s="6"/>
      <c r="S56" s="32"/>
      <c r="T56" s="32"/>
      <c r="U56" s="4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</row>
    <row r="57" spans="1:68" s="27" customFormat="1" ht="19.5" customHeight="1" x14ac:dyDescent="0.2">
      <c r="A57" s="28" t="s">
        <v>41</v>
      </c>
      <c r="B57" s="397">
        <v>80.432000000000002</v>
      </c>
      <c r="C57" s="398">
        <v>64.346000000000004</v>
      </c>
      <c r="D57" s="398">
        <v>61.774999999999999</v>
      </c>
      <c r="E57" s="591">
        <v>60.446750999999999</v>
      </c>
      <c r="F57" s="26">
        <v>1961</v>
      </c>
      <c r="G57" s="25">
        <v>1568.8</v>
      </c>
      <c r="H57" s="30">
        <v>1374</v>
      </c>
      <c r="I57" s="33">
        <v>1391.841668</v>
      </c>
      <c r="J57" s="26">
        <v>133</v>
      </c>
      <c r="K57" s="25">
        <v>106.4</v>
      </c>
      <c r="L57" s="25">
        <v>144</v>
      </c>
      <c r="M57" s="33">
        <v>141.5</v>
      </c>
      <c r="N57" s="29"/>
      <c r="O57" s="536">
        <v>0</v>
      </c>
      <c r="P57" s="30"/>
      <c r="Q57" s="33"/>
      <c r="R57" s="29"/>
      <c r="S57" s="33"/>
      <c r="T57" s="33"/>
      <c r="U57" s="42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</row>
    <row r="58" spans="1:68" s="27" customFormat="1" ht="19.5" customHeight="1" x14ac:dyDescent="0.2">
      <c r="A58" s="243" t="s">
        <v>42</v>
      </c>
      <c r="B58" s="403">
        <v>78.363</v>
      </c>
      <c r="C58" s="404">
        <v>62.69</v>
      </c>
      <c r="D58" s="404">
        <v>56.305999999999997</v>
      </c>
      <c r="E58" s="592">
        <v>55.832751000000002</v>
      </c>
      <c r="F58" s="5">
        <v>372</v>
      </c>
      <c r="G58" s="19">
        <v>297.60000000000002</v>
      </c>
      <c r="H58" s="7">
        <v>505</v>
      </c>
      <c r="I58" s="32">
        <v>505.25</v>
      </c>
      <c r="J58" s="5">
        <v>25</v>
      </c>
      <c r="K58" s="19">
        <v>20</v>
      </c>
      <c r="L58" s="19">
        <v>50</v>
      </c>
      <c r="M58" s="32">
        <v>48</v>
      </c>
      <c r="N58" s="5">
        <v>12</v>
      </c>
      <c r="O58" s="535">
        <v>9.6</v>
      </c>
      <c r="P58" s="7">
        <v>25</v>
      </c>
      <c r="Q58" s="32">
        <v>26</v>
      </c>
      <c r="R58" s="6"/>
      <c r="S58" s="32"/>
      <c r="T58" s="32"/>
      <c r="U58" s="4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</row>
    <row r="59" spans="1:68" s="27" customFormat="1" ht="19.5" customHeight="1" x14ac:dyDescent="0.2">
      <c r="A59" s="28" t="s">
        <v>43</v>
      </c>
      <c r="B59" s="397">
        <v>80.281999999999996</v>
      </c>
      <c r="C59" s="398">
        <v>64.225999999999999</v>
      </c>
      <c r="D59" s="398">
        <v>62.868000000000002</v>
      </c>
      <c r="E59" s="591">
        <v>61.832059000000001</v>
      </c>
      <c r="F59" s="26">
        <v>908</v>
      </c>
      <c r="G59" s="25">
        <v>726.4</v>
      </c>
      <c r="H59" s="30">
        <v>1335</v>
      </c>
      <c r="I59" s="33">
        <v>1349.5</v>
      </c>
      <c r="J59" s="26">
        <v>33</v>
      </c>
      <c r="K59" s="25">
        <v>26.4</v>
      </c>
      <c r="L59" s="25">
        <v>52</v>
      </c>
      <c r="M59" s="33">
        <v>127</v>
      </c>
      <c r="N59" s="26"/>
      <c r="O59" s="534">
        <v>0</v>
      </c>
      <c r="P59" s="30"/>
      <c r="Q59" s="33"/>
      <c r="R59" s="29"/>
      <c r="S59" s="33"/>
      <c r="T59" s="33"/>
      <c r="U59" s="42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</row>
    <row r="60" spans="1:68" s="27" customFormat="1" ht="19.5" customHeight="1" x14ac:dyDescent="0.2">
      <c r="A60" s="243" t="s">
        <v>44</v>
      </c>
      <c r="B60" s="403">
        <v>71.293000000000006</v>
      </c>
      <c r="C60" s="404">
        <v>57.033999999999999</v>
      </c>
      <c r="D60" s="395">
        <v>59.164000000000001</v>
      </c>
      <c r="E60" s="592">
        <v>58.615189999999998</v>
      </c>
      <c r="F60" s="5">
        <v>829</v>
      </c>
      <c r="G60" s="19">
        <v>663.2</v>
      </c>
      <c r="H60" s="7">
        <v>433</v>
      </c>
      <c r="I60" s="32">
        <v>569.33333200000004</v>
      </c>
      <c r="J60" s="5">
        <v>23</v>
      </c>
      <c r="K60" s="19">
        <v>18.399999999999999</v>
      </c>
      <c r="L60" s="215">
        <v>35</v>
      </c>
      <c r="M60" s="32">
        <v>35.855223000000002</v>
      </c>
      <c r="N60" s="6"/>
      <c r="O60" s="533">
        <v>0</v>
      </c>
      <c r="P60" s="7"/>
      <c r="Q60" s="32"/>
      <c r="R60" s="6"/>
      <c r="S60" s="32"/>
      <c r="T60" s="32"/>
      <c r="U60" s="4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</row>
    <row r="61" spans="1:68" s="27" customFormat="1" ht="19.5" customHeight="1" x14ac:dyDescent="0.2">
      <c r="A61" s="28" t="s">
        <v>45</v>
      </c>
      <c r="B61" s="397">
        <v>91.385000000000005</v>
      </c>
      <c r="C61" s="398">
        <v>73.108000000000004</v>
      </c>
      <c r="D61" s="398">
        <v>72.814999999999998</v>
      </c>
      <c r="E61" s="591">
        <v>76.013195999999994</v>
      </c>
      <c r="F61" s="26">
        <v>1775.7</v>
      </c>
      <c r="G61" s="25">
        <v>1420.56</v>
      </c>
      <c r="H61" s="30">
        <v>3605</v>
      </c>
      <c r="I61" s="33">
        <v>1861.5833339999999</v>
      </c>
      <c r="J61" s="26">
        <v>91</v>
      </c>
      <c r="K61" s="25">
        <v>72.8</v>
      </c>
      <c r="L61" s="25">
        <v>102</v>
      </c>
      <c r="M61" s="33">
        <v>93</v>
      </c>
      <c r="N61" s="26">
        <v>7</v>
      </c>
      <c r="O61" s="536">
        <v>5.6</v>
      </c>
      <c r="P61" s="30">
        <v>14</v>
      </c>
      <c r="Q61" s="33">
        <v>14</v>
      </c>
      <c r="R61" s="29"/>
      <c r="S61" s="33"/>
      <c r="T61" s="33"/>
      <c r="U61" s="42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</row>
    <row r="62" spans="1:68" s="2" customFormat="1" ht="19.5" customHeight="1" x14ac:dyDescent="0.2">
      <c r="A62" s="243" t="s">
        <v>46</v>
      </c>
      <c r="B62" s="403">
        <v>100.223</v>
      </c>
      <c r="C62" s="404">
        <v>80.177999999999997</v>
      </c>
      <c r="D62" s="404">
        <v>94.123999999999995</v>
      </c>
      <c r="E62" s="597">
        <v>98.609804999999994</v>
      </c>
      <c r="F62" s="5">
        <v>1393</v>
      </c>
      <c r="G62" s="19">
        <v>1114.4000000000001</v>
      </c>
      <c r="H62" s="7">
        <v>1177</v>
      </c>
      <c r="I62" s="34">
        <v>1192</v>
      </c>
      <c r="J62" s="5">
        <v>22</v>
      </c>
      <c r="K62" s="19">
        <v>17.600000000000001</v>
      </c>
      <c r="L62" s="19">
        <v>42</v>
      </c>
      <c r="M62" s="34">
        <v>45</v>
      </c>
      <c r="N62" s="5">
        <v>4</v>
      </c>
      <c r="O62" s="533">
        <v>3.2</v>
      </c>
      <c r="P62" s="7">
        <v>10</v>
      </c>
      <c r="Q62" s="34">
        <v>7</v>
      </c>
      <c r="R62" s="6"/>
      <c r="S62" s="34"/>
      <c r="T62" s="34"/>
      <c r="U62" s="92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27"/>
      <c r="BJ62" s="27"/>
      <c r="BK62" s="27"/>
      <c r="BL62" s="27"/>
      <c r="BM62" s="27"/>
      <c r="BN62" s="27"/>
      <c r="BO62" s="27"/>
      <c r="BP62" s="27"/>
    </row>
    <row r="63" spans="1:68" s="27" customFormat="1" ht="19.5" customHeight="1" x14ac:dyDescent="0.2">
      <c r="A63" s="28" t="s">
        <v>47</v>
      </c>
      <c r="B63" s="397">
        <v>132.82900000000001</v>
      </c>
      <c r="C63" s="398">
        <v>106.26300000000001</v>
      </c>
      <c r="D63" s="398">
        <v>111.35</v>
      </c>
      <c r="E63" s="591">
        <v>114.91199</v>
      </c>
      <c r="F63" s="26">
        <v>3548</v>
      </c>
      <c r="G63" s="25">
        <v>2838.4</v>
      </c>
      <c r="H63" s="30">
        <v>4620</v>
      </c>
      <c r="I63" s="33">
        <v>4722.9166679999998</v>
      </c>
      <c r="J63" s="26">
        <v>107</v>
      </c>
      <c r="K63" s="25">
        <v>85.6</v>
      </c>
      <c r="L63" s="25">
        <v>160</v>
      </c>
      <c r="M63" s="33">
        <v>161</v>
      </c>
      <c r="N63" s="26">
        <v>12</v>
      </c>
      <c r="O63" s="536">
        <v>9.6</v>
      </c>
      <c r="P63" s="30">
        <v>13</v>
      </c>
      <c r="Q63" s="33">
        <v>14</v>
      </c>
      <c r="R63" s="29"/>
      <c r="S63" s="33"/>
      <c r="T63" s="33"/>
      <c r="U63" s="42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</row>
    <row r="64" spans="1:68" s="2" customFormat="1" ht="19.5" customHeight="1" x14ac:dyDescent="0.2">
      <c r="A64" s="243" t="s">
        <v>48</v>
      </c>
      <c r="B64" s="403">
        <v>119.63500000000001</v>
      </c>
      <c r="C64" s="404">
        <v>95.707999999999998</v>
      </c>
      <c r="D64" s="404">
        <v>73.891999999999996</v>
      </c>
      <c r="E64" s="597">
        <v>70.521539000000004</v>
      </c>
      <c r="F64" s="5">
        <v>2263</v>
      </c>
      <c r="G64" s="19">
        <v>1810.4</v>
      </c>
      <c r="H64" s="7">
        <v>3080</v>
      </c>
      <c r="I64" s="34">
        <v>3066.6667459999999</v>
      </c>
      <c r="J64" s="5">
        <v>34</v>
      </c>
      <c r="K64" s="19">
        <v>27.2</v>
      </c>
      <c r="L64" s="19">
        <v>97</v>
      </c>
      <c r="M64" s="34">
        <v>102</v>
      </c>
      <c r="N64" s="5"/>
      <c r="O64" s="533">
        <v>0</v>
      </c>
      <c r="P64" s="7"/>
      <c r="Q64" s="34"/>
      <c r="R64" s="6"/>
      <c r="S64" s="34"/>
      <c r="T64" s="34"/>
      <c r="U64" s="92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27"/>
      <c r="BJ64" s="27"/>
      <c r="BK64" s="27"/>
      <c r="BL64" s="27"/>
      <c r="BM64" s="27"/>
      <c r="BN64" s="27"/>
      <c r="BO64" s="27"/>
      <c r="BP64" s="27"/>
    </row>
    <row r="65" spans="1:68" s="27" customFormat="1" ht="19.5" customHeight="1" x14ac:dyDescent="0.2">
      <c r="A65" s="23" t="s">
        <v>49</v>
      </c>
      <c r="B65" s="397">
        <v>133.56299999999999</v>
      </c>
      <c r="C65" s="398">
        <v>106.85</v>
      </c>
      <c r="D65" s="398">
        <v>127.001</v>
      </c>
      <c r="E65" s="591">
        <v>131.23974899999999</v>
      </c>
      <c r="F65" s="26">
        <v>2250</v>
      </c>
      <c r="G65" s="25">
        <v>1800</v>
      </c>
      <c r="H65" s="30">
        <v>3786</v>
      </c>
      <c r="I65" s="33">
        <v>3495</v>
      </c>
      <c r="J65" s="26">
        <v>59</v>
      </c>
      <c r="K65" s="25">
        <v>47.2</v>
      </c>
      <c r="L65" s="25">
        <v>86</v>
      </c>
      <c r="M65" s="33">
        <v>18</v>
      </c>
      <c r="N65" s="26">
        <v>36</v>
      </c>
      <c r="O65" s="536">
        <v>28.8</v>
      </c>
      <c r="P65" s="30"/>
      <c r="Q65" s="33"/>
      <c r="R65" s="29"/>
      <c r="S65" s="33"/>
      <c r="T65" s="33"/>
      <c r="U65" s="42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</row>
    <row r="66" spans="1:68" s="2" customFormat="1" ht="19.5" customHeight="1" x14ac:dyDescent="0.2">
      <c r="A66" s="243" t="s">
        <v>50</v>
      </c>
      <c r="B66" s="403">
        <v>86.54</v>
      </c>
      <c r="C66" s="404">
        <v>69.231999999999999</v>
      </c>
      <c r="D66" s="404">
        <v>76.748999999999995</v>
      </c>
      <c r="E66" s="597">
        <v>76.076190999999994</v>
      </c>
      <c r="F66" s="5">
        <v>1471</v>
      </c>
      <c r="G66" s="19">
        <v>1176.8</v>
      </c>
      <c r="H66" s="7">
        <v>1676</v>
      </c>
      <c r="I66" s="34">
        <v>1527.3333339999999</v>
      </c>
      <c r="J66" s="5">
        <v>37</v>
      </c>
      <c r="K66" s="19">
        <v>29.6</v>
      </c>
      <c r="L66" s="19">
        <v>72</v>
      </c>
      <c r="M66" s="34">
        <v>70</v>
      </c>
      <c r="N66" s="5">
        <v>16</v>
      </c>
      <c r="O66" s="535">
        <v>12.8</v>
      </c>
      <c r="P66" s="7">
        <v>42</v>
      </c>
      <c r="Q66" s="34">
        <v>45</v>
      </c>
      <c r="R66" s="6"/>
      <c r="S66" s="34"/>
      <c r="T66" s="34"/>
      <c r="U66" s="92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27"/>
      <c r="BJ66" s="27"/>
      <c r="BK66" s="27"/>
      <c r="BL66" s="27"/>
      <c r="BM66" s="27"/>
      <c r="BN66" s="27"/>
      <c r="BO66" s="27"/>
      <c r="BP66" s="27"/>
    </row>
    <row r="67" spans="1:68" s="27" customFormat="1" ht="19.5" customHeight="1" x14ac:dyDescent="0.2">
      <c r="A67" s="246" t="s">
        <v>51</v>
      </c>
      <c r="B67" s="397">
        <v>94.902000000000001</v>
      </c>
      <c r="C67" s="398">
        <v>75.921999999999997</v>
      </c>
      <c r="D67" s="398">
        <v>80.561000000000007</v>
      </c>
      <c r="E67" s="593">
        <v>79.969809999999995</v>
      </c>
      <c r="F67" s="26">
        <v>1166</v>
      </c>
      <c r="G67" s="25">
        <v>932.8</v>
      </c>
      <c r="H67" s="30">
        <v>1459</v>
      </c>
      <c r="I67" s="218">
        <v>1476.9166660000001</v>
      </c>
      <c r="J67" s="26">
        <v>24</v>
      </c>
      <c r="K67" s="25">
        <v>19.2</v>
      </c>
      <c r="L67" s="25">
        <v>34</v>
      </c>
      <c r="M67" s="218">
        <v>33.36</v>
      </c>
      <c r="N67" s="26">
        <v>10.43</v>
      </c>
      <c r="O67" s="534">
        <v>8.3439999999999994</v>
      </c>
      <c r="P67" s="30">
        <v>21.8</v>
      </c>
      <c r="Q67" s="218">
        <v>23.18</v>
      </c>
      <c r="R67" s="29"/>
      <c r="S67" s="218"/>
      <c r="T67" s="218"/>
      <c r="U67" s="212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</row>
    <row r="68" spans="1:68" s="2" customFormat="1" ht="19.5" customHeight="1" x14ac:dyDescent="0.2">
      <c r="A68" s="247" t="s">
        <v>59</v>
      </c>
      <c r="B68" s="403">
        <v>51.82</v>
      </c>
      <c r="C68" s="598">
        <v>41.456000000000003</v>
      </c>
      <c r="D68" s="404">
        <v>50.98</v>
      </c>
      <c r="E68" s="599">
        <v>55.529015999999999</v>
      </c>
      <c r="F68" s="5">
        <v>1074</v>
      </c>
      <c r="G68" s="7">
        <v>859.2</v>
      </c>
      <c r="H68" s="7">
        <v>550</v>
      </c>
      <c r="I68" s="219">
        <v>1009.916668</v>
      </c>
      <c r="J68" s="5">
        <v>47</v>
      </c>
      <c r="K68" s="7">
        <v>37.6</v>
      </c>
      <c r="L68" s="19">
        <v>49</v>
      </c>
      <c r="M68" s="219">
        <v>40</v>
      </c>
      <c r="N68" s="5">
        <v>12</v>
      </c>
      <c r="O68" s="533">
        <v>9.6</v>
      </c>
      <c r="P68" s="7">
        <v>21</v>
      </c>
      <c r="Q68" s="219">
        <v>22</v>
      </c>
      <c r="R68" s="6"/>
      <c r="S68" s="40"/>
      <c r="T68" s="7"/>
      <c r="U68" s="102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27"/>
      <c r="BJ68" s="27"/>
      <c r="BK68" s="27"/>
      <c r="BL68" s="27"/>
      <c r="BM68" s="27"/>
      <c r="BN68" s="27"/>
      <c r="BO68" s="27"/>
      <c r="BP68" s="27"/>
    </row>
    <row r="69" spans="1:68" s="27" customFormat="1" ht="19.5" customHeight="1" thickBot="1" x14ac:dyDescent="0.25">
      <c r="A69" s="248" t="s">
        <v>58</v>
      </c>
      <c r="B69" s="391">
        <v>14.887</v>
      </c>
      <c r="C69" s="600">
        <v>11.91</v>
      </c>
      <c r="D69" s="600">
        <v>12.269</v>
      </c>
      <c r="E69" s="601">
        <v>12.269</v>
      </c>
      <c r="F69" s="217">
        <v>739</v>
      </c>
      <c r="G69" s="220">
        <v>591.20000000000005</v>
      </c>
      <c r="H69" s="220">
        <v>123</v>
      </c>
      <c r="I69" s="53">
        <v>126.5</v>
      </c>
      <c r="J69" s="217">
        <v>13</v>
      </c>
      <c r="K69" s="220">
        <v>10.4</v>
      </c>
      <c r="L69" s="220">
        <v>9</v>
      </c>
      <c r="M69" s="53">
        <v>8</v>
      </c>
      <c r="N69" s="221"/>
      <c r="O69" s="537"/>
      <c r="P69" s="222"/>
      <c r="Q69" s="223"/>
      <c r="R69" s="217"/>
      <c r="S69" s="224"/>
      <c r="T69" s="220"/>
      <c r="U69" s="126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</row>
    <row r="70" spans="1:68" s="27" customFormat="1" ht="19.5" customHeight="1" x14ac:dyDescent="0.2">
      <c r="A70" s="449" t="s">
        <v>186</v>
      </c>
      <c r="B70" s="602"/>
      <c r="C70" s="603"/>
      <c r="D70" s="603"/>
      <c r="E70" s="604"/>
      <c r="F70" s="73">
        <v>1624</v>
      </c>
      <c r="G70" s="74">
        <v>1136.8</v>
      </c>
      <c r="H70" s="74">
        <v>882</v>
      </c>
      <c r="I70" s="284">
        <v>1393</v>
      </c>
      <c r="J70" s="75">
        <v>16</v>
      </c>
      <c r="K70" s="74">
        <v>11.2</v>
      </c>
      <c r="L70" s="74">
        <v>11</v>
      </c>
      <c r="M70" s="284">
        <v>18</v>
      </c>
      <c r="N70" s="76"/>
      <c r="O70" s="538"/>
      <c r="P70" s="450"/>
      <c r="Q70" s="451"/>
      <c r="R70" s="76">
        <v>2454</v>
      </c>
      <c r="S70" s="172">
        <v>1963.2</v>
      </c>
      <c r="T70" s="450"/>
      <c r="U70" s="452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</row>
    <row r="71" spans="1:68" s="27" customFormat="1" ht="30" customHeight="1" x14ac:dyDescent="0.2">
      <c r="A71" s="243" t="s">
        <v>60</v>
      </c>
      <c r="B71" s="605">
        <v>19.876000000000001</v>
      </c>
      <c r="C71" s="598">
        <v>15.551</v>
      </c>
      <c r="D71" s="598">
        <v>16.875</v>
      </c>
      <c r="E71" s="592">
        <v>17.769286000000001</v>
      </c>
      <c r="F71" s="5">
        <v>418</v>
      </c>
      <c r="G71" s="7">
        <v>292.60000000000002</v>
      </c>
      <c r="H71" s="7">
        <v>835</v>
      </c>
      <c r="I71" s="32">
        <v>1059.2</v>
      </c>
      <c r="J71" s="95">
        <v>27</v>
      </c>
      <c r="K71" s="7">
        <v>18.899999999999999</v>
      </c>
      <c r="L71" s="7">
        <v>38</v>
      </c>
      <c r="M71" s="32">
        <v>43</v>
      </c>
      <c r="N71" s="5">
        <v>25</v>
      </c>
      <c r="O71" s="533"/>
      <c r="P71" s="7"/>
      <c r="Q71" s="7"/>
      <c r="R71" s="5"/>
      <c r="S71" s="232"/>
      <c r="T71" s="7"/>
      <c r="U71" s="23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</row>
    <row r="72" spans="1:68" s="2" customFormat="1" ht="30" customHeight="1" x14ac:dyDescent="0.2">
      <c r="A72" s="28" t="s">
        <v>61</v>
      </c>
      <c r="B72" s="606"/>
      <c r="C72" s="596"/>
      <c r="D72" s="596"/>
      <c r="E72" s="591"/>
      <c r="F72" s="26">
        <v>9048</v>
      </c>
      <c r="G72" s="30">
        <v>6333.6</v>
      </c>
      <c r="H72" s="30">
        <v>20725</v>
      </c>
      <c r="I72" s="33">
        <v>1720.9166660000001</v>
      </c>
      <c r="J72" s="24">
        <v>43</v>
      </c>
      <c r="K72" s="30">
        <v>30.1</v>
      </c>
      <c r="L72" s="30">
        <v>17</v>
      </c>
      <c r="M72" s="33">
        <v>32</v>
      </c>
      <c r="N72" s="29"/>
      <c r="O72" s="536"/>
      <c r="P72" s="30"/>
      <c r="Q72" s="33"/>
      <c r="R72" s="29"/>
      <c r="S72" s="39"/>
      <c r="T72" s="30"/>
      <c r="U72" s="42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27"/>
      <c r="BJ72" s="27"/>
      <c r="BK72" s="27"/>
      <c r="BL72" s="27"/>
      <c r="BM72" s="27"/>
      <c r="BN72" s="27"/>
      <c r="BO72" s="27"/>
      <c r="BP72" s="27"/>
    </row>
    <row r="73" spans="1:68" s="27" customFormat="1" ht="30" customHeight="1" x14ac:dyDescent="0.2">
      <c r="A73" s="243" t="s">
        <v>62</v>
      </c>
      <c r="B73" s="605">
        <v>22.844999999999999</v>
      </c>
      <c r="C73" s="598">
        <v>18.148</v>
      </c>
      <c r="D73" s="598">
        <v>15.912000000000001</v>
      </c>
      <c r="E73" s="592">
        <v>15.912000000000001</v>
      </c>
      <c r="F73" s="5">
        <v>2023</v>
      </c>
      <c r="G73" s="7">
        <v>1416.1</v>
      </c>
      <c r="H73" s="7">
        <v>1557</v>
      </c>
      <c r="I73" s="32">
        <v>2498.25</v>
      </c>
      <c r="J73" s="95">
        <v>33</v>
      </c>
      <c r="K73" s="7">
        <v>23.1</v>
      </c>
      <c r="L73" s="7">
        <v>32</v>
      </c>
      <c r="M73" s="32">
        <v>43</v>
      </c>
      <c r="N73" s="5"/>
      <c r="O73" s="533"/>
      <c r="P73" s="7"/>
      <c r="Q73" s="7"/>
      <c r="R73" s="6"/>
      <c r="S73" s="40"/>
      <c r="T73" s="7"/>
      <c r="U73" s="4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</row>
    <row r="74" spans="1:68" s="27" customFormat="1" ht="30" customHeight="1" x14ac:dyDescent="0.2">
      <c r="A74" s="28" t="s">
        <v>234</v>
      </c>
      <c r="B74" s="606">
        <v>23.564</v>
      </c>
      <c r="C74" s="596">
        <v>18.606000000000002</v>
      </c>
      <c r="D74" s="596">
        <v>17.146999999999998</v>
      </c>
      <c r="E74" s="591">
        <v>17.954977</v>
      </c>
      <c r="F74" s="26">
        <v>3029</v>
      </c>
      <c r="G74" s="30">
        <v>2120.3000000000002</v>
      </c>
      <c r="H74" s="30">
        <v>751</v>
      </c>
      <c r="I74" s="33">
        <v>12284.076999999999</v>
      </c>
      <c r="J74" s="24">
        <v>68</v>
      </c>
      <c r="K74" s="30">
        <v>47.6</v>
      </c>
      <c r="L74" s="30">
        <v>39</v>
      </c>
      <c r="M74" s="33">
        <v>61</v>
      </c>
      <c r="N74" s="26">
        <v>38.229999999999997</v>
      </c>
      <c r="O74" s="536">
        <v>36</v>
      </c>
      <c r="P74" s="30">
        <v>41</v>
      </c>
      <c r="Q74" s="30">
        <v>43.25</v>
      </c>
      <c r="R74" s="29"/>
      <c r="S74" s="39"/>
      <c r="T74" s="30"/>
      <c r="U74" s="42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</row>
    <row r="75" spans="1:68" s="2" customFormat="1" ht="30" customHeight="1" x14ac:dyDescent="0.2">
      <c r="A75" s="243" t="s">
        <v>63</v>
      </c>
      <c r="B75" s="605">
        <v>31.417000000000002</v>
      </c>
      <c r="C75" s="598">
        <v>24.731999999999999</v>
      </c>
      <c r="D75" s="598">
        <v>28.268999999999998</v>
      </c>
      <c r="E75" s="592">
        <v>26.988294</v>
      </c>
      <c r="F75" s="5">
        <v>342</v>
      </c>
      <c r="G75" s="7">
        <v>239.4</v>
      </c>
      <c r="H75" s="7">
        <v>259</v>
      </c>
      <c r="I75" s="32">
        <v>492.91666600000002</v>
      </c>
      <c r="J75" s="95">
        <v>6</v>
      </c>
      <c r="K75" s="7">
        <v>4.2</v>
      </c>
      <c r="L75" s="7">
        <v>155</v>
      </c>
      <c r="M75" s="32">
        <v>150</v>
      </c>
      <c r="N75" s="5"/>
      <c r="O75" s="533">
        <v>78.135999999999996</v>
      </c>
      <c r="P75" s="7"/>
      <c r="Q75" s="7"/>
      <c r="R75" s="5"/>
      <c r="S75" s="232"/>
      <c r="T75" s="7"/>
      <c r="U75" s="23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27"/>
      <c r="BJ75" s="27"/>
      <c r="BK75" s="27"/>
      <c r="BL75" s="27"/>
      <c r="BM75" s="27"/>
      <c r="BN75" s="27"/>
      <c r="BO75" s="27"/>
      <c r="BP75" s="27"/>
    </row>
    <row r="76" spans="1:68" s="27" customFormat="1" ht="30" customHeight="1" x14ac:dyDescent="0.2">
      <c r="A76" s="28" t="s">
        <v>64</v>
      </c>
      <c r="B76" s="606">
        <v>64.760000000000005</v>
      </c>
      <c r="C76" s="596">
        <v>51.445</v>
      </c>
      <c r="D76" s="596">
        <v>49.402999999999999</v>
      </c>
      <c r="E76" s="591">
        <v>52.448051999999997</v>
      </c>
      <c r="F76" s="26">
        <v>3037</v>
      </c>
      <c r="G76" s="30">
        <v>2125.9</v>
      </c>
      <c r="H76" s="30">
        <v>2725</v>
      </c>
      <c r="I76" s="33">
        <v>5612.3333339999999</v>
      </c>
      <c r="J76" s="24">
        <v>66</v>
      </c>
      <c r="K76" s="30">
        <v>46.2</v>
      </c>
      <c r="L76" s="30">
        <v>101</v>
      </c>
      <c r="M76" s="33">
        <v>138</v>
      </c>
      <c r="N76" s="26">
        <v>139</v>
      </c>
      <c r="O76" s="536">
        <v>0</v>
      </c>
      <c r="P76" s="30"/>
      <c r="Q76" s="33"/>
      <c r="R76" s="29"/>
      <c r="S76" s="39"/>
      <c r="T76" s="39"/>
      <c r="U76" s="42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</row>
    <row r="77" spans="1:68" s="2" customFormat="1" ht="30" customHeight="1" x14ac:dyDescent="0.2">
      <c r="A77" s="243" t="s">
        <v>65</v>
      </c>
      <c r="B77" s="605">
        <v>56.755000000000003</v>
      </c>
      <c r="C77" s="598">
        <v>44.905000000000001</v>
      </c>
      <c r="D77" s="598">
        <v>43.581000000000003</v>
      </c>
      <c r="E77" s="592">
        <v>45.290500000000002</v>
      </c>
      <c r="F77" s="5">
        <v>4365</v>
      </c>
      <c r="G77" s="7">
        <v>3055.5</v>
      </c>
      <c r="H77" s="7">
        <v>2225</v>
      </c>
      <c r="I77" s="32">
        <v>4493.3333339999999</v>
      </c>
      <c r="J77" s="95">
        <v>162</v>
      </c>
      <c r="K77" s="7">
        <v>113.4</v>
      </c>
      <c r="L77" s="7">
        <v>149</v>
      </c>
      <c r="M77" s="32">
        <v>187</v>
      </c>
      <c r="N77" s="6"/>
      <c r="O77" s="533">
        <v>0</v>
      </c>
      <c r="P77" s="7"/>
      <c r="Q77" s="32"/>
      <c r="R77" s="6"/>
      <c r="S77" s="40"/>
      <c r="T77" s="40"/>
      <c r="U77" s="4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27"/>
      <c r="BJ77" s="27"/>
      <c r="BK77" s="27"/>
      <c r="BL77" s="27"/>
      <c r="BM77" s="27"/>
      <c r="BN77" s="27"/>
      <c r="BO77" s="27"/>
      <c r="BP77" s="27"/>
    </row>
    <row r="78" spans="1:68" s="27" customFormat="1" ht="30" customHeight="1" x14ac:dyDescent="0.2">
      <c r="A78" s="28" t="s">
        <v>66</v>
      </c>
      <c r="B78" s="606">
        <v>22.626999999999999</v>
      </c>
      <c r="C78" s="596">
        <v>17.541</v>
      </c>
      <c r="D78" s="596">
        <v>21.009</v>
      </c>
      <c r="E78" s="591">
        <v>23.372</v>
      </c>
      <c r="F78" s="26">
        <v>2905</v>
      </c>
      <c r="G78" s="30">
        <v>2033.5</v>
      </c>
      <c r="H78" s="30">
        <v>1087</v>
      </c>
      <c r="I78" s="33">
        <v>2862.25</v>
      </c>
      <c r="J78" s="24">
        <v>65</v>
      </c>
      <c r="K78" s="30">
        <v>45.5</v>
      </c>
      <c r="L78" s="30">
        <v>35</v>
      </c>
      <c r="M78" s="33">
        <v>56</v>
      </c>
      <c r="N78" s="29"/>
      <c r="O78" s="536">
        <v>0</v>
      </c>
      <c r="P78" s="30"/>
      <c r="Q78" s="33"/>
      <c r="R78" s="29"/>
      <c r="S78" s="39"/>
      <c r="T78" s="39"/>
      <c r="U78" s="42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</row>
    <row r="79" spans="1:68" s="2" customFormat="1" ht="30" customHeight="1" x14ac:dyDescent="0.2">
      <c r="A79" s="243" t="s">
        <v>67</v>
      </c>
      <c r="B79" s="605">
        <v>46.73</v>
      </c>
      <c r="C79" s="598">
        <v>37.048000000000002</v>
      </c>
      <c r="D79" s="598">
        <v>39.229999999999997</v>
      </c>
      <c r="E79" s="592">
        <v>40.43</v>
      </c>
      <c r="F79" s="5">
        <v>3762</v>
      </c>
      <c r="G79" s="7">
        <v>2633.4</v>
      </c>
      <c r="H79" s="7">
        <v>1050</v>
      </c>
      <c r="I79" s="32">
        <v>5240.6666660000001</v>
      </c>
      <c r="J79" s="95">
        <v>66</v>
      </c>
      <c r="K79" s="7">
        <v>46.2</v>
      </c>
      <c r="L79" s="7">
        <v>64</v>
      </c>
      <c r="M79" s="32">
        <v>104</v>
      </c>
      <c r="N79" s="5">
        <v>54</v>
      </c>
      <c r="O79" s="533">
        <v>0</v>
      </c>
      <c r="P79" s="7"/>
      <c r="Q79" s="32"/>
      <c r="R79" s="6"/>
      <c r="S79" s="40"/>
      <c r="T79" s="40"/>
      <c r="U79" s="4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27"/>
      <c r="BJ79" s="27"/>
      <c r="BK79" s="27"/>
      <c r="BL79" s="27"/>
      <c r="BM79" s="27"/>
      <c r="BN79" s="27"/>
      <c r="BO79" s="27"/>
      <c r="BP79" s="27"/>
    </row>
    <row r="80" spans="1:68" s="27" customFormat="1" ht="30" customHeight="1" x14ac:dyDescent="0.2">
      <c r="A80" s="28" t="s">
        <v>68</v>
      </c>
      <c r="B80" s="606">
        <v>52.95</v>
      </c>
      <c r="C80" s="596">
        <v>41.978999999999999</v>
      </c>
      <c r="D80" s="596">
        <v>44.305</v>
      </c>
      <c r="E80" s="591">
        <v>46.095056</v>
      </c>
      <c r="F80" s="26">
        <v>4627</v>
      </c>
      <c r="G80" s="30">
        <v>3238.9</v>
      </c>
      <c r="H80" s="30">
        <v>3135</v>
      </c>
      <c r="I80" s="33">
        <v>6953.0833339999999</v>
      </c>
      <c r="J80" s="24">
        <v>99</v>
      </c>
      <c r="K80" s="30">
        <v>69.3</v>
      </c>
      <c r="L80" s="30">
        <v>68</v>
      </c>
      <c r="M80" s="33">
        <v>137</v>
      </c>
      <c r="N80" s="26">
        <v>54</v>
      </c>
      <c r="O80" s="536">
        <v>0</v>
      </c>
      <c r="P80" s="30"/>
      <c r="Q80" s="33"/>
      <c r="R80" s="29"/>
      <c r="S80" s="39"/>
      <c r="T80" s="39"/>
      <c r="U80" s="42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</row>
    <row r="81" spans="1:68" s="2" customFormat="1" ht="30" customHeight="1" x14ac:dyDescent="0.2">
      <c r="A81" s="243" t="s">
        <v>140</v>
      </c>
      <c r="B81" s="605">
        <v>42.274000000000001</v>
      </c>
      <c r="C81" s="598">
        <v>41.936</v>
      </c>
      <c r="D81" s="598">
        <v>33.601999999999997</v>
      </c>
      <c r="E81" s="592">
        <v>34.869830999999998</v>
      </c>
      <c r="F81" s="5">
        <v>2627</v>
      </c>
      <c r="G81" s="7">
        <v>1838.9</v>
      </c>
      <c r="H81" s="7">
        <v>1002</v>
      </c>
      <c r="I81" s="32">
        <v>3067.0833320000002</v>
      </c>
      <c r="J81" s="95">
        <v>123</v>
      </c>
      <c r="K81" s="7">
        <v>86.1</v>
      </c>
      <c r="L81" s="7">
        <v>52</v>
      </c>
      <c r="M81" s="32">
        <v>102</v>
      </c>
      <c r="N81" s="5">
        <v>12</v>
      </c>
      <c r="O81" s="533">
        <v>0</v>
      </c>
      <c r="P81" s="7"/>
      <c r="Q81" s="32"/>
      <c r="R81" s="6"/>
      <c r="S81" s="40"/>
      <c r="T81" s="40"/>
      <c r="U81" s="4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27"/>
      <c r="BJ81" s="27"/>
      <c r="BK81" s="27"/>
      <c r="BL81" s="27"/>
      <c r="BM81" s="27"/>
      <c r="BN81" s="27"/>
      <c r="BO81" s="27"/>
      <c r="BP81" s="27"/>
    </row>
    <row r="82" spans="1:68" s="27" customFormat="1" ht="30" customHeight="1" x14ac:dyDescent="0.2">
      <c r="A82" s="28" t="s">
        <v>69</v>
      </c>
      <c r="B82" s="606">
        <v>47.48</v>
      </c>
      <c r="C82" s="596">
        <v>37.642000000000003</v>
      </c>
      <c r="D82" s="596">
        <v>43.706000000000003</v>
      </c>
      <c r="E82" s="591">
        <v>45.211370000000002</v>
      </c>
      <c r="F82" s="26">
        <v>3190</v>
      </c>
      <c r="G82" s="30">
        <v>2233</v>
      </c>
      <c r="H82" s="30">
        <v>1174</v>
      </c>
      <c r="I82" s="33">
        <v>4690.8333339999999</v>
      </c>
      <c r="J82" s="24">
        <v>45</v>
      </c>
      <c r="K82" s="30">
        <v>31.5</v>
      </c>
      <c r="L82" s="30">
        <v>50</v>
      </c>
      <c r="M82" s="33">
        <v>80.5</v>
      </c>
      <c r="N82" s="26">
        <v>57</v>
      </c>
      <c r="O82" s="536">
        <v>0</v>
      </c>
      <c r="P82" s="30"/>
      <c r="Q82" s="33"/>
      <c r="R82" s="29"/>
      <c r="S82" s="39"/>
      <c r="T82" s="39"/>
      <c r="U82" s="42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</row>
    <row r="83" spans="1:68" s="2" customFormat="1" ht="30" customHeight="1" x14ac:dyDescent="0.2">
      <c r="A83" s="243" t="s">
        <v>71</v>
      </c>
      <c r="B83" s="605">
        <v>45.521999999999998</v>
      </c>
      <c r="C83" s="598">
        <v>36.198999999999998</v>
      </c>
      <c r="D83" s="598">
        <v>34.777000000000001</v>
      </c>
      <c r="E83" s="592">
        <v>35.419153999999999</v>
      </c>
      <c r="F83" s="5">
        <v>608</v>
      </c>
      <c r="G83" s="7">
        <v>425.6</v>
      </c>
      <c r="H83" s="7">
        <v>1948</v>
      </c>
      <c r="I83" s="32">
        <v>2622.75</v>
      </c>
      <c r="J83" s="95">
        <v>140</v>
      </c>
      <c r="K83" s="7">
        <v>98</v>
      </c>
      <c r="L83" s="7">
        <v>76</v>
      </c>
      <c r="M83" s="32">
        <v>92</v>
      </c>
      <c r="N83" s="6"/>
      <c r="O83" s="533">
        <v>0</v>
      </c>
      <c r="P83" s="7"/>
      <c r="Q83" s="32"/>
      <c r="R83" s="5"/>
      <c r="S83" s="232"/>
      <c r="T83" s="7"/>
      <c r="U83" s="23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27"/>
      <c r="BJ83" s="27"/>
      <c r="BK83" s="27"/>
      <c r="BL83" s="27"/>
      <c r="BM83" s="27"/>
      <c r="BN83" s="27"/>
      <c r="BO83" s="27"/>
      <c r="BP83" s="27"/>
    </row>
    <row r="84" spans="1:68" s="27" customFormat="1" ht="30" customHeight="1" x14ac:dyDescent="0.2">
      <c r="A84" s="28" t="s">
        <v>70</v>
      </c>
      <c r="B84" s="606">
        <v>24.812000000000001</v>
      </c>
      <c r="C84" s="596">
        <v>19.611999999999998</v>
      </c>
      <c r="D84" s="596">
        <v>20.327999999999999</v>
      </c>
      <c r="E84" s="591">
        <v>21.327921</v>
      </c>
      <c r="F84" s="26">
        <v>1817</v>
      </c>
      <c r="G84" s="30">
        <v>1271.9000000000001</v>
      </c>
      <c r="H84" s="30">
        <v>723</v>
      </c>
      <c r="I84" s="33">
        <v>2617.6666660000001</v>
      </c>
      <c r="J84" s="24">
        <v>22</v>
      </c>
      <c r="K84" s="30">
        <v>15.4</v>
      </c>
      <c r="L84" s="30">
        <v>12</v>
      </c>
      <c r="M84" s="33">
        <v>48</v>
      </c>
      <c r="N84" s="26">
        <v>33</v>
      </c>
      <c r="O84" s="536">
        <v>26.4</v>
      </c>
      <c r="P84" s="30">
        <v>20</v>
      </c>
      <c r="Q84" s="30">
        <v>21</v>
      </c>
      <c r="R84" s="29"/>
      <c r="S84" s="39"/>
      <c r="T84" s="33"/>
      <c r="U84" s="42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</row>
    <row r="85" spans="1:68" s="2" customFormat="1" ht="30" customHeight="1" x14ac:dyDescent="0.2">
      <c r="A85" s="243" t="s">
        <v>72</v>
      </c>
      <c r="B85" s="605">
        <v>38.289000000000001</v>
      </c>
      <c r="C85" s="598">
        <v>30.417000000000002</v>
      </c>
      <c r="D85" s="598">
        <v>28.553999999999998</v>
      </c>
      <c r="E85" s="597">
        <v>28.937999999999999</v>
      </c>
      <c r="F85" s="5">
        <v>2860</v>
      </c>
      <c r="G85" s="7">
        <v>2002</v>
      </c>
      <c r="H85" s="7">
        <v>612</v>
      </c>
      <c r="I85" s="34">
        <v>2476</v>
      </c>
      <c r="J85" s="95">
        <v>52</v>
      </c>
      <c r="K85" s="7">
        <v>36.4</v>
      </c>
      <c r="L85" s="7">
        <v>26</v>
      </c>
      <c r="M85" s="34">
        <v>65</v>
      </c>
      <c r="N85" s="6"/>
      <c r="O85" s="533">
        <v>0</v>
      </c>
      <c r="P85" s="7"/>
      <c r="Q85" s="34"/>
      <c r="R85" s="6"/>
      <c r="S85" s="40"/>
      <c r="T85" s="34"/>
      <c r="U85" s="92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27"/>
      <c r="BJ85" s="27"/>
      <c r="BK85" s="27"/>
      <c r="BL85" s="27"/>
      <c r="BM85" s="27"/>
      <c r="BN85" s="27"/>
      <c r="BO85" s="27"/>
      <c r="BP85" s="27"/>
    </row>
    <row r="86" spans="1:68" s="27" customFormat="1" ht="30" customHeight="1" x14ac:dyDescent="0.2">
      <c r="A86" s="28" t="s">
        <v>73</v>
      </c>
      <c r="B86" s="606">
        <v>33.65</v>
      </c>
      <c r="C86" s="596">
        <v>26.274000000000001</v>
      </c>
      <c r="D86" s="657">
        <v>23.346064999999999</v>
      </c>
      <c r="E86" s="591">
        <v>23.346064999999999</v>
      </c>
      <c r="F86" s="26">
        <v>6535</v>
      </c>
      <c r="G86" s="30">
        <v>4574.5</v>
      </c>
      <c r="H86" s="30">
        <v>1765</v>
      </c>
      <c r="I86" s="33">
        <v>6296</v>
      </c>
      <c r="J86" s="24">
        <v>114</v>
      </c>
      <c r="K86" s="30">
        <v>79.8</v>
      </c>
      <c r="L86" s="30">
        <v>178</v>
      </c>
      <c r="M86" s="33">
        <v>207</v>
      </c>
      <c r="N86" s="26">
        <v>21.565999999999999</v>
      </c>
      <c r="O86" s="536">
        <v>0</v>
      </c>
      <c r="P86" s="30"/>
      <c r="Q86" s="33"/>
      <c r="R86" s="29"/>
      <c r="S86" s="39"/>
      <c r="T86" s="33"/>
      <c r="U86" s="42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</row>
    <row r="87" spans="1:68" s="2" customFormat="1" ht="30" customHeight="1" x14ac:dyDescent="0.2">
      <c r="A87" s="243" t="s">
        <v>74</v>
      </c>
      <c r="B87" s="605">
        <v>42.509</v>
      </c>
      <c r="C87" s="598">
        <v>33.734999999999999</v>
      </c>
      <c r="D87" s="598">
        <v>28.527999999999999</v>
      </c>
      <c r="E87" s="597">
        <v>29.248000000000001</v>
      </c>
      <c r="F87" s="5">
        <v>1245</v>
      </c>
      <c r="G87" s="7">
        <v>871.5</v>
      </c>
      <c r="H87" s="7">
        <v>691</v>
      </c>
      <c r="I87" s="34">
        <v>1398.1666660000001</v>
      </c>
      <c r="J87" s="95">
        <v>115</v>
      </c>
      <c r="K87" s="7">
        <v>80.5</v>
      </c>
      <c r="L87" s="7">
        <v>71</v>
      </c>
      <c r="M87" s="34">
        <v>104</v>
      </c>
      <c r="N87" s="6"/>
      <c r="O87" s="533">
        <v>0</v>
      </c>
      <c r="P87" s="7"/>
      <c r="Q87" s="34"/>
      <c r="R87" s="6"/>
      <c r="S87" s="40"/>
      <c r="T87" s="34"/>
      <c r="U87" s="92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27"/>
      <c r="BJ87" s="27"/>
      <c r="BK87" s="27"/>
      <c r="BL87" s="27"/>
      <c r="BM87" s="27"/>
      <c r="BN87" s="27"/>
      <c r="BO87" s="27"/>
      <c r="BP87" s="27"/>
    </row>
    <row r="88" spans="1:68" s="27" customFormat="1" ht="30" customHeight="1" x14ac:dyDescent="0.2">
      <c r="A88" s="28" t="s">
        <v>75</v>
      </c>
      <c r="B88" s="606">
        <v>26.414999999999999</v>
      </c>
      <c r="C88" s="596">
        <v>20.942</v>
      </c>
      <c r="D88" s="596">
        <v>16.465</v>
      </c>
      <c r="E88" s="591">
        <v>16.981127000000001</v>
      </c>
      <c r="F88" s="26">
        <v>1197</v>
      </c>
      <c r="G88" s="30">
        <v>837.9</v>
      </c>
      <c r="H88" s="30">
        <v>1042</v>
      </c>
      <c r="I88" s="33">
        <v>1782.8333319999999</v>
      </c>
      <c r="J88" s="24">
        <v>36</v>
      </c>
      <c r="K88" s="30">
        <v>25.2</v>
      </c>
      <c r="L88" s="30">
        <v>37</v>
      </c>
      <c r="M88" s="33">
        <v>50</v>
      </c>
      <c r="N88" s="26"/>
      <c r="O88" s="536">
        <v>0</v>
      </c>
      <c r="P88" s="30"/>
      <c r="Q88" s="33"/>
      <c r="R88" s="29"/>
      <c r="S88" s="39"/>
      <c r="T88" s="33"/>
      <c r="U88" s="42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</row>
    <row r="89" spans="1:68" s="2" customFormat="1" ht="30" customHeight="1" x14ac:dyDescent="0.2">
      <c r="A89" s="243" t="s">
        <v>76</v>
      </c>
      <c r="B89" s="605">
        <v>75.355999999999995</v>
      </c>
      <c r="C89" s="598">
        <v>59.802999999999997</v>
      </c>
      <c r="D89" s="598">
        <v>44.994999999999997</v>
      </c>
      <c r="E89" s="597">
        <v>43.440038000000001</v>
      </c>
      <c r="F89" s="5">
        <v>1839</v>
      </c>
      <c r="G89" s="7">
        <v>1287.3</v>
      </c>
      <c r="H89" s="7">
        <v>358</v>
      </c>
      <c r="I89" s="34">
        <v>366.46666800000003</v>
      </c>
      <c r="J89" s="95">
        <v>124</v>
      </c>
      <c r="K89" s="7">
        <v>86.8</v>
      </c>
      <c r="L89" s="7">
        <v>0</v>
      </c>
      <c r="M89" s="34">
        <v>0</v>
      </c>
      <c r="N89" s="6"/>
      <c r="O89" s="533">
        <v>0</v>
      </c>
      <c r="P89" s="7"/>
      <c r="Q89" s="34"/>
      <c r="R89" s="5"/>
      <c r="S89" s="232"/>
      <c r="T89" s="7"/>
      <c r="U89" s="92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27"/>
      <c r="BJ89" s="27"/>
      <c r="BK89" s="27"/>
      <c r="BL89" s="27"/>
      <c r="BM89" s="27"/>
      <c r="BN89" s="27"/>
      <c r="BO89" s="27"/>
      <c r="BP89" s="27"/>
    </row>
    <row r="90" spans="1:68" s="27" customFormat="1" ht="30" customHeight="1" x14ac:dyDescent="0.2">
      <c r="A90" s="28" t="s">
        <v>77</v>
      </c>
      <c r="B90" s="606">
        <v>44.494999999999997</v>
      </c>
      <c r="C90" s="596">
        <v>35.311</v>
      </c>
      <c r="D90" s="596">
        <v>32.177999999999997</v>
      </c>
      <c r="E90" s="591">
        <v>32.965983999999999</v>
      </c>
      <c r="F90" s="26">
        <v>1350</v>
      </c>
      <c r="G90" s="30">
        <v>945</v>
      </c>
      <c r="H90" s="30">
        <v>690</v>
      </c>
      <c r="I90" s="33">
        <v>1566.8571440000001</v>
      </c>
      <c r="J90" s="24">
        <v>101</v>
      </c>
      <c r="K90" s="30">
        <v>70.7</v>
      </c>
      <c r="L90" s="30">
        <v>45</v>
      </c>
      <c r="M90" s="33">
        <v>78</v>
      </c>
      <c r="N90" s="29"/>
      <c r="O90" s="536">
        <v>0</v>
      </c>
      <c r="P90" s="30"/>
      <c r="Q90" s="33"/>
      <c r="R90" s="26"/>
      <c r="S90" s="234"/>
      <c r="T90" s="30"/>
      <c r="U90" s="235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</row>
    <row r="91" spans="1:68" s="2" customFormat="1" ht="30" customHeight="1" x14ac:dyDescent="0.2">
      <c r="A91" s="243" t="s">
        <v>78</v>
      </c>
      <c r="B91" s="605">
        <v>51.293999999999997</v>
      </c>
      <c r="C91" s="598">
        <v>40.707000000000001</v>
      </c>
      <c r="D91" s="598">
        <v>39.945</v>
      </c>
      <c r="E91" s="597">
        <v>42.365000000000002</v>
      </c>
      <c r="F91" s="5">
        <v>3337</v>
      </c>
      <c r="G91" s="7">
        <v>2335.9</v>
      </c>
      <c r="H91" s="7">
        <v>842.2</v>
      </c>
      <c r="I91" s="34">
        <v>4832.5000399999999</v>
      </c>
      <c r="J91" s="95">
        <v>72</v>
      </c>
      <c r="K91" s="7">
        <v>50.4</v>
      </c>
      <c r="L91" s="7">
        <v>42</v>
      </c>
      <c r="M91" s="34">
        <v>104</v>
      </c>
      <c r="N91" s="5">
        <v>44.633000000000003</v>
      </c>
      <c r="O91" s="533">
        <v>0</v>
      </c>
      <c r="P91" s="7"/>
      <c r="Q91" s="34"/>
      <c r="R91" s="6"/>
      <c r="S91" s="34"/>
      <c r="T91" s="34"/>
      <c r="U91" s="92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27"/>
      <c r="BJ91" s="27"/>
      <c r="BK91" s="27"/>
      <c r="BL91" s="27"/>
      <c r="BM91" s="27"/>
      <c r="BN91" s="27"/>
      <c r="BO91" s="27"/>
      <c r="BP91" s="27"/>
    </row>
    <row r="92" spans="1:68" s="27" customFormat="1" ht="30" customHeight="1" x14ac:dyDescent="0.2">
      <c r="A92" s="28" t="s">
        <v>79</v>
      </c>
      <c r="B92" s="606">
        <v>14.093999999999999</v>
      </c>
      <c r="C92" s="596">
        <v>13.925000000000001</v>
      </c>
      <c r="D92" s="596">
        <v>16.088999999999999</v>
      </c>
      <c r="E92" s="591">
        <v>16.088999999999999</v>
      </c>
      <c r="F92" s="26">
        <v>2727</v>
      </c>
      <c r="G92" s="30">
        <v>1908.9</v>
      </c>
      <c r="H92" s="30">
        <v>1171</v>
      </c>
      <c r="I92" s="33">
        <v>2853.5416660000001</v>
      </c>
      <c r="J92" s="24">
        <v>40</v>
      </c>
      <c r="K92" s="30">
        <v>28</v>
      </c>
      <c r="L92" s="30">
        <v>21</v>
      </c>
      <c r="M92" s="33">
        <v>40</v>
      </c>
      <c r="N92" s="26"/>
      <c r="O92" s="536">
        <v>0</v>
      </c>
      <c r="P92" s="30"/>
      <c r="Q92" s="33"/>
      <c r="R92" s="29"/>
      <c r="S92" s="33"/>
      <c r="T92" s="33"/>
      <c r="U92" s="42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</row>
    <row r="93" spans="1:68" s="2" customFormat="1" ht="30" customHeight="1" x14ac:dyDescent="0.2">
      <c r="A93" s="243" t="s">
        <v>80</v>
      </c>
      <c r="B93" s="605">
        <v>13.154</v>
      </c>
      <c r="C93" s="598">
        <v>12.641</v>
      </c>
      <c r="D93" s="598">
        <v>19.666</v>
      </c>
      <c r="E93" s="597">
        <v>19.666</v>
      </c>
      <c r="F93" s="5">
        <v>1301</v>
      </c>
      <c r="G93" s="7">
        <v>910.7</v>
      </c>
      <c r="H93" s="7">
        <v>1172</v>
      </c>
      <c r="I93" s="34">
        <v>1456.0666659999999</v>
      </c>
      <c r="J93" s="95">
        <v>21</v>
      </c>
      <c r="K93" s="7">
        <v>14.7</v>
      </c>
      <c r="L93" s="7">
        <v>26</v>
      </c>
      <c r="M93" s="34">
        <v>43</v>
      </c>
      <c r="N93" s="6">
        <v>15</v>
      </c>
      <c r="O93" s="533">
        <v>12</v>
      </c>
      <c r="P93" s="7">
        <v>11</v>
      </c>
      <c r="Q93" s="7">
        <v>11</v>
      </c>
      <c r="R93" s="6"/>
      <c r="S93" s="34"/>
      <c r="T93" s="34"/>
      <c r="U93" s="92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27"/>
      <c r="BJ93" s="27"/>
      <c r="BK93" s="27"/>
      <c r="BL93" s="27"/>
      <c r="BM93" s="27"/>
      <c r="BN93" s="27"/>
      <c r="BO93" s="27"/>
      <c r="BP93" s="27"/>
    </row>
    <row r="94" spans="1:68" s="27" customFormat="1" ht="27.75" customHeight="1" x14ac:dyDescent="0.2">
      <c r="A94" s="28" t="s">
        <v>81</v>
      </c>
      <c r="B94" s="606">
        <v>42.274999999999999</v>
      </c>
      <c r="C94" s="596">
        <v>33.414000000000001</v>
      </c>
      <c r="D94" s="596">
        <v>15.74</v>
      </c>
      <c r="E94" s="591">
        <v>16.227</v>
      </c>
      <c r="F94" s="26">
        <v>2214</v>
      </c>
      <c r="G94" s="30">
        <v>1549.8</v>
      </c>
      <c r="H94" s="30">
        <v>1489</v>
      </c>
      <c r="I94" s="33">
        <v>2454.3333339999999</v>
      </c>
      <c r="J94" s="24">
        <v>43</v>
      </c>
      <c r="K94" s="30">
        <v>30.1</v>
      </c>
      <c r="L94" s="30">
        <v>40</v>
      </c>
      <c r="M94" s="33">
        <v>71</v>
      </c>
      <c r="N94" s="29"/>
      <c r="O94" s="536">
        <v>0</v>
      </c>
      <c r="P94" s="30"/>
      <c r="Q94" s="33"/>
      <c r="R94" s="29"/>
      <c r="S94" s="33"/>
      <c r="T94" s="33"/>
      <c r="U94" s="42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</row>
    <row r="95" spans="1:68" s="2" customFormat="1" ht="30" customHeight="1" x14ac:dyDescent="0.2">
      <c r="A95" s="243" t="s">
        <v>82</v>
      </c>
      <c r="B95" s="605">
        <v>27.239000000000001</v>
      </c>
      <c r="C95" s="598">
        <v>21.550999999999998</v>
      </c>
      <c r="D95" s="598">
        <v>17.225000000000001</v>
      </c>
      <c r="E95" s="597">
        <v>18.75</v>
      </c>
      <c r="F95" s="5">
        <v>2510</v>
      </c>
      <c r="G95" s="7">
        <v>1757</v>
      </c>
      <c r="H95" s="7">
        <v>863</v>
      </c>
      <c r="I95" s="34">
        <v>2709.35</v>
      </c>
      <c r="J95" s="95">
        <v>31</v>
      </c>
      <c r="K95" s="7">
        <v>21.7</v>
      </c>
      <c r="L95" s="7">
        <v>29</v>
      </c>
      <c r="M95" s="34">
        <v>50</v>
      </c>
      <c r="N95" s="5"/>
      <c r="O95" s="533">
        <v>0</v>
      </c>
      <c r="P95" s="7"/>
      <c r="Q95" s="34"/>
      <c r="R95" s="6"/>
      <c r="S95" s="34"/>
      <c r="T95" s="34"/>
      <c r="U95" s="92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27"/>
      <c r="BJ95" s="27"/>
      <c r="BK95" s="27"/>
      <c r="BL95" s="27"/>
      <c r="BM95" s="27"/>
      <c r="BN95" s="27"/>
      <c r="BO95" s="27"/>
      <c r="BP95" s="27"/>
    </row>
    <row r="96" spans="1:68" s="27" customFormat="1" ht="30" customHeight="1" x14ac:dyDescent="0.2">
      <c r="A96" s="28" t="s">
        <v>83</v>
      </c>
      <c r="B96" s="606">
        <v>67.805000000000007</v>
      </c>
      <c r="C96" s="596">
        <v>53.756</v>
      </c>
      <c r="D96" s="596">
        <v>48.177999999999997</v>
      </c>
      <c r="E96" s="591">
        <v>49.820872000000001</v>
      </c>
      <c r="F96" s="26">
        <v>3261</v>
      </c>
      <c r="G96" s="30">
        <v>2282.6999999999998</v>
      </c>
      <c r="H96" s="30">
        <v>719.2</v>
      </c>
      <c r="I96" s="33">
        <v>2955</v>
      </c>
      <c r="J96" s="24">
        <v>101</v>
      </c>
      <c r="K96" s="30">
        <v>70.7</v>
      </c>
      <c r="L96" s="30">
        <v>43</v>
      </c>
      <c r="M96" s="33">
        <v>55</v>
      </c>
      <c r="N96" s="29"/>
      <c r="O96" s="536">
        <v>0</v>
      </c>
      <c r="P96" s="30"/>
      <c r="Q96" s="33"/>
      <c r="R96" s="29"/>
      <c r="S96" s="33"/>
      <c r="T96" s="33"/>
      <c r="U96" s="42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</row>
    <row r="97" spans="1:68" s="2" customFormat="1" ht="30" customHeight="1" x14ac:dyDescent="0.2">
      <c r="A97" s="243" t="s">
        <v>84</v>
      </c>
      <c r="B97" s="605">
        <v>24.312999999999999</v>
      </c>
      <c r="C97" s="598">
        <v>19.391999999999999</v>
      </c>
      <c r="D97" s="598">
        <v>22.132999999999999</v>
      </c>
      <c r="E97" s="597">
        <v>23.294127</v>
      </c>
      <c r="F97" s="5">
        <v>2359</v>
      </c>
      <c r="G97" s="7">
        <v>1651.3</v>
      </c>
      <c r="H97" s="7">
        <v>1174</v>
      </c>
      <c r="I97" s="34">
        <v>3447</v>
      </c>
      <c r="J97" s="95">
        <v>58</v>
      </c>
      <c r="K97" s="7">
        <v>40.6</v>
      </c>
      <c r="L97" s="7">
        <v>36</v>
      </c>
      <c r="M97" s="34">
        <v>41</v>
      </c>
      <c r="N97" s="6"/>
      <c r="O97" s="533">
        <v>0</v>
      </c>
      <c r="P97" s="7"/>
      <c r="Q97" s="34"/>
      <c r="R97" s="6"/>
      <c r="S97" s="34"/>
      <c r="T97" s="34"/>
      <c r="U97" s="92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27"/>
      <c r="BJ97" s="27"/>
      <c r="BK97" s="27"/>
      <c r="BL97" s="27"/>
      <c r="BM97" s="27"/>
      <c r="BN97" s="27"/>
      <c r="BO97" s="27"/>
      <c r="BP97" s="27"/>
    </row>
    <row r="98" spans="1:68" s="27" customFormat="1" ht="30" customHeight="1" x14ac:dyDescent="0.2">
      <c r="A98" s="28" t="s">
        <v>85</v>
      </c>
      <c r="B98" s="606">
        <v>42.584000000000003</v>
      </c>
      <c r="C98" s="596">
        <v>33.76</v>
      </c>
      <c r="D98" s="596">
        <v>36.906999999999996</v>
      </c>
      <c r="E98" s="591">
        <v>37.950802000000003</v>
      </c>
      <c r="F98" s="26">
        <v>2826</v>
      </c>
      <c r="G98" s="30">
        <v>1978.2</v>
      </c>
      <c r="H98" s="30">
        <v>1711</v>
      </c>
      <c r="I98" s="33">
        <v>2141</v>
      </c>
      <c r="J98" s="24">
        <v>99</v>
      </c>
      <c r="K98" s="30">
        <v>69.3</v>
      </c>
      <c r="L98" s="30">
        <v>58</v>
      </c>
      <c r="M98" s="33">
        <v>94</v>
      </c>
      <c r="N98" s="29"/>
      <c r="O98" s="536">
        <v>0</v>
      </c>
      <c r="P98" s="30"/>
      <c r="Q98" s="33"/>
      <c r="R98" s="29"/>
      <c r="S98" s="33"/>
      <c r="T98" s="33"/>
      <c r="U98" s="42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</row>
    <row r="99" spans="1:68" s="2" customFormat="1" ht="30" customHeight="1" x14ac:dyDescent="0.2">
      <c r="A99" s="243" t="s">
        <v>86</v>
      </c>
      <c r="B99" s="605">
        <v>51.634</v>
      </c>
      <c r="C99" s="598">
        <v>41.018000000000001</v>
      </c>
      <c r="D99" s="598">
        <v>41.161999999999999</v>
      </c>
      <c r="E99" s="597">
        <v>41.880823999999997</v>
      </c>
      <c r="F99" s="5">
        <v>2710</v>
      </c>
      <c r="G99" s="7">
        <v>1897</v>
      </c>
      <c r="H99" s="7">
        <v>2016</v>
      </c>
      <c r="I99" s="34">
        <v>3775.75</v>
      </c>
      <c r="J99" s="95">
        <v>88</v>
      </c>
      <c r="K99" s="7">
        <v>61.6</v>
      </c>
      <c r="L99" s="7">
        <v>73</v>
      </c>
      <c r="M99" s="34">
        <v>99</v>
      </c>
      <c r="N99" s="5">
        <v>110</v>
      </c>
      <c r="O99" s="533">
        <v>0</v>
      </c>
      <c r="P99" s="7"/>
      <c r="Q99" s="34"/>
      <c r="R99" s="6"/>
      <c r="S99" s="34"/>
      <c r="T99" s="34"/>
      <c r="U99" s="92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27"/>
      <c r="BJ99" s="27"/>
      <c r="BK99" s="27"/>
      <c r="BL99" s="27"/>
      <c r="BM99" s="27"/>
      <c r="BN99" s="27"/>
      <c r="BO99" s="27"/>
      <c r="BP99" s="27"/>
    </row>
    <row r="100" spans="1:68" s="27" customFormat="1" ht="30" customHeight="1" x14ac:dyDescent="0.2">
      <c r="A100" s="28" t="s">
        <v>87</v>
      </c>
      <c r="B100" s="606">
        <v>24.957999999999998</v>
      </c>
      <c r="C100" s="596">
        <v>19.646999999999998</v>
      </c>
      <c r="D100" s="596">
        <v>17.786999999999999</v>
      </c>
      <c r="E100" s="591">
        <v>18.533555</v>
      </c>
      <c r="F100" s="26">
        <v>1377</v>
      </c>
      <c r="G100" s="30">
        <v>963.9</v>
      </c>
      <c r="H100" s="30">
        <v>600</v>
      </c>
      <c r="I100" s="33">
        <v>2396.9166660000001</v>
      </c>
      <c r="J100" s="24">
        <v>45</v>
      </c>
      <c r="K100" s="30">
        <v>31.5</v>
      </c>
      <c r="L100" s="30">
        <v>32</v>
      </c>
      <c r="M100" s="33">
        <v>19</v>
      </c>
      <c r="N100" s="29"/>
      <c r="O100" s="536">
        <v>0</v>
      </c>
      <c r="P100" s="30"/>
      <c r="Q100" s="33"/>
      <c r="R100" s="29"/>
      <c r="S100" s="33"/>
      <c r="T100" s="33"/>
      <c r="U100" s="42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</row>
    <row r="101" spans="1:68" s="2" customFormat="1" ht="30" customHeight="1" x14ac:dyDescent="0.2">
      <c r="A101" s="243" t="s">
        <v>88</v>
      </c>
      <c r="B101" s="605">
        <v>38.703000000000003</v>
      </c>
      <c r="C101" s="598">
        <v>30.713999999999999</v>
      </c>
      <c r="D101" s="598">
        <v>32.768000000000001</v>
      </c>
      <c r="E101" s="597">
        <v>33.644613999999997</v>
      </c>
      <c r="F101" s="5">
        <v>1804</v>
      </c>
      <c r="G101" s="7">
        <v>1262.8</v>
      </c>
      <c r="H101" s="7">
        <v>521</v>
      </c>
      <c r="I101" s="34">
        <v>1791.0833319999999</v>
      </c>
      <c r="J101" s="95">
        <v>63</v>
      </c>
      <c r="K101" s="7">
        <v>44.1</v>
      </c>
      <c r="L101" s="7">
        <v>47</v>
      </c>
      <c r="M101" s="34">
        <v>59</v>
      </c>
      <c r="N101" s="6"/>
      <c r="O101" s="533">
        <v>0</v>
      </c>
      <c r="P101" s="7"/>
      <c r="Q101" s="34"/>
      <c r="R101" s="6"/>
      <c r="S101" s="40"/>
      <c r="T101" s="7"/>
      <c r="U101" s="102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27"/>
      <c r="BJ101" s="27"/>
      <c r="BK101" s="27"/>
      <c r="BL101" s="27"/>
      <c r="BM101" s="27"/>
      <c r="BN101" s="27"/>
      <c r="BO101" s="27"/>
      <c r="BP101" s="27"/>
    </row>
    <row r="102" spans="1:68" s="27" customFormat="1" ht="30" customHeight="1" x14ac:dyDescent="0.2">
      <c r="A102" s="28" t="s">
        <v>89</v>
      </c>
      <c r="B102" s="606">
        <v>61.667000000000002</v>
      </c>
      <c r="C102" s="596">
        <v>48.988999999999997</v>
      </c>
      <c r="D102" s="596">
        <v>56.429000000000002</v>
      </c>
      <c r="E102" s="591">
        <v>50.3</v>
      </c>
      <c r="F102" s="26">
        <v>2748</v>
      </c>
      <c r="G102" s="30">
        <v>1923.6</v>
      </c>
      <c r="H102" s="30">
        <v>1516</v>
      </c>
      <c r="I102" s="33">
        <v>1248</v>
      </c>
      <c r="J102" s="24">
        <v>218</v>
      </c>
      <c r="K102" s="30">
        <v>152.6</v>
      </c>
      <c r="L102" s="30">
        <v>105</v>
      </c>
      <c r="M102" s="33">
        <v>135</v>
      </c>
      <c r="N102" s="26"/>
      <c r="O102" s="536">
        <v>0</v>
      </c>
      <c r="P102" s="30"/>
      <c r="Q102" s="33"/>
      <c r="R102" s="26"/>
      <c r="S102" s="234"/>
      <c r="T102" s="30"/>
      <c r="U102" s="235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</row>
    <row r="103" spans="1:68" s="2" customFormat="1" ht="30" customHeight="1" x14ac:dyDescent="0.2">
      <c r="A103" s="243" t="s">
        <v>90</v>
      </c>
      <c r="B103" s="605">
        <v>43.94</v>
      </c>
      <c r="C103" s="598">
        <v>34.905999999999999</v>
      </c>
      <c r="D103" s="598">
        <v>34.71</v>
      </c>
      <c r="E103" s="592">
        <v>35.79</v>
      </c>
      <c r="F103" s="5">
        <v>5364</v>
      </c>
      <c r="G103" s="7">
        <v>3754.8</v>
      </c>
      <c r="H103" s="7">
        <v>2866</v>
      </c>
      <c r="I103" s="32">
        <v>7090.5</v>
      </c>
      <c r="J103" s="95">
        <v>169</v>
      </c>
      <c r="K103" s="7">
        <v>118.3</v>
      </c>
      <c r="L103" s="7">
        <v>124</v>
      </c>
      <c r="M103" s="32">
        <v>194.398</v>
      </c>
      <c r="N103" s="5">
        <v>57.271000000000001</v>
      </c>
      <c r="O103" s="533">
        <v>0</v>
      </c>
      <c r="P103" s="7"/>
      <c r="Q103" s="32"/>
      <c r="R103" s="6"/>
      <c r="S103" s="32"/>
      <c r="T103" s="32"/>
      <c r="U103" s="4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27"/>
      <c r="BJ103" s="27"/>
      <c r="BK103" s="27"/>
      <c r="BL103" s="27"/>
      <c r="BM103" s="27"/>
      <c r="BN103" s="27"/>
      <c r="BO103" s="27"/>
      <c r="BP103" s="27"/>
    </row>
    <row r="104" spans="1:68" s="27" customFormat="1" ht="30" customHeight="1" x14ac:dyDescent="0.2">
      <c r="A104" s="28" t="s">
        <v>91</v>
      </c>
      <c r="B104" s="606">
        <v>54.298999999999999</v>
      </c>
      <c r="C104" s="596">
        <v>43.091000000000001</v>
      </c>
      <c r="D104" s="596">
        <v>46.537999999999997</v>
      </c>
      <c r="E104" s="591">
        <v>47.630763000000002</v>
      </c>
      <c r="F104" s="26">
        <v>3873</v>
      </c>
      <c r="G104" s="30">
        <v>2711.1</v>
      </c>
      <c r="H104" s="30">
        <v>2050</v>
      </c>
      <c r="I104" s="33">
        <v>4245.3333860000002</v>
      </c>
      <c r="J104" s="24">
        <v>62</v>
      </c>
      <c r="K104" s="30">
        <v>43.4</v>
      </c>
      <c r="L104" s="30">
        <v>97</v>
      </c>
      <c r="M104" s="33">
        <v>139</v>
      </c>
      <c r="N104" s="26">
        <v>6.742</v>
      </c>
      <c r="O104" s="536">
        <v>0</v>
      </c>
      <c r="P104" s="30"/>
      <c r="Q104" s="33"/>
      <c r="R104" s="29"/>
      <c r="S104" s="33"/>
      <c r="T104" s="33"/>
      <c r="U104" s="42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</row>
    <row r="105" spans="1:68" s="2" customFormat="1" ht="30" customHeight="1" x14ac:dyDescent="0.2">
      <c r="A105" s="243" t="s">
        <v>92</v>
      </c>
      <c r="B105" s="605">
        <v>31.004999999999999</v>
      </c>
      <c r="C105" s="598">
        <v>24.530999999999999</v>
      </c>
      <c r="D105" s="598">
        <v>17.623000000000001</v>
      </c>
      <c r="E105" s="592">
        <v>18.366374</v>
      </c>
      <c r="F105" s="5">
        <v>1880</v>
      </c>
      <c r="G105" s="7">
        <v>1316</v>
      </c>
      <c r="H105" s="7">
        <v>579</v>
      </c>
      <c r="I105" s="32">
        <v>1883.1666660000001</v>
      </c>
      <c r="J105" s="95">
        <v>93</v>
      </c>
      <c r="K105" s="7">
        <v>65.099999999999994</v>
      </c>
      <c r="L105" s="7">
        <v>63</v>
      </c>
      <c r="M105" s="32">
        <v>120</v>
      </c>
      <c r="N105" s="6"/>
      <c r="O105" s="533">
        <v>0</v>
      </c>
      <c r="P105" s="7"/>
      <c r="Q105" s="32"/>
      <c r="R105" s="6"/>
      <c r="S105" s="32"/>
      <c r="T105" s="32"/>
      <c r="U105" s="4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27"/>
      <c r="BJ105" s="27"/>
      <c r="BK105" s="27"/>
      <c r="BL105" s="27"/>
      <c r="BM105" s="27"/>
      <c r="BN105" s="27"/>
      <c r="BO105" s="27"/>
      <c r="BP105" s="27"/>
    </row>
    <row r="106" spans="1:68" s="27" customFormat="1" ht="30" customHeight="1" x14ac:dyDescent="0.2">
      <c r="A106" s="28" t="s">
        <v>93</v>
      </c>
      <c r="B106" s="606">
        <v>49.558</v>
      </c>
      <c r="C106" s="596">
        <v>39.368000000000002</v>
      </c>
      <c r="D106" s="596">
        <v>41.206000000000003</v>
      </c>
      <c r="E106" s="591">
        <v>42.154283999999997</v>
      </c>
      <c r="F106" s="26">
        <v>1877</v>
      </c>
      <c r="G106" s="30">
        <v>1313.9</v>
      </c>
      <c r="H106" s="30">
        <v>1255</v>
      </c>
      <c r="I106" s="33">
        <v>3131.4166679999998</v>
      </c>
      <c r="J106" s="24">
        <v>29</v>
      </c>
      <c r="K106" s="30">
        <v>20.3</v>
      </c>
      <c r="L106" s="60">
        <v>50</v>
      </c>
      <c r="M106" s="30">
        <v>68</v>
      </c>
      <c r="N106" s="26">
        <v>37</v>
      </c>
      <c r="O106" s="536">
        <v>0</v>
      </c>
      <c r="P106" s="30"/>
      <c r="Q106" s="33"/>
      <c r="R106" s="29"/>
      <c r="S106" s="33"/>
      <c r="T106" s="33"/>
      <c r="U106" s="42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</row>
    <row r="107" spans="1:68" s="2" customFormat="1" ht="30" customHeight="1" x14ac:dyDescent="0.2">
      <c r="A107" s="243" t="s">
        <v>94</v>
      </c>
      <c r="B107" s="605">
        <v>80.379000000000005</v>
      </c>
      <c r="C107" s="598">
        <v>63.917000000000002</v>
      </c>
      <c r="D107" s="598">
        <v>49.360999999999997</v>
      </c>
      <c r="E107" s="592">
        <v>47.715000000000003</v>
      </c>
      <c r="F107" s="5">
        <v>2710</v>
      </c>
      <c r="G107" s="7">
        <v>1897</v>
      </c>
      <c r="H107" s="7">
        <v>2625</v>
      </c>
      <c r="I107" s="32">
        <v>6062.6666679999998</v>
      </c>
      <c r="J107" s="95">
        <v>90</v>
      </c>
      <c r="K107" s="7">
        <v>63</v>
      </c>
      <c r="L107" s="7">
        <v>77</v>
      </c>
      <c r="M107" s="32">
        <v>145</v>
      </c>
      <c r="N107" s="5">
        <v>14</v>
      </c>
      <c r="O107" s="533">
        <v>0</v>
      </c>
      <c r="P107" s="7"/>
      <c r="Q107" s="32"/>
      <c r="R107" s="6"/>
      <c r="S107" s="32"/>
      <c r="T107" s="32"/>
      <c r="U107" s="4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27"/>
      <c r="BJ107" s="27"/>
      <c r="BK107" s="27"/>
      <c r="BL107" s="27"/>
      <c r="BM107" s="27"/>
      <c r="BN107" s="27"/>
      <c r="BO107" s="27"/>
      <c r="BP107" s="27"/>
    </row>
    <row r="108" spans="1:68" s="27" customFormat="1" ht="30" customHeight="1" x14ac:dyDescent="0.2">
      <c r="A108" s="28" t="s">
        <v>95</v>
      </c>
      <c r="B108" s="606">
        <v>30.308</v>
      </c>
      <c r="C108" s="596">
        <v>23.978999999999999</v>
      </c>
      <c r="D108" s="596">
        <v>24.343</v>
      </c>
      <c r="E108" s="591">
        <v>24.910436000000001</v>
      </c>
      <c r="F108" s="26">
        <v>1602</v>
      </c>
      <c r="G108" s="30">
        <v>1121.4000000000001</v>
      </c>
      <c r="H108" s="30">
        <v>418</v>
      </c>
      <c r="I108" s="33">
        <v>1395.8333339999999</v>
      </c>
      <c r="J108" s="24">
        <v>30</v>
      </c>
      <c r="K108" s="30">
        <v>21</v>
      </c>
      <c r="L108" s="30">
        <v>18</v>
      </c>
      <c r="M108" s="33">
        <v>31</v>
      </c>
      <c r="N108" s="26">
        <v>19.231999999999999</v>
      </c>
      <c r="O108" s="536">
        <v>15.385999999999999</v>
      </c>
      <c r="P108" s="30">
        <v>28.346</v>
      </c>
      <c r="Q108" s="30">
        <v>29.434000000000001</v>
      </c>
      <c r="R108" s="29"/>
      <c r="S108" s="33"/>
      <c r="T108" s="33"/>
      <c r="U108" s="42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</row>
    <row r="109" spans="1:68" s="2" customFormat="1" ht="30" customHeight="1" x14ac:dyDescent="0.2">
      <c r="A109" s="243" t="s">
        <v>96</v>
      </c>
      <c r="B109" s="605">
        <v>52.113999999999997</v>
      </c>
      <c r="C109" s="598">
        <v>41.356999999999999</v>
      </c>
      <c r="D109" s="598">
        <v>43.719000000000001</v>
      </c>
      <c r="E109" s="592">
        <v>45.068071000000003</v>
      </c>
      <c r="F109" s="5">
        <v>3720</v>
      </c>
      <c r="G109" s="7">
        <v>2604</v>
      </c>
      <c r="H109" s="7">
        <v>638.20000000000005</v>
      </c>
      <c r="I109" s="32">
        <v>3627.6666660000001</v>
      </c>
      <c r="J109" s="95">
        <v>145</v>
      </c>
      <c r="K109" s="7">
        <v>101.5</v>
      </c>
      <c r="L109" s="7">
        <v>164</v>
      </c>
      <c r="M109" s="32">
        <v>187</v>
      </c>
      <c r="N109" s="5">
        <v>7</v>
      </c>
      <c r="O109" s="533">
        <v>0</v>
      </c>
      <c r="P109" s="7"/>
      <c r="Q109" s="32"/>
      <c r="R109" s="6"/>
      <c r="S109" s="32"/>
      <c r="T109" s="32"/>
      <c r="U109" s="4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27"/>
      <c r="BJ109" s="27"/>
      <c r="BK109" s="27"/>
      <c r="BL109" s="27"/>
      <c r="BM109" s="27"/>
      <c r="BN109" s="27"/>
      <c r="BO109" s="27"/>
      <c r="BP109" s="27"/>
    </row>
    <row r="110" spans="1:68" s="27" customFormat="1" ht="30" customHeight="1" x14ac:dyDescent="0.2">
      <c r="A110" s="28" t="s">
        <v>97</v>
      </c>
      <c r="B110" s="606">
        <v>19.847000000000001</v>
      </c>
      <c r="C110" s="596">
        <v>15.734999999999999</v>
      </c>
      <c r="D110" s="596">
        <v>15.446</v>
      </c>
      <c r="E110" s="591">
        <v>16.384046999999999</v>
      </c>
      <c r="F110" s="26">
        <v>1540</v>
      </c>
      <c r="G110" s="30">
        <v>1078</v>
      </c>
      <c r="H110" s="30">
        <v>292</v>
      </c>
      <c r="I110" s="33">
        <v>1459.333331</v>
      </c>
      <c r="J110" s="24">
        <v>22</v>
      </c>
      <c r="K110" s="30">
        <v>15.4</v>
      </c>
      <c r="L110" s="30">
        <v>18</v>
      </c>
      <c r="M110" s="33">
        <v>34</v>
      </c>
      <c r="N110" s="29"/>
      <c r="O110" s="536">
        <v>0</v>
      </c>
      <c r="P110" s="30"/>
      <c r="Q110" s="33"/>
      <c r="R110" s="29"/>
      <c r="S110" s="33"/>
      <c r="T110" s="33"/>
      <c r="U110" s="42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</row>
    <row r="111" spans="1:68" s="2" customFormat="1" ht="30" customHeight="1" x14ac:dyDescent="0.2">
      <c r="A111" s="243" t="s">
        <v>98</v>
      </c>
      <c r="B111" s="605">
        <v>20.349</v>
      </c>
      <c r="C111" s="598">
        <v>16.084</v>
      </c>
      <c r="D111" s="598">
        <v>19.646000000000001</v>
      </c>
      <c r="E111" s="592">
        <v>19.990449999999999</v>
      </c>
      <c r="F111" s="6">
        <v>2425</v>
      </c>
      <c r="G111" s="7">
        <v>1697.5</v>
      </c>
      <c r="H111" s="7">
        <v>776</v>
      </c>
      <c r="I111" s="32">
        <v>1933.016666</v>
      </c>
      <c r="J111" s="95">
        <v>53</v>
      </c>
      <c r="K111" s="7">
        <v>37.1</v>
      </c>
      <c r="L111" s="7">
        <v>30</v>
      </c>
      <c r="M111" s="32">
        <v>81.528999999999996</v>
      </c>
      <c r="N111" s="6"/>
      <c r="O111" s="533">
        <v>0</v>
      </c>
      <c r="P111" s="7"/>
      <c r="Q111" s="7">
        <v>14.186</v>
      </c>
      <c r="R111" s="6"/>
      <c r="S111" s="32"/>
      <c r="T111" s="32"/>
      <c r="U111" s="4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27"/>
      <c r="BJ111" s="27"/>
      <c r="BK111" s="27"/>
      <c r="BL111" s="27"/>
      <c r="BM111" s="27"/>
      <c r="BN111" s="27"/>
      <c r="BO111" s="27"/>
      <c r="BP111" s="27"/>
    </row>
    <row r="112" spans="1:68" s="27" customFormat="1" ht="30" customHeight="1" x14ac:dyDescent="0.2">
      <c r="A112" s="28" t="s">
        <v>99</v>
      </c>
      <c r="B112" s="606">
        <v>32.982999999999997</v>
      </c>
      <c r="C112" s="596">
        <v>26.175000000000001</v>
      </c>
      <c r="D112" s="596">
        <v>27.358000000000001</v>
      </c>
      <c r="E112" s="591">
        <v>27.919753</v>
      </c>
      <c r="F112" s="26">
        <v>2622</v>
      </c>
      <c r="G112" s="30">
        <v>1835.4</v>
      </c>
      <c r="H112" s="30">
        <v>529</v>
      </c>
      <c r="I112" s="33">
        <v>2693.8</v>
      </c>
      <c r="J112" s="24">
        <v>50</v>
      </c>
      <c r="K112" s="30">
        <v>35</v>
      </c>
      <c r="L112" s="30">
        <v>42</v>
      </c>
      <c r="M112" s="33">
        <v>55</v>
      </c>
      <c r="N112" s="29"/>
      <c r="O112" s="536">
        <v>0</v>
      </c>
      <c r="P112" s="30"/>
      <c r="Q112" s="33"/>
      <c r="R112" s="29"/>
      <c r="S112" s="33"/>
      <c r="T112" s="33"/>
      <c r="U112" s="42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</row>
    <row r="113" spans="1:68" s="2" customFormat="1" ht="30" customHeight="1" x14ac:dyDescent="0.2">
      <c r="A113" s="243" t="s">
        <v>100</v>
      </c>
      <c r="B113" s="605">
        <v>67.92</v>
      </c>
      <c r="C113" s="598">
        <v>53.956000000000003</v>
      </c>
      <c r="D113" s="598">
        <v>52.18</v>
      </c>
      <c r="E113" s="592">
        <v>53.47</v>
      </c>
      <c r="F113" s="5">
        <v>5060</v>
      </c>
      <c r="G113" s="7">
        <v>3542</v>
      </c>
      <c r="H113" s="7">
        <v>2838</v>
      </c>
      <c r="I113" s="32">
        <v>5778.9166679999998</v>
      </c>
      <c r="J113" s="95">
        <v>110</v>
      </c>
      <c r="K113" s="7">
        <v>77</v>
      </c>
      <c r="L113" s="7">
        <v>113</v>
      </c>
      <c r="M113" s="32">
        <v>149</v>
      </c>
      <c r="N113" s="5">
        <v>75</v>
      </c>
      <c r="O113" s="533">
        <v>0</v>
      </c>
      <c r="P113" s="7"/>
      <c r="Q113" s="32"/>
      <c r="R113" s="6"/>
      <c r="S113" s="32"/>
      <c r="T113" s="32"/>
      <c r="U113" s="4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27"/>
      <c r="BJ113" s="27"/>
      <c r="BK113" s="27"/>
      <c r="BL113" s="27"/>
      <c r="BM113" s="27"/>
      <c r="BN113" s="27"/>
      <c r="BO113" s="27"/>
      <c r="BP113" s="27"/>
    </row>
    <row r="114" spans="1:68" s="27" customFormat="1" ht="30" customHeight="1" x14ac:dyDescent="0.2">
      <c r="A114" s="28" t="s">
        <v>101</v>
      </c>
      <c r="B114" s="606">
        <v>63.124000000000002</v>
      </c>
      <c r="C114" s="596">
        <v>49.994</v>
      </c>
      <c r="D114" s="596">
        <v>55.015999999999998</v>
      </c>
      <c r="E114" s="591">
        <v>56.794842000000003</v>
      </c>
      <c r="F114" s="26">
        <v>2965</v>
      </c>
      <c r="G114" s="30">
        <v>2075.5</v>
      </c>
      <c r="H114" s="30">
        <v>1155</v>
      </c>
      <c r="I114" s="33">
        <v>4615.3333339999999</v>
      </c>
      <c r="J114" s="24">
        <v>94</v>
      </c>
      <c r="K114" s="30">
        <v>65.8</v>
      </c>
      <c r="L114" s="30">
        <v>52</v>
      </c>
      <c r="M114" s="33">
        <v>125</v>
      </c>
      <c r="N114" s="26">
        <v>127</v>
      </c>
      <c r="O114" s="536">
        <v>0</v>
      </c>
      <c r="P114" s="30"/>
      <c r="Q114" s="33"/>
      <c r="R114" s="29"/>
      <c r="S114" s="33"/>
      <c r="T114" s="33"/>
      <c r="U114" s="42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</row>
    <row r="115" spans="1:68" s="2" customFormat="1" ht="30" customHeight="1" x14ac:dyDescent="0.2">
      <c r="A115" s="243" t="s">
        <v>102</v>
      </c>
      <c r="B115" s="605">
        <v>42.981000000000002</v>
      </c>
      <c r="C115" s="598">
        <v>34.11</v>
      </c>
      <c r="D115" s="598">
        <v>34.755000000000003</v>
      </c>
      <c r="E115" s="592">
        <v>35.777408000000001</v>
      </c>
      <c r="F115" s="5">
        <v>2325</v>
      </c>
      <c r="G115" s="7">
        <v>1627.5</v>
      </c>
      <c r="H115" s="7">
        <v>673.2</v>
      </c>
      <c r="I115" s="32">
        <v>3161.75</v>
      </c>
      <c r="J115" s="95">
        <v>48</v>
      </c>
      <c r="K115" s="7">
        <v>33.6</v>
      </c>
      <c r="L115" s="7">
        <v>62</v>
      </c>
      <c r="M115" s="32">
        <v>81</v>
      </c>
      <c r="N115" s="5">
        <v>55</v>
      </c>
      <c r="O115" s="533">
        <v>0</v>
      </c>
      <c r="P115" s="7"/>
      <c r="Q115" s="32"/>
      <c r="R115" s="6"/>
      <c r="S115" s="32"/>
      <c r="T115" s="32"/>
      <c r="U115" s="4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27"/>
      <c r="BJ115" s="27"/>
      <c r="BK115" s="27"/>
      <c r="BL115" s="27"/>
      <c r="BM115" s="27"/>
      <c r="BN115" s="27"/>
      <c r="BO115" s="27"/>
      <c r="BP115" s="27"/>
    </row>
    <row r="116" spans="1:68" s="27" customFormat="1" ht="30" customHeight="1" x14ac:dyDescent="0.2">
      <c r="A116" s="28" t="s">
        <v>103</v>
      </c>
      <c r="B116" s="606">
        <v>47.646999999999998</v>
      </c>
      <c r="C116" s="596">
        <v>37.356000000000002</v>
      </c>
      <c r="D116" s="596">
        <v>33.834000000000003</v>
      </c>
      <c r="E116" s="591">
        <v>35.084789999999998</v>
      </c>
      <c r="F116" s="26">
        <v>3759</v>
      </c>
      <c r="G116" s="30">
        <v>2631.3</v>
      </c>
      <c r="H116" s="30">
        <v>1932</v>
      </c>
      <c r="I116" s="33">
        <v>4857.25</v>
      </c>
      <c r="J116" s="24">
        <v>124</v>
      </c>
      <c r="K116" s="30">
        <v>86.8</v>
      </c>
      <c r="L116" s="30">
        <v>98</v>
      </c>
      <c r="M116" s="33">
        <v>151.5</v>
      </c>
      <c r="N116" s="26"/>
      <c r="O116" s="536">
        <v>0</v>
      </c>
      <c r="P116" s="30"/>
      <c r="Q116" s="33"/>
      <c r="R116" s="29"/>
      <c r="S116" s="33"/>
      <c r="T116" s="33"/>
      <c r="U116" s="42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</row>
    <row r="117" spans="1:68" s="2" customFormat="1" ht="30" customHeight="1" x14ac:dyDescent="0.2">
      <c r="A117" s="243" t="s">
        <v>104</v>
      </c>
      <c r="B117" s="605">
        <v>45.027000000000001</v>
      </c>
      <c r="C117" s="598">
        <v>35.698</v>
      </c>
      <c r="D117" s="598">
        <v>36.643000000000001</v>
      </c>
      <c r="E117" s="592">
        <v>36.861716999999999</v>
      </c>
      <c r="F117" s="5">
        <v>2744</v>
      </c>
      <c r="G117" s="7">
        <v>1920.8</v>
      </c>
      <c r="H117" s="7">
        <v>1379</v>
      </c>
      <c r="I117" s="32">
        <v>4042.5</v>
      </c>
      <c r="J117" s="95">
        <v>51</v>
      </c>
      <c r="K117" s="7">
        <v>35.700000000000003</v>
      </c>
      <c r="L117" s="7">
        <v>77</v>
      </c>
      <c r="M117" s="32">
        <v>103</v>
      </c>
      <c r="N117" s="5">
        <v>62</v>
      </c>
      <c r="O117" s="533">
        <v>0</v>
      </c>
      <c r="P117" s="7"/>
      <c r="Q117" s="32"/>
      <c r="R117" s="6"/>
      <c r="S117" s="32"/>
      <c r="T117" s="32"/>
      <c r="U117" s="4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27"/>
      <c r="BJ117" s="27"/>
      <c r="BK117" s="27"/>
      <c r="BL117" s="27"/>
      <c r="BM117" s="27"/>
      <c r="BN117" s="27"/>
      <c r="BO117" s="27"/>
      <c r="BP117" s="27"/>
    </row>
    <row r="118" spans="1:68" s="27" customFormat="1" ht="30" customHeight="1" x14ac:dyDescent="0.2">
      <c r="A118" s="28" t="s">
        <v>105</v>
      </c>
      <c r="B118" s="606">
        <v>63.423000000000002</v>
      </c>
      <c r="C118" s="596">
        <v>50.078000000000003</v>
      </c>
      <c r="D118" s="596">
        <v>52.198</v>
      </c>
      <c r="E118" s="591">
        <v>52.198</v>
      </c>
      <c r="F118" s="26">
        <v>4581</v>
      </c>
      <c r="G118" s="30">
        <v>3206.7</v>
      </c>
      <c r="H118" s="30">
        <v>1983</v>
      </c>
      <c r="I118" s="33">
        <v>5232</v>
      </c>
      <c r="J118" s="24">
        <v>112</v>
      </c>
      <c r="K118" s="30">
        <v>78.400000000000006</v>
      </c>
      <c r="L118" s="30">
        <v>122</v>
      </c>
      <c r="M118" s="33">
        <v>157</v>
      </c>
      <c r="N118" s="26"/>
      <c r="O118" s="536">
        <v>0</v>
      </c>
      <c r="P118" s="30"/>
      <c r="Q118" s="33"/>
      <c r="R118" s="29"/>
      <c r="S118" s="33"/>
      <c r="T118" s="33"/>
      <c r="U118" s="42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</row>
    <row r="119" spans="1:68" s="2" customFormat="1" ht="30" customHeight="1" x14ac:dyDescent="0.2">
      <c r="A119" s="243" t="s">
        <v>106</v>
      </c>
      <c r="B119" s="605">
        <v>44</v>
      </c>
      <c r="C119" s="598">
        <v>34.777999999999999</v>
      </c>
      <c r="D119" s="598">
        <v>36.293999999999997</v>
      </c>
      <c r="E119" s="592">
        <v>37</v>
      </c>
      <c r="F119" s="5">
        <v>1897</v>
      </c>
      <c r="G119" s="7">
        <v>1327.9</v>
      </c>
      <c r="H119" s="7">
        <v>1207</v>
      </c>
      <c r="I119" s="32">
        <v>3007.6666679999998</v>
      </c>
      <c r="J119" s="95">
        <v>41</v>
      </c>
      <c r="K119" s="7">
        <v>28.7</v>
      </c>
      <c r="L119" s="7">
        <v>42</v>
      </c>
      <c r="M119" s="32">
        <v>53</v>
      </c>
      <c r="N119" s="5">
        <v>54</v>
      </c>
      <c r="O119" s="533">
        <v>0</v>
      </c>
      <c r="P119" s="7"/>
      <c r="Q119" s="32"/>
      <c r="R119" s="6"/>
      <c r="S119" s="32"/>
      <c r="T119" s="32"/>
      <c r="U119" s="4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27"/>
      <c r="BJ119" s="27"/>
      <c r="BK119" s="27"/>
      <c r="BL119" s="27"/>
      <c r="BM119" s="27"/>
      <c r="BN119" s="27"/>
      <c r="BO119" s="27"/>
      <c r="BP119" s="27"/>
    </row>
    <row r="120" spans="1:68" s="27" customFormat="1" ht="30" customHeight="1" x14ac:dyDescent="0.2">
      <c r="A120" s="28" t="s">
        <v>107</v>
      </c>
      <c r="B120" s="606">
        <v>46.381999999999998</v>
      </c>
      <c r="C120" s="596">
        <v>36.883000000000003</v>
      </c>
      <c r="D120" s="596">
        <v>0</v>
      </c>
      <c r="E120" s="591">
        <v>0</v>
      </c>
      <c r="F120" s="26">
        <v>4861</v>
      </c>
      <c r="G120" s="30">
        <v>3402.7</v>
      </c>
      <c r="H120" s="659">
        <v>0</v>
      </c>
      <c r="I120" s="33">
        <v>2369.75</v>
      </c>
      <c r="J120" s="24">
        <v>143</v>
      </c>
      <c r="K120" s="30">
        <v>100.1</v>
      </c>
      <c r="L120" s="30"/>
      <c r="M120" s="33">
        <v>9</v>
      </c>
      <c r="N120" s="26">
        <v>39.143999999999998</v>
      </c>
      <c r="O120" s="536">
        <v>0</v>
      </c>
      <c r="P120" s="30"/>
      <c r="Q120" s="33"/>
      <c r="R120" s="29"/>
      <c r="S120" s="33"/>
      <c r="T120" s="33"/>
      <c r="U120" s="42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</row>
    <row r="121" spans="1:68" s="2" customFormat="1" ht="30" customHeight="1" x14ac:dyDescent="0.2">
      <c r="A121" s="243" t="s">
        <v>108</v>
      </c>
      <c r="B121" s="605">
        <v>47.311999999999998</v>
      </c>
      <c r="C121" s="598">
        <v>37.017000000000003</v>
      </c>
      <c r="D121" s="598">
        <v>50.634999999999998</v>
      </c>
      <c r="E121" s="592">
        <v>48.748508000000001</v>
      </c>
      <c r="F121" s="5">
        <v>3570</v>
      </c>
      <c r="G121" s="7">
        <v>2499</v>
      </c>
      <c r="H121" s="7">
        <v>1824</v>
      </c>
      <c r="I121" s="32">
        <v>4600</v>
      </c>
      <c r="J121" s="95">
        <v>178</v>
      </c>
      <c r="K121" s="7">
        <v>124.6</v>
      </c>
      <c r="L121" s="7">
        <v>88</v>
      </c>
      <c r="M121" s="32">
        <v>120</v>
      </c>
      <c r="N121" s="5"/>
      <c r="O121" s="533">
        <v>0</v>
      </c>
      <c r="P121" s="7"/>
      <c r="Q121" s="32"/>
      <c r="R121" s="6"/>
      <c r="S121" s="32"/>
      <c r="T121" s="32"/>
      <c r="U121" s="4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27"/>
      <c r="BJ121" s="27"/>
      <c r="BK121" s="27"/>
      <c r="BL121" s="27"/>
      <c r="BM121" s="27"/>
      <c r="BN121" s="27"/>
      <c r="BO121" s="27"/>
      <c r="BP121" s="27"/>
    </row>
    <row r="122" spans="1:68" s="27" customFormat="1" ht="30" customHeight="1" x14ac:dyDescent="0.2">
      <c r="A122" s="28" t="s">
        <v>109</v>
      </c>
      <c r="B122" s="606">
        <v>46.451999999999998</v>
      </c>
      <c r="C122" s="596">
        <v>36.604999999999997</v>
      </c>
      <c r="D122" s="596">
        <v>37.630000000000003</v>
      </c>
      <c r="E122" s="591">
        <v>38.822783999999999</v>
      </c>
      <c r="F122" s="26">
        <v>2891</v>
      </c>
      <c r="G122" s="30">
        <v>2023.7</v>
      </c>
      <c r="H122" s="30">
        <v>1205</v>
      </c>
      <c r="I122" s="33">
        <v>4015.0666660000002</v>
      </c>
      <c r="J122" s="24">
        <v>60</v>
      </c>
      <c r="K122" s="30">
        <v>42</v>
      </c>
      <c r="L122" s="30">
        <v>83</v>
      </c>
      <c r="M122" s="33">
        <v>135</v>
      </c>
      <c r="N122" s="26">
        <v>116</v>
      </c>
      <c r="O122" s="536">
        <v>0</v>
      </c>
      <c r="P122" s="30"/>
      <c r="Q122" s="33"/>
      <c r="R122" s="29"/>
      <c r="S122" s="33"/>
      <c r="T122" s="33"/>
      <c r="U122" s="42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</row>
    <row r="123" spans="1:68" s="27" customFormat="1" ht="30" customHeight="1" x14ac:dyDescent="0.2">
      <c r="A123" s="243" t="s">
        <v>110</v>
      </c>
      <c r="B123" s="605">
        <v>46.738</v>
      </c>
      <c r="C123" s="598">
        <v>37.052999999999997</v>
      </c>
      <c r="D123" s="598">
        <v>38.984000000000002</v>
      </c>
      <c r="E123" s="592">
        <v>40.119999999999997</v>
      </c>
      <c r="F123" s="5">
        <v>2998</v>
      </c>
      <c r="G123" s="7">
        <v>2098.6</v>
      </c>
      <c r="H123" s="7">
        <v>1358</v>
      </c>
      <c r="I123" s="32">
        <v>2804.5</v>
      </c>
      <c r="J123" s="95">
        <v>132</v>
      </c>
      <c r="K123" s="7">
        <v>92.4</v>
      </c>
      <c r="L123" s="7">
        <v>125</v>
      </c>
      <c r="M123" s="32">
        <v>170.5</v>
      </c>
      <c r="N123" s="6"/>
      <c r="O123" s="533"/>
      <c r="P123" s="7"/>
      <c r="Q123" s="32"/>
      <c r="R123" s="6"/>
      <c r="S123" s="32"/>
      <c r="T123" s="32"/>
      <c r="U123" s="4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</row>
    <row r="124" spans="1:68" s="27" customFormat="1" ht="30" customHeight="1" x14ac:dyDescent="0.2">
      <c r="A124" s="28" t="s">
        <v>111</v>
      </c>
      <c r="B124" s="606">
        <v>55.576999999999998</v>
      </c>
      <c r="C124" s="596">
        <v>43.927999999999997</v>
      </c>
      <c r="D124" s="596">
        <v>43.615000000000002</v>
      </c>
      <c r="E124" s="591">
        <v>45.211365999999998</v>
      </c>
      <c r="F124" s="26">
        <v>3492</v>
      </c>
      <c r="G124" s="30">
        <v>2444.4</v>
      </c>
      <c r="H124" s="30">
        <v>1915</v>
      </c>
      <c r="I124" s="33">
        <v>5561.4999600000001</v>
      </c>
      <c r="J124" s="24">
        <v>72</v>
      </c>
      <c r="K124" s="30">
        <v>50.4</v>
      </c>
      <c r="L124" s="30">
        <v>66</v>
      </c>
      <c r="M124" s="33">
        <v>119</v>
      </c>
      <c r="N124" s="26">
        <v>44</v>
      </c>
      <c r="O124" s="536">
        <v>0</v>
      </c>
      <c r="P124" s="30"/>
      <c r="Q124" s="33"/>
      <c r="R124" s="29"/>
      <c r="S124" s="33"/>
      <c r="T124" s="33"/>
      <c r="U124" s="42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</row>
    <row r="125" spans="1:68" s="27" customFormat="1" ht="30" customHeight="1" x14ac:dyDescent="0.2">
      <c r="A125" s="243" t="s">
        <v>112</v>
      </c>
      <c r="B125" s="605">
        <v>68.328000000000003</v>
      </c>
      <c r="C125" s="598">
        <v>54.061</v>
      </c>
      <c r="D125" s="598">
        <v>37.387999999999998</v>
      </c>
      <c r="E125" s="592">
        <v>38.834487000000003</v>
      </c>
      <c r="F125" s="5">
        <v>6013</v>
      </c>
      <c r="G125" s="7">
        <v>4209.1000000000004</v>
      </c>
      <c r="H125" s="7">
        <v>2063</v>
      </c>
      <c r="I125" s="32">
        <v>5366.25</v>
      </c>
      <c r="J125" s="95">
        <v>209</v>
      </c>
      <c r="K125" s="7">
        <v>146.30000000000001</v>
      </c>
      <c r="L125" s="7">
        <v>159</v>
      </c>
      <c r="M125" s="32">
        <v>159</v>
      </c>
      <c r="N125" s="6"/>
      <c r="O125" s="533">
        <v>0</v>
      </c>
      <c r="P125" s="7"/>
      <c r="Q125" s="32"/>
      <c r="R125" s="6"/>
      <c r="S125" s="32"/>
      <c r="T125" s="32"/>
      <c r="U125" s="4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</row>
    <row r="126" spans="1:68" s="27" customFormat="1" ht="30" customHeight="1" x14ac:dyDescent="0.2">
      <c r="A126" s="28" t="s">
        <v>113</v>
      </c>
      <c r="B126" s="606">
        <v>32.29</v>
      </c>
      <c r="C126" s="596">
        <v>25.6</v>
      </c>
      <c r="D126" s="596">
        <v>21.001000000000001</v>
      </c>
      <c r="E126" s="591">
        <v>22.784811000000001</v>
      </c>
      <c r="F126" s="26">
        <v>1620</v>
      </c>
      <c r="G126" s="30">
        <v>1134</v>
      </c>
      <c r="H126" s="30">
        <v>418</v>
      </c>
      <c r="I126" s="33">
        <v>2137.1666660000001</v>
      </c>
      <c r="J126" s="24">
        <v>35</v>
      </c>
      <c r="K126" s="30">
        <v>24.5</v>
      </c>
      <c r="L126" s="30">
        <v>26</v>
      </c>
      <c r="M126" s="33">
        <v>50</v>
      </c>
      <c r="N126" s="26">
        <v>30.530999999999999</v>
      </c>
      <c r="O126" s="536">
        <v>0</v>
      </c>
      <c r="P126" s="30"/>
      <c r="Q126" s="33"/>
      <c r="R126" s="29"/>
      <c r="S126" s="33"/>
      <c r="T126" s="33"/>
      <c r="U126" s="42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</row>
    <row r="127" spans="1:68" s="27" customFormat="1" ht="30" customHeight="1" x14ac:dyDescent="0.2">
      <c r="A127" s="243" t="s">
        <v>114</v>
      </c>
      <c r="B127" s="605">
        <v>61.603999999999999</v>
      </c>
      <c r="C127" s="598">
        <v>60.988</v>
      </c>
      <c r="D127" s="598">
        <v>42.133000000000003</v>
      </c>
      <c r="E127" s="592">
        <v>43.778359000000002</v>
      </c>
      <c r="F127" s="5">
        <v>5154</v>
      </c>
      <c r="G127" s="7">
        <v>3607.8</v>
      </c>
      <c r="H127" s="7">
        <v>794</v>
      </c>
      <c r="I127" s="32">
        <v>7195.6666679999998</v>
      </c>
      <c r="J127" s="95">
        <v>77</v>
      </c>
      <c r="K127" s="7">
        <v>53.9</v>
      </c>
      <c r="L127" s="7">
        <v>112</v>
      </c>
      <c r="M127" s="32">
        <v>132</v>
      </c>
      <c r="N127" s="5">
        <v>72</v>
      </c>
      <c r="O127" s="533">
        <v>0</v>
      </c>
      <c r="P127" s="7"/>
      <c r="Q127" s="32"/>
      <c r="R127" s="6"/>
      <c r="S127" s="32"/>
      <c r="T127" s="32"/>
      <c r="U127" s="4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</row>
    <row r="128" spans="1:68" s="27" customFormat="1" ht="30" customHeight="1" x14ac:dyDescent="0.2">
      <c r="A128" s="28" t="s">
        <v>115</v>
      </c>
      <c r="B128" s="606">
        <v>55.564999999999998</v>
      </c>
      <c r="C128" s="596">
        <v>36.76</v>
      </c>
      <c r="D128" s="596">
        <v>48.661999999999999</v>
      </c>
      <c r="E128" s="591">
        <v>49.995224</v>
      </c>
      <c r="F128" s="26">
        <v>3906</v>
      </c>
      <c r="G128" s="30">
        <v>2734.2</v>
      </c>
      <c r="H128" s="30">
        <v>2341</v>
      </c>
      <c r="I128" s="33">
        <v>3534.3333320000002</v>
      </c>
      <c r="J128" s="24">
        <v>69</v>
      </c>
      <c r="K128" s="30">
        <v>48.3</v>
      </c>
      <c r="L128" s="30">
        <v>124</v>
      </c>
      <c r="M128" s="33">
        <v>149</v>
      </c>
      <c r="N128" s="26">
        <v>75.900000000000006</v>
      </c>
      <c r="O128" s="536">
        <v>0</v>
      </c>
      <c r="P128" s="30"/>
      <c r="Q128" s="33"/>
      <c r="R128" s="29"/>
      <c r="S128" s="33"/>
      <c r="T128" s="33"/>
      <c r="U128" s="42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</row>
    <row r="129" spans="1:68" s="27" customFormat="1" ht="30" customHeight="1" x14ac:dyDescent="0.2">
      <c r="A129" s="243" t="s">
        <v>116</v>
      </c>
      <c r="B129" s="605">
        <v>35.6</v>
      </c>
      <c r="C129" s="598">
        <v>35.207999999999998</v>
      </c>
      <c r="D129" s="658">
        <v>0</v>
      </c>
      <c r="E129" s="592">
        <v>0</v>
      </c>
      <c r="F129" s="5">
        <v>3118</v>
      </c>
      <c r="G129" s="7">
        <v>2182.6</v>
      </c>
      <c r="H129" s="7">
        <v>873</v>
      </c>
      <c r="I129" s="32">
        <v>3426.75</v>
      </c>
      <c r="J129" s="95">
        <v>64</v>
      </c>
      <c r="K129" s="7">
        <v>44.8</v>
      </c>
      <c r="L129" s="7">
        <v>40</v>
      </c>
      <c r="M129" s="32">
        <v>68</v>
      </c>
      <c r="N129" s="6"/>
      <c r="O129" s="533">
        <v>0</v>
      </c>
      <c r="P129" s="7"/>
      <c r="Q129" s="32"/>
      <c r="R129" s="6"/>
      <c r="S129" s="32"/>
      <c r="T129" s="32"/>
      <c r="U129" s="4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</row>
    <row r="130" spans="1:68" s="27" customFormat="1" ht="30" customHeight="1" x14ac:dyDescent="0.2">
      <c r="A130" s="28" t="s">
        <v>117</v>
      </c>
      <c r="B130" s="606">
        <v>45.5</v>
      </c>
      <c r="C130" s="596">
        <v>35.780999999999999</v>
      </c>
      <c r="D130" s="596">
        <v>74.427999999999997</v>
      </c>
      <c r="E130" s="591">
        <v>39.299999999999997</v>
      </c>
      <c r="F130" s="26">
        <v>2432</v>
      </c>
      <c r="G130" s="30">
        <v>1702.4</v>
      </c>
      <c r="H130" s="30">
        <v>1515</v>
      </c>
      <c r="I130" s="33">
        <v>2896.3333339999999</v>
      </c>
      <c r="J130" s="24">
        <v>48</v>
      </c>
      <c r="K130" s="30">
        <v>33.6</v>
      </c>
      <c r="L130" s="30">
        <v>58</v>
      </c>
      <c r="M130" s="33">
        <v>80</v>
      </c>
      <c r="N130" s="26">
        <v>45</v>
      </c>
      <c r="O130" s="536">
        <v>36</v>
      </c>
      <c r="P130" s="30">
        <v>25</v>
      </c>
      <c r="Q130" s="33">
        <v>25</v>
      </c>
      <c r="R130" s="29"/>
      <c r="S130" s="33"/>
      <c r="T130" s="33"/>
      <c r="U130" s="42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</row>
    <row r="131" spans="1:68" s="27" customFormat="1" ht="30" customHeight="1" x14ac:dyDescent="0.2">
      <c r="A131" s="243" t="s">
        <v>118</v>
      </c>
      <c r="B131" s="605">
        <v>62.36</v>
      </c>
      <c r="C131" s="598">
        <v>49.289000000000001</v>
      </c>
      <c r="D131" s="598">
        <v>39.737000000000002</v>
      </c>
      <c r="E131" s="592">
        <v>41.103417</v>
      </c>
      <c r="F131" s="5">
        <v>4336</v>
      </c>
      <c r="G131" s="7">
        <v>3035.2</v>
      </c>
      <c r="H131" s="7">
        <v>2899</v>
      </c>
      <c r="I131" s="32">
        <v>6344.9166679999998</v>
      </c>
      <c r="J131" s="95">
        <v>95</v>
      </c>
      <c r="K131" s="7">
        <v>66.5</v>
      </c>
      <c r="L131" s="7">
        <v>82</v>
      </c>
      <c r="M131" s="32">
        <v>129</v>
      </c>
      <c r="N131" s="5"/>
      <c r="O131" s="533"/>
      <c r="P131" s="7"/>
      <c r="Q131" s="32"/>
      <c r="R131" s="6"/>
      <c r="S131" s="32"/>
      <c r="T131" s="32"/>
      <c r="U131" s="4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</row>
    <row r="132" spans="1:68" s="27" customFormat="1" ht="30" customHeight="1" x14ac:dyDescent="0.2">
      <c r="A132" s="28" t="s">
        <v>119</v>
      </c>
      <c r="B132" s="606">
        <v>46.667999999999999</v>
      </c>
      <c r="C132" s="596">
        <v>36.848999999999997</v>
      </c>
      <c r="D132" s="596">
        <v>31.033000000000001</v>
      </c>
      <c r="E132" s="591">
        <v>33.436827000000001</v>
      </c>
      <c r="F132" s="26">
        <v>3379</v>
      </c>
      <c r="G132" s="30">
        <v>2365.3000000000002</v>
      </c>
      <c r="H132" s="30">
        <v>1912</v>
      </c>
      <c r="I132" s="33">
        <v>5416.4166679999998</v>
      </c>
      <c r="J132" s="24">
        <v>121</v>
      </c>
      <c r="K132" s="30">
        <v>84.7</v>
      </c>
      <c r="L132" s="30">
        <v>75</v>
      </c>
      <c r="M132" s="33">
        <v>137</v>
      </c>
      <c r="N132" s="26">
        <v>118.8</v>
      </c>
      <c r="O132" s="536">
        <v>0</v>
      </c>
      <c r="P132" s="30"/>
      <c r="Q132" s="33"/>
      <c r="R132" s="29"/>
      <c r="S132" s="33"/>
      <c r="T132" s="33"/>
      <c r="U132" s="42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</row>
    <row r="133" spans="1:68" s="27" customFormat="1" ht="30" customHeight="1" x14ac:dyDescent="0.2">
      <c r="A133" s="243" t="s">
        <v>120</v>
      </c>
      <c r="B133" s="605">
        <v>59.183</v>
      </c>
      <c r="C133" s="598">
        <v>46.92</v>
      </c>
      <c r="D133" s="598">
        <v>52.970999999999997</v>
      </c>
      <c r="E133" s="592">
        <v>54.597563999999998</v>
      </c>
      <c r="F133" s="5">
        <v>5078</v>
      </c>
      <c r="G133" s="7">
        <v>3554.6</v>
      </c>
      <c r="H133" s="7">
        <v>2159</v>
      </c>
      <c r="I133" s="32">
        <v>5127.3333339999999</v>
      </c>
      <c r="J133" s="95">
        <v>108</v>
      </c>
      <c r="K133" s="7">
        <v>75.599999999999994</v>
      </c>
      <c r="L133" s="7">
        <v>60</v>
      </c>
      <c r="M133" s="32">
        <v>138</v>
      </c>
      <c r="N133" s="5"/>
      <c r="O133" s="533">
        <v>0</v>
      </c>
      <c r="P133" s="7"/>
      <c r="Q133" s="32"/>
      <c r="R133" s="6"/>
      <c r="S133" s="32"/>
      <c r="T133" s="32"/>
      <c r="U133" s="4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</row>
    <row r="134" spans="1:68" s="27" customFormat="1" ht="30" customHeight="1" x14ac:dyDescent="0.2">
      <c r="A134" s="28" t="s">
        <v>121</v>
      </c>
      <c r="B134" s="606">
        <v>56.429000000000002</v>
      </c>
      <c r="C134" s="596">
        <v>44.781999999999996</v>
      </c>
      <c r="D134" s="596">
        <v>42.414999999999999</v>
      </c>
      <c r="E134" s="591">
        <v>43.291142999999998</v>
      </c>
      <c r="F134" s="26">
        <v>3743</v>
      </c>
      <c r="G134" s="30">
        <v>2620.1</v>
      </c>
      <c r="H134" s="30">
        <v>2690</v>
      </c>
      <c r="I134" s="33">
        <v>5369.4166660000001</v>
      </c>
      <c r="J134" s="24">
        <v>92</v>
      </c>
      <c r="K134" s="30">
        <v>64.400000000000006</v>
      </c>
      <c r="L134" s="30">
        <v>110</v>
      </c>
      <c r="M134" s="33">
        <v>166</v>
      </c>
      <c r="N134" s="26">
        <v>143</v>
      </c>
      <c r="O134" s="536">
        <v>50.4</v>
      </c>
      <c r="P134" s="30"/>
      <c r="Q134" s="33"/>
      <c r="R134" s="29"/>
      <c r="S134" s="33"/>
      <c r="T134" s="33"/>
      <c r="U134" s="42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</row>
    <row r="135" spans="1:68" s="2" customFormat="1" ht="30" customHeight="1" x14ac:dyDescent="0.2">
      <c r="A135" s="243" t="s">
        <v>122</v>
      </c>
      <c r="B135" s="605">
        <v>52.276000000000003</v>
      </c>
      <c r="C135" s="598">
        <v>41.402999999999999</v>
      </c>
      <c r="D135" s="598">
        <v>50.332999999999998</v>
      </c>
      <c r="E135" s="592">
        <v>50.489606999999999</v>
      </c>
      <c r="F135" s="5">
        <v>3088</v>
      </c>
      <c r="G135" s="7">
        <v>2161.6</v>
      </c>
      <c r="H135" s="7">
        <v>2527</v>
      </c>
      <c r="I135" s="32">
        <v>5085.0833339999999</v>
      </c>
      <c r="J135" s="95">
        <v>34</v>
      </c>
      <c r="K135" s="7">
        <v>23.8</v>
      </c>
      <c r="L135" s="7">
        <v>45</v>
      </c>
      <c r="M135" s="32">
        <v>89</v>
      </c>
      <c r="N135" s="5">
        <v>132.16300000000001</v>
      </c>
      <c r="O135" s="533"/>
      <c r="P135" s="7"/>
      <c r="Q135" s="32"/>
      <c r="R135" s="6"/>
      <c r="S135" s="32"/>
      <c r="T135" s="32"/>
      <c r="U135" s="4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27"/>
      <c r="BJ135" s="27"/>
      <c r="BK135" s="27"/>
      <c r="BL135" s="27"/>
      <c r="BM135" s="27"/>
      <c r="BN135" s="27"/>
      <c r="BO135" s="27"/>
      <c r="BP135" s="27"/>
    </row>
    <row r="136" spans="1:68" s="27" customFormat="1" ht="30" customHeight="1" x14ac:dyDescent="0.2">
      <c r="A136" s="28" t="s">
        <v>123</v>
      </c>
      <c r="B136" s="606">
        <v>53.606000000000002</v>
      </c>
      <c r="C136" s="596">
        <v>42.326999999999998</v>
      </c>
      <c r="D136" s="596">
        <v>38.521999999999998</v>
      </c>
      <c r="E136" s="591">
        <v>39.455455000000001</v>
      </c>
      <c r="F136" s="26">
        <v>2530</v>
      </c>
      <c r="G136" s="30">
        <v>1771</v>
      </c>
      <c r="H136" s="30">
        <v>1342</v>
      </c>
      <c r="I136" s="33">
        <v>3413.2749800000001</v>
      </c>
      <c r="J136" s="24">
        <v>47</v>
      </c>
      <c r="K136" s="30">
        <v>32.9</v>
      </c>
      <c r="L136" s="30">
        <v>64</v>
      </c>
      <c r="M136" s="33">
        <v>84</v>
      </c>
      <c r="N136" s="26">
        <v>71.5</v>
      </c>
      <c r="O136" s="536"/>
      <c r="P136" s="30"/>
      <c r="Q136" s="33"/>
      <c r="R136" s="29"/>
      <c r="S136" s="33"/>
      <c r="T136" s="33"/>
      <c r="U136" s="42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</row>
    <row r="137" spans="1:68" s="2" customFormat="1" ht="30" customHeight="1" x14ac:dyDescent="0.2">
      <c r="A137" s="243" t="s">
        <v>124</v>
      </c>
      <c r="B137" s="605">
        <v>73.418000000000006</v>
      </c>
      <c r="C137" s="598">
        <v>58.323</v>
      </c>
      <c r="D137" s="598">
        <v>50.802999999999997</v>
      </c>
      <c r="E137" s="592">
        <v>54.000478000000001</v>
      </c>
      <c r="F137" s="5">
        <v>2818</v>
      </c>
      <c r="G137" s="7">
        <v>1972.6</v>
      </c>
      <c r="H137" s="7">
        <v>1102</v>
      </c>
      <c r="I137" s="32">
        <v>2730.9166660000001</v>
      </c>
      <c r="J137" s="95">
        <v>88</v>
      </c>
      <c r="K137" s="7">
        <v>61.6</v>
      </c>
      <c r="L137" s="7">
        <v>73</v>
      </c>
      <c r="M137" s="32">
        <v>91</v>
      </c>
      <c r="N137" s="5">
        <v>110</v>
      </c>
      <c r="O137" s="533">
        <v>112</v>
      </c>
      <c r="P137" s="7">
        <v>79</v>
      </c>
      <c r="Q137" s="32">
        <v>84</v>
      </c>
      <c r="R137" s="6"/>
      <c r="S137" s="32"/>
      <c r="T137" s="32"/>
      <c r="U137" s="4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27"/>
      <c r="BJ137" s="27"/>
      <c r="BK137" s="27"/>
      <c r="BL137" s="27"/>
      <c r="BM137" s="27"/>
      <c r="BN137" s="27"/>
      <c r="BO137" s="27"/>
      <c r="BP137" s="27"/>
    </row>
    <row r="138" spans="1:68" s="27" customFormat="1" ht="30" customHeight="1" x14ac:dyDescent="0.2">
      <c r="A138" s="28" t="s">
        <v>125</v>
      </c>
      <c r="B138" s="606">
        <v>40.695999999999998</v>
      </c>
      <c r="C138" s="596">
        <v>32.296999999999997</v>
      </c>
      <c r="D138" s="596">
        <v>70.891999999999996</v>
      </c>
      <c r="E138" s="596">
        <v>70.891999999999996</v>
      </c>
      <c r="F138" s="26">
        <v>2168</v>
      </c>
      <c r="G138" s="30">
        <v>1517.6</v>
      </c>
      <c r="H138" s="30">
        <v>877</v>
      </c>
      <c r="I138" s="33">
        <v>2008.75</v>
      </c>
      <c r="J138" s="24">
        <v>119</v>
      </c>
      <c r="K138" s="30">
        <v>83.3</v>
      </c>
      <c r="L138" s="30">
        <v>83</v>
      </c>
      <c r="M138" s="33">
        <v>105</v>
      </c>
      <c r="N138" s="26">
        <v>68.75</v>
      </c>
      <c r="O138" s="536">
        <v>0</v>
      </c>
      <c r="P138" s="30"/>
      <c r="Q138" s="33"/>
      <c r="R138" s="29"/>
      <c r="S138" s="33"/>
      <c r="T138" s="33"/>
      <c r="U138" s="42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</row>
    <row r="139" spans="1:68" s="2" customFormat="1" ht="30" customHeight="1" x14ac:dyDescent="0.2">
      <c r="A139" s="243" t="s">
        <v>126</v>
      </c>
      <c r="B139" s="605">
        <v>49.256</v>
      </c>
      <c r="C139" s="598">
        <v>90.49</v>
      </c>
      <c r="D139" s="598">
        <v>91.611999999999995</v>
      </c>
      <c r="E139" s="592">
        <v>44.178400000000003</v>
      </c>
      <c r="F139" s="5">
        <v>3770</v>
      </c>
      <c r="G139" s="7">
        <v>6329</v>
      </c>
      <c r="H139" s="7">
        <v>5482</v>
      </c>
      <c r="I139" s="32">
        <v>5314.0000010000003</v>
      </c>
      <c r="J139" s="95">
        <v>57</v>
      </c>
      <c r="K139" s="7">
        <v>153.9</v>
      </c>
      <c r="L139" s="7">
        <v>148</v>
      </c>
      <c r="M139" s="32">
        <v>158</v>
      </c>
      <c r="N139" s="5">
        <v>68</v>
      </c>
      <c r="O139" s="533"/>
      <c r="P139" s="7">
        <v>2</v>
      </c>
      <c r="Q139" s="32">
        <v>2</v>
      </c>
      <c r="R139" s="6"/>
      <c r="S139" s="32"/>
      <c r="T139" s="32"/>
      <c r="U139" s="4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27"/>
      <c r="BJ139" s="27"/>
      <c r="BK139" s="27"/>
      <c r="BL139" s="27"/>
      <c r="BM139" s="27"/>
      <c r="BN139" s="27"/>
      <c r="BO139" s="27"/>
      <c r="BP139" s="27"/>
    </row>
    <row r="140" spans="1:68" s="27" customFormat="1" ht="39" customHeight="1" x14ac:dyDescent="0.2">
      <c r="A140" s="28" t="s">
        <v>127</v>
      </c>
      <c r="B140" s="606">
        <v>58.561999999999998</v>
      </c>
      <c r="C140" s="596">
        <v>46.521999999999998</v>
      </c>
      <c r="D140" s="596">
        <v>33.412999999999997</v>
      </c>
      <c r="E140" s="591">
        <v>32.194890000000001</v>
      </c>
      <c r="F140" s="26">
        <v>2411</v>
      </c>
      <c r="G140" s="30">
        <v>1687.7</v>
      </c>
      <c r="H140" s="659">
        <v>0</v>
      </c>
      <c r="I140" s="33">
        <v>491.13333399999999</v>
      </c>
      <c r="J140" s="24">
        <v>73</v>
      </c>
      <c r="K140" s="30">
        <v>51.1</v>
      </c>
      <c r="L140" s="632"/>
      <c r="M140" s="33">
        <v>25</v>
      </c>
      <c r="N140" s="26">
        <v>33</v>
      </c>
      <c r="O140" s="536">
        <v>0</v>
      </c>
      <c r="P140" s="30"/>
      <c r="Q140" s="33"/>
      <c r="R140" s="29"/>
      <c r="S140" s="33"/>
      <c r="T140" s="33"/>
      <c r="U140" s="42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</row>
    <row r="141" spans="1:68" s="2" customFormat="1" ht="30" customHeight="1" x14ac:dyDescent="0.2">
      <c r="A141" s="243" t="s">
        <v>129</v>
      </c>
      <c r="B141" s="605">
        <v>44.1</v>
      </c>
      <c r="C141" s="598">
        <v>34.997999999999998</v>
      </c>
      <c r="D141" s="598">
        <v>68.135999999999996</v>
      </c>
      <c r="E141" s="592">
        <v>43.9</v>
      </c>
      <c r="F141" s="5">
        <v>3500</v>
      </c>
      <c r="G141" s="7">
        <v>2450</v>
      </c>
      <c r="H141" s="7">
        <v>2790</v>
      </c>
      <c r="I141" s="32">
        <v>5178.3333339999999</v>
      </c>
      <c r="J141" s="95">
        <v>112</v>
      </c>
      <c r="K141" s="7">
        <v>78.400000000000006</v>
      </c>
      <c r="L141" s="7">
        <v>49</v>
      </c>
      <c r="M141" s="32">
        <v>94</v>
      </c>
      <c r="N141" s="5">
        <v>58</v>
      </c>
      <c r="O141" s="533">
        <v>0</v>
      </c>
      <c r="P141" s="7"/>
      <c r="Q141" s="32"/>
      <c r="R141" s="6"/>
      <c r="S141" s="32"/>
      <c r="T141" s="32"/>
      <c r="U141" s="4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27"/>
      <c r="BJ141" s="27"/>
      <c r="BK141" s="27"/>
      <c r="BL141" s="27"/>
      <c r="BM141" s="27"/>
      <c r="BN141" s="27"/>
      <c r="BO141" s="27"/>
      <c r="BP141" s="27"/>
    </row>
    <row r="142" spans="1:68" s="27" customFormat="1" ht="30" customHeight="1" x14ac:dyDescent="0.2">
      <c r="A142" s="28" t="s">
        <v>128</v>
      </c>
      <c r="B142" s="606">
        <v>59.378999999999998</v>
      </c>
      <c r="C142" s="596">
        <v>47.027999999999999</v>
      </c>
      <c r="D142" s="596">
        <v>51.274000000000001</v>
      </c>
      <c r="E142" s="591">
        <v>52.588366000000001</v>
      </c>
      <c r="F142" s="26">
        <v>6133</v>
      </c>
      <c r="G142" s="30">
        <v>4293.1000000000004</v>
      </c>
      <c r="H142" s="30">
        <v>2632</v>
      </c>
      <c r="I142" s="33">
        <v>5976.6450000000004</v>
      </c>
      <c r="J142" s="24">
        <v>131</v>
      </c>
      <c r="K142" s="30">
        <v>91.7</v>
      </c>
      <c r="L142" s="30">
        <v>103</v>
      </c>
      <c r="M142" s="33">
        <v>90.53</v>
      </c>
      <c r="N142" s="26"/>
      <c r="O142" s="536">
        <v>0</v>
      </c>
      <c r="P142" s="30"/>
      <c r="Q142" s="33"/>
      <c r="R142" s="29"/>
      <c r="S142" s="33"/>
      <c r="T142" s="33"/>
      <c r="U142" s="42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</row>
    <row r="143" spans="1:68" s="2" customFormat="1" ht="30" customHeight="1" x14ac:dyDescent="0.2">
      <c r="A143" s="243" t="s">
        <v>130</v>
      </c>
      <c r="B143" s="605">
        <v>41.747999999999998</v>
      </c>
      <c r="C143" s="598">
        <v>33.064</v>
      </c>
      <c r="D143" s="598">
        <v>32.956000000000003</v>
      </c>
      <c r="E143" s="592">
        <v>34.535468999999999</v>
      </c>
      <c r="F143" s="5">
        <v>1170</v>
      </c>
      <c r="G143" s="7">
        <v>819</v>
      </c>
      <c r="H143" s="7">
        <v>1158</v>
      </c>
      <c r="I143" s="32">
        <v>2121.25</v>
      </c>
      <c r="J143" s="95">
        <v>22</v>
      </c>
      <c r="K143" s="7">
        <v>15.4</v>
      </c>
      <c r="L143" s="7">
        <v>45</v>
      </c>
      <c r="M143" s="32">
        <v>72.5</v>
      </c>
      <c r="N143" s="5">
        <v>50</v>
      </c>
      <c r="O143" s="533">
        <v>0</v>
      </c>
      <c r="P143" s="7"/>
      <c r="Q143" s="32"/>
      <c r="R143" s="6"/>
      <c r="S143" s="32"/>
      <c r="T143" s="32"/>
      <c r="U143" s="4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27"/>
      <c r="BJ143" s="27"/>
      <c r="BK143" s="27"/>
      <c r="BL143" s="27"/>
      <c r="BM143" s="27"/>
      <c r="BN143" s="27"/>
      <c r="BO143" s="27"/>
      <c r="BP143" s="27"/>
    </row>
    <row r="144" spans="1:68" s="27" customFormat="1" ht="30" customHeight="1" x14ac:dyDescent="0.2">
      <c r="A144" s="28" t="s">
        <v>131</v>
      </c>
      <c r="B144" s="606">
        <v>61.451999999999998</v>
      </c>
      <c r="C144" s="596">
        <v>48.72</v>
      </c>
      <c r="D144" s="596">
        <v>54.64</v>
      </c>
      <c r="E144" s="591">
        <v>57.989012000000002</v>
      </c>
      <c r="F144" s="26">
        <v>3254</v>
      </c>
      <c r="G144" s="30">
        <v>2277.8000000000002</v>
      </c>
      <c r="H144" s="30">
        <v>2284</v>
      </c>
      <c r="I144" s="33">
        <v>4714.2666660000004</v>
      </c>
      <c r="J144" s="24">
        <v>103</v>
      </c>
      <c r="K144" s="30">
        <v>72.099999999999994</v>
      </c>
      <c r="L144" s="30">
        <v>108</v>
      </c>
      <c r="M144" s="33">
        <v>165</v>
      </c>
      <c r="N144" s="26"/>
      <c r="O144" s="536">
        <v>0</v>
      </c>
      <c r="P144" s="30"/>
      <c r="Q144" s="33"/>
      <c r="R144" s="29"/>
      <c r="S144" s="33"/>
      <c r="T144" s="33"/>
      <c r="U144" s="42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</row>
    <row r="145" spans="1:68" s="2" customFormat="1" ht="30" customHeight="1" x14ac:dyDescent="0.2">
      <c r="A145" s="243" t="s">
        <v>132</v>
      </c>
      <c r="B145" s="605">
        <v>68.447999999999993</v>
      </c>
      <c r="C145" s="598">
        <v>54.484000000000002</v>
      </c>
      <c r="D145" s="598">
        <v>61.38</v>
      </c>
      <c r="E145" s="592">
        <v>61.362549999999999</v>
      </c>
      <c r="F145" s="5">
        <v>2505</v>
      </c>
      <c r="G145" s="7">
        <v>1753.5</v>
      </c>
      <c r="H145" s="7">
        <v>2631</v>
      </c>
      <c r="I145" s="32">
        <v>4507.75</v>
      </c>
      <c r="J145" s="95">
        <v>76</v>
      </c>
      <c r="K145" s="7">
        <v>53.2</v>
      </c>
      <c r="L145" s="7">
        <v>82</v>
      </c>
      <c r="M145" s="32">
        <v>94</v>
      </c>
      <c r="N145" s="5">
        <v>102</v>
      </c>
      <c r="O145" s="533">
        <v>0</v>
      </c>
      <c r="P145" s="7">
        <v>37.283999999999999</v>
      </c>
      <c r="Q145" s="32"/>
      <c r="R145" s="6"/>
      <c r="S145" s="32"/>
      <c r="T145" s="32"/>
      <c r="U145" s="4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27"/>
      <c r="BJ145" s="27"/>
      <c r="BK145" s="27"/>
      <c r="BL145" s="27"/>
      <c r="BM145" s="27"/>
      <c r="BN145" s="27"/>
      <c r="BO145" s="27"/>
      <c r="BP145" s="27"/>
    </row>
    <row r="146" spans="1:68" s="27" customFormat="1" ht="30" customHeight="1" x14ac:dyDescent="0.2">
      <c r="A146" s="28" t="s">
        <v>133</v>
      </c>
      <c r="B146" s="606">
        <v>59.851999999999997</v>
      </c>
      <c r="C146" s="596">
        <v>47.402999999999999</v>
      </c>
      <c r="D146" s="596">
        <v>48.183999999999997</v>
      </c>
      <c r="E146" s="591">
        <v>51.097000000000001</v>
      </c>
      <c r="F146" s="26">
        <v>5990</v>
      </c>
      <c r="G146" s="30">
        <v>4193</v>
      </c>
      <c r="H146" s="30">
        <v>3162</v>
      </c>
      <c r="I146" s="33">
        <v>6381.5833339999999</v>
      </c>
      <c r="J146" s="24">
        <v>179</v>
      </c>
      <c r="K146" s="30">
        <v>125.3</v>
      </c>
      <c r="L146" s="30">
        <v>133</v>
      </c>
      <c r="M146" s="33">
        <v>183</v>
      </c>
      <c r="N146" s="26">
        <v>115</v>
      </c>
      <c r="O146" s="536">
        <v>112</v>
      </c>
      <c r="P146" s="30">
        <v>88</v>
      </c>
      <c r="Q146" s="33">
        <v>92</v>
      </c>
      <c r="R146" s="29"/>
      <c r="S146" s="33"/>
      <c r="T146" s="33"/>
      <c r="U146" s="42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</row>
    <row r="147" spans="1:68" s="2" customFormat="1" ht="30" customHeight="1" x14ac:dyDescent="0.2">
      <c r="A147" s="243" t="s">
        <v>134</v>
      </c>
      <c r="B147" s="605">
        <v>70.314999999999998</v>
      </c>
      <c r="C147" s="598">
        <v>56.027000000000001</v>
      </c>
      <c r="D147" s="598">
        <v>48.561999999999998</v>
      </c>
      <c r="E147" s="592">
        <v>50.133743000000003</v>
      </c>
      <c r="F147" s="5">
        <v>5189</v>
      </c>
      <c r="G147" s="7">
        <v>3632.3</v>
      </c>
      <c r="H147" s="7">
        <v>1490</v>
      </c>
      <c r="I147" s="32">
        <v>5926.5</v>
      </c>
      <c r="J147" s="95">
        <v>169</v>
      </c>
      <c r="K147" s="7">
        <v>118.3</v>
      </c>
      <c r="L147" s="7">
        <v>169</v>
      </c>
      <c r="M147" s="32">
        <v>278</v>
      </c>
      <c r="N147" s="5"/>
      <c r="O147" s="533">
        <v>92</v>
      </c>
      <c r="P147" s="7">
        <v>109</v>
      </c>
      <c r="Q147" s="32">
        <v>118</v>
      </c>
      <c r="R147" s="6"/>
      <c r="S147" s="32"/>
      <c r="T147" s="32"/>
      <c r="U147" s="4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27"/>
      <c r="BJ147" s="27"/>
      <c r="BK147" s="27"/>
      <c r="BL147" s="27"/>
      <c r="BM147" s="27"/>
      <c r="BN147" s="27"/>
      <c r="BO147" s="27"/>
      <c r="BP147" s="27"/>
    </row>
    <row r="148" spans="1:68" s="27" customFormat="1" ht="30" customHeight="1" x14ac:dyDescent="0.2">
      <c r="A148" s="28" t="s">
        <v>135</v>
      </c>
      <c r="B148" s="606">
        <v>30.762</v>
      </c>
      <c r="C148" s="596">
        <v>24.437999999999999</v>
      </c>
      <c r="D148" s="596">
        <v>21.96</v>
      </c>
      <c r="E148" s="591">
        <v>22.880347</v>
      </c>
      <c r="F148" s="26">
        <v>1583</v>
      </c>
      <c r="G148" s="30">
        <v>1108.0999999999999</v>
      </c>
      <c r="H148" s="30">
        <v>1049</v>
      </c>
      <c r="I148" s="33">
        <v>2211.9333320000001</v>
      </c>
      <c r="J148" s="24">
        <v>276</v>
      </c>
      <c r="K148" s="30">
        <v>193.2</v>
      </c>
      <c r="L148" s="30">
        <v>28</v>
      </c>
      <c r="M148" s="33">
        <v>28</v>
      </c>
      <c r="N148" s="26">
        <v>62</v>
      </c>
      <c r="O148" s="536"/>
      <c r="P148" s="30"/>
      <c r="Q148" s="33"/>
      <c r="R148" s="29"/>
      <c r="S148" s="33"/>
      <c r="T148" s="33"/>
      <c r="U148" s="42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</row>
    <row r="149" spans="1:68" s="2" customFormat="1" ht="30" customHeight="1" x14ac:dyDescent="0.2">
      <c r="A149" s="243" t="s">
        <v>136</v>
      </c>
      <c r="B149" s="605">
        <v>72.247</v>
      </c>
      <c r="C149" s="598">
        <v>57.393000000000001</v>
      </c>
      <c r="D149" s="598">
        <v>56.747</v>
      </c>
      <c r="E149" s="592">
        <v>60.210178999999997</v>
      </c>
      <c r="F149" s="5">
        <v>2910</v>
      </c>
      <c r="G149" s="7">
        <v>2037</v>
      </c>
      <c r="H149" s="7">
        <v>721</v>
      </c>
      <c r="I149" s="32">
        <v>2912.5</v>
      </c>
      <c r="J149" s="95">
        <v>119</v>
      </c>
      <c r="K149" s="7">
        <v>83.3</v>
      </c>
      <c r="L149" s="7">
        <v>53</v>
      </c>
      <c r="M149" s="32">
        <v>88</v>
      </c>
      <c r="N149" s="5">
        <v>117</v>
      </c>
      <c r="O149" s="533">
        <v>164</v>
      </c>
      <c r="P149" s="7">
        <v>62</v>
      </c>
      <c r="Q149" s="32">
        <v>65</v>
      </c>
      <c r="R149" s="6"/>
      <c r="S149" s="32"/>
      <c r="T149" s="32"/>
      <c r="U149" s="4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27"/>
      <c r="BJ149" s="27"/>
      <c r="BK149" s="27"/>
      <c r="BL149" s="27"/>
      <c r="BM149" s="27"/>
      <c r="BN149" s="27"/>
      <c r="BO149" s="27"/>
      <c r="BP149" s="27"/>
    </row>
    <row r="150" spans="1:68" s="27" customFormat="1" ht="42" customHeight="1" x14ac:dyDescent="0.2">
      <c r="A150" s="28" t="s">
        <v>141</v>
      </c>
      <c r="B150" s="606">
        <v>53.332999999999998</v>
      </c>
      <c r="C150" s="596">
        <v>42.366999999999997</v>
      </c>
      <c r="D150" s="596">
        <v>39.909999999999997</v>
      </c>
      <c r="E150" s="591">
        <v>39.980893000000002</v>
      </c>
      <c r="F150" s="26">
        <v>2885</v>
      </c>
      <c r="G150" s="30">
        <v>2019.5</v>
      </c>
      <c r="H150" s="30">
        <v>1795</v>
      </c>
      <c r="I150" s="33">
        <v>4457.8333320000002</v>
      </c>
      <c r="J150" s="24">
        <v>84</v>
      </c>
      <c r="K150" s="30">
        <v>58.8</v>
      </c>
      <c r="L150" s="30">
        <v>115</v>
      </c>
      <c r="M150" s="33">
        <v>157</v>
      </c>
      <c r="N150" s="26">
        <v>110</v>
      </c>
      <c r="O150" s="536">
        <v>0</v>
      </c>
      <c r="P150" s="30"/>
      <c r="Q150" s="33"/>
      <c r="R150" s="29"/>
      <c r="S150" s="33"/>
      <c r="T150" s="33"/>
      <c r="U150" s="42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</row>
    <row r="151" spans="1:68" s="2" customFormat="1" ht="30" customHeight="1" x14ac:dyDescent="0.2">
      <c r="A151" s="243" t="s">
        <v>137</v>
      </c>
      <c r="B151" s="605">
        <v>45.819000000000003</v>
      </c>
      <c r="C151" s="598">
        <v>36.325000000000003</v>
      </c>
      <c r="D151" s="598">
        <v>42.514000000000003</v>
      </c>
      <c r="E151" s="592">
        <v>45.259132999999999</v>
      </c>
      <c r="F151" s="5">
        <v>4200</v>
      </c>
      <c r="G151" s="7">
        <v>2940</v>
      </c>
      <c r="H151" s="7">
        <v>1551</v>
      </c>
      <c r="I151" s="32">
        <v>5271.1666660000001</v>
      </c>
      <c r="J151" s="95">
        <v>120</v>
      </c>
      <c r="K151" s="7">
        <v>84</v>
      </c>
      <c r="L151" s="7">
        <v>129</v>
      </c>
      <c r="M151" s="32">
        <v>179</v>
      </c>
      <c r="N151" s="5">
        <v>60</v>
      </c>
      <c r="O151" s="533">
        <v>10</v>
      </c>
      <c r="P151" s="7"/>
      <c r="Q151" s="32"/>
      <c r="R151" s="6"/>
      <c r="S151" s="32"/>
      <c r="T151" s="32"/>
      <c r="U151" s="4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27"/>
      <c r="BJ151" s="27"/>
      <c r="BK151" s="27"/>
      <c r="BL151" s="27"/>
      <c r="BM151" s="27"/>
      <c r="BN151" s="27"/>
      <c r="BO151" s="27"/>
      <c r="BP151" s="27"/>
    </row>
    <row r="152" spans="1:68" s="27" customFormat="1" ht="30" customHeight="1" x14ac:dyDescent="0.2">
      <c r="A152" s="28" t="s">
        <v>139</v>
      </c>
      <c r="B152" s="606">
        <v>50.680999999999997</v>
      </c>
      <c r="C152" s="596">
        <v>40.098999999999997</v>
      </c>
      <c r="D152" s="596">
        <v>39.131</v>
      </c>
      <c r="E152" s="591">
        <v>39.765943999999998</v>
      </c>
      <c r="F152" s="26">
        <v>3506</v>
      </c>
      <c r="G152" s="30">
        <v>2454.1999999999998</v>
      </c>
      <c r="H152" s="30">
        <v>1347</v>
      </c>
      <c r="I152" s="33">
        <v>2635.8916680000002</v>
      </c>
      <c r="J152" s="24">
        <v>96</v>
      </c>
      <c r="K152" s="30">
        <v>67.2</v>
      </c>
      <c r="L152" s="30">
        <v>65</v>
      </c>
      <c r="M152" s="33">
        <v>97</v>
      </c>
      <c r="N152" s="29"/>
      <c r="O152" s="536">
        <v>0</v>
      </c>
      <c r="P152" s="30"/>
      <c r="Q152" s="33"/>
      <c r="R152" s="29"/>
      <c r="S152" s="33"/>
      <c r="T152" s="33"/>
      <c r="U152" s="42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</row>
    <row r="153" spans="1:68" s="2" customFormat="1" ht="30" customHeight="1" thickBot="1" x14ac:dyDescent="0.25">
      <c r="A153" s="242" t="s">
        <v>138</v>
      </c>
      <c r="B153" s="607">
        <v>66.275999999999996</v>
      </c>
      <c r="C153" s="608">
        <v>52.491</v>
      </c>
      <c r="D153" s="608">
        <v>46.11</v>
      </c>
      <c r="E153" s="609">
        <v>47.528061999999998</v>
      </c>
      <c r="F153" s="63">
        <v>4240</v>
      </c>
      <c r="G153" s="62">
        <v>2968</v>
      </c>
      <c r="H153" s="62">
        <v>3240</v>
      </c>
      <c r="I153" s="56">
        <v>6466.6666919999998</v>
      </c>
      <c r="J153" s="97">
        <v>116</v>
      </c>
      <c r="K153" s="62">
        <v>81.2</v>
      </c>
      <c r="L153" s="62">
        <v>159</v>
      </c>
      <c r="M153" s="56">
        <v>215</v>
      </c>
      <c r="N153" s="63">
        <v>86.034999999999997</v>
      </c>
      <c r="O153" s="539"/>
      <c r="P153" s="62"/>
      <c r="Q153" s="56"/>
      <c r="R153" s="64"/>
      <c r="S153" s="56"/>
      <c r="T153" s="56"/>
      <c r="U153" s="67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27"/>
      <c r="BJ153" s="27"/>
      <c r="BK153" s="27"/>
      <c r="BL153" s="27"/>
      <c r="BM153" s="27"/>
      <c r="BN153" s="27"/>
      <c r="BO153" s="27"/>
      <c r="BP153" s="27"/>
    </row>
    <row r="154" spans="1:68" s="77" customFormat="1" ht="19.5" customHeight="1" thickBot="1" x14ac:dyDescent="0.25">
      <c r="A154" s="120" t="s">
        <v>188</v>
      </c>
      <c r="B154" s="610">
        <v>69.95</v>
      </c>
      <c r="C154" s="611">
        <v>69.95</v>
      </c>
      <c r="D154" s="611">
        <v>63.49</v>
      </c>
      <c r="E154" s="612">
        <v>44.824458999999997</v>
      </c>
      <c r="F154" s="236">
        <v>12448</v>
      </c>
      <c r="G154" s="121">
        <v>12448</v>
      </c>
      <c r="H154" s="121">
        <v>16491</v>
      </c>
      <c r="I154" s="122">
        <v>16371.066666000001</v>
      </c>
      <c r="J154" s="123">
        <v>365</v>
      </c>
      <c r="K154" s="121">
        <v>526</v>
      </c>
      <c r="L154" s="121">
        <v>468</v>
      </c>
      <c r="M154" s="122">
        <v>817</v>
      </c>
      <c r="N154" s="236">
        <v>152</v>
      </c>
      <c r="O154" s="121"/>
      <c r="P154" s="121"/>
      <c r="Q154" s="122"/>
      <c r="R154" s="124">
        <v>11</v>
      </c>
      <c r="S154" s="122">
        <v>8.8000000000000007</v>
      </c>
      <c r="T154" s="121"/>
      <c r="U154" s="131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</row>
    <row r="155" spans="1:68" s="80" customFormat="1" ht="27" customHeight="1" x14ac:dyDescent="0.2">
      <c r="A155" s="117" t="s">
        <v>189</v>
      </c>
      <c r="B155" s="613">
        <v>163.28299999999999</v>
      </c>
      <c r="C155" s="614">
        <v>130.626</v>
      </c>
      <c r="D155" s="614">
        <v>195.351</v>
      </c>
      <c r="E155" s="615">
        <v>195.351</v>
      </c>
      <c r="F155" s="47">
        <v>5432</v>
      </c>
      <c r="G155" s="58">
        <v>4345.6000000000004</v>
      </c>
      <c r="H155" s="58">
        <v>5269</v>
      </c>
      <c r="I155" s="118">
        <v>5269</v>
      </c>
      <c r="J155" s="68">
        <v>108</v>
      </c>
      <c r="K155" s="58">
        <v>88.8</v>
      </c>
      <c r="L155" s="58">
        <v>185</v>
      </c>
      <c r="M155" s="118">
        <v>185</v>
      </c>
      <c r="N155" s="47"/>
      <c r="O155" s="58"/>
      <c r="P155" s="58"/>
      <c r="Q155" s="118"/>
      <c r="R155" s="57"/>
      <c r="S155" s="118"/>
      <c r="T155" s="58"/>
      <c r="U155" s="119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</row>
    <row r="156" spans="1:68" s="80" customFormat="1" ht="22.5" customHeight="1" x14ac:dyDescent="0.2">
      <c r="A156" s="78" t="s">
        <v>190</v>
      </c>
      <c r="B156" s="606">
        <v>56.762999999999998</v>
      </c>
      <c r="C156" s="596">
        <v>45.41</v>
      </c>
      <c r="D156" s="596">
        <v>36.459000000000003</v>
      </c>
      <c r="E156" s="616">
        <v>36.459000000000003</v>
      </c>
      <c r="F156" s="26">
        <v>3086</v>
      </c>
      <c r="G156" s="30">
        <v>2468.8000000000002</v>
      </c>
      <c r="H156" s="30">
        <v>3222</v>
      </c>
      <c r="I156" s="79">
        <v>3607.5</v>
      </c>
      <c r="J156" s="24">
        <v>55</v>
      </c>
      <c r="K156" s="30">
        <v>44</v>
      </c>
      <c r="L156" s="30">
        <v>47</v>
      </c>
      <c r="M156" s="79">
        <v>47</v>
      </c>
      <c r="N156" s="26"/>
      <c r="O156" s="30"/>
      <c r="P156" s="30"/>
      <c r="Q156" s="79"/>
      <c r="R156" s="29"/>
      <c r="S156" s="79"/>
      <c r="T156" s="30"/>
      <c r="U156" s="94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</row>
    <row r="157" spans="1:68" s="80" customFormat="1" ht="30" customHeight="1" x14ac:dyDescent="0.2">
      <c r="A157" s="103" t="s">
        <v>192</v>
      </c>
      <c r="B157" s="605">
        <v>53.523000000000003</v>
      </c>
      <c r="C157" s="598">
        <v>42.817999999999998</v>
      </c>
      <c r="D157" s="598">
        <v>38.356999999999999</v>
      </c>
      <c r="E157" s="617">
        <v>38.213518999999998</v>
      </c>
      <c r="F157" s="5">
        <v>447</v>
      </c>
      <c r="G157" s="7">
        <v>357.6</v>
      </c>
      <c r="H157" s="7">
        <v>646</v>
      </c>
      <c r="I157" s="101">
        <v>653.75</v>
      </c>
      <c r="J157" s="95">
        <v>26</v>
      </c>
      <c r="K157" s="7">
        <v>20.8</v>
      </c>
      <c r="L157" s="7">
        <v>32</v>
      </c>
      <c r="M157" s="101">
        <v>30</v>
      </c>
      <c r="N157" s="5"/>
      <c r="O157" s="7"/>
      <c r="P157" s="7"/>
      <c r="Q157" s="101"/>
      <c r="R157" s="6"/>
      <c r="S157" s="101"/>
      <c r="T157" s="7"/>
      <c r="U157" s="102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</row>
    <row r="158" spans="1:68" s="83" customFormat="1" ht="30" customHeight="1" x14ac:dyDescent="0.2">
      <c r="A158" s="81" t="s">
        <v>191</v>
      </c>
      <c r="B158" s="618">
        <v>11.679</v>
      </c>
      <c r="C158" s="619">
        <v>9.343</v>
      </c>
      <c r="D158" s="619">
        <v>10.461</v>
      </c>
      <c r="E158" s="620">
        <v>10.269880000000001</v>
      </c>
      <c r="F158" s="237">
        <v>260</v>
      </c>
      <c r="G158" s="60">
        <v>208</v>
      </c>
      <c r="H158" s="60">
        <v>227</v>
      </c>
      <c r="I158" s="21">
        <v>222.66666599999999</v>
      </c>
      <c r="J158" s="82">
        <v>8</v>
      </c>
      <c r="K158" s="60">
        <v>8.8000000000000007</v>
      </c>
      <c r="L158" s="60">
        <v>10</v>
      </c>
      <c r="M158" s="21">
        <v>9.3016660000000009</v>
      </c>
      <c r="N158" s="237"/>
      <c r="O158" s="60"/>
      <c r="P158" s="60"/>
      <c r="Q158" s="21"/>
      <c r="R158" s="61"/>
      <c r="S158" s="21"/>
      <c r="T158" s="60"/>
      <c r="U158" s="93"/>
    </row>
    <row r="159" spans="1:68" s="83" customFormat="1" ht="30" customHeight="1" thickBot="1" x14ac:dyDescent="0.25">
      <c r="A159" s="104" t="s">
        <v>193</v>
      </c>
      <c r="B159" s="607">
        <v>28.731999999999999</v>
      </c>
      <c r="C159" s="608">
        <v>22.986000000000001</v>
      </c>
      <c r="D159" s="608">
        <v>22.736999999999998</v>
      </c>
      <c r="E159" s="621">
        <v>22.671361999999998</v>
      </c>
      <c r="F159" s="63">
        <v>816</v>
      </c>
      <c r="G159" s="62">
        <v>652.79999999999995</v>
      </c>
      <c r="H159" s="62">
        <v>688</v>
      </c>
      <c r="I159" s="105">
        <v>648.5</v>
      </c>
      <c r="J159" s="97">
        <v>8</v>
      </c>
      <c r="K159" s="62">
        <v>6.4</v>
      </c>
      <c r="L159" s="62">
        <v>8</v>
      </c>
      <c r="M159" s="105">
        <v>7.5</v>
      </c>
      <c r="N159" s="63"/>
      <c r="O159" s="62"/>
      <c r="P159" s="62"/>
      <c r="Q159" s="105"/>
      <c r="R159" s="64"/>
      <c r="S159" s="105"/>
      <c r="T159" s="62"/>
      <c r="U159" s="106"/>
    </row>
    <row r="160" spans="1:68" s="83" customFormat="1" ht="20.25" customHeight="1" x14ac:dyDescent="0.2">
      <c r="A160" s="442" t="s">
        <v>244</v>
      </c>
      <c r="B160" s="622">
        <v>28.949000000000002</v>
      </c>
      <c r="C160" s="623">
        <v>13.7</v>
      </c>
      <c r="D160" s="623"/>
      <c r="E160" s="624"/>
      <c r="F160" s="446">
        <v>559</v>
      </c>
      <c r="G160" s="444">
        <v>447.2</v>
      </c>
      <c r="H160" s="444"/>
      <c r="I160" s="445"/>
      <c r="J160" s="443">
        <v>9</v>
      </c>
      <c r="K160" s="444">
        <v>7</v>
      </c>
      <c r="L160" s="444"/>
      <c r="M160" s="445"/>
      <c r="N160" s="446"/>
      <c r="O160" s="444"/>
      <c r="P160" s="444"/>
      <c r="Q160" s="445"/>
      <c r="R160" s="447"/>
      <c r="S160" s="445"/>
      <c r="T160" s="444"/>
      <c r="U160" s="448"/>
    </row>
    <row r="161" spans="1:21" s="83" customFormat="1" ht="19.5" customHeight="1" thickBot="1" x14ac:dyDescent="0.25">
      <c r="A161" s="441" t="s">
        <v>245</v>
      </c>
      <c r="B161" s="625">
        <v>9.4909999999999997</v>
      </c>
      <c r="C161" s="626">
        <v>3.9609999999999999</v>
      </c>
      <c r="D161" s="626">
        <v>3.3939999999999997</v>
      </c>
      <c r="E161" s="627">
        <v>3.3939999999999997</v>
      </c>
      <c r="F161" s="289">
        <v>505</v>
      </c>
      <c r="G161" s="287">
        <v>81824</v>
      </c>
      <c r="H161" s="287">
        <v>13536.199999999997</v>
      </c>
      <c r="I161" s="288">
        <v>13536.199999999997</v>
      </c>
      <c r="J161" s="286">
        <v>9</v>
      </c>
      <c r="K161" s="287">
        <v>1392.87</v>
      </c>
      <c r="L161" s="287">
        <v>242.51999999999998</v>
      </c>
      <c r="M161" s="288">
        <v>242.51999999999998</v>
      </c>
      <c r="N161" s="289"/>
      <c r="O161" s="287">
        <v>1.06</v>
      </c>
      <c r="P161" s="287"/>
      <c r="Q161" s="288"/>
      <c r="R161" s="440"/>
      <c r="S161" s="288"/>
      <c r="T161" s="287"/>
      <c r="U161" s="290"/>
    </row>
    <row r="162" spans="1:21" ht="23.25" customHeight="1" thickBot="1" x14ac:dyDescent="0.25">
      <c r="A162" s="84"/>
      <c r="B162" s="628">
        <f t="shared" ref="B162:U162" si="0">SUM(B5:B161)</f>
        <v>9577.5370000000003</v>
      </c>
      <c r="C162" s="629">
        <f>SUM(C5:C161)</f>
        <v>7712.3090000000002</v>
      </c>
      <c r="D162" s="629">
        <f t="shared" si="0"/>
        <v>7779.3319900000015</v>
      </c>
      <c r="E162" s="630">
        <f t="shared" si="0"/>
        <v>7687.7138720000021</v>
      </c>
      <c r="F162" s="85">
        <f t="shared" si="0"/>
        <v>361764.46666599996</v>
      </c>
      <c r="G162" s="86">
        <f t="shared" si="0"/>
        <v>351384.76199999993</v>
      </c>
      <c r="H162" s="88">
        <f>SUM(H5:H161)</f>
        <v>272359.01503000007</v>
      </c>
      <c r="I162" s="87">
        <f t="shared" si="0"/>
        <v>448097.0626960001</v>
      </c>
      <c r="J162" s="85">
        <f t="shared" si="0"/>
        <v>10765.5</v>
      </c>
      <c r="K162" s="86">
        <f t="shared" si="0"/>
        <v>9630.0439999999981</v>
      </c>
      <c r="L162" s="86">
        <f t="shared" si="0"/>
        <v>10863.150000000001</v>
      </c>
      <c r="M162" s="87">
        <f t="shared" si="0"/>
        <v>13795.102891</v>
      </c>
      <c r="N162" s="85">
        <f t="shared" si="0"/>
        <v>3490.4779999999996</v>
      </c>
      <c r="O162" s="86">
        <f t="shared" si="0"/>
        <v>979.76699999999983</v>
      </c>
      <c r="P162" s="86">
        <f t="shared" si="0"/>
        <v>921.40800000000002</v>
      </c>
      <c r="Q162" s="89">
        <f t="shared" si="0"/>
        <v>937.82800000000009</v>
      </c>
      <c r="R162" s="85">
        <f t="shared" si="0"/>
        <v>2465</v>
      </c>
      <c r="S162" s="90">
        <f t="shared" si="0"/>
        <v>1972</v>
      </c>
      <c r="T162" s="86">
        <f t="shared" si="0"/>
        <v>0</v>
      </c>
      <c r="U162" s="87">
        <f t="shared" si="0"/>
        <v>0</v>
      </c>
    </row>
  </sheetData>
  <mergeCells count="6">
    <mergeCell ref="R3:U3"/>
    <mergeCell ref="A3:A4"/>
    <mergeCell ref="F3:I3"/>
    <mergeCell ref="J3:M3"/>
    <mergeCell ref="N3:Q3"/>
    <mergeCell ref="B3:E3"/>
  </mergeCells>
  <pageMargins left="0.23622047244094491" right="0.23622047244094491" top="0.35433070866141736" bottom="0.35433070866141736" header="0.31496062992125984" footer="0.31496062992125984"/>
  <pageSetup paperSize="9" scale="46" fitToHeight="0" orientation="landscape" r:id="rId1"/>
  <rowBreaks count="1" manualBreakCount="1">
    <brk id="132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22"/>
  <sheetViews>
    <sheetView showOutlineSymbols="0" showWhiteSpace="0" zoomScale="67" zoomScaleNormal="67" workbookViewId="0">
      <selection activeCell="V1" sqref="V1:V1048576"/>
    </sheetView>
  </sheetViews>
  <sheetFormatPr defaultRowHeight="14.25" x14ac:dyDescent="0.2"/>
  <cols>
    <col min="1" max="1" width="55.625" style="11" customWidth="1"/>
    <col min="2" max="3" width="9.125" customWidth="1"/>
    <col min="4" max="4" width="9" customWidth="1"/>
    <col min="5" max="5" width="9.375" style="8" customWidth="1"/>
    <col min="6" max="6" width="10.375" style="1" customWidth="1"/>
    <col min="7" max="7" width="10.625" style="1" customWidth="1"/>
    <col min="8" max="8" width="10.75" style="1" customWidth="1"/>
    <col min="9" max="9" width="10.5" style="8" customWidth="1"/>
    <col min="10" max="10" width="9.5" customWidth="1"/>
    <col min="11" max="11" width="9.125" customWidth="1"/>
    <col min="12" max="12" width="9" customWidth="1"/>
    <col min="13" max="13" width="9.375" style="8" customWidth="1"/>
    <col min="14" max="15" width="8.5" customWidth="1"/>
    <col min="16" max="16" width="9" customWidth="1"/>
    <col min="17" max="17" width="9" style="8" customWidth="1"/>
    <col min="18" max="18" width="8.625" customWidth="1"/>
    <col min="19" max="19" width="8.5" customWidth="1"/>
    <col min="20" max="20" width="9.5" customWidth="1"/>
    <col min="21" max="21" width="8.625" style="8" customWidth="1"/>
    <col min="22" max="84" width="9" style="27"/>
  </cols>
  <sheetData>
    <row r="1" spans="1:84" ht="26.25" customHeight="1" x14ac:dyDescent="0.45">
      <c r="A1" s="13"/>
      <c r="F1" s="13" t="s">
        <v>182</v>
      </c>
    </row>
    <row r="2" spans="1:84" ht="9" customHeight="1" thickBot="1" x14ac:dyDescent="0.25"/>
    <row r="3" spans="1:84" ht="22.5" customHeight="1" thickBot="1" x14ac:dyDescent="0.25">
      <c r="A3" s="666" t="s">
        <v>233</v>
      </c>
      <c r="B3" s="668" t="s">
        <v>220</v>
      </c>
      <c r="C3" s="669"/>
      <c r="D3" s="669"/>
      <c r="E3" s="670"/>
      <c r="F3" s="663" t="s">
        <v>221</v>
      </c>
      <c r="G3" s="664"/>
      <c r="H3" s="664"/>
      <c r="I3" s="664"/>
      <c r="J3" s="668" t="s">
        <v>222</v>
      </c>
      <c r="K3" s="669"/>
      <c r="L3" s="669"/>
      <c r="M3" s="670"/>
      <c r="N3" s="669" t="s">
        <v>223</v>
      </c>
      <c r="O3" s="669"/>
      <c r="P3" s="669"/>
      <c r="Q3" s="670"/>
      <c r="R3" s="668" t="s">
        <v>212</v>
      </c>
      <c r="S3" s="669"/>
      <c r="T3" s="669"/>
      <c r="U3" s="670"/>
    </row>
    <row r="4" spans="1:84" s="4" customFormat="1" ht="60.75" thickBot="1" x14ac:dyDescent="0.25">
      <c r="A4" s="667"/>
      <c r="B4" s="111" t="s">
        <v>277</v>
      </c>
      <c r="C4" s="112" t="s">
        <v>278</v>
      </c>
      <c r="D4" s="112" t="s">
        <v>279</v>
      </c>
      <c r="E4" s="112" t="s">
        <v>280</v>
      </c>
      <c r="F4" s="111" t="s">
        <v>277</v>
      </c>
      <c r="G4" s="112" t="s">
        <v>278</v>
      </c>
      <c r="H4" s="112" t="s">
        <v>279</v>
      </c>
      <c r="I4" s="112" t="s">
        <v>280</v>
      </c>
      <c r="J4" s="111" t="s">
        <v>277</v>
      </c>
      <c r="K4" s="112" t="s">
        <v>278</v>
      </c>
      <c r="L4" s="112" t="s">
        <v>279</v>
      </c>
      <c r="M4" s="112" t="s">
        <v>280</v>
      </c>
      <c r="N4" s="111" t="s">
        <v>277</v>
      </c>
      <c r="O4" s="112" t="s">
        <v>278</v>
      </c>
      <c r="P4" s="112" t="s">
        <v>279</v>
      </c>
      <c r="Q4" s="112" t="s">
        <v>280</v>
      </c>
      <c r="R4" s="111" t="s">
        <v>277</v>
      </c>
      <c r="S4" s="112" t="s">
        <v>278</v>
      </c>
      <c r="T4" s="112" t="s">
        <v>279</v>
      </c>
      <c r="U4" s="113" t="s">
        <v>280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</row>
    <row r="5" spans="1:84" s="2" customFormat="1" ht="21" customHeight="1" x14ac:dyDescent="0.2">
      <c r="A5" s="274" t="s">
        <v>240</v>
      </c>
      <c r="B5" s="298"/>
      <c r="C5" s="299">
        <v>3.1019999999999999</v>
      </c>
      <c r="D5" s="299">
        <v>3.6150000000000002</v>
      </c>
      <c r="E5" s="300"/>
      <c r="F5" s="301"/>
      <c r="G5" s="302">
        <v>220</v>
      </c>
      <c r="H5" s="302">
        <v>250</v>
      </c>
      <c r="I5" s="303"/>
      <c r="J5" s="298"/>
      <c r="K5" s="299">
        <v>8</v>
      </c>
      <c r="L5" s="299">
        <v>2</v>
      </c>
      <c r="M5" s="300"/>
      <c r="N5" s="304"/>
      <c r="O5" s="275"/>
      <c r="P5" s="275"/>
      <c r="Q5" s="300"/>
      <c r="R5" s="276"/>
      <c r="S5" s="299"/>
      <c r="T5" s="299"/>
      <c r="U5" s="305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</row>
    <row r="6" spans="1:84" s="27" customFormat="1" ht="21" customHeight="1" thickBot="1" x14ac:dyDescent="0.25">
      <c r="A6" s="52" t="s">
        <v>241</v>
      </c>
      <c r="B6" s="217">
        <v>1.1000000000000001</v>
      </c>
      <c r="C6" s="306">
        <v>1.1100000000000001</v>
      </c>
      <c r="D6" s="306"/>
      <c r="E6" s="307"/>
      <c r="F6" s="308">
        <v>952</v>
      </c>
      <c r="G6" s="220">
        <v>761.6</v>
      </c>
      <c r="H6" s="220"/>
      <c r="I6" s="126"/>
      <c r="J6" s="217">
        <v>35</v>
      </c>
      <c r="K6" s="306">
        <v>28</v>
      </c>
      <c r="L6" s="306"/>
      <c r="M6" s="307"/>
      <c r="N6" s="224"/>
      <c r="O6" s="272"/>
      <c r="P6" s="272"/>
      <c r="Q6" s="307"/>
      <c r="R6" s="273"/>
      <c r="S6" s="306"/>
      <c r="T6" s="306"/>
      <c r="U6" s="309"/>
    </row>
    <row r="7" spans="1:84" s="27" customFormat="1" ht="26.25" customHeight="1" x14ac:dyDescent="0.2">
      <c r="A7" s="241" t="s">
        <v>161</v>
      </c>
      <c r="B7" s="68">
        <v>166.66499999999999</v>
      </c>
      <c r="C7" s="215">
        <v>167.99799999999999</v>
      </c>
      <c r="D7" s="251">
        <v>130.964</v>
      </c>
      <c r="E7" s="310">
        <v>129.53983500000001</v>
      </c>
      <c r="F7" s="69">
        <v>12499</v>
      </c>
      <c r="G7" s="215">
        <v>17498.7</v>
      </c>
      <c r="H7" s="251">
        <v>21862.2</v>
      </c>
      <c r="I7" s="255">
        <v>22874.235474000001</v>
      </c>
      <c r="J7" s="68">
        <v>584</v>
      </c>
      <c r="K7" s="215">
        <v>610</v>
      </c>
      <c r="L7" s="251">
        <v>721.8</v>
      </c>
      <c r="M7" s="310">
        <v>699.82749999999999</v>
      </c>
      <c r="N7" s="70"/>
      <c r="O7" s="215"/>
      <c r="P7" s="251"/>
      <c r="Q7" s="215"/>
      <c r="R7" s="47"/>
      <c r="S7" s="71"/>
      <c r="T7" s="71"/>
      <c r="U7" s="72"/>
    </row>
    <row r="8" spans="1:84" s="27" customFormat="1" ht="21" customHeight="1" x14ac:dyDescent="0.2">
      <c r="A8" s="28" t="s">
        <v>166</v>
      </c>
      <c r="B8" s="26">
        <v>248.887</v>
      </c>
      <c r="C8" s="311">
        <v>250.87899999999999</v>
      </c>
      <c r="D8" s="311">
        <v>178.42</v>
      </c>
      <c r="E8" s="98">
        <v>151.05178599999999</v>
      </c>
      <c r="F8" s="312">
        <v>37942</v>
      </c>
      <c r="G8" s="30">
        <v>30353.599999999999</v>
      </c>
      <c r="H8" s="30">
        <v>48427.02</v>
      </c>
      <c r="I8" s="94">
        <v>30794.056666</v>
      </c>
      <c r="J8" s="26">
        <v>1856</v>
      </c>
      <c r="K8" s="311">
        <v>1484.8</v>
      </c>
      <c r="L8" s="311">
        <v>1135.3800000000001</v>
      </c>
      <c r="M8" s="98">
        <v>826.04</v>
      </c>
      <c r="N8" s="234"/>
      <c r="O8" s="271"/>
      <c r="P8" s="271"/>
      <c r="Q8" s="98"/>
      <c r="R8" s="24">
        <v>30</v>
      </c>
      <c r="S8" s="311">
        <v>30</v>
      </c>
      <c r="T8" s="311"/>
      <c r="U8" s="313"/>
    </row>
    <row r="9" spans="1:84" s="27" customFormat="1" ht="21" customHeight="1" thickBot="1" x14ac:dyDescent="0.25">
      <c r="A9" s="242" t="s">
        <v>168</v>
      </c>
      <c r="B9" s="63">
        <v>183.21899999999999</v>
      </c>
      <c r="C9" s="314">
        <v>184.685</v>
      </c>
      <c r="D9" s="314">
        <v>162.714</v>
      </c>
      <c r="E9" s="67">
        <v>165.701504</v>
      </c>
      <c r="F9" s="315">
        <v>14570</v>
      </c>
      <c r="G9" s="314">
        <v>11656</v>
      </c>
      <c r="H9" s="314">
        <v>13101</v>
      </c>
      <c r="I9" s="56">
        <v>13209.5</v>
      </c>
      <c r="J9" s="63">
        <v>343</v>
      </c>
      <c r="K9" s="314">
        <v>274.39999999999998</v>
      </c>
      <c r="L9" s="314">
        <v>392</v>
      </c>
      <c r="M9" s="67">
        <v>385</v>
      </c>
      <c r="N9" s="316"/>
      <c r="O9" s="314"/>
      <c r="P9" s="314"/>
      <c r="Q9" s="56"/>
      <c r="R9" s="63">
        <v>89</v>
      </c>
      <c r="S9" s="314">
        <v>89</v>
      </c>
      <c r="T9" s="314"/>
      <c r="U9" s="317"/>
    </row>
    <row r="10" spans="1:84" s="2" customFormat="1" ht="21" customHeight="1" x14ac:dyDescent="0.2">
      <c r="A10" s="268" t="s">
        <v>198</v>
      </c>
      <c r="B10" s="318">
        <v>436.16300000000001</v>
      </c>
      <c r="C10" s="66">
        <v>439.65199999999999</v>
      </c>
      <c r="D10" s="66">
        <v>337.16500000000002</v>
      </c>
      <c r="E10" s="319">
        <v>336.17709000000002</v>
      </c>
      <c r="F10" s="320">
        <v>48493</v>
      </c>
      <c r="G10" s="66">
        <v>49560</v>
      </c>
      <c r="H10" s="66">
        <v>59774.8</v>
      </c>
      <c r="I10" s="321">
        <v>39414.027794000001</v>
      </c>
      <c r="J10" s="318">
        <v>1934</v>
      </c>
      <c r="K10" s="66">
        <v>1547.2</v>
      </c>
      <c r="L10" s="66">
        <v>2296</v>
      </c>
      <c r="M10" s="319">
        <f>718+787</f>
        <v>1505</v>
      </c>
      <c r="N10" s="322">
        <v>618.25</v>
      </c>
      <c r="O10" s="66">
        <v>494.6</v>
      </c>
      <c r="P10" s="66"/>
      <c r="Q10" s="323"/>
      <c r="R10" s="318">
        <v>1500</v>
      </c>
      <c r="S10" s="66">
        <v>1512</v>
      </c>
      <c r="T10" s="66"/>
      <c r="U10" s="324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</row>
    <row r="11" spans="1:84" s="2" customFormat="1" ht="21" customHeight="1" x14ac:dyDescent="0.2">
      <c r="A11" s="243" t="s">
        <v>162</v>
      </c>
      <c r="B11" s="325">
        <v>324.53899999999999</v>
      </c>
      <c r="C11" s="19">
        <v>327.13499999999999</v>
      </c>
      <c r="D11" s="19">
        <v>265.404</v>
      </c>
      <c r="E11" s="43">
        <v>223.142303</v>
      </c>
      <c r="F11" s="325">
        <v>45756</v>
      </c>
      <c r="G11" s="19">
        <v>38604.800000000003</v>
      </c>
      <c r="H11" s="19">
        <v>45864</v>
      </c>
      <c r="I11" s="32">
        <v>45319.624973999998</v>
      </c>
      <c r="J11" s="325">
        <v>1999</v>
      </c>
      <c r="K11" s="19">
        <v>1599.2</v>
      </c>
      <c r="L11" s="19">
        <v>1599</v>
      </c>
      <c r="M11" s="43">
        <v>1433.55</v>
      </c>
      <c r="N11" s="326"/>
      <c r="O11" s="19"/>
      <c r="P11" s="19"/>
      <c r="Q11" s="32"/>
      <c r="R11" s="325">
        <v>182</v>
      </c>
      <c r="S11" s="19">
        <v>187</v>
      </c>
      <c r="T11" s="19"/>
      <c r="U11" s="3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</row>
    <row r="12" spans="1:84" s="2" customFormat="1" ht="21" customHeight="1" x14ac:dyDescent="0.2">
      <c r="A12" s="28" t="s">
        <v>238</v>
      </c>
      <c r="B12" s="26">
        <v>178.97499999999999</v>
      </c>
      <c r="C12" s="25">
        <v>180.40700000000001</v>
      </c>
      <c r="D12" s="25">
        <v>103.72499999999999</v>
      </c>
      <c r="E12" s="42">
        <v>119.9233</v>
      </c>
      <c r="F12" s="312">
        <v>10748</v>
      </c>
      <c r="G12" s="25">
        <v>8799.2000000000007</v>
      </c>
      <c r="H12" s="25">
        <v>3374</v>
      </c>
      <c r="I12" s="33">
        <v>36052.583315999997</v>
      </c>
      <c r="J12" s="26">
        <v>1154</v>
      </c>
      <c r="K12" s="25">
        <v>923.2</v>
      </c>
      <c r="L12" s="25">
        <v>-378</v>
      </c>
      <c r="M12" s="42">
        <v>1240</v>
      </c>
      <c r="N12" s="234"/>
      <c r="O12" s="25"/>
      <c r="P12" s="25"/>
      <c r="Q12" s="33"/>
      <c r="R12" s="26"/>
      <c r="S12" s="25"/>
      <c r="T12" s="25"/>
      <c r="U12" s="42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</row>
    <row r="13" spans="1:84" s="2" customFormat="1" ht="21" customHeight="1" x14ac:dyDescent="0.2">
      <c r="A13" s="10" t="s">
        <v>169</v>
      </c>
      <c r="B13" s="216">
        <v>59.512999999999998</v>
      </c>
      <c r="C13" s="19">
        <v>59.988</v>
      </c>
      <c r="D13" s="19">
        <v>21.324999999999999</v>
      </c>
      <c r="E13" s="43">
        <v>59.547789999999999</v>
      </c>
      <c r="F13" s="325">
        <v>8871</v>
      </c>
      <c r="G13" s="19">
        <v>9935</v>
      </c>
      <c r="H13" s="19">
        <v>7344</v>
      </c>
      <c r="I13" s="32">
        <v>7568.25</v>
      </c>
      <c r="J13" s="216">
        <v>962</v>
      </c>
      <c r="K13" s="19">
        <v>1194</v>
      </c>
      <c r="L13" s="19">
        <v>932</v>
      </c>
      <c r="M13" s="43">
        <v>889</v>
      </c>
      <c r="N13" s="232"/>
      <c r="O13" s="19"/>
      <c r="P13" s="19"/>
      <c r="Q13" s="19"/>
      <c r="R13" s="216"/>
      <c r="S13" s="19"/>
      <c r="T13" s="19"/>
      <c r="U13" s="43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</row>
    <row r="14" spans="1:84" s="2" customFormat="1" ht="21" customHeight="1" x14ac:dyDescent="0.2">
      <c r="A14" s="28" t="s">
        <v>167</v>
      </c>
      <c r="B14" s="26">
        <v>280.63499999999999</v>
      </c>
      <c r="C14" s="25">
        <v>282.88200000000001</v>
      </c>
      <c r="D14" s="25">
        <v>261.05500000000001</v>
      </c>
      <c r="E14" s="42">
        <v>256.83785699999999</v>
      </c>
      <c r="F14" s="312">
        <v>34125</v>
      </c>
      <c r="G14" s="25">
        <v>27300</v>
      </c>
      <c r="H14" s="25">
        <v>23011.94</v>
      </c>
      <c r="I14" s="33">
        <v>33330.13708</v>
      </c>
      <c r="J14" s="26">
        <v>849</v>
      </c>
      <c r="K14" s="25">
        <v>679.2</v>
      </c>
      <c r="L14" s="25">
        <v>898</v>
      </c>
      <c r="M14" s="42">
        <v>884.28514399999995</v>
      </c>
      <c r="N14" s="234"/>
      <c r="O14" s="25"/>
      <c r="P14" s="25"/>
      <c r="Q14" s="33"/>
      <c r="R14" s="26"/>
      <c r="S14" s="25"/>
      <c r="T14" s="25"/>
      <c r="U14" s="42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</row>
    <row r="15" spans="1:84" s="2" customFormat="1" ht="21" customHeight="1" x14ac:dyDescent="0.2">
      <c r="A15" s="269" t="s">
        <v>165</v>
      </c>
      <c r="B15" s="5">
        <v>46.241999999999997</v>
      </c>
      <c r="C15" s="19">
        <v>46.612000000000002</v>
      </c>
      <c r="D15" s="19">
        <v>41.712000000000003</v>
      </c>
      <c r="E15" s="328">
        <v>8.0964869999999998</v>
      </c>
      <c r="F15" s="325">
        <v>961</v>
      </c>
      <c r="G15" s="19">
        <v>768.8</v>
      </c>
      <c r="H15" s="19">
        <v>714</v>
      </c>
      <c r="I15" s="329">
        <v>721.3</v>
      </c>
      <c r="J15" s="5">
        <v>20</v>
      </c>
      <c r="K15" s="19">
        <v>16</v>
      </c>
      <c r="L15" s="19">
        <v>16</v>
      </c>
      <c r="M15" s="328">
        <v>1.45</v>
      </c>
      <c r="N15" s="232"/>
      <c r="O15" s="19"/>
      <c r="P15" s="19"/>
      <c r="Q15" s="329"/>
      <c r="R15" s="5"/>
      <c r="S15" s="19"/>
      <c r="T15" s="19"/>
      <c r="U15" s="328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</row>
    <row r="16" spans="1:84" s="27" customFormat="1" ht="21" customHeight="1" thickBot="1" x14ac:dyDescent="0.25">
      <c r="A16" s="52" t="s">
        <v>242</v>
      </c>
      <c r="B16" s="217"/>
      <c r="C16" s="270"/>
      <c r="D16" s="270"/>
      <c r="E16" s="126"/>
      <c r="F16" s="308">
        <v>548</v>
      </c>
      <c r="G16" s="270"/>
      <c r="H16" s="270"/>
      <c r="I16" s="53"/>
      <c r="J16" s="217"/>
      <c r="K16" s="270"/>
      <c r="L16" s="270"/>
      <c r="M16" s="126"/>
      <c r="N16" s="224"/>
      <c r="O16" s="270"/>
      <c r="P16" s="270"/>
      <c r="Q16" s="53"/>
      <c r="R16" s="217"/>
      <c r="S16" s="270"/>
      <c r="T16" s="270"/>
      <c r="U16" s="126"/>
    </row>
    <row r="17" spans="1:84" s="2" customFormat="1" ht="21" customHeight="1" x14ac:dyDescent="0.2">
      <c r="A17" s="241" t="s">
        <v>200</v>
      </c>
      <c r="B17" s="47">
        <v>123.82599999999999</v>
      </c>
      <c r="C17" s="215">
        <v>124.816</v>
      </c>
      <c r="D17" s="215">
        <v>103.71</v>
      </c>
      <c r="E17" s="48">
        <v>56.214328999999999</v>
      </c>
      <c r="F17" s="330">
        <v>37075</v>
      </c>
      <c r="G17" s="215">
        <v>29660</v>
      </c>
      <c r="H17" s="215">
        <v>26317.51</v>
      </c>
      <c r="I17" s="45">
        <v>32693.230825999999</v>
      </c>
      <c r="J17" s="47">
        <v>186</v>
      </c>
      <c r="K17" s="215">
        <v>148.80000000000001</v>
      </c>
      <c r="L17" s="215">
        <v>167</v>
      </c>
      <c r="M17" s="48">
        <v>136</v>
      </c>
      <c r="N17" s="331"/>
      <c r="O17" s="215"/>
      <c r="P17" s="215"/>
      <c r="Q17" s="45"/>
      <c r="R17" s="47">
        <v>863</v>
      </c>
      <c r="S17" s="215">
        <v>870</v>
      </c>
      <c r="T17" s="215"/>
      <c r="U17" s="48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</row>
    <row r="18" spans="1:84" s="27" customFormat="1" ht="21" customHeight="1" x14ac:dyDescent="0.2">
      <c r="A18" s="28" t="s">
        <v>164</v>
      </c>
      <c r="B18" s="26">
        <v>126.17700000000001</v>
      </c>
      <c r="C18" s="25">
        <v>127.187</v>
      </c>
      <c r="D18" s="25">
        <v>96.587000000000003</v>
      </c>
      <c r="E18" s="42">
        <v>77.229033000000001</v>
      </c>
      <c r="F18" s="312">
        <v>11702</v>
      </c>
      <c r="G18" s="25">
        <v>9361.6</v>
      </c>
      <c r="H18" s="25">
        <v>5335.9</v>
      </c>
      <c r="I18" s="33">
        <v>13173.666686</v>
      </c>
      <c r="J18" s="26">
        <v>269</v>
      </c>
      <c r="K18" s="25">
        <v>215.2</v>
      </c>
      <c r="L18" s="25">
        <v>243.62</v>
      </c>
      <c r="M18" s="42">
        <v>322</v>
      </c>
      <c r="N18" s="234">
        <v>8.0869999999999997</v>
      </c>
      <c r="O18" s="25">
        <v>9.9700000000000006</v>
      </c>
      <c r="P18" s="25">
        <v>2.044</v>
      </c>
      <c r="Q18" s="33"/>
      <c r="R18" s="26"/>
      <c r="S18" s="25"/>
      <c r="T18" s="25"/>
      <c r="U18" s="42"/>
    </row>
    <row r="19" spans="1:84" s="2" customFormat="1" ht="21" customHeight="1" x14ac:dyDescent="0.2">
      <c r="A19" s="243" t="s">
        <v>199</v>
      </c>
      <c r="B19" s="5">
        <v>63.308999999999997</v>
      </c>
      <c r="C19" s="19">
        <v>63.814999999999998</v>
      </c>
      <c r="D19" s="19">
        <v>75.981999999999999</v>
      </c>
      <c r="E19" s="43">
        <v>70.187135999999995</v>
      </c>
      <c r="F19" s="325">
        <v>11733</v>
      </c>
      <c r="G19" s="19">
        <v>9386.4</v>
      </c>
      <c r="H19" s="19">
        <v>7585.6</v>
      </c>
      <c r="I19" s="32">
        <v>16990.349972</v>
      </c>
      <c r="J19" s="5">
        <v>157</v>
      </c>
      <c r="K19" s="19">
        <v>125.6</v>
      </c>
      <c r="L19" s="19">
        <v>69.599999999999994</v>
      </c>
      <c r="M19" s="43">
        <v>375.11688500000002</v>
      </c>
      <c r="N19" s="232"/>
      <c r="O19" s="19"/>
      <c r="P19" s="19">
        <v>0.86799999999999999</v>
      </c>
      <c r="Q19" s="32">
        <v>0.5625</v>
      </c>
      <c r="R19" s="5">
        <v>868</v>
      </c>
      <c r="S19" s="19">
        <v>845</v>
      </c>
      <c r="T19" s="19"/>
      <c r="U19" s="43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</row>
    <row r="20" spans="1:84" s="27" customFormat="1" ht="21" customHeight="1" x14ac:dyDescent="0.2">
      <c r="A20" s="28" t="s">
        <v>163</v>
      </c>
      <c r="B20" s="26">
        <v>87.682000000000002</v>
      </c>
      <c r="C20" s="25">
        <v>88.384</v>
      </c>
      <c r="D20" s="25">
        <v>73.046000000000006</v>
      </c>
      <c r="E20" s="42">
        <v>60.405437999999997</v>
      </c>
      <c r="F20" s="312">
        <v>4398</v>
      </c>
      <c r="G20" s="25">
        <v>3956.8</v>
      </c>
      <c r="H20" s="25">
        <v>7550.7</v>
      </c>
      <c r="I20" s="33">
        <v>9382.5</v>
      </c>
      <c r="J20" s="26">
        <v>155</v>
      </c>
      <c r="K20" s="25">
        <v>124</v>
      </c>
      <c r="L20" s="25">
        <v>124</v>
      </c>
      <c r="M20" s="42">
        <v>184</v>
      </c>
      <c r="N20" s="234"/>
      <c r="O20" s="25"/>
      <c r="P20" s="25"/>
      <c r="Q20" s="33"/>
      <c r="R20" s="26"/>
      <c r="S20" s="25"/>
      <c r="T20" s="25"/>
      <c r="U20" s="42"/>
    </row>
    <row r="21" spans="1:84" s="2" customFormat="1" ht="21" customHeight="1" x14ac:dyDescent="0.2">
      <c r="A21" s="10" t="s">
        <v>243</v>
      </c>
      <c r="B21" s="5">
        <v>159.245</v>
      </c>
      <c r="C21" s="19">
        <v>160.518</v>
      </c>
      <c r="D21" s="19">
        <v>98.188999999999993</v>
      </c>
      <c r="E21" s="43">
        <v>75.218462000000002</v>
      </c>
      <c r="F21" s="325">
        <v>7606</v>
      </c>
      <c r="G21" s="19">
        <v>6084.8</v>
      </c>
      <c r="H21" s="19">
        <v>5170.7299999999996</v>
      </c>
      <c r="I21" s="32">
        <v>7042.4000040000001</v>
      </c>
      <c r="J21" s="5">
        <v>244</v>
      </c>
      <c r="K21" s="19">
        <v>195.2</v>
      </c>
      <c r="L21" s="19">
        <v>286</v>
      </c>
      <c r="M21" s="43">
        <v>252.5</v>
      </c>
      <c r="N21" s="232"/>
      <c r="O21" s="19"/>
      <c r="P21" s="19"/>
      <c r="Q21" s="32"/>
      <c r="R21" s="5">
        <v>1175</v>
      </c>
      <c r="S21" s="19">
        <v>1184</v>
      </c>
      <c r="T21" s="19"/>
      <c r="U21" s="43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</row>
    <row r="22" spans="1:84" ht="24.75" customHeight="1" thickBot="1" x14ac:dyDescent="0.25">
      <c r="A22" s="20"/>
      <c r="B22" s="17">
        <f>SUM(B5:B21)</f>
        <v>2486.1769999999997</v>
      </c>
      <c r="C22" s="18">
        <f>SUM(C5:C21)</f>
        <v>2509.17</v>
      </c>
      <c r="D22" s="18">
        <f t="shared" ref="D22:U22" si="0">SUM(D5:D21)</f>
        <v>1953.6130000000003</v>
      </c>
      <c r="E22" s="16">
        <f t="shared" si="0"/>
        <v>1789.2723500000002</v>
      </c>
      <c r="F22" s="17">
        <f t="shared" si="0"/>
        <v>287979</v>
      </c>
      <c r="G22" s="18">
        <f t="shared" si="0"/>
        <v>253907.3</v>
      </c>
      <c r="H22" s="18">
        <f t="shared" si="0"/>
        <v>275683.40000000002</v>
      </c>
      <c r="I22" s="16">
        <f t="shared" si="0"/>
        <v>308565.862792</v>
      </c>
      <c r="J22" s="17">
        <f t="shared" si="0"/>
        <v>10747</v>
      </c>
      <c r="K22" s="18">
        <f t="shared" si="0"/>
        <v>9172.8000000000011</v>
      </c>
      <c r="L22" s="18">
        <f t="shared" si="0"/>
        <v>8504.4000000000015</v>
      </c>
      <c r="M22" s="16">
        <f t="shared" si="0"/>
        <v>9133.7695289999974</v>
      </c>
      <c r="N22" s="41">
        <f t="shared" si="0"/>
        <v>626.33699999999999</v>
      </c>
      <c r="O22" s="18">
        <f t="shared" si="0"/>
        <v>504.57000000000005</v>
      </c>
      <c r="P22" s="18">
        <f t="shared" si="0"/>
        <v>2.9119999999999999</v>
      </c>
      <c r="Q22" s="16">
        <f t="shared" si="0"/>
        <v>0.5625</v>
      </c>
      <c r="R22" s="17">
        <f t="shared" si="0"/>
        <v>4707</v>
      </c>
      <c r="S22" s="18">
        <f>SUM(S5:S21)</f>
        <v>4717</v>
      </c>
      <c r="T22" s="18">
        <f t="shared" si="0"/>
        <v>0</v>
      </c>
      <c r="U22" s="16">
        <f t="shared" si="0"/>
        <v>0</v>
      </c>
    </row>
  </sheetData>
  <mergeCells count="6">
    <mergeCell ref="R3:U3"/>
    <mergeCell ref="A3:A4"/>
    <mergeCell ref="F3:I3"/>
    <mergeCell ref="J3:M3"/>
    <mergeCell ref="N3:Q3"/>
    <mergeCell ref="B3:E3"/>
  </mergeCells>
  <pageMargins left="0.25" right="0.25" top="0.75" bottom="0.75" header="0.3" footer="0.3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showOutlineSymbols="0" showWhiteSpace="0" zoomScale="70" zoomScaleNormal="70" workbookViewId="0">
      <pane ySplit="4" topLeftCell="A35" activePane="bottomLeft" state="frozen"/>
      <selection pane="bottomLeft" activeCell="S1" sqref="S1"/>
    </sheetView>
  </sheetViews>
  <sheetFormatPr defaultRowHeight="14.25" x14ac:dyDescent="0.2"/>
  <cols>
    <col min="1" max="1" width="55.375" style="11" customWidth="1"/>
    <col min="2" max="4" width="10.125" customWidth="1"/>
    <col min="5" max="5" width="10.125" style="8" customWidth="1"/>
    <col min="6" max="8" width="10.125" style="1" customWidth="1"/>
    <col min="9" max="9" width="10.125" style="8" customWidth="1"/>
    <col min="10" max="12" width="10.125" customWidth="1"/>
    <col min="13" max="13" width="10.125" style="8" customWidth="1"/>
    <col min="14" max="16" width="10.125" customWidth="1"/>
    <col min="17" max="17" width="10.125" style="8" customWidth="1"/>
    <col min="18" max="24" width="9" style="27"/>
  </cols>
  <sheetData>
    <row r="1" spans="1:24" ht="27.75" customHeight="1" x14ac:dyDescent="0.45">
      <c r="F1" s="13" t="s">
        <v>184</v>
      </c>
    </row>
    <row r="2" spans="1:24" ht="6.75" customHeight="1" thickBot="1" x14ac:dyDescent="0.25"/>
    <row r="3" spans="1:24" ht="22.5" customHeight="1" x14ac:dyDescent="0.2">
      <c r="A3" s="666" t="s">
        <v>233</v>
      </c>
      <c r="B3" s="671" t="s">
        <v>220</v>
      </c>
      <c r="C3" s="672"/>
      <c r="D3" s="672"/>
      <c r="E3" s="673"/>
      <c r="F3" s="674" t="s">
        <v>185</v>
      </c>
      <c r="G3" s="674"/>
      <c r="H3" s="674"/>
      <c r="I3" s="674"/>
      <c r="J3" s="671" t="s">
        <v>142</v>
      </c>
      <c r="K3" s="672"/>
      <c r="L3" s="672"/>
      <c r="M3" s="673"/>
      <c r="N3" s="671" t="s">
        <v>212</v>
      </c>
      <c r="O3" s="672"/>
      <c r="P3" s="672"/>
      <c r="Q3" s="673"/>
    </row>
    <row r="4" spans="1:24" s="12" customFormat="1" ht="42.75" customHeight="1" thickBot="1" x14ac:dyDescent="0.25">
      <c r="A4" s="667"/>
      <c r="B4" s="111" t="s">
        <v>277</v>
      </c>
      <c r="C4" s="112" t="s">
        <v>278</v>
      </c>
      <c r="D4" s="112" t="s">
        <v>279</v>
      </c>
      <c r="E4" s="113" t="s">
        <v>280</v>
      </c>
      <c r="F4" s="634" t="s">
        <v>277</v>
      </c>
      <c r="G4" s="112" t="s">
        <v>278</v>
      </c>
      <c r="H4" s="112" t="s">
        <v>279</v>
      </c>
      <c r="I4" s="112" t="s">
        <v>280</v>
      </c>
      <c r="J4" s="111" t="s">
        <v>277</v>
      </c>
      <c r="K4" s="112" t="s">
        <v>278</v>
      </c>
      <c r="L4" s="112" t="s">
        <v>279</v>
      </c>
      <c r="M4" s="113" t="s">
        <v>280</v>
      </c>
      <c r="N4" s="111" t="s">
        <v>277</v>
      </c>
      <c r="O4" s="112" t="s">
        <v>278</v>
      </c>
      <c r="P4" s="112" t="s">
        <v>279</v>
      </c>
      <c r="Q4" s="113" t="s">
        <v>280</v>
      </c>
      <c r="R4" s="65"/>
      <c r="S4" s="65"/>
      <c r="T4" s="65"/>
      <c r="U4" s="65"/>
      <c r="V4" s="65"/>
      <c r="W4" s="65"/>
      <c r="X4" s="65"/>
    </row>
    <row r="5" spans="1:24" s="36" customFormat="1" ht="21.75" customHeight="1" x14ac:dyDescent="0.2">
      <c r="A5" s="157" t="s">
        <v>230</v>
      </c>
      <c r="B5" s="388">
        <v>18</v>
      </c>
      <c r="C5" s="389">
        <v>12.896000000000001</v>
      </c>
      <c r="D5" s="389">
        <v>14.834</v>
      </c>
      <c r="E5" s="390">
        <v>14.834</v>
      </c>
      <c r="F5" s="635">
        <v>367</v>
      </c>
      <c r="G5" s="158">
        <v>348.85899999999998</v>
      </c>
      <c r="H5" s="158">
        <f>340+172</f>
        <v>512</v>
      </c>
      <c r="I5" s="239">
        <v>1018.916666</v>
      </c>
      <c r="J5" s="332">
        <v>2.15</v>
      </c>
      <c r="K5" s="158">
        <v>3.4220000000000002</v>
      </c>
      <c r="L5" s="158">
        <f>2.16+14</f>
        <v>16.16</v>
      </c>
      <c r="M5" s="239">
        <v>5.3</v>
      </c>
      <c r="N5" s="332">
        <v>247</v>
      </c>
      <c r="O5" s="158">
        <v>234.791</v>
      </c>
      <c r="P5" s="158">
        <v>160</v>
      </c>
      <c r="Q5" s="239"/>
      <c r="R5" s="129"/>
      <c r="S5" s="129"/>
      <c r="T5" s="129"/>
      <c r="U5" s="129"/>
      <c r="V5" s="129"/>
      <c r="W5" s="129"/>
      <c r="X5" s="129"/>
    </row>
    <row r="6" spans="1:24" s="2" customFormat="1" ht="21.75" customHeight="1" thickBot="1" x14ac:dyDescent="0.25">
      <c r="A6" s="54" t="s">
        <v>150</v>
      </c>
      <c r="B6" s="391"/>
      <c r="C6" s="392"/>
      <c r="D6" s="392"/>
      <c r="E6" s="393"/>
      <c r="F6" s="224">
        <v>563</v>
      </c>
      <c r="G6" s="55">
        <v>450.4</v>
      </c>
      <c r="H6" s="55">
        <v>860</v>
      </c>
      <c r="I6" s="240"/>
      <c r="J6" s="217">
        <v>1.85</v>
      </c>
      <c r="K6" s="46">
        <v>1.48</v>
      </c>
      <c r="L6" s="46">
        <v>3.84</v>
      </c>
      <c r="M6" s="240"/>
      <c r="N6" s="217">
        <v>459</v>
      </c>
      <c r="O6" s="46">
        <v>344.8</v>
      </c>
      <c r="P6" s="46">
        <v>368</v>
      </c>
      <c r="Q6" s="240"/>
      <c r="R6" s="27"/>
      <c r="S6" s="27"/>
      <c r="T6" s="27"/>
      <c r="U6" s="27"/>
      <c r="V6" s="27"/>
      <c r="W6" s="27"/>
      <c r="X6" s="27"/>
    </row>
    <row r="7" spans="1:24" s="2" customFormat="1" ht="21.75" customHeight="1" x14ac:dyDescent="0.2">
      <c r="A7" s="9" t="s">
        <v>154</v>
      </c>
      <c r="B7" s="394">
        <v>39.75</v>
      </c>
      <c r="C7" s="395">
        <v>31.780999999999999</v>
      </c>
      <c r="D7" s="395">
        <f>25.296-0.047</f>
        <v>25.248999999999999</v>
      </c>
      <c r="E7" s="396">
        <v>24.97</v>
      </c>
      <c r="F7" s="331">
        <v>1227</v>
      </c>
      <c r="G7" s="215">
        <v>981.6</v>
      </c>
      <c r="H7" s="215">
        <f>1342.76-361.31</f>
        <v>981.45</v>
      </c>
      <c r="I7" s="45">
        <v>1517.9583339999999</v>
      </c>
      <c r="J7" s="47">
        <v>26</v>
      </c>
      <c r="K7" s="215">
        <v>18.399999999999999</v>
      </c>
      <c r="L7" s="215">
        <f>25-7.04</f>
        <v>17.96</v>
      </c>
      <c r="M7" s="48">
        <v>24.6</v>
      </c>
      <c r="N7" s="47"/>
      <c r="O7" s="215"/>
      <c r="P7" s="199"/>
      <c r="Q7" s="48"/>
      <c r="R7" s="27"/>
      <c r="S7" s="27"/>
      <c r="T7" s="27"/>
      <c r="U7" s="27"/>
      <c r="V7" s="27"/>
      <c r="W7" s="27"/>
      <c r="X7" s="27"/>
    </row>
    <row r="8" spans="1:24" s="2" customFormat="1" ht="21.75" customHeight="1" x14ac:dyDescent="0.2">
      <c r="A8" s="23" t="s">
        <v>155</v>
      </c>
      <c r="B8" s="397">
        <v>15.471</v>
      </c>
      <c r="C8" s="398">
        <v>14.706</v>
      </c>
      <c r="D8" s="398">
        <v>14.718999999999999</v>
      </c>
      <c r="E8" s="641">
        <v>14.718999999999999</v>
      </c>
      <c r="F8" s="234">
        <v>551</v>
      </c>
      <c r="G8" s="25">
        <v>293.60000000000002</v>
      </c>
      <c r="H8" s="25">
        <v>593</v>
      </c>
      <c r="I8" s="33">
        <v>550.71428700000001</v>
      </c>
      <c r="J8" s="26">
        <v>7</v>
      </c>
      <c r="K8" s="25">
        <v>5.6</v>
      </c>
      <c r="L8" s="25">
        <v>7</v>
      </c>
      <c r="M8" s="42">
        <v>5.1428580000000004</v>
      </c>
      <c r="N8" s="26"/>
      <c r="O8" s="25"/>
      <c r="P8" s="22"/>
      <c r="Q8" s="42"/>
      <c r="R8" s="27"/>
      <c r="S8" s="27"/>
      <c r="T8" s="27"/>
      <c r="U8" s="27"/>
      <c r="V8" s="27"/>
      <c r="W8" s="27"/>
      <c r="X8" s="27"/>
    </row>
    <row r="9" spans="1:24" s="2" customFormat="1" ht="21.75" customHeight="1" x14ac:dyDescent="0.2">
      <c r="A9" s="10" t="s">
        <v>144</v>
      </c>
      <c r="B9" s="400">
        <v>34.548999999999999</v>
      </c>
      <c r="C9" s="401">
        <v>27.638999999999999</v>
      </c>
      <c r="D9" s="401">
        <v>28.175000000000001</v>
      </c>
      <c r="E9" s="640">
        <v>22.559000000000001</v>
      </c>
      <c r="F9" s="633">
        <v>947</v>
      </c>
      <c r="G9" s="214">
        <v>757.6</v>
      </c>
      <c r="H9" s="214">
        <f>1002-222</f>
        <v>780</v>
      </c>
      <c r="I9" s="32">
        <v>610.75</v>
      </c>
      <c r="J9" s="333">
        <v>13</v>
      </c>
      <c r="K9" s="214">
        <v>10.4</v>
      </c>
      <c r="L9" s="214">
        <f>15-5</f>
        <v>10</v>
      </c>
      <c r="M9" s="43">
        <v>10</v>
      </c>
      <c r="N9" s="333"/>
      <c r="O9" s="214"/>
      <c r="P9" s="334"/>
      <c r="Q9" s="43"/>
      <c r="R9" s="27"/>
      <c r="S9" s="27"/>
      <c r="T9" s="27"/>
      <c r="U9" s="27"/>
      <c r="V9" s="27"/>
      <c r="W9" s="27"/>
      <c r="X9" s="27"/>
    </row>
    <row r="10" spans="1:24" s="2" customFormat="1" ht="21.75" customHeight="1" x14ac:dyDescent="0.2">
      <c r="A10" s="23" t="s">
        <v>275</v>
      </c>
      <c r="B10" s="394"/>
      <c r="C10" s="395"/>
      <c r="D10" s="395"/>
      <c r="E10" s="396"/>
      <c r="F10" s="331"/>
      <c r="G10" s="215"/>
      <c r="H10" s="215"/>
      <c r="I10" s="33">
        <v>392.33333399999998</v>
      </c>
      <c r="J10" s="47"/>
      <c r="K10" s="215"/>
      <c r="L10" s="215"/>
      <c r="M10" s="42">
        <v>5</v>
      </c>
      <c r="N10" s="47"/>
      <c r="O10" s="215"/>
      <c r="P10" s="199"/>
      <c r="Q10" s="42"/>
      <c r="R10" s="27"/>
      <c r="S10" s="27"/>
      <c r="T10" s="27"/>
      <c r="U10" s="27"/>
      <c r="V10" s="27"/>
      <c r="W10" s="27"/>
      <c r="X10" s="27"/>
    </row>
    <row r="11" spans="1:24" ht="21.75" customHeight="1" x14ac:dyDescent="0.2">
      <c r="A11" s="10" t="s">
        <v>145</v>
      </c>
      <c r="B11" s="397">
        <v>8.1359999999999992</v>
      </c>
      <c r="C11" s="398">
        <v>7.734</v>
      </c>
      <c r="D11" s="398">
        <v>3.94</v>
      </c>
      <c r="E11" s="641">
        <v>3.94</v>
      </c>
      <c r="F11" s="234">
        <v>300</v>
      </c>
      <c r="G11" s="25">
        <v>240</v>
      </c>
      <c r="H11" s="25">
        <f>306-50</f>
        <v>256</v>
      </c>
      <c r="I11" s="32">
        <v>306.66666600000002</v>
      </c>
      <c r="J11" s="26">
        <v>11</v>
      </c>
      <c r="K11" s="25">
        <v>7.2</v>
      </c>
      <c r="L11" s="25">
        <f>10-3</f>
        <v>7</v>
      </c>
      <c r="M11" s="43">
        <v>8.5500000000000007</v>
      </c>
      <c r="N11" s="26"/>
      <c r="O11" s="25"/>
      <c r="P11" s="22"/>
      <c r="Q11" s="43"/>
    </row>
    <row r="12" spans="1:24" s="2" customFormat="1" ht="21.75" customHeight="1" x14ac:dyDescent="0.2">
      <c r="A12" s="23" t="s">
        <v>146</v>
      </c>
      <c r="B12" s="400">
        <v>20.991</v>
      </c>
      <c r="C12" s="401">
        <v>16.792999999999999</v>
      </c>
      <c r="D12" s="401">
        <v>17.291</v>
      </c>
      <c r="E12" s="640">
        <v>16.200143000000001</v>
      </c>
      <c r="F12" s="633">
        <v>295</v>
      </c>
      <c r="G12" s="214">
        <v>236</v>
      </c>
      <c r="H12" s="214">
        <f>325-89</f>
        <v>236</v>
      </c>
      <c r="I12" s="33">
        <v>298.08333399999998</v>
      </c>
      <c r="J12" s="333">
        <v>21</v>
      </c>
      <c r="K12" s="214">
        <v>12.8</v>
      </c>
      <c r="L12" s="214">
        <f>27-16</f>
        <v>11</v>
      </c>
      <c r="M12" s="42">
        <v>23</v>
      </c>
      <c r="N12" s="333"/>
      <c r="O12" s="214"/>
      <c r="P12" s="334"/>
      <c r="Q12" s="42"/>
      <c r="R12" s="27"/>
      <c r="S12" s="27"/>
      <c r="T12" s="27"/>
      <c r="U12" s="27"/>
      <c r="V12" s="27"/>
      <c r="W12" s="27"/>
      <c r="X12" s="27"/>
    </row>
    <row r="13" spans="1:24" s="2" customFormat="1" ht="21.75" customHeight="1" x14ac:dyDescent="0.2">
      <c r="A13" s="10" t="s">
        <v>276</v>
      </c>
      <c r="B13" s="394"/>
      <c r="C13" s="395"/>
      <c r="D13" s="395"/>
      <c r="E13" s="396"/>
      <c r="F13" s="331"/>
      <c r="G13" s="215"/>
      <c r="H13" s="215"/>
      <c r="I13" s="32">
        <v>2.783334</v>
      </c>
      <c r="J13" s="47"/>
      <c r="K13" s="215"/>
      <c r="L13" s="215"/>
      <c r="M13" s="43">
        <v>2.7</v>
      </c>
      <c r="N13" s="47"/>
      <c r="O13" s="215"/>
      <c r="P13" s="199"/>
      <c r="Q13" s="43"/>
      <c r="R13" s="27"/>
      <c r="S13" s="27"/>
      <c r="T13" s="27"/>
      <c r="U13" s="27"/>
      <c r="V13" s="27"/>
      <c r="W13" s="27"/>
      <c r="X13" s="27"/>
    </row>
    <row r="14" spans="1:24" s="2" customFormat="1" ht="21.75" customHeight="1" x14ac:dyDescent="0.2">
      <c r="A14" s="23" t="s">
        <v>147</v>
      </c>
      <c r="B14" s="397"/>
      <c r="C14" s="398"/>
      <c r="D14" s="398"/>
      <c r="E14" s="399"/>
      <c r="F14" s="234">
        <v>748</v>
      </c>
      <c r="G14" s="25">
        <v>592.17600000000004</v>
      </c>
      <c r="H14" s="25">
        <f>582-20.39</f>
        <v>561.61</v>
      </c>
      <c r="I14" s="33">
        <v>580.33333400000004</v>
      </c>
      <c r="J14" s="26">
        <v>8</v>
      </c>
      <c r="K14" s="25">
        <v>6.056</v>
      </c>
      <c r="L14" s="25">
        <f>10-2.58</f>
        <v>7.42</v>
      </c>
      <c r="M14" s="42">
        <v>9.8699999999999992</v>
      </c>
      <c r="N14" s="26">
        <v>1816</v>
      </c>
      <c r="O14" s="25">
        <v>1490.4</v>
      </c>
      <c r="P14" s="22">
        <v>2064</v>
      </c>
      <c r="Q14" s="42"/>
      <c r="R14" s="27"/>
      <c r="S14" s="27"/>
      <c r="T14" s="27"/>
      <c r="U14" s="27"/>
      <c r="V14" s="27"/>
      <c r="W14" s="27"/>
      <c r="X14" s="27"/>
    </row>
    <row r="15" spans="1:24" s="2" customFormat="1" ht="21.75" customHeight="1" x14ac:dyDescent="0.2">
      <c r="A15" s="10" t="s">
        <v>148</v>
      </c>
      <c r="B15" s="403">
        <v>4.2389999999999999</v>
      </c>
      <c r="C15" s="404">
        <v>3.391</v>
      </c>
      <c r="D15" s="404">
        <f>4.758-2.442</f>
        <v>2.3159999999999998</v>
      </c>
      <c r="E15" s="402">
        <v>4.657273</v>
      </c>
      <c r="F15" s="232">
        <v>307</v>
      </c>
      <c r="G15" s="19">
        <v>245.6</v>
      </c>
      <c r="H15" s="19">
        <f>266-41</f>
        <v>225</v>
      </c>
      <c r="I15" s="32">
        <v>268.26666599999999</v>
      </c>
      <c r="J15" s="5">
        <v>8</v>
      </c>
      <c r="K15" s="19">
        <v>5.6</v>
      </c>
      <c r="L15" s="19">
        <v>5</v>
      </c>
      <c r="M15" s="43">
        <v>4.8499999999999996</v>
      </c>
      <c r="N15" s="5"/>
      <c r="O15" s="19"/>
      <c r="P15" s="201"/>
      <c r="Q15" s="43"/>
      <c r="R15" s="27"/>
      <c r="S15" s="27"/>
      <c r="T15" s="27"/>
      <c r="U15" s="27"/>
      <c r="V15" s="27"/>
      <c r="W15" s="27"/>
      <c r="X15" s="27"/>
    </row>
    <row r="16" spans="1:24" ht="21.75" customHeight="1" thickBot="1" x14ac:dyDescent="0.25">
      <c r="A16" s="49" t="s">
        <v>143</v>
      </c>
      <c r="B16" s="405">
        <v>6.2619999999999996</v>
      </c>
      <c r="C16" s="406">
        <v>5.851</v>
      </c>
      <c r="D16" s="406">
        <f>5.375-0.167</f>
        <v>5.2080000000000002</v>
      </c>
      <c r="E16" s="407">
        <v>5.2080000000000002</v>
      </c>
      <c r="F16" s="636">
        <v>205</v>
      </c>
      <c r="G16" s="253">
        <v>164</v>
      </c>
      <c r="H16" s="253">
        <f>186-8.74</f>
        <v>177.26</v>
      </c>
      <c r="I16" s="50">
        <v>350.83333399999998</v>
      </c>
      <c r="J16" s="252">
        <v>5</v>
      </c>
      <c r="K16" s="253">
        <v>2.2719999999999998</v>
      </c>
      <c r="L16" s="253">
        <f>8-2.95</f>
        <v>5.05</v>
      </c>
      <c r="M16" s="51">
        <v>7</v>
      </c>
      <c r="N16" s="252"/>
      <c r="O16" s="253"/>
      <c r="P16" s="46"/>
      <c r="Q16" s="51"/>
    </row>
    <row r="17" spans="1:24" s="2" customFormat="1" ht="21.75" customHeight="1" x14ac:dyDescent="0.2">
      <c r="A17" s="162" t="s">
        <v>180</v>
      </c>
      <c r="B17" s="408">
        <v>44.637999999999998</v>
      </c>
      <c r="C17" s="409">
        <v>42.432000000000002</v>
      </c>
      <c r="D17" s="409">
        <v>28.619</v>
      </c>
      <c r="E17" s="410">
        <v>28.619</v>
      </c>
      <c r="F17" s="637">
        <v>1084</v>
      </c>
      <c r="G17" s="213">
        <v>867.2</v>
      </c>
      <c r="H17" s="213">
        <v>1018</v>
      </c>
      <c r="I17" s="144">
        <v>379.625</v>
      </c>
      <c r="J17" s="335">
        <v>21</v>
      </c>
      <c r="K17" s="213">
        <v>16.8</v>
      </c>
      <c r="L17" s="213">
        <f>23.24-5</f>
        <v>18.239999999999998</v>
      </c>
      <c r="M17" s="146">
        <v>9.3859999999999992</v>
      </c>
      <c r="N17" s="335"/>
      <c r="O17" s="213"/>
      <c r="P17" s="336"/>
      <c r="Q17" s="146"/>
      <c r="R17" s="27"/>
      <c r="S17" s="27"/>
      <c r="T17" s="27"/>
      <c r="U17" s="27"/>
      <c r="V17" s="27"/>
      <c r="W17" s="27"/>
      <c r="X17" s="27"/>
    </row>
    <row r="18" spans="1:24" s="2" customFormat="1" ht="21.75" customHeight="1" x14ac:dyDescent="0.2">
      <c r="A18" s="23" t="s">
        <v>253</v>
      </c>
      <c r="B18" s="540"/>
      <c r="C18" s="541"/>
      <c r="D18" s="541"/>
      <c r="E18" s="399"/>
      <c r="F18" s="638"/>
      <c r="G18" s="543"/>
      <c r="H18" s="543"/>
      <c r="I18" s="33">
        <v>0.45</v>
      </c>
      <c r="J18" s="542"/>
      <c r="K18" s="543"/>
      <c r="L18" s="543"/>
      <c r="M18" s="42"/>
      <c r="N18" s="542"/>
      <c r="O18" s="543"/>
      <c r="P18" s="544"/>
      <c r="Q18" s="42"/>
      <c r="R18" s="27"/>
      <c r="S18" s="27"/>
      <c r="T18" s="27"/>
      <c r="U18" s="27"/>
      <c r="V18" s="27"/>
      <c r="W18" s="27"/>
      <c r="X18" s="27"/>
    </row>
    <row r="19" spans="1:24" s="2" customFormat="1" ht="21.75" customHeight="1" x14ac:dyDescent="0.2">
      <c r="A19" s="163" t="s">
        <v>254</v>
      </c>
      <c r="B19" s="540"/>
      <c r="C19" s="541"/>
      <c r="D19" s="541"/>
      <c r="E19" s="545"/>
      <c r="F19" s="638"/>
      <c r="G19" s="543"/>
      <c r="H19" s="543"/>
      <c r="I19" s="546">
        <v>166.77500000000001</v>
      </c>
      <c r="J19" s="542"/>
      <c r="K19" s="543"/>
      <c r="L19" s="543"/>
      <c r="M19" s="547">
        <v>1.0489999999999999</v>
      </c>
      <c r="N19" s="542"/>
      <c r="O19" s="543"/>
      <c r="P19" s="544"/>
      <c r="Q19" s="547"/>
      <c r="R19" s="27"/>
      <c r="S19" s="27"/>
      <c r="T19" s="27"/>
      <c r="U19" s="27"/>
      <c r="V19" s="27"/>
      <c r="W19" s="27"/>
      <c r="X19" s="27"/>
    </row>
    <row r="20" spans="1:24" s="2" customFormat="1" ht="21.75" customHeight="1" x14ac:dyDescent="0.2">
      <c r="A20" s="28" t="s">
        <v>255</v>
      </c>
      <c r="B20" s="540"/>
      <c r="C20" s="541"/>
      <c r="D20" s="541"/>
      <c r="E20" s="399"/>
      <c r="F20" s="638"/>
      <c r="G20" s="543"/>
      <c r="H20" s="543"/>
      <c r="I20" s="33">
        <v>96.275000000000006</v>
      </c>
      <c r="J20" s="542"/>
      <c r="K20" s="543"/>
      <c r="L20" s="543"/>
      <c r="M20" s="42">
        <v>1.9</v>
      </c>
      <c r="N20" s="542"/>
      <c r="O20" s="543"/>
      <c r="P20" s="544"/>
      <c r="Q20" s="42"/>
      <c r="R20" s="27"/>
      <c r="S20" s="27"/>
      <c r="T20" s="27"/>
      <c r="U20" s="27"/>
      <c r="V20" s="27"/>
      <c r="W20" s="27"/>
      <c r="X20" s="27"/>
    </row>
    <row r="21" spans="1:24" s="2" customFormat="1" ht="21.75" customHeight="1" x14ac:dyDescent="0.2">
      <c r="A21" s="163" t="s">
        <v>256</v>
      </c>
      <c r="B21" s="540"/>
      <c r="C21" s="541"/>
      <c r="D21" s="541"/>
      <c r="E21" s="545"/>
      <c r="F21" s="638"/>
      <c r="G21" s="543"/>
      <c r="H21" s="543"/>
      <c r="I21" s="546">
        <v>102</v>
      </c>
      <c r="J21" s="542"/>
      <c r="K21" s="543"/>
      <c r="L21" s="543"/>
      <c r="M21" s="547">
        <v>3.31</v>
      </c>
      <c r="N21" s="542"/>
      <c r="O21" s="543"/>
      <c r="P21" s="544"/>
      <c r="Q21" s="547"/>
      <c r="R21" s="27"/>
      <c r="S21" s="27"/>
      <c r="T21" s="27"/>
      <c r="U21" s="27"/>
      <c r="V21" s="27"/>
      <c r="W21" s="27"/>
      <c r="X21" s="27"/>
    </row>
    <row r="22" spans="1:24" s="2" customFormat="1" ht="21.75" customHeight="1" x14ac:dyDescent="0.2">
      <c r="A22" s="23" t="s">
        <v>257</v>
      </c>
      <c r="B22" s="540"/>
      <c r="C22" s="541"/>
      <c r="D22" s="541"/>
      <c r="E22" s="399"/>
      <c r="F22" s="638"/>
      <c r="G22" s="543"/>
      <c r="H22" s="543"/>
      <c r="I22" s="33">
        <v>52.825000000000003</v>
      </c>
      <c r="J22" s="542"/>
      <c r="K22" s="543"/>
      <c r="L22" s="543"/>
      <c r="M22" s="42">
        <v>0.61</v>
      </c>
      <c r="N22" s="542"/>
      <c r="O22" s="543"/>
      <c r="P22" s="544"/>
      <c r="Q22" s="42"/>
      <c r="R22" s="27"/>
      <c r="S22" s="27"/>
      <c r="T22" s="27"/>
      <c r="U22" s="27"/>
      <c r="V22" s="27"/>
      <c r="W22" s="27"/>
      <c r="X22" s="27"/>
    </row>
    <row r="23" spans="1:24" s="2" customFormat="1" ht="21.75" customHeight="1" x14ac:dyDescent="0.2">
      <c r="A23" s="163" t="s">
        <v>258</v>
      </c>
      <c r="B23" s="540"/>
      <c r="C23" s="541"/>
      <c r="D23" s="541"/>
      <c r="E23" s="545"/>
      <c r="F23" s="638"/>
      <c r="G23" s="543"/>
      <c r="H23" s="543"/>
      <c r="I23" s="546">
        <v>118.325</v>
      </c>
      <c r="J23" s="542"/>
      <c r="K23" s="543"/>
      <c r="L23" s="543"/>
      <c r="M23" s="547">
        <v>5.4379999999999997</v>
      </c>
      <c r="N23" s="542"/>
      <c r="O23" s="543"/>
      <c r="P23" s="544"/>
      <c r="Q23" s="547"/>
      <c r="R23" s="27"/>
      <c r="S23" s="27"/>
      <c r="T23" s="27"/>
      <c r="U23" s="27"/>
      <c r="V23" s="27"/>
      <c r="W23" s="27"/>
      <c r="X23" s="27"/>
    </row>
    <row r="24" spans="1:24" s="2" customFormat="1" ht="21.75" customHeight="1" x14ac:dyDescent="0.2">
      <c r="A24" s="23" t="s">
        <v>259</v>
      </c>
      <c r="B24" s="540"/>
      <c r="C24" s="541"/>
      <c r="D24" s="541"/>
      <c r="E24" s="399"/>
      <c r="F24" s="638"/>
      <c r="G24" s="543"/>
      <c r="H24" s="543"/>
      <c r="I24" s="33">
        <v>59.1</v>
      </c>
      <c r="J24" s="542"/>
      <c r="K24" s="543"/>
      <c r="L24" s="543"/>
      <c r="M24" s="42"/>
      <c r="N24" s="542"/>
      <c r="O24" s="543"/>
      <c r="P24" s="544"/>
      <c r="Q24" s="42"/>
      <c r="R24" s="27"/>
      <c r="S24" s="27"/>
      <c r="T24" s="27"/>
      <c r="U24" s="27"/>
      <c r="V24" s="27"/>
      <c r="W24" s="27"/>
      <c r="X24" s="27"/>
    </row>
    <row r="25" spans="1:24" s="2" customFormat="1" ht="21.75" customHeight="1" thickBot="1" x14ac:dyDescent="0.25">
      <c r="A25" s="548" t="s">
        <v>260</v>
      </c>
      <c r="B25" s="549"/>
      <c r="C25" s="550"/>
      <c r="D25" s="550"/>
      <c r="E25" s="551"/>
      <c r="F25" s="639"/>
      <c r="G25" s="553"/>
      <c r="H25" s="553"/>
      <c r="I25" s="554">
        <v>61</v>
      </c>
      <c r="J25" s="552"/>
      <c r="K25" s="553"/>
      <c r="L25" s="553"/>
      <c r="M25" s="555">
        <v>1.35</v>
      </c>
      <c r="N25" s="552"/>
      <c r="O25" s="553"/>
      <c r="P25" s="203"/>
      <c r="Q25" s="555"/>
      <c r="R25" s="27"/>
      <c r="S25" s="27"/>
      <c r="T25" s="27"/>
      <c r="U25" s="27"/>
      <c r="V25" s="27"/>
      <c r="W25" s="27"/>
      <c r="X25" s="27"/>
    </row>
    <row r="26" spans="1:24" s="27" customFormat="1" ht="21.75" customHeight="1" thickBot="1" x14ac:dyDescent="0.25">
      <c r="A26" s="52" t="s">
        <v>274</v>
      </c>
      <c r="B26" s="391">
        <v>5.29</v>
      </c>
      <c r="C26" s="411">
        <v>5.0289999999999999</v>
      </c>
      <c r="D26" s="411">
        <v>6.4039999999999999</v>
      </c>
      <c r="E26" s="412">
        <v>6.4039999999999999</v>
      </c>
      <c r="F26" s="91">
        <v>200</v>
      </c>
      <c r="G26" s="270">
        <v>160</v>
      </c>
      <c r="H26" s="270">
        <v>160</v>
      </c>
      <c r="I26" s="53">
        <v>179.466667</v>
      </c>
      <c r="J26" s="217">
        <v>3</v>
      </c>
      <c r="K26" s="270">
        <v>2.4</v>
      </c>
      <c r="L26" s="270">
        <v>3</v>
      </c>
      <c r="M26" s="126">
        <v>2.7989999999999999</v>
      </c>
      <c r="N26" s="217"/>
      <c r="O26" s="270"/>
      <c r="P26" s="337"/>
      <c r="Q26" s="126"/>
    </row>
    <row r="27" spans="1:24" s="2" customFormat="1" ht="21.75" customHeight="1" x14ac:dyDescent="0.2">
      <c r="A27" s="159" t="s">
        <v>179</v>
      </c>
      <c r="B27" s="413">
        <v>51.776000000000003</v>
      </c>
      <c r="C27" s="414">
        <v>49.216999999999999</v>
      </c>
      <c r="D27" s="414">
        <v>34.061</v>
      </c>
      <c r="E27" s="415">
        <v>18.37</v>
      </c>
      <c r="F27" s="338">
        <v>1659</v>
      </c>
      <c r="G27" s="339">
        <v>1327.2</v>
      </c>
      <c r="H27" s="339">
        <f>1639-469</f>
        <v>1170</v>
      </c>
      <c r="I27" s="160">
        <v>786.96666600000003</v>
      </c>
      <c r="J27" s="338">
        <v>28.01</v>
      </c>
      <c r="K27" s="339">
        <v>22.4</v>
      </c>
      <c r="L27" s="339">
        <f>27-5</f>
        <v>22</v>
      </c>
      <c r="M27" s="161">
        <v>15.9</v>
      </c>
      <c r="N27" s="338">
        <v>2206</v>
      </c>
      <c r="O27" s="339">
        <v>606</v>
      </c>
      <c r="P27" s="340">
        <v>585</v>
      </c>
      <c r="Q27" s="161"/>
      <c r="R27" s="27"/>
      <c r="S27" s="27"/>
      <c r="T27" s="27"/>
      <c r="U27" s="27"/>
      <c r="V27" s="27"/>
      <c r="W27" s="27"/>
      <c r="X27" s="27"/>
    </row>
    <row r="28" spans="1:24" s="2" customFormat="1" ht="21.75" customHeight="1" x14ac:dyDescent="0.2">
      <c r="A28" s="23" t="s">
        <v>261</v>
      </c>
      <c r="B28" s="556"/>
      <c r="C28" s="557"/>
      <c r="D28" s="557"/>
      <c r="E28" s="399"/>
      <c r="F28" s="558"/>
      <c r="G28" s="559"/>
      <c r="H28" s="559"/>
      <c r="I28" s="33">
        <v>139.933334</v>
      </c>
      <c r="J28" s="558"/>
      <c r="K28" s="559"/>
      <c r="L28" s="559"/>
      <c r="M28" s="42">
        <v>2.1</v>
      </c>
      <c r="N28" s="558"/>
      <c r="O28" s="559"/>
      <c r="P28" s="560"/>
      <c r="Q28" s="42"/>
      <c r="R28" s="27"/>
      <c r="S28" s="27"/>
      <c r="T28" s="27"/>
      <c r="U28" s="27"/>
      <c r="V28" s="27"/>
      <c r="W28" s="27"/>
      <c r="X28" s="27"/>
    </row>
    <row r="29" spans="1:24" s="2" customFormat="1" ht="21.75" customHeight="1" x14ac:dyDescent="0.2">
      <c r="A29" s="561" t="s">
        <v>262</v>
      </c>
      <c r="B29" s="556"/>
      <c r="C29" s="557"/>
      <c r="D29" s="557"/>
      <c r="E29" s="562"/>
      <c r="F29" s="558"/>
      <c r="G29" s="559"/>
      <c r="H29" s="559"/>
      <c r="I29" s="563">
        <v>0.7</v>
      </c>
      <c r="J29" s="558"/>
      <c r="K29" s="559"/>
      <c r="L29" s="559"/>
      <c r="M29" s="564"/>
      <c r="N29" s="558"/>
      <c r="O29" s="559"/>
      <c r="P29" s="560"/>
      <c r="Q29" s="564"/>
      <c r="R29" s="27"/>
      <c r="S29" s="27"/>
      <c r="T29" s="27"/>
      <c r="U29" s="27"/>
      <c r="V29" s="27"/>
      <c r="W29" s="27"/>
      <c r="X29" s="27"/>
    </row>
    <row r="30" spans="1:24" s="2" customFormat="1" ht="21.75" customHeight="1" x14ac:dyDescent="0.2">
      <c r="A30" s="23" t="s">
        <v>263</v>
      </c>
      <c r="B30" s="556"/>
      <c r="C30" s="557"/>
      <c r="D30" s="557"/>
      <c r="E30" s="399"/>
      <c r="F30" s="558"/>
      <c r="G30" s="559"/>
      <c r="H30" s="559"/>
      <c r="I30" s="33">
        <v>46.6</v>
      </c>
      <c r="J30" s="558"/>
      <c r="K30" s="559"/>
      <c r="L30" s="559"/>
      <c r="M30" s="42">
        <v>1.2</v>
      </c>
      <c r="N30" s="558"/>
      <c r="O30" s="559"/>
      <c r="P30" s="560"/>
      <c r="Q30" s="42"/>
      <c r="R30" s="27"/>
      <c r="S30" s="27"/>
      <c r="T30" s="27"/>
      <c r="U30" s="27"/>
      <c r="V30" s="27"/>
      <c r="W30" s="27"/>
      <c r="X30" s="27"/>
    </row>
    <row r="31" spans="1:24" s="2" customFormat="1" ht="21.75" customHeight="1" x14ac:dyDescent="0.2">
      <c r="A31" s="561" t="s">
        <v>264</v>
      </c>
      <c r="B31" s="556"/>
      <c r="C31" s="557"/>
      <c r="D31" s="557"/>
      <c r="E31" s="562"/>
      <c r="F31" s="558"/>
      <c r="G31" s="559"/>
      <c r="H31" s="559"/>
      <c r="I31" s="563">
        <v>20</v>
      </c>
      <c r="J31" s="558"/>
      <c r="K31" s="559"/>
      <c r="L31" s="559"/>
      <c r="M31" s="564">
        <v>1.2</v>
      </c>
      <c r="N31" s="558"/>
      <c r="O31" s="559"/>
      <c r="P31" s="560"/>
      <c r="Q31" s="564"/>
      <c r="R31" s="27"/>
      <c r="S31" s="27"/>
      <c r="T31" s="27"/>
      <c r="U31" s="27"/>
      <c r="V31" s="27"/>
      <c r="W31" s="27"/>
      <c r="X31" s="27"/>
    </row>
    <row r="32" spans="1:24" s="2" customFormat="1" ht="21.75" customHeight="1" x14ac:dyDescent="0.2">
      <c r="A32" s="23" t="s">
        <v>265</v>
      </c>
      <c r="B32" s="556"/>
      <c r="C32" s="557"/>
      <c r="D32" s="557"/>
      <c r="E32" s="399"/>
      <c r="F32" s="558"/>
      <c r="G32" s="559"/>
      <c r="H32" s="559"/>
      <c r="I32" s="33">
        <v>110.6</v>
      </c>
      <c r="J32" s="558"/>
      <c r="K32" s="559"/>
      <c r="L32" s="559"/>
      <c r="M32" s="42"/>
      <c r="N32" s="558"/>
      <c r="O32" s="559"/>
      <c r="P32" s="560"/>
      <c r="Q32" s="42"/>
      <c r="R32" s="27"/>
      <c r="S32" s="27"/>
      <c r="T32" s="27"/>
      <c r="U32" s="27"/>
      <c r="V32" s="27"/>
      <c r="W32" s="27"/>
      <c r="X32" s="27"/>
    </row>
    <row r="33" spans="1:24" s="2" customFormat="1" ht="21.75" customHeight="1" x14ac:dyDescent="0.2">
      <c r="A33" s="561" t="s">
        <v>266</v>
      </c>
      <c r="B33" s="556"/>
      <c r="C33" s="557"/>
      <c r="D33" s="557"/>
      <c r="E33" s="562"/>
      <c r="F33" s="558"/>
      <c r="G33" s="559"/>
      <c r="H33" s="559"/>
      <c r="I33" s="563">
        <v>0.9</v>
      </c>
      <c r="J33" s="558"/>
      <c r="K33" s="559"/>
      <c r="L33" s="559"/>
      <c r="M33" s="564"/>
      <c r="N33" s="558"/>
      <c r="O33" s="559"/>
      <c r="P33" s="560"/>
      <c r="Q33" s="564"/>
      <c r="R33" s="27"/>
      <c r="S33" s="27"/>
      <c r="T33" s="27"/>
      <c r="U33" s="27"/>
      <c r="V33" s="27"/>
      <c r="W33" s="27"/>
      <c r="X33" s="27"/>
    </row>
    <row r="34" spans="1:24" s="2" customFormat="1" ht="21.75" customHeight="1" x14ac:dyDescent="0.2">
      <c r="A34" s="23" t="s">
        <v>267</v>
      </c>
      <c r="B34" s="556"/>
      <c r="C34" s="557"/>
      <c r="D34" s="557"/>
      <c r="E34" s="399"/>
      <c r="F34" s="558"/>
      <c r="G34" s="559"/>
      <c r="H34" s="559"/>
      <c r="I34" s="33">
        <v>157.30000000000001</v>
      </c>
      <c r="J34" s="558"/>
      <c r="K34" s="559"/>
      <c r="L34" s="559"/>
      <c r="M34" s="42">
        <v>2.1</v>
      </c>
      <c r="N34" s="558"/>
      <c r="O34" s="559"/>
      <c r="P34" s="560"/>
      <c r="Q34" s="42"/>
      <c r="R34" s="27"/>
      <c r="S34" s="27"/>
      <c r="T34" s="27"/>
      <c r="U34" s="27"/>
      <c r="V34" s="27"/>
      <c r="W34" s="27"/>
      <c r="X34" s="27"/>
    </row>
    <row r="35" spans="1:24" s="2" customFormat="1" ht="21.75" customHeight="1" x14ac:dyDescent="0.2">
      <c r="A35" s="561" t="s">
        <v>268</v>
      </c>
      <c r="B35" s="556"/>
      <c r="C35" s="557"/>
      <c r="D35" s="557"/>
      <c r="E35" s="562"/>
      <c r="F35" s="558"/>
      <c r="G35" s="559"/>
      <c r="H35" s="559"/>
      <c r="I35" s="563">
        <v>55.633333</v>
      </c>
      <c r="J35" s="558"/>
      <c r="K35" s="559"/>
      <c r="L35" s="559"/>
      <c r="M35" s="564">
        <v>0.9</v>
      </c>
      <c r="N35" s="558"/>
      <c r="O35" s="559"/>
      <c r="P35" s="560"/>
      <c r="Q35" s="564"/>
      <c r="R35" s="27"/>
      <c r="S35" s="27"/>
      <c r="T35" s="27"/>
      <c r="U35" s="27"/>
      <c r="V35" s="27"/>
      <c r="W35" s="27"/>
      <c r="X35" s="27"/>
    </row>
    <row r="36" spans="1:24" s="2" customFormat="1" ht="21.75" customHeight="1" x14ac:dyDescent="0.2">
      <c r="A36" s="23" t="s">
        <v>269</v>
      </c>
      <c r="B36" s="556"/>
      <c r="C36" s="557"/>
      <c r="D36" s="557"/>
      <c r="E36" s="399"/>
      <c r="F36" s="558"/>
      <c r="G36" s="559"/>
      <c r="H36" s="559"/>
      <c r="I36" s="33">
        <v>52.666666999999997</v>
      </c>
      <c r="J36" s="558"/>
      <c r="K36" s="559"/>
      <c r="L36" s="559"/>
      <c r="M36" s="42">
        <v>0.4</v>
      </c>
      <c r="N36" s="558"/>
      <c r="O36" s="559"/>
      <c r="P36" s="560"/>
      <c r="Q36" s="42"/>
      <c r="R36" s="27"/>
      <c r="S36" s="27"/>
      <c r="T36" s="27"/>
      <c r="U36" s="27"/>
      <c r="V36" s="27"/>
      <c r="W36" s="27"/>
      <c r="X36" s="27"/>
    </row>
    <row r="37" spans="1:24" s="2" customFormat="1" ht="21.75" customHeight="1" x14ac:dyDescent="0.2">
      <c r="A37" s="561" t="s">
        <v>270</v>
      </c>
      <c r="B37" s="556"/>
      <c r="C37" s="557"/>
      <c r="D37" s="557"/>
      <c r="E37" s="562"/>
      <c r="F37" s="558"/>
      <c r="G37" s="559"/>
      <c r="H37" s="559"/>
      <c r="I37" s="563">
        <v>135.533333</v>
      </c>
      <c r="J37" s="558"/>
      <c r="K37" s="559"/>
      <c r="L37" s="559"/>
      <c r="M37" s="564">
        <v>3.6</v>
      </c>
      <c r="N37" s="558"/>
      <c r="O37" s="559"/>
      <c r="P37" s="560"/>
      <c r="Q37" s="564"/>
      <c r="R37" s="27"/>
      <c r="S37" s="27"/>
      <c r="T37" s="27"/>
      <c r="U37" s="27"/>
      <c r="V37" s="27"/>
      <c r="W37" s="27"/>
      <c r="X37" s="27"/>
    </row>
    <row r="38" spans="1:24" s="2" customFormat="1" ht="21.75" customHeight="1" thickBot="1" x14ac:dyDescent="0.25">
      <c r="A38" s="49" t="s">
        <v>271</v>
      </c>
      <c r="B38" s="565"/>
      <c r="C38" s="566"/>
      <c r="D38" s="566"/>
      <c r="E38" s="407"/>
      <c r="F38" s="567"/>
      <c r="G38" s="568"/>
      <c r="H38" s="568"/>
      <c r="I38" s="50">
        <v>61</v>
      </c>
      <c r="J38" s="567"/>
      <c r="K38" s="568"/>
      <c r="L38" s="568"/>
      <c r="M38" s="51">
        <v>0.8</v>
      </c>
      <c r="N38" s="567"/>
      <c r="O38" s="568"/>
      <c r="P38" s="569"/>
      <c r="Q38" s="51"/>
      <c r="R38" s="27"/>
      <c r="S38" s="27"/>
      <c r="T38" s="27"/>
      <c r="U38" s="27"/>
      <c r="V38" s="27"/>
      <c r="W38" s="27"/>
      <c r="X38" s="27"/>
    </row>
    <row r="39" spans="1:24" s="2" customFormat="1" ht="21.75" customHeight="1" x14ac:dyDescent="0.2">
      <c r="A39" s="164" t="s">
        <v>152</v>
      </c>
      <c r="B39" s="416">
        <v>51.65</v>
      </c>
      <c r="C39" s="417">
        <v>41.32</v>
      </c>
      <c r="D39" s="417">
        <v>34.944000000000003</v>
      </c>
      <c r="E39" s="418">
        <v>28.234000000000002</v>
      </c>
      <c r="F39" s="341">
        <v>1785</v>
      </c>
      <c r="G39" s="254">
        <v>1428</v>
      </c>
      <c r="H39" s="254">
        <v>1427</v>
      </c>
      <c r="I39" s="165">
        <v>1195.8333319999999</v>
      </c>
      <c r="J39" s="341">
        <v>12</v>
      </c>
      <c r="K39" s="254">
        <v>9.6</v>
      </c>
      <c r="L39" s="254">
        <v>14</v>
      </c>
      <c r="M39" s="166">
        <v>4.9169999999999998</v>
      </c>
      <c r="N39" s="341"/>
      <c r="O39" s="254"/>
      <c r="P39" s="342"/>
      <c r="Q39" s="166"/>
      <c r="R39" s="27"/>
      <c r="S39" s="27"/>
      <c r="T39" s="27"/>
      <c r="U39" s="27"/>
      <c r="V39" s="27"/>
      <c r="W39" s="27"/>
      <c r="X39" s="27"/>
    </row>
    <row r="40" spans="1:24" s="2" customFormat="1" ht="21.75" customHeight="1" x14ac:dyDescent="0.2">
      <c r="A40" s="23" t="s">
        <v>272</v>
      </c>
      <c r="B40" s="570"/>
      <c r="C40" s="571"/>
      <c r="D40" s="571"/>
      <c r="E40" s="399">
        <v>5.6603779999999997</v>
      </c>
      <c r="F40" s="572"/>
      <c r="G40" s="573"/>
      <c r="H40" s="573"/>
      <c r="I40" s="33">
        <v>250.25</v>
      </c>
      <c r="J40" s="574"/>
      <c r="K40" s="573"/>
      <c r="L40" s="573"/>
      <c r="M40" s="42">
        <v>4.0999999999999996</v>
      </c>
      <c r="N40" s="574"/>
      <c r="O40" s="573"/>
      <c r="P40" s="575"/>
      <c r="Q40" s="42"/>
      <c r="R40" s="27"/>
      <c r="S40" s="27"/>
      <c r="T40" s="27"/>
      <c r="U40" s="27"/>
      <c r="V40" s="27"/>
      <c r="W40" s="27"/>
      <c r="X40" s="27"/>
    </row>
    <row r="41" spans="1:24" s="2" customFormat="1" ht="21.75" customHeight="1" x14ac:dyDescent="0.2">
      <c r="A41" s="576" t="s">
        <v>273</v>
      </c>
      <c r="B41" s="577"/>
      <c r="C41" s="578"/>
      <c r="D41" s="578"/>
      <c r="E41" s="579"/>
      <c r="F41" s="580"/>
      <c r="G41" s="581"/>
      <c r="H41" s="581"/>
      <c r="I41" s="582">
        <v>193.33333400000001</v>
      </c>
      <c r="J41" s="583"/>
      <c r="K41" s="581"/>
      <c r="L41" s="581"/>
      <c r="M41" s="584">
        <v>3.9</v>
      </c>
      <c r="N41" s="583">
        <v>593</v>
      </c>
      <c r="O41" s="581">
        <v>407.2</v>
      </c>
      <c r="P41" s="585">
        <v>651</v>
      </c>
      <c r="Q41" s="584"/>
      <c r="R41" s="27"/>
      <c r="S41" s="27"/>
      <c r="T41" s="27"/>
      <c r="U41" s="27"/>
      <c r="V41" s="27"/>
      <c r="W41" s="27"/>
      <c r="X41" s="27"/>
    </row>
    <row r="42" spans="1:24" s="27" customFormat="1" ht="21.75" customHeight="1" x14ac:dyDescent="0.2">
      <c r="A42" s="31" t="s">
        <v>153</v>
      </c>
      <c r="B42" s="419"/>
      <c r="C42" s="420">
        <v>3.883</v>
      </c>
      <c r="D42" s="420">
        <v>3.7970000000000002</v>
      </c>
      <c r="E42" s="421">
        <v>3.7970000000000002</v>
      </c>
      <c r="F42" s="73">
        <v>40</v>
      </c>
      <c r="G42" s="125">
        <v>32</v>
      </c>
      <c r="H42" s="25">
        <v>32</v>
      </c>
      <c r="I42" s="35">
        <v>30.380949999999999</v>
      </c>
      <c r="J42" s="73"/>
      <c r="K42" s="125"/>
      <c r="L42" s="125"/>
      <c r="M42" s="107"/>
      <c r="N42" s="73"/>
      <c r="O42" s="125"/>
      <c r="P42" s="205"/>
      <c r="Q42" s="107"/>
    </row>
    <row r="43" spans="1:24" s="2" customFormat="1" ht="21.75" customHeight="1" thickBot="1" x14ac:dyDescent="0.25">
      <c r="A43" s="167" t="s">
        <v>229</v>
      </c>
      <c r="B43" s="422">
        <v>18.651</v>
      </c>
      <c r="C43" s="423">
        <v>17.728999999999999</v>
      </c>
      <c r="D43" s="423">
        <v>12.608000000000001</v>
      </c>
      <c r="E43" s="424">
        <v>12.608000000000001</v>
      </c>
      <c r="F43" s="343">
        <v>321</v>
      </c>
      <c r="G43" s="344">
        <v>464.8</v>
      </c>
      <c r="H43" s="586">
        <v>319</v>
      </c>
      <c r="I43" s="168">
        <v>373.93333200000001</v>
      </c>
      <c r="J43" s="343">
        <v>3</v>
      </c>
      <c r="K43" s="344">
        <v>2.4</v>
      </c>
      <c r="L43" s="344">
        <f>4-0.5</f>
        <v>3.5</v>
      </c>
      <c r="M43" s="169">
        <v>3.4</v>
      </c>
      <c r="N43" s="343"/>
      <c r="O43" s="344"/>
      <c r="P43" s="153"/>
      <c r="Q43" s="169"/>
      <c r="R43" s="27"/>
      <c r="S43" s="27"/>
      <c r="T43" s="27"/>
      <c r="U43" s="27"/>
      <c r="V43" s="27"/>
      <c r="W43" s="27"/>
      <c r="X43" s="27"/>
    </row>
    <row r="44" spans="1:24" s="2" customFormat="1" ht="21.75" customHeight="1" x14ac:dyDescent="0.2">
      <c r="A44" s="31" t="s">
        <v>151</v>
      </c>
      <c r="B44" s="419">
        <v>86.242999999999995</v>
      </c>
      <c r="C44" s="420">
        <v>68.994</v>
      </c>
      <c r="D44" s="420">
        <v>43.999000000000002</v>
      </c>
      <c r="E44" s="421">
        <v>43.587296000000002</v>
      </c>
      <c r="F44" s="73">
        <v>2583</v>
      </c>
      <c r="G44" s="125">
        <v>2000</v>
      </c>
      <c r="H44" s="125">
        <f>2739-739</f>
        <v>2000</v>
      </c>
      <c r="I44" s="35">
        <v>2676.5875000000001</v>
      </c>
      <c r="J44" s="73">
        <v>65</v>
      </c>
      <c r="K44" s="125">
        <v>31.84</v>
      </c>
      <c r="L44" s="125">
        <v>25</v>
      </c>
      <c r="M44" s="107">
        <v>151.5</v>
      </c>
      <c r="N44" s="73">
        <v>507</v>
      </c>
      <c r="O44" s="125">
        <v>320</v>
      </c>
      <c r="P44" s="205">
        <v>467</v>
      </c>
      <c r="Q44" s="107"/>
      <c r="R44" s="27"/>
      <c r="S44" s="27"/>
      <c r="T44" s="27"/>
      <c r="U44" s="27"/>
      <c r="V44" s="27"/>
      <c r="W44" s="27"/>
      <c r="X44" s="27"/>
    </row>
    <row r="45" spans="1:24" s="2" customFormat="1" ht="21.75" customHeight="1" x14ac:dyDescent="0.2">
      <c r="A45" s="249" t="s">
        <v>149</v>
      </c>
      <c r="B45" s="425">
        <v>56.484354000000003</v>
      </c>
      <c r="C45" s="426">
        <v>26.826000000000001</v>
      </c>
      <c r="D45" s="426">
        <v>38.889000000000003</v>
      </c>
      <c r="E45" s="427">
        <v>47.408645999999997</v>
      </c>
      <c r="F45" s="170">
        <v>6022.35</v>
      </c>
      <c r="G45" s="171">
        <v>4843.2</v>
      </c>
      <c r="H45" s="171">
        <f>6506-1663</f>
        <v>4843</v>
      </c>
      <c r="I45" s="225">
        <v>3721.9666400000001</v>
      </c>
      <c r="J45" s="170">
        <v>46.6</v>
      </c>
      <c r="K45" s="171">
        <v>19.2</v>
      </c>
      <c r="L45" s="171">
        <v>13</v>
      </c>
      <c r="M45" s="345">
        <v>12.05</v>
      </c>
      <c r="N45" s="170"/>
      <c r="O45" s="171"/>
      <c r="P45" s="346"/>
      <c r="Q45" s="345"/>
      <c r="R45" s="27"/>
      <c r="S45" s="27"/>
      <c r="T45" s="27"/>
      <c r="U45" s="27"/>
      <c r="V45" s="27"/>
      <c r="W45" s="27"/>
      <c r="X45" s="27"/>
    </row>
    <row r="46" spans="1:24" s="2" customFormat="1" ht="21.75" customHeight="1" x14ac:dyDescent="0.2">
      <c r="A46" s="211" t="s">
        <v>160</v>
      </c>
      <c r="B46" s="397">
        <v>62.024000000000001</v>
      </c>
      <c r="C46" s="398">
        <v>26.82</v>
      </c>
      <c r="D46" s="398">
        <v>33.414899999999996</v>
      </c>
      <c r="E46" s="428">
        <v>33.102459000000003</v>
      </c>
      <c r="F46" s="26">
        <v>2638</v>
      </c>
      <c r="G46" s="25">
        <v>1800</v>
      </c>
      <c r="H46" s="25">
        <f>2319-400</f>
        <v>1919</v>
      </c>
      <c r="I46" s="218">
        <v>1739.7</v>
      </c>
      <c r="J46" s="26">
        <v>45</v>
      </c>
      <c r="K46" s="25">
        <v>36</v>
      </c>
      <c r="L46" s="25">
        <v>17</v>
      </c>
      <c r="M46" s="212">
        <v>17</v>
      </c>
      <c r="N46" s="26"/>
      <c r="O46" s="25"/>
      <c r="P46" s="22"/>
      <c r="Q46" s="212"/>
      <c r="R46" s="27"/>
      <c r="S46" s="27"/>
      <c r="T46" s="27"/>
      <c r="U46" s="27"/>
      <c r="V46" s="27"/>
      <c r="W46" s="27"/>
      <c r="X46" s="27"/>
    </row>
    <row r="47" spans="1:24" s="2" customFormat="1" ht="21.75" customHeight="1" thickBot="1" x14ac:dyDescent="0.25">
      <c r="A47" s="226" t="s">
        <v>237</v>
      </c>
      <c r="B47" s="429">
        <v>75.734416049677577</v>
      </c>
      <c r="C47" s="430">
        <v>102.392</v>
      </c>
      <c r="D47" s="430">
        <f>105.039-3.997</f>
        <v>101.042</v>
      </c>
      <c r="E47" s="431">
        <v>104.669214</v>
      </c>
      <c r="F47" s="347">
        <v>17000</v>
      </c>
      <c r="G47" s="227">
        <v>27280.5</v>
      </c>
      <c r="H47" s="227"/>
      <c r="I47" s="228">
        <v>10202.35</v>
      </c>
      <c r="J47" s="347">
        <v>142</v>
      </c>
      <c r="K47" s="227">
        <v>168.6</v>
      </c>
      <c r="L47" s="227">
        <f>175-145.7</f>
        <v>29.300000000000011</v>
      </c>
      <c r="M47" s="229">
        <v>161.57300000000001</v>
      </c>
      <c r="N47" s="347"/>
      <c r="O47" s="227"/>
      <c r="P47" s="348"/>
      <c r="Q47" s="229"/>
      <c r="R47" s="27"/>
      <c r="S47" s="27"/>
      <c r="T47" s="27"/>
      <c r="U47" s="27"/>
      <c r="V47" s="27"/>
      <c r="W47" s="27"/>
      <c r="X47" s="27"/>
    </row>
    <row r="48" spans="1:24" s="2" customFormat="1" ht="21.75" customHeight="1" x14ac:dyDescent="0.2">
      <c r="A48" s="31" t="s">
        <v>156</v>
      </c>
      <c r="B48" s="419"/>
      <c r="C48" s="420"/>
      <c r="D48" s="420"/>
      <c r="E48" s="421"/>
      <c r="F48" s="73">
        <v>1827</v>
      </c>
      <c r="G48" s="125">
        <v>1461.6</v>
      </c>
      <c r="H48" s="125">
        <v>1463</v>
      </c>
      <c r="I48" s="35">
        <v>1439.8</v>
      </c>
      <c r="J48" s="73">
        <v>12</v>
      </c>
      <c r="K48" s="125">
        <v>9.6</v>
      </c>
      <c r="L48" s="125">
        <v>9</v>
      </c>
      <c r="M48" s="107">
        <v>9.1959999999999997</v>
      </c>
      <c r="N48" s="73"/>
      <c r="O48" s="125"/>
      <c r="P48" s="205"/>
      <c r="Q48" s="107"/>
      <c r="R48" s="27"/>
      <c r="S48" s="27"/>
      <c r="T48" s="27"/>
      <c r="U48" s="27"/>
      <c r="V48" s="27"/>
      <c r="W48" s="27"/>
      <c r="X48" s="27"/>
    </row>
    <row r="49" spans="1:24" s="2" customFormat="1" ht="21.75" customHeight="1" x14ac:dyDescent="0.2">
      <c r="A49" s="10" t="s">
        <v>157</v>
      </c>
      <c r="B49" s="403"/>
      <c r="C49" s="404"/>
      <c r="D49" s="404"/>
      <c r="E49" s="402"/>
      <c r="F49" s="95">
        <v>809.6</v>
      </c>
      <c r="G49" s="19">
        <v>647.67999999999995</v>
      </c>
      <c r="H49" s="19">
        <f>732-85</f>
        <v>647</v>
      </c>
      <c r="I49" s="32">
        <v>773.33333400000004</v>
      </c>
      <c r="J49" s="5">
        <v>14.952</v>
      </c>
      <c r="K49" s="19">
        <v>11.96</v>
      </c>
      <c r="L49" s="19">
        <v>12</v>
      </c>
      <c r="M49" s="43">
        <v>12.5</v>
      </c>
      <c r="N49" s="5"/>
      <c r="O49" s="19"/>
      <c r="P49" s="201"/>
      <c r="Q49" s="43"/>
      <c r="R49" s="27"/>
      <c r="S49" s="27"/>
      <c r="T49" s="27"/>
      <c r="U49" s="27"/>
      <c r="V49" s="27"/>
      <c r="W49" s="27"/>
      <c r="X49" s="27"/>
    </row>
    <row r="50" spans="1:24" s="2" customFormat="1" ht="21.75" customHeight="1" x14ac:dyDescent="0.2">
      <c r="A50" s="23" t="s">
        <v>158</v>
      </c>
      <c r="B50" s="397">
        <v>11.193999999999999</v>
      </c>
      <c r="C50" s="398">
        <v>8.9550000000000001</v>
      </c>
      <c r="D50" s="398">
        <v>10.61</v>
      </c>
      <c r="E50" s="399">
        <v>14.951038</v>
      </c>
      <c r="F50" s="26">
        <v>289</v>
      </c>
      <c r="G50" s="25">
        <v>231.2</v>
      </c>
      <c r="H50" s="25">
        <v>268</v>
      </c>
      <c r="I50" s="33">
        <v>269.66666600000002</v>
      </c>
      <c r="J50" s="26">
        <v>8</v>
      </c>
      <c r="K50" s="25">
        <v>6.4</v>
      </c>
      <c r="L50" s="25">
        <v>6.11</v>
      </c>
      <c r="M50" s="42">
        <v>5.2869999999999999</v>
      </c>
      <c r="N50" s="26"/>
      <c r="O50" s="25"/>
      <c r="P50" s="22"/>
      <c r="Q50" s="42"/>
      <c r="R50" s="27"/>
      <c r="S50" s="27"/>
      <c r="T50" s="27"/>
      <c r="U50" s="27"/>
      <c r="V50" s="27"/>
      <c r="W50" s="27"/>
      <c r="X50" s="27"/>
    </row>
    <row r="51" spans="1:24" s="2" customFormat="1" ht="21.75" customHeight="1" thickBot="1" x14ac:dyDescent="0.25">
      <c r="A51" s="10" t="s">
        <v>159</v>
      </c>
      <c r="B51" s="403"/>
      <c r="C51" s="432"/>
      <c r="D51" s="433"/>
      <c r="E51" s="434"/>
      <c r="F51" s="5">
        <v>190</v>
      </c>
      <c r="G51" s="314">
        <v>152</v>
      </c>
      <c r="H51" s="251">
        <v>151</v>
      </c>
      <c r="I51" s="230">
        <v>45.1</v>
      </c>
      <c r="J51" s="5"/>
      <c r="K51" s="314">
        <v>0.8</v>
      </c>
      <c r="L51" s="251"/>
      <c r="M51" s="231"/>
      <c r="N51" s="5">
        <v>1506</v>
      </c>
      <c r="O51" s="314">
        <v>1196.8</v>
      </c>
      <c r="P51" s="349">
        <v>1238</v>
      </c>
      <c r="Q51" s="231"/>
      <c r="R51" s="27"/>
      <c r="S51" s="27"/>
      <c r="T51" s="27"/>
      <c r="U51" s="27"/>
      <c r="V51" s="27"/>
      <c r="W51" s="27"/>
      <c r="X51" s="27"/>
    </row>
    <row r="52" spans="1:24" ht="26.25" customHeight="1" thickBot="1" x14ac:dyDescent="0.25">
      <c r="A52" s="114"/>
      <c r="B52" s="435">
        <f t="shared" ref="B52:P52" si="0">SUM(B5:B51)</f>
        <v>611.08277004967749</v>
      </c>
      <c r="C52" s="436">
        <f t="shared" si="0"/>
        <v>514.38800000000003</v>
      </c>
      <c r="D52" s="436">
        <f>SUM(D5:D51)</f>
        <v>460.11990000000003</v>
      </c>
      <c r="E52" s="437">
        <f t="shared" si="0"/>
        <v>454.498447</v>
      </c>
      <c r="F52" s="115">
        <f t="shared" si="0"/>
        <v>41957.95</v>
      </c>
      <c r="G52" s="116">
        <f t="shared" si="0"/>
        <v>47005.214999999997</v>
      </c>
      <c r="H52" s="116">
        <f t="shared" si="0"/>
        <v>20599.32</v>
      </c>
      <c r="I52" s="116">
        <f t="shared" si="0"/>
        <v>31593.549376999999</v>
      </c>
      <c r="J52" s="115">
        <f t="shared" si="0"/>
        <v>503.56200000000001</v>
      </c>
      <c r="K52" s="116">
        <f t="shared" si="0"/>
        <v>411.23</v>
      </c>
      <c r="L52" s="116">
        <f t="shared" si="0"/>
        <v>262.58000000000004</v>
      </c>
      <c r="M52" s="127">
        <f t="shared" si="0"/>
        <v>545.47785800000008</v>
      </c>
      <c r="N52" s="115">
        <f t="shared" si="0"/>
        <v>7334</v>
      </c>
      <c r="O52" s="116">
        <f t="shared" si="0"/>
        <v>4599.991</v>
      </c>
      <c r="P52" s="116">
        <f t="shared" si="0"/>
        <v>5533</v>
      </c>
      <c r="Q52" s="127">
        <f t="shared" ref="Q52" si="1">SUM(Q5:Q51)</f>
        <v>0</v>
      </c>
    </row>
  </sheetData>
  <mergeCells count="5">
    <mergeCell ref="A3:A4"/>
    <mergeCell ref="J3:M3"/>
    <mergeCell ref="F3:I3"/>
    <mergeCell ref="N3:Q3"/>
    <mergeCell ref="B3:E3"/>
  </mergeCells>
  <pageMargins left="0.43307086614173229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W25"/>
  <sheetViews>
    <sheetView showOutlineSymbols="0" showWhiteSpace="0" zoomScale="70" zoomScaleNormal="70" workbookViewId="0">
      <selection activeCell="W10" sqref="W10:Y10"/>
    </sheetView>
  </sheetViews>
  <sheetFormatPr defaultRowHeight="14.25" x14ac:dyDescent="0.2"/>
  <cols>
    <col min="1" max="1" width="39.25" style="3" customWidth="1"/>
    <col min="2" max="2" width="10.875" style="1" customWidth="1"/>
    <col min="3" max="3" width="10" style="1" customWidth="1"/>
    <col min="4" max="4" width="10.125" style="1" customWidth="1"/>
    <col min="5" max="5" width="10.5" style="8" customWidth="1"/>
    <col min="6" max="6" width="10.875" style="1" customWidth="1"/>
    <col min="7" max="7" width="10" style="1" customWidth="1"/>
    <col min="8" max="8" width="10.125" style="1" customWidth="1"/>
    <col min="9" max="9" width="10.5" style="8" customWidth="1"/>
    <col min="10" max="10" width="10.125" customWidth="1"/>
    <col min="11" max="11" width="10" customWidth="1"/>
    <col min="12" max="12" width="10.5" customWidth="1"/>
    <col min="13" max="13" width="10.625" style="8" customWidth="1"/>
    <col min="14" max="14" width="10.5" customWidth="1"/>
    <col min="15" max="15" width="10.25" customWidth="1"/>
    <col min="16" max="16" width="10.375" customWidth="1"/>
    <col min="17" max="17" width="10.25" style="8" customWidth="1"/>
    <col min="18" max="18" width="10.5" customWidth="1"/>
    <col min="19" max="19" width="10.25" customWidth="1"/>
    <col min="20" max="20" width="10.375" customWidth="1"/>
    <col min="21" max="21" width="10.25" style="8" customWidth="1"/>
    <col min="22" max="22" width="9" style="27"/>
    <col min="23" max="23" width="10.125" style="27" customWidth="1"/>
    <col min="24" max="24" width="9" style="27"/>
    <col min="25" max="25" width="5.625" style="27" customWidth="1"/>
    <col min="26" max="26" width="9" style="27"/>
    <col min="27" max="27" width="5.125" style="27" customWidth="1"/>
    <col min="28" max="90" width="9" style="27"/>
  </cols>
  <sheetData>
    <row r="1" spans="1:205" ht="27" customHeight="1" x14ac:dyDescent="0.45">
      <c r="B1" s="13"/>
      <c r="F1" s="13" t="s">
        <v>183</v>
      </c>
    </row>
    <row r="2" spans="1:205" ht="7.5" customHeight="1" thickBot="1" x14ac:dyDescent="0.25"/>
    <row r="3" spans="1:205" ht="22.5" customHeight="1" x14ac:dyDescent="0.2">
      <c r="A3" s="666" t="s">
        <v>233</v>
      </c>
      <c r="B3" s="675" t="s">
        <v>232</v>
      </c>
      <c r="C3" s="674"/>
      <c r="D3" s="674"/>
      <c r="E3" s="674"/>
      <c r="F3" s="675" t="s">
        <v>221</v>
      </c>
      <c r="G3" s="674"/>
      <c r="H3" s="674"/>
      <c r="I3" s="674"/>
      <c r="J3" s="671" t="s">
        <v>222</v>
      </c>
      <c r="K3" s="672"/>
      <c r="L3" s="672"/>
      <c r="M3" s="673"/>
      <c r="N3" s="671" t="s">
        <v>223</v>
      </c>
      <c r="O3" s="672"/>
      <c r="P3" s="672"/>
      <c r="Q3" s="673"/>
      <c r="R3" s="671" t="s">
        <v>212</v>
      </c>
      <c r="S3" s="672"/>
      <c r="T3" s="672"/>
      <c r="U3" s="673"/>
    </row>
    <row r="4" spans="1:205" s="12" customFormat="1" ht="51.75" customHeight="1" thickBot="1" x14ac:dyDescent="0.25">
      <c r="A4" s="667"/>
      <c r="B4" s="111" t="s">
        <v>277</v>
      </c>
      <c r="C4" s="112" t="s">
        <v>278</v>
      </c>
      <c r="D4" s="112" t="s">
        <v>279</v>
      </c>
      <c r="E4" s="112" t="s">
        <v>280</v>
      </c>
      <c r="F4" s="111" t="s">
        <v>277</v>
      </c>
      <c r="G4" s="112" t="s">
        <v>278</v>
      </c>
      <c r="H4" s="112" t="s">
        <v>279</v>
      </c>
      <c r="I4" s="112" t="s">
        <v>280</v>
      </c>
      <c r="J4" s="111" t="s">
        <v>277</v>
      </c>
      <c r="K4" s="112" t="s">
        <v>278</v>
      </c>
      <c r="L4" s="112" t="s">
        <v>279</v>
      </c>
      <c r="M4" s="112" t="s">
        <v>280</v>
      </c>
      <c r="N4" s="111" t="s">
        <v>277</v>
      </c>
      <c r="O4" s="112" t="s">
        <v>278</v>
      </c>
      <c r="P4" s="112" t="s">
        <v>279</v>
      </c>
      <c r="Q4" s="113" t="s">
        <v>280</v>
      </c>
      <c r="R4" s="111" t="s">
        <v>277</v>
      </c>
      <c r="S4" s="112" t="s">
        <v>278</v>
      </c>
      <c r="T4" s="112" t="s">
        <v>279</v>
      </c>
      <c r="U4" s="113" t="s">
        <v>280</v>
      </c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</row>
    <row r="5" spans="1:205" s="14" customFormat="1" ht="30.75" customHeight="1" thickBot="1" x14ac:dyDescent="0.25">
      <c r="A5" s="291" t="s">
        <v>174</v>
      </c>
      <c r="B5" s="353">
        <v>4.7640000000000002</v>
      </c>
      <c r="C5" s="354">
        <v>4.7699999999999996</v>
      </c>
      <c r="D5" s="354">
        <v>3.363</v>
      </c>
      <c r="E5" s="355"/>
      <c r="F5" s="152">
        <v>497</v>
      </c>
      <c r="G5" s="153">
        <v>700</v>
      </c>
      <c r="H5" s="153">
        <v>687</v>
      </c>
      <c r="I5" s="154">
        <v>581.33000000000004</v>
      </c>
      <c r="J5" s="155">
        <v>5</v>
      </c>
      <c r="K5" s="153">
        <v>5</v>
      </c>
      <c r="L5" s="153">
        <v>7</v>
      </c>
      <c r="M5" s="154">
        <v>5.6</v>
      </c>
      <c r="N5" s="152"/>
      <c r="O5" s="153"/>
      <c r="P5" s="153"/>
      <c r="Q5" s="156"/>
      <c r="R5" s="152"/>
      <c r="S5" s="153"/>
      <c r="T5" s="153"/>
      <c r="U5" s="156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</row>
    <row r="6" spans="1:205" s="14" customFormat="1" ht="20.100000000000001" customHeight="1" x14ac:dyDescent="0.2">
      <c r="A6" s="292" t="s">
        <v>170</v>
      </c>
      <c r="B6" s="356">
        <v>7.81</v>
      </c>
      <c r="C6" s="357">
        <v>4</v>
      </c>
      <c r="D6" s="357">
        <v>3.621</v>
      </c>
      <c r="E6" s="358">
        <v>13.979846999999999</v>
      </c>
      <c r="F6" s="132">
        <v>1395.59</v>
      </c>
      <c r="G6" s="133">
        <v>1390</v>
      </c>
      <c r="H6" s="133">
        <v>1698.31</v>
      </c>
      <c r="I6" s="524">
        <v>2499.1666660000001</v>
      </c>
      <c r="J6" s="518">
        <v>92</v>
      </c>
      <c r="K6" s="133">
        <v>73.599999999999994</v>
      </c>
      <c r="L6" s="133">
        <v>24.96</v>
      </c>
      <c r="M6" s="134">
        <v>28</v>
      </c>
      <c r="N6" s="132"/>
      <c r="O6" s="133"/>
      <c r="P6" s="133"/>
      <c r="Q6" s="135"/>
      <c r="R6" s="132"/>
      <c r="S6" s="133"/>
      <c r="T6" s="133"/>
      <c r="U6" s="135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</row>
    <row r="7" spans="1:205" s="14" customFormat="1" ht="20.100000000000001" customHeight="1" x14ac:dyDescent="0.2">
      <c r="A7" s="163" t="s">
        <v>171</v>
      </c>
      <c r="B7" s="359"/>
      <c r="C7" s="360"/>
      <c r="D7" s="361"/>
      <c r="E7" s="362"/>
      <c r="F7" s="206">
        <v>1972</v>
      </c>
      <c r="G7" s="204">
        <v>1774.71</v>
      </c>
      <c r="H7" s="142">
        <v>1488</v>
      </c>
      <c r="I7" s="525">
        <v>952.8</v>
      </c>
      <c r="J7" s="519">
        <v>4</v>
      </c>
      <c r="K7" s="143">
        <v>3.2</v>
      </c>
      <c r="L7" s="143">
        <v>5</v>
      </c>
      <c r="M7" s="144">
        <v>4</v>
      </c>
      <c r="N7" s="141"/>
      <c r="O7" s="145"/>
      <c r="P7" s="145"/>
      <c r="Q7" s="146"/>
      <c r="R7" s="141"/>
      <c r="S7" s="145"/>
      <c r="T7" s="145"/>
      <c r="U7" s="146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</row>
    <row r="8" spans="1:205" s="14" customFormat="1" ht="20.100000000000001" customHeight="1" x14ac:dyDescent="0.2">
      <c r="A8" s="293" t="s">
        <v>172</v>
      </c>
      <c r="B8" s="363">
        <v>7.4610000000000003</v>
      </c>
      <c r="C8" s="364">
        <v>5.7</v>
      </c>
      <c r="D8" s="365">
        <v>5.8319999999999999</v>
      </c>
      <c r="E8" s="366">
        <v>6.4246449999999999</v>
      </c>
      <c r="F8" s="207">
        <v>288</v>
      </c>
      <c r="G8" s="202">
        <v>450</v>
      </c>
      <c r="H8" s="137">
        <v>355</v>
      </c>
      <c r="I8" s="526">
        <v>289.91666600000002</v>
      </c>
      <c r="J8" s="520">
        <v>4</v>
      </c>
      <c r="K8" s="202">
        <v>3.2</v>
      </c>
      <c r="L8" s="138">
        <v>6</v>
      </c>
      <c r="M8" s="139">
        <v>6.4</v>
      </c>
      <c r="N8" s="136"/>
      <c r="O8" s="137"/>
      <c r="P8" s="137"/>
      <c r="Q8" s="140"/>
      <c r="R8" s="136"/>
      <c r="S8" s="137"/>
      <c r="T8" s="137"/>
      <c r="U8" s="140"/>
      <c r="V8" s="438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</row>
    <row r="9" spans="1:205" s="14" customFormat="1" ht="20.100000000000001" customHeight="1" thickBot="1" x14ac:dyDescent="0.25">
      <c r="A9" s="294" t="s">
        <v>173</v>
      </c>
      <c r="B9" s="367"/>
      <c r="C9" s="368"/>
      <c r="D9" s="369"/>
      <c r="E9" s="370"/>
      <c r="F9" s="208">
        <v>3019</v>
      </c>
      <c r="G9" s="203">
        <v>2415.12</v>
      </c>
      <c r="H9" s="148">
        <v>2573</v>
      </c>
      <c r="I9" s="151">
        <v>2197.9</v>
      </c>
      <c r="J9" s="521">
        <v>18</v>
      </c>
      <c r="K9" s="203">
        <v>14.4</v>
      </c>
      <c r="L9" s="149">
        <v>11</v>
      </c>
      <c r="M9" s="150">
        <v>13</v>
      </c>
      <c r="N9" s="147"/>
      <c r="O9" s="148"/>
      <c r="P9" s="148"/>
      <c r="Q9" s="151"/>
      <c r="R9" s="147"/>
      <c r="S9" s="148"/>
      <c r="T9" s="148"/>
      <c r="U9" s="151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</row>
    <row r="10" spans="1:205" s="100" customFormat="1" ht="31.5" customHeight="1" x14ac:dyDescent="0.2">
      <c r="A10" s="295" t="s">
        <v>231</v>
      </c>
      <c r="B10" s="371">
        <v>117.7</v>
      </c>
      <c r="C10" s="372">
        <v>90</v>
      </c>
      <c r="D10" s="372">
        <v>82.35</v>
      </c>
      <c r="E10" s="373">
        <v>84.404105999999999</v>
      </c>
      <c r="F10" s="278">
        <v>23544.2</v>
      </c>
      <c r="G10" s="279">
        <v>19236.240000000002</v>
      </c>
      <c r="H10" s="281">
        <v>14407.2</v>
      </c>
      <c r="I10" s="282">
        <v>15925.774974</v>
      </c>
      <c r="J10" s="283">
        <v>139</v>
      </c>
      <c r="K10" s="279">
        <v>184</v>
      </c>
      <c r="L10" s="279">
        <v>184</v>
      </c>
      <c r="M10" s="282">
        <v>306</v>
      </c>
      <c r="N10" s="278">
        <v>792</v>
      </c>
      <c r="O10" s="279">
        <v>600</v>
      </c>
      <c r="P10" s="279">
        <v>600</v>
      </c>
      <c r="Q10" s="280">
        <v>987</v>
      </c>
      <c r="R10" s="278"/>
      <c r="S10" s="279"/>
      <c r="T10" s="279"/>
      <c r="U10" s="280"/>
      <c r="V10" s="660"/>
      <c r="W10" s="660"/>
      <c r="X10" s="660"/>
      <c r="Y10" s="660"/>
      <c r="Z10" s="660"/>
      <c r="AA10" s="439"/>
      <c r="AB10" s="439"/>
      <c r="AC10" s="439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08"/>
      <c r="CZ10" s="108"/>
      <c r="DA10" s="108"/>
      <c r="DB10" s="108"/>
      <c r="DC10" s="108"/>
      <c r="DD10" s="108"/>
      <c r="DE10" s="108"/>
      <c r="DF10" s="108"/>
      <c r="DG10" s="108"/>
      <c r="DH10" s="108"/>
      <c r="DI10" s="108"/>
      <c r="DJ10" s="108"/>
      <c r="DK10" s="108"/>
      <c r="DL10" s="108"/>
      <c r="DM10" s="108"/>
      <c r="DN10" s="108"/>
      <c r="DO10" s="108"/>
      <c r="DP10" s="108"/>
      <c r="DQ10" s="108"/>
      <c r="DR10" s="108"/>
      <c r="DS10" s="108"/>
      <c r="DT10" s="108"/>
      <c r="DU10" s="108"/>
      <c r="DV10" s="108"/>
      <c r="DW10" s="108"/>
      <c r="DX10" s="108"/>
      <c r="DY10" s="108"/>
      <c r="DZ10" s="108"/>
      <c r="EA10" s="108"/>
      <c r="EB10" s="108"/>
      <c r="EC10" s="108"/>
      <c r="ED10" s="108"/>
      <c r="EE10" s="108"/>
      <c r="EF10" s="108"/>
      <c r="EG10" s="108"/>
      <c r="EH10" s="108"/>
      <c r="EI10" s="108"/>
      <c r="EJ10" s="108"/>
      <c r="EK10" s="108"/>
      <c r="EL10" s="108"/>
      <c r="EM10" s="108"/>
      <c r="EN10" s="108"/>
      <c r="EO10" s="108"/>
      <c r="EP10" s="108"/>
      <c r="EQ10" s="108"/>
      <c r="ER10" s="108"/>
      <c r="ES10" s="108"/>
      <c r="ET10" s="108"/>
      <c r="EU10" s="108"/>
      <c r="EV10" s="108"/>
      <c r="EW10" s="108"/>
      <c r="EX10" s="108"/>
      <c r="EY10" s="108"/>
      <c r="EZ10" s="108"/>
      <c r="FA10" s="108"/>
      <c r="FB10" s="108"/>
      <c r="FC10" s="108"/>
      <c r="FD10" s="108"/>
      <c r="FE10" s="108"/>
      <c r="FF10" s="108"/>
      <c r="FG10" s="108"/>
      <c r="FH10" s="108"/>
      <c r="FI10" s="108"/>
      <c r="FJ10" s="108"/>
      <c r="FK10" s="108"/>
      <c r="FL10" s="108"/>
      <c r="FM10" s="108"/>
      <c r="FN10" s="108"/>
      <c r="FO10" s="108"/>
      <c r="FP10" s="108"/>
      <c r="FQ10" s="108"/>
      <c r="FR10" s="108"/>
      <c r="FS10" s="108"/>
      <c r="FT10" s="108"/>
      <c r="FU10" s="108"/>
      <c r="FV10" s="108"/>
      <c r="FW10" s="108"/>
      <c r="FX10" s="108"/>
      <c r="FY10" s="108"/>
      <c r="FZ10" s="108"/>
      <c r="GA10" s="108"/>
      <c r="GB10" s="108"/>
      <c r="GC10" s="108"/>
      <c r="GD10" s="108"/>
      <c r="GE10" s="108"/>
      <c r="GF10" s="108"/>
      <c r="GG10" s="108"/>
      <c r="GH10" s="108"/>
      <c r="GI10" s="108"/>
      <c r="GJ10" s="108"/>
      <c r="GK10" s="108"/>
      <c r="GL10" s="108"/>
      <c r="GM10" s="108"/>
      <c r="GN10" s="108"/>
      <c r="GO10" s="108"/>
      <c r="GP10" s="108"/>
      <c r="GQ10" s="108"/>
      <c r="GR10" s="108"/>
      <c r="GS10" s="108"/>
      <c r="GT10" s="108"/>
      <c r="GU10" s="108"/>
      <c r="GV10" s="108"/>
      <c r="GW10" s="99"/>
    </row>
    <row r="11" spans="1:205" s="108" customFormat="1" ht="20.25" customHeight="1" x14ac:dyDescent="0.2">
      <c r="A11" s="455" t="s">
        <v>248</v>
      </c>
      <c r="B11" s="374"/>
      <c r="C11" s="375">
        <v>30.637</v>
      </c>
      <c r="D11" s="375"/>
      <c r="E11" s="453"/>
      <c r="F11" s="260"/>
      <c r="G11" s="205">
        <v>6144</v>
      </c>
      <c r="H11" s="456"/>
      <c r="I11" s="527"/>
      <c r="J11" s="458"/>
      <c r="K11" s="205">
        <v>426.40000000000003</v>
      </c>
      <c r="L11" s="205"/>
      <c r="M11" s="457"/>
      <c r="N11" s="260"/>
      <c r="O11" s="205"/>
      <c r="P11" s="205"/>
      <c r="Q11" s="285"/>
      <c r="R11" s="260"/>
      <c r="S11" s="205"/>
      <c r="T11" s="205"/>
      <c r="U11" s="285"/>
      <c r="W11" s="439"/>
      <c r="X11" s="439"/>
      <c r="Y11" s="439"/>
      <c r="Z11" s="439"/>
    </row>
    <row r="12" spans="1:205" s="83" customFormat="1" ht="20.100000000000001" customHeight="1" x14ac:dyDescent="0.2">
      <c r="A12" s="465" t="s">
        <v>250</v>
      </c>
      <c r="B12" s="466">
        <v>42.499000000000002</v>
      </c>
      <c r="C12" s="467">
        <v>42.5</v>
      </c>
      <c r="D12" s="643">
        <v>35.024000000000001</v>
      </c>
      <c r="E12" s="644">
        <v>35.024000000000001</v>
      </c>
      <c r="F12" s="645">
        <v>374</v>
      </c>
      <c r="G12" s="642">
        <v>746.40000000000009</v>
      </c>
      <c r="H12" s="656">
        <v>482</v>
      </c>
      <c r="I12" s="646">
        <v>482.5</v>
      </c>
      <c r="J12" s="522">
        <v>24</v>
      </c>
      <c r="K12" s="642">
        <v>27.200000000000003</v>
      </c>
      <c r="L12" s="642">
        <v>26</v>
      </c>
      <c r="M12" s="470">
        <v>30</v>
      </c>
      <c r="N12" s="468"/>
      <c r="O12" s="469"/>
      <c r="P12" s="469"/>
      <c r="Q12" s="454"/>
      <c r="R12" s="468"/>
      <c r="S12" s="469">
        <v>68.8</v>
      </c>
      <c r="T12" s="642">
        <v>47</v>
      </c>
      <c r="U12" s="454">
        <v>45</v>
      </c>
    </row>
    <row r="13" spans="1:205" s="108" customFormat="1" ht="20.25" customHeight="1" x14ac:dyDescent="0.2">
      <c r="A13" s="455" t="s">
        <v>251</v>
      </c>
      <c r="B13" s="374">
        <v>105.087</v>
      </c>
      <c r="C13" s="375">
        <v>105</v>
      </c>
      <c r="D13" s="375">
        <v>90.995999999999995</v>
      </c>
      <c r="E13" s="647">
        <v>90.279435000000007</v>
      </c>
      <c r="F13" s="260">
        <v>6967.92</v>
      </c>
      <c r="G13" s="205">
        <v>6967</v>
      </c>
      <c r="H13" s="456">
        <v>5005</v>
      </c>
      <c r="I13" s="527">
        <v>4924.8333339999999</v>
      </c>
      <c r="J13" s="458">
        <v>259</v>
      </c>
      <c r="K13" s="205">
        <v>259</v>
      </c>
      <c r="L13" s="205">
        <v>280</v>
      </c>
      <c r="M13" s="457">
        <v>278</v>
      </c>
      <c r="N13" s="260"/>
      <c r="O13" s="205"/>
      <c r="P13" s="205"/>
      <c r="Q13" s="285"/>
      <c r="R13" s="260"/>
      <c r="S13" s="205"/>
      <c r="T13" s="205"/>
      <c r="U13" s="285"/>
      <c r="W13" s="439"/>
      <c r="X13" s="439"/>
      <c r="Y13" s="439"/>
      <c r="Z13" s="439"/>
    </row>
    <row r="14" spans="1:205" s="83" customFormat="1" ht="20.100000000000001" customHeight="1" x14ac:dyDescent="0.2">
      <c r="A14" s="465" t="s">
        <v>252</v>
      </c>
      <c r="B14" s="466">
        <v>82</v>
      </c>
      <c r="C14" s="467">
        <v>65.600000000000009</v>
      </c>
      <c r="D14" s="643">
        <v>61.701999999999998</v>
      </c>
      <c r="E14" s="644">
        <v>98.519226000000003</v>
      </c>
      <c r="F14" s="645">
        <v>7454.04</v>
      </c>
      <c r="G14" s="642">
        <v>7450</v>
      </c>
      <c r="H14" s="656">
        <v>5743</v>
      </c>
      <c r="I14" s="646">
        <v>5228.7802119999997</v>
      </c>
      <c r="J14" s="522">
        <v>492</v>
      </c>
      <c r="K14" s="642">
        <v>720</v>
      </c>
      <c r="L14" s="642">
        <v>424</v>
      </c>
      <c r="M14" s="470">
        <v>438.61538000000002</v>
      </c>
      <c r="N14" s="468"/>
      <c r="O14" s="469"/>
      <c r="P14" s="469"/>
      <c r="Q14" s="454"/>
      <c r="R14" s="468"/>
      <c r="S14" s="469"/>
      <c r="T14" s="528"/>
      <c r="U14" s="454"/>
    </row>
    <row r="15" spans="1:205" s="83" customFormat="1" ht="21.75" customHeight="1" thickBot="1" x14ac:dyDescent="0.25">
      <c r="A15" s="459" t="s">
        <v>247</v>
      </c>
      <c r="B15" s="460">
        <v>107.78</v>
      </c>
      <c r="C15" s="461">
        <v>98.811999999999998</v>
      </c>
      <c r="D15" s="648">
        <v>87.212999999999994</v>
      </c>
      <c r="E15" s="649">
        <v>86.046965</v>
      </c>
      <c r="F15" s="650">
        <v>3385.5</v>
      </c>
      <c r="G15" s="651">
        <v>3822</v>
      </c>
      <c r="H15" s="55">
        <v>596</v>
      </c>
      <c r="I15" s="652">
        <v>3430.75</v>
      </c>
      <c r="J15" s="523">
        <v>47</v>
      </c>
      <c r="K15" s="651">
        <v>59</v>
      </c>
      <c r="L15" s="651">
        <v>81</v>
      </c>
      <c r="M15" s="463">
        <v>77</v>
      </c>
      <c r="N15" s="252"/>
      <c r="O15" s="462"/>
      <c r="P15" s="462"/>
      <c r="Q15" s="464"/>
      <c r="R15" s="252"/>
      <c r="S15" s="462"/>
      <c r="T15" s="462"/>
      <c r="U15" s="464"/>
    </row>
    <row r="16" spans="1:205" s="14" customFormat="1" ht="28.5" x14ac:dyDescent="0.2">
      <c r="A16" s="351" t="s">
        <v>175</v>
      </c>
      <c r="B16" s="377">
        <v>5.1390000000000002</v>
      </c>
      <c r="C16" s="376">
        <v>5.1390000000000002</v>
      </c>
      <c r="D16" s="503">
        <v>4.8520000000000003</v>
      </c>
      <c r="E16" s="653">
        <v>4.8520000000000003</v>
      </c>
      <c r="F16" s="352">
        <v>100</v>
      </c>
      <c r="G16" s="350">
        <v>100</v>
      </c>
      <c r="H16" s="504">
        <v>70</v>
      </c>
      <c r="I16" s="654">
        <v>58.833334000000001</v>
      </c>
      <c r="J16" s="506">
        <v>2</v>
      </c>
      <c r="K16" s="350">
        <v>2</v>
      </c>
      <c r="L16" s="350">
        <v>2</v>
      </c>
      <c r="M16" s="505">
        <v>2.1</v>
      </c>
      <c r="N16" s="352">
        <v>3.3</v>
      </c>
      <c r="O16" s="350">
        <v>3</v>
      </c>
      <c r="P16" s="350">
        <v>2</v>
      </c>
      <c r="Q16" s="507">
        <v>3.5</v>
      </c>
      <c r="R16" s="352"/>
      <c r="S16" s="350"/>
      <c r="T16" s="350"/>
      <c r="U16" s="507"/>
      <c r="V16" s="662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</row>
    <row r="17" spans="1:90" s="474" customFormat="1" ht="28.5" x14ac:dyDescent="0.2">
      <c r="A17" s="479" t="s">
        <v>176</v>
      </c>
      <c r="B17" s="480">
        <v>6</v>
      </c>
      <c r="C17" s="476">
        <v>5</v>
      </c>
      <c r="D17" s="481">
        <v>5</v>
      </c>
      <c r="E17" s="482">
        <v>5</v>
      </c>
      <c r="F17" s="483">
        <v>250</v>
      </c>
      <c r="G17" s="478">
        <v>250</v>
      </c>
      <c r="H17" s="205">
        <v>250</v>
      </c>
      <c r="I17" s="484">
        <v>196.75</v>
      </c>
      <c r="J17" s="485">
        <v>35</v>
      </c>
      <c r="K17" s="478">
        <v>25</v>
      </c>
      <c r="L17" s="655">
        <v>25</v>
      </c>
      <c r="M17" s="484">
        <v>16</v>
      </c>
      <c r="N17" s="483"/>
      <c r="O17" s="486"/>
      <c r="P17" s="486"/>
      <c r="Q17" s="487"/>
      <c r="R17" s="483"/>
      <c r="S17" s="486"/>
      <c r="T17" s="486"/>
      <c r="U17" s="487"/>
      <c r="V17" s="475"/>
    </row>
    <row r="18" spans="1:90" s="474" customFormat="1" ht="28.5" x14ac:dyDescent="0.2">
      <c r="A18" s="508" t="s">
        <v>177</v>
      </c>
      <c r="B18" s="509">
        <v>7.4089999999999998</v>
      </c>
      <c r="C18" s="471">
        <v>5.9</v>
      </c>
      <c r="D18" s="471">
        <v>6.6630000000000003</v>
      </c>
      <c r="E18" s="510">
        <v>6.8091699999999999</v>
      </c>
      <c r="F18" s="511">
        <v>300</v>
      </c>
      <c r="G18" s="473">
        <v>300</v>
      </c>
      <c r="H18" s="346">
        <v>300</v>
      </c>
      <c r="I18" s="512">
        <v>384</v>
      </c>
      <c r="J18" s="513">
        <v>40</v>
      </c>
      <c r="K18" s="472">
        <v>32</v>
      </c>
      <c r="L18" s="472">
        <v>7</v>
      </c>
      <c r="M18" s="512">
        <v>2.4</v>
      </c>
      <c r="N18" s="511"/>
      <c r="O18" s="472"/>
      <c r="P18" s="472"/>
      <c r="Q18" s="514"/>
      <c r="R18" s="511"/>
      <c r="S18" s="472"/>
      <c r="T18" s="472"/>
      <c r="U18" s="514"/>
    </row>
    <row r="19" spans="1:90" s="474" customFormat="1" ht="20.100000000000001" customHeight="1" x14ac:dyDescent="0.2">
      <c r="A19" s="449" t="s">
        <v>194</v>
      </c>
      <c r="B19" s="488">
        <v>14.752000000000001</v>
      </c>
      <c r="C19" s="476">
        <v>11.8</v>
      </c>
      <c r="D19" s="481">
        <v>8.36</v>
      </c>
      <c r="E19" s="489"/>
      <c r="F19" s="490">
        <v>1204.4100000000001</v>
      </c>
      <c r="G19" s="478">
        <v>963.52800000000002</v>
      </c>
      <c r="H19" s="205">
        <v>749.62</v>
      </c>
      <c r="I19" s="491"/>
      <c r="J19" s="492">
        <v>65</v>
      </c>
      <c r="K19" s="478">
        <v>40</v>
      </c>
      <c r="L19" s="477">
        <v>40</v>
      </c>
      <c r="M19" s="491"/>
      <c r="N19" s="490"/>
      <c r="O19" s="477"/>
      <c r="P19" s="477"/>
      <c r="Q19" s="491"/>
      <c r="R19" s="490"/>
      <c r="S19" s="477"/>
      <c r="T19" s="477"/>
      <c r="U19" s="491"/>
    </row>
    <row r="20" spans="1:90" s="474" customFormat="1" ht="20.100000000000001" customHeight="1" x14ac:dyDescent="0.2">
      <c r="A20" s="508" t="s">
        <v>195</v>
      </c>
      <c r="B20" s="509">
        <v>9.9659999999999993</v>
      </c>
      <c r="C20" s="471">
        <v>7.97</v>
      </c>
      <c r="D20" s="471">
        <v>8.2129999999999992</v>
      </c>
      <c r="E20" s="515">
        <v>8.2129999999999992</v>
      </c>
      <c r="F20" s="511">
        <v>10</v>
      </c>
      <c r="G20" s="473">
        <v>10</v>
      </c>
      <c r="H20" s="346">
        <v>10</v>
      </c>
      <c r="I20" s="516"/>
      <c r="J20" s="517">
        <v>14</v>
      </c>
      <c r="K20" s="472">
        <v>14</v>
      </c>
      <c r="L20" s="472">
        <v>8</v>
      </c>
      <c r="M20" s="516"/>
      <c r="N20" s="511"/>
      <c r="O20" s="472"/>
      <c r="P20" s="472"/>
      <c r="Q20" s="516"/>
      <c r="R20" s="511"/>
      <c r="S20" s="472"/>
      <c r="T20" s="472"/>
      <c r="U20" s="516"/>
    </row>
    <row r="21" spans="1:90" s="474" customFormat="1" ht="20.100000000000001" customHeight="1" thickBot="1" x14ac:dyDescent="0.25">
      <c r="A21" s="493" t="s">
        <v>196</v>
      </c>
      <c r="B21" s="494">
        <v>2.0299999999999998</v>
      </c>
      <c r="C21" s="495">
        <v>1.6</v>
      </c>
      <c r="D21" s="496"/>
      <c r="E21" s="497"/>
      <c r="F21" s="498">
        <v>316.48</v>
      </c>
      <c r="G21" s="499">
        <v>253.184</v>
      </c>
      <c r="H21" s="46"/>
      <c r="I21" s="501"/>
      <c r="J21" s="502"/>
      <c r="K21" s="499"/>
      <c r="L21" s="500"/>
      <c r="M21" s="501"/>
      <c r="N21" s="498"/>
      <c r="O21" s="500"/>
      <c r="P21" s="500"/>
      <c r="Q21" s="501"/>
      <c r="R21" s="498"/>
      <c r="S21" s="500"/>
      <c r="T21" s="500"/>
      <c r="U21" s="501"/>
    </row>
    <row r="22" spans="1:90" s="14" customFormat="1" ht="28.5" x14ac:dyDescent="0.2">
      <c r="A22" s="296" t="s">
        <v>178</v>
      </c>
      <c r="B22" s="378"/>
      <c r="C22" s="379"/>
      <c r="D22" s="379"/>
      <c r="E22" s="380"/>
      <c r="F22" s="209">
        <v>2885</v>
      </c>
      <c r="G22" s="200">
        <v>4100</v>
      </c>
      <c r="H22" s="200">
        <v>3878</v>
      </c>
      <c r="I22" s="262">
        <v>3906.542856</v>
      </c>
      <c r="J22" s="210">
        <v>1</v>
      </c>
      <c r="K22" s="200">
        <v>10</v>
      </c>
      <c r="L22" s="200">
        <v>3</v>
      </c>
      <c r="M22" s="262">
        <v>8.4</v>
      </c>
      <c r="N22" s="209"/>
      <c r="O22" s="200"/>
      <c r="P22" s="200"/>
      <c r="Q22" s="263"/>
      <c r="R22" s="209"/>
      <c r="S22" s="200"/>
      <c r="T22" s="200"/>
      <c r="U22" s="263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</row>
    <row r="23" spans="1:90" s="14" customFormat="1" ht="20.100000000000001" customHeight="1" x14ac:dyDescent="0.2">
      <c r="A23" s="31" t="s">
        <v>187</v>
      </c>
      <c r="B23" s="374">
        <v>17.940000000000001</v>
      </c>
      <c r="C23" s="375"/>
      <c r="D23" s="375"/>
      <c r="E23" s="381"/>
      <c r="F23" s="260">
        <v>556</v>
      </c>
      <c r="G23" s="205">
        <v>300</v>
      </c>
      <c r="H23" s="205"/>
      <c r="I23" s="35"/>
      <c r="J23" s="261">
        <v>14</v>
      </c>
      <c r="K23" s="205">
        <v>5</v>
      </c>
      <c r="L23" s="205"/>
      <c r="M23" s="35"/>
      <c r="N23" s="260"/>
      <c r="O23" s="205"/>
      <c r="P23" s="205"/>
      <c r="Q23" s="107"/>
      <c r="R23" s="260"/>
      <c r="S23" s="205"/>
      <c r="T23" s="205"/>
      <c r="U23" s="107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</row>
    <row r="24" spans="1:90" s="44" customFormat="1" ht="20.100000000000001" customHeight="1" thickBot="1" x14ac:dyDescent="0.25">
      <c r="A24" s="297" t="s">
        <v>236</v>
      </c>
      <c r="B24" s="382"/>
      <c r="C24" s="383"/>
      <c r="D24" s="383"/>
      <c r="E24" s="384"/>
      <c r="F24" s="264"/>
      <c r="G24" s="265">
        <v>7200</v>
      </c>
      <c r="H24" s="661">
        <v>1200</v>
      </c>
      <c r="I24" s="266"/>
      <c r="J24" s="267"/>
      <c r="K24" s="265">
        <v>5</v>
      </c>
      <c r="L24" s="265"/>
      <c r="M24" s="266"/>
      <c r="N24" s="264"/>
      <c r="O24" s="265"/>
      <c r="P24" s="265"/>
      <c r="Q24" s="266"/>
      <c r="R24" s="264"/>
      <c r="S24" s="265"/>
      <c r="T24" s="265"/>
      <c r="U24" s="266"/>
    </row>
    <row r="25" spans="1:90" ht="28.5" customHeight="1" thickBot="1" x14ac:dyDescent="0.25">
      <c r="A25" s="15"/>
      <c r="B25" s="385">
        <f t="shared" ref="B25:T25" si="0">SUM(B5:B24)</f>
        <v>538.33699999999999</v>
      </c>
      <c r="C25" s="386">
        <f t="shared" si="0"/>
        <v>484.42800000000005</v>
      </c>
      <c r="D25" s="386">
        <f t="shared" si="0"/>
        <v>403.18900000000002</v>
      </c>
      <c r="E25" s="387">
        <f>SUM(E5:E24)</f>
        <v>439.55239399999999</v>
      </c>
      <c r="F25" s="17">
        <f t="shared" si="0"/>
        <v>54519.140000000007</v>
      </c>
      <c r="G25" s="18">
        <f t="shared" si="0"/>
        <v>64572.182000000001</v>
      </c>
      <c r="H25" s="18">
        <f t="shared" si="0"/>
        <v>39492.130000000005</v>
      </c>
      <c r="I25" s="16">
        <f t="shared" si="0"/>
        <v>41059.878042000004</v>
      </c>
      <c r="J25" s="17">
        <f t="shared" si="0"/>
        <v>1255</v>
      </c>
      <c r="K25" s="18">
        <f t="shared" si="0"/>
        <v>1908</v>
      </c>
      <c r="L25" s="18">
        <f t="shared" si="0"/>
        <v>1133.96</v>
      </c>
      <c r="M25" s="16">
        <f>SUM(M5:M24)</f>
        <v>1215.5153800000001</v>
      </c>
      <c r="N25" s="17">
        <f t="shared" si="0"/>
        <v>795.3</v>
      </c>
      <c r="O25" s="18">
        <f t="shared" si="0"/>
        <v>603</v>
      </c>
      <c r="P25" s="18">
        <f t="shared" si="0"/>
        <v>602</v>
      </c>
      <c r="Q25" s="16">
        <f t="shared" si="0"/>
        <v>990.5</v>
      </c>
      <c r="R25" s="17">
        <f t="shared" si="0"/>
        <v>0</v>
      </c>
      <c r="S25" s="18">
        <f t="shared" si="0"/>
        <v>68.8</v>
      </c>
      <c r="T25" s="18">
        <f t="shared" si="0"/>
        <v>47</v>
      </c>
      <c r="U25" s="16">
        <f t="shared" ref="U25" si="1">SUM(U5:U24)</f>
        <v>45</v>
      </c>
    </row>
  </sheetData>
  <mergeCells count="6">
    <mergeCell ref="A3:A4"/>
    <mergeCell ref="F3:I3"/>
    <mergeCell ref="R3:U3"/>
    <mergeCell ref="B3:E3"/>
    <mergeCell ref="J3:M3"/>
    <mergeCell ref="N3:Q3"/>
  </mergeCells>
  <pageMargins left="0.62992125984251968" right="0.23622047244094491" top="0.74803149606299213" bottom="0.74803149606299213" header="0.31496062992125984" footer="0.31496062992125984"/>
  <pageSetup paperSize="9" scale="6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OutlineSymbols="0" showWhiteSpace="0" topLeftCell="A28" zoomScale="70" zoomScaleNormal="70" workbookViewId="0">
      <selection activeCell="G52" sqref="G52:G57"/>
    </sheetView>
  </sheetViews>
  <sheetFormatPr defaultRowHeight="14.25" x14ac:dyDescent="0.2"/>
  <cols>
    <col min="1" max="1" width="26.625" style="11" customWidth="1"/>
    <col min="2" max="2" width="19.125" style="1" customWidth="1"/>
    <col min="3" max="3" width="20" style="1" customWidth="1"/>
    <col min="4" max="4" width="19.5" style="1" customWidth="1"/>
    <col min="5" max="5" width="19.5" style="8" customWidth="1"/>
    <col min="6" max="6" width="19.5" style="1" customWidth="1"/>
    <col min="7" max="7" width="19.5" style="8" customWidth="1"/>
  </cols>
  <sheetData>
    <row r="1" spans="1:7" ht="26.25" customHeight="1" x14ac:dyDescent="0.35">
      <c r="A1" s="173" t="s">
        <v>249</v>
      </c>
      <c r="D1" s="8"/>
      <c r="E1" s="1"/>
      <c r="F1" s="8"/>
      <c r="G1"/>
    </row>
    <row r="2" spans="1:7" ht="9" customHeight="1" thickBot="1" x14ac:dyDescent="0.25"/>
    <row r="3" spans="1:7" ht="26.25" customHeight="1" thickBot="1" x14ac:dyDescent="0.25">
      <c r="A3" s="666" t="s">
        <v>202</v>
      </c>
      <c r="B3" s="663" t="s">
        <v>203</v>
      </c>
      <c r="C3" s="664"/>
      <c r="D3" s="664"/>
      <c r="E3" s="665"/>
      <c r="F3" s="663" t="s">
        <v>204</v>
      </c>
      <c r="G3" s="664"/>
    </row>
    <row r="4" spans="1:7" s="4" customFormat="1" ht="36.75" customHeight="1" thickBot="1" x14ac:dyDescent="0.25">
      <c r="A4" s="667"/>
      <c r="B4" s="111" t="str">
        <f>B12</f>
        <v>Март 2018 Факт</v>
      </c>
      <c r="C4" s="112" t="str">
        <f>C12</f>
        <v>Март 2019 Лимит</v>
      </c>
      <c r="D4" s="112" t="str">
        <f>D12</f>
        <v>Март 2019 Факт (фин)</v>
      </c>
      <c r="E4" s="113" t="str">
        <f>E12</f>
        <v>Март 2019 Факт (прог)</v>
      </c>
      <c r="F4" s="112" t="s">
        <v>225</v>
      </c>
      <c r="G4" s="113" t="s">
        <v>206</v>
      </c>
    </row>
    <row r="5" spans="1:7" ht="24.95" customHeight="1" thickBot="1" x14ac:dyDescent="0.25">
      <c r="A5" s="174" t="s">
        <v>207</v>
      </c>
      <c r="B5" s="110">
        <f>Образов!B162</f>
        <v>9577.5370000000003</v>
      </c>
      <c r="C5" s="175">
        <f>Образов!C162</f>
        <v>7712.3090000000002</v>
      </c>
      <c r="D5" s="175">
        <f>Образов!D162</f>
        <v>7779.3319900000015</v>
      </c>
      <c r="E5" s="176">
        <f>Образов!E162</f>
        <v>7687.7138720000021</v>
      </c>
      <c r="F5" s="175">
        <f>C5-D5</f>
        <v>-67.0229900000013</v>
      </c>
      <c r="G5" s="176">
        <f>D5*100/C5-100</f>
        <v>0.86903922029058833</v>
      </c>
    </row>
    <row r="6" spans="1:7" ht="24.95" customHeight="1" thickBot="1" x14ac:dyDescent="0.25">
      <c r="A6" s="177" t="s">
        <v>182</v>
      </c>
      <c r="B6" s="178">
        <f>Здрав!B22</f>
        <v>2486.1769999999997</v>
      </c>
      <c r="C6" s="130">
        <f>Здрав!C22</f>
        <v>2509.17</v>
      </c>
      <c r="D6" s="130">
        <f>Здрав!D22</f>
        <v>1953.6130000000003</v>
      </c>
      <c r="E6" s="179">
        <f>Здрав!E22</f>
        <v>1789.2723500000002</v>
      </c>
      <c r="F6" s="130">
        <f>C6-D6</f>
        <v>555.55699999999979</v>
      </c>
      <c r="G6" s="179">
        <f>D6*100/C6-100</f>
        <v>-22.141066567829199</v>
      </c>
    </row>
    <row r="7" spans="1:7" ht="24.95" customHeight="1" thickBot="1" x14ac:dyDescent="0.25">
      <c r="A7" s="174" t="s">
        <v>183</v>
      </c>
      <c r="B7" s="110">
        <f>Спорт!B25</f>
        <v>538.33699999999999</v>
      </c>
      <c r="C7" s="175">
        <f>Спорт!C25</f>
        <v>484.42800000000005</v>
      </c>
      <c r="D7" s="175">
        <f>Спорт!D25</f>
        <v>403.18900000000002</v>
      </c>
      <c r="E7" s="176">
        <f>Спорт!E25</f>
        <v>439.55239399999999</v>
      </c>
      <c r="F7" s="175">
        <f>C7-D7</f>
        <v>81.239000000000033</v>
      </c>
      <c r="G7" s="176">
        <f>D7*100/C7-100</f>
        <v>-16.770087608478462</v>
      </c>
    </row>
    <row r="8" spans="1:7" ht="24.95" customHeight="1" thickBot="1" x14ac:dyDescent="0.25">
      <c r="A8" s="177" t="s">
        <v>208</v>
      </c>
      <c r="B8" s="178">
        <f>Культура!B52</f>
        <v>611.08277004967749</v>
      </c>
      <c r="C8" s="130">
        <f>Культура!C52</f>
        <v>514.38800000000003</v>
      </c>
      <c r="D8" s="130">
        <f>Культура!D52</f>
        <v>460.11990000000003</v>
      </c>
      <c r="E8" s="179">
        <f>Культура!E52</f>
        <v>454.498447</v>
      </c>
      <c r="F8" s="130">
        <f>C8-D8</f>
        <v>54.268100000000004</v>
      </c>
      <c r="G8" s="179">
        <f>D8*100/C8-100</f>
        <v>-10.550032271359356</v>
      </c>
    </row>
    <row r="9" spans="1:7" ht="24.95" customHeight="1" thickBot="1" x14ac:dyDescent="0.25">
      <c r="A9" s="180" t="s">
        <v>209</v>
      </c>
      <c r="B9" s="17">
        <f>SUM(B5:B8)</f>
        <v>13213.133770049677</v>
      </c>
      <c r="C9" s="18">
        <f>SUM(C5:C8)</f>
        <v>11220.295</v>
      </c>
      <c r="D9" s="18">
        <f>SUM(D5:D8)</f>
        <v>10596.253890000002</v>
      </c>
      <c r="E9" s="16">
        <f>SUM(E5:E8)</f>
        <v>10371.037063000003</v>
      </c>
      <c r="F9" s="18">
        <f>C9-D9</f>
        <v>624.0411099999983</v>
      </c>
      <c r="G9" s="16">
        <f>D9*100/C9-100</f>
        <v>-5.5617174949499883</v>
      </c>
    </row>
    <row r="10" spans="1:7" ht="4.5" customHeight="1" thickBot="1" x14ac:dyDescent="0.25"/>
    <row r="11" spans="1:7" ht="26.25" customHeight="1" thickBot="1" x14ac:dyDescent="0.25">
      <c r="A11" s="666" t="s">
        <v>185</v>
      </c>
      <c r="B11" s="663" t="s">
        <v>203</v>
      </c>
      <c r="C11" s="664"/>
      <c r="D11" s="664"/>
      <c r="E11" s="665"/>
      <c r="F11" s="663" t="s">
        <v>204</v>
      </c>
      <c r="G11" s="664"/>
    </row>
    <row r="12" spans="1:7" s="4" customFormat="1" ht="36.75" customHeight="1" thickBot="1" x14ac:dyDescent="0.25">
      <c r="A12" s="667"/>
      <c r="B12" s="111" t="str">
        <f>Образов!F4</f>
        <v>Март 2018 Факт</v>
      </c>
      <c r="C12" s="112" t="str">
        <f>Образов!G4</f>
        <v>Март 2019 Лимит</v>
      </c>
      <c r="D12" s="112" t="str">
        <f>Образов!H4</f>
        <v>Март 2019 Факт (фин)</v>
      </c>
      <c r="E12" s="113" t="str">
        <f>Образов!I4</f>
        <v>Март 2019 Факт (прог)</v>
      </c>
      <c r="F12" s="112" t="s">
        <v>205</v>
      </c>
      <c r="G12" s="113" t="s">
        <v>206</v>
      </c>
    </row>
    <row r="13" spans="1:7" ht="24.95" customHeight="1" thickBot="1" x14ac:dyDescent="0.25">
      <c r="A13" s="174" t="s">
        <v>207</v>
      </c>
      <c r="B13" s="110">
        <f>Образов!F162</f>
        <v>361764.46666599996</v>
      </c>
      <c r="C13" s="175">
        <f>Образов!G162</f>
        <v>351384.76199999993</v>
      </c>
      <c r="D13" s="175">
        <f>Образов!H162</f>
        <v>272359.01503000007</v>
      </c>
      <c r="E13" s="176">
        <f>Образов!I162</f>
        <v>448097.0626960001</v>
      </c>
      <c r="F13" s="175">
        <f>C13-D13</f>
        <v>79025.746969999862</v>
      </c>
      <c r="G13" s="176">
        <f>D13*100/C13-100</f>
        <v>-22.489804771329233</v>
      </c>
    </row>
    <row r="14" spans="1:7" ht="24.95" customHeight="1" thickBot="1" x14ac:dyDescent="0.25">
      <c r="A14" s="177" t="s">
        <v>182</v>
      </c>
      <c r="B14" s="178">
        <f>Здрав!F22</f>
        <v>287979</v>
      </c>
      <c r="C14" s="130">
        <f>Здрав!G22</f>
        <v>253907.3</v>
      </c>
      <c r="D14" s="130">
        <f>Здрав!H22</f>
        <v>275683.40000000002</v>
      </c>
      <c r="E14" s="179">
        <f>Здрав!I22</f>
        <v>308565.862792</v>
      </c>
      <c r="F14" s="130">
        <f>C14-D14</f>
        <v>-21776.100000000035</v>
      </c>
      <c r="G14" s="179">
        <f>D14*100/C14-100</f>
        <v>8.5763977640658879</v>
      </c>
    </row>
    <row r="15" spans="1:7" ht="24.95" customHeight="1" thickBot="1" x14ac:dyDescent="0.25">
      <c r="A15" s="174" t="s">
        <v>183</v>
      </c>
      <c r="B15" s="110">
        <f>Спорт!F25</f>
        <v>54519.140000000007</v>
      </c>
      <c r="C15" s="175">
        <f>Спорт!G25</f>
        <v>64572.182000000001</v>
      </c>
      <c r="D15" s="175">
        <f>Спорт!H25</f>
        <v>39492.130000000005</v>
      </c>
      <c r="E15" s="176">
        <f>Спорт!I25</f>
        <v>41059.878042000004</v>
      </c>
      <c r="F15" s="175">
        <f>C15-D15</f>
        <v>25080.051999999996</v>
      </c>
      <c r="G15" s="176">
        <f>D15*100/C15-100</f>
        <v>-38.840335301043403</v>
      </c>
    </row>
    <row r="16" spans="1:7" ht="24.95" customHeight="1" thickBot="1" x14ac:dyDescent="0.25">
      <c r="A16" s="177" t="s">
        <v>208</v>
      </c>
      <c r="B16" s="178">
        <f>Культура!F52</f>
        <v>41957.95</v>
      </c>
      <c r="C16" s="130">
        <f>Культура!G52</f>
        <v>47005.214999999997</v>
      </c>
      <c r="D16" s="130">
        <f>Культура!H52</f>
        <v>20599.32</v>
      </c>
      <c r="E16" s="179">
        <f>Культура!I52</f>
        <v>31593.549376999999</v>
      </c>
      <c r="F16" s="130">
        <f>C16-D16</f>
        <v>26405.894999999997</v>
      </c>
      <c r="G16" s="179">
        <f>D16*100/C16-100</f>
        <v>-56.176522115684392</v>
      </c>
    </row>
    <row r="17" spans="1:7" ht="24.95" customHeight="1" thickBot="1" x14ac:dyDescent="0.25">
      <c r="A17" s="180" t="s">
        <v>209</v>
      </c>
      <c r="B17" s="17">
        <f>SUM(B13:B16)</f>
        <v>746220.55666599993</v>
      </c>
      <c r="C17" s="18">
        <f>SUM(C13:C16)</f>
        <v>716869.45899999992</v>
      </c>
      <c r="D17" s="18">
        <f>SUM(D13:D16)</f>
        <v>608133.86502999999</v>
      </c>
      <c r="E17" s="16">
        <f>SUM(E13:E16)</f>
        <v>829316.35290699999</v>
      </c>
      <c r="F17" s="18">
        <f>C17-D17</f>
        <v>108735.59396999993</v>
      </c>
      <c r="G17" s="16">
        <f>D17*100/C17-100</f>
        <v>-15.168116398999771</v>
      </c>
    </row>
    <row r="18" spans="1:7" ht="4.5" customHeight="1" thickBot="1" x14ac:dyDescent="0.25"/>
    <row r="19" spans="1:7" ht="32.25" customHeight="1" thickBot="1" x14ac:dyDescent="0.25">
      <c r="A19" s="666" t="s">
        <v>142</v>
      </c>
      <c r="B19" s="663" t="s">
        <v>210</v>
      </c>
      <c r="C19" s="664"/>
      <c r="D19" s="664"/>
      <c r="E19" s="665"/>
      <c r="F19" s="663" t="s">
        <v>204</v>
      </c>
      <c r="G19" s="664"/>
    </row>
    <row r="20" spans="1:7" s="4" customFormat="1" ht="36.75" customHeight="1" thickBot="1" x14ac:dyDescent="0.25">
      <c r="A20" s="667"/>
      <c r="B20" s="111" t="str">
        <f>B12</f>
        <v>Март 2018 Факт</v>
      </c>
      <c r="C20" s="112" t="str">
        <f>C12</f>
        <v>Март 2019 Лимит</v>
      </c>
      <c r="D20" s="112" t="str">
        <f>D12</f>
        <v>Март 2019 Факт (фин)</v>
      </c>
      <c r="E20" s="113" t="str">
        <f>E12</f>
        <v>Март 2019 Факт (прог)</v>
      </c>
      <c r="F20" s="112" t="s">
        <v>226</v>
      </c>
      <c r="G20" s="113" t="s">
        <v>206</v>
      </c>
    </row>
    <row r="21" spans="1:7" ht="24.95" customHeight="1" thickBot="1" x14ac:dyDescent="0.25">
      <c r="A21" s="174" t="s">
        <v>207</v>
      </c>
      <c r="B21" s="110">
        <f>Образов!J162</f>
        <v>10765.5</v>
      </c>
      <c r="C21" s="175">
        <f>Образов!K162</f>
        <v>9630.0439999999981</v>
      </c>
      <c r="D21" s="175">
        <f>Образов!L162</f>
        <v>10863.150000000001</v>
      </c>
      <c r="E21" s="176">
        <f>Образов!M162</f>
        <v>13795.102891</v>
      </c>
      <c r="F21" s="175">
        <f>C21-D21</f>
        <v>-1233.1060000000034</v>
      </c>
      <c r="G21" s="176">
        <f>D21*100/C21-100</f>
        <v>12.804780538905163</v>
      </c>
    </row>
    <row r="22" spans="1:7" ht="24.95" customHeight="1" thickBot="1" x14ac:dyDescent="0.25">
      <c r="A22" s="177" t="s">
        <v>182</v>
      </c>
      <c r="B22" s="178">
        <f>Здрав!J22</f>
        <v>10747</v>
      </c>
      <c r="C22" s="130">
        <f>Здрав!K22</f>
        <v>9172.8000000000011</v>
      </c>
      <c r="D22" s="130">
        <f>Здрав!L22</f>
        <v>8504.4000000000015</v>
      </c>
      <c r="E22" s="179">
        <f>Здрав!M22</f>
        <v>9133.7695289999974</v>
      </c>
      <c r="F22" s="130">
        <f>C22-D22</f>
        <v>668.39999999999964</v>
      </c>
      <c r="G22" s="179">
        <f>D22*100/C22-100</f>
        <v>-7.2867608581894245</v>
      </c>
    </row>
    <row r="23" spans="1:7" ht="24.95" customHeight="1" thickBot="1" x14ac:dyDescent="0.25">
      <c r="A23" s="174" t="s">
        <v>183</v>
      </c>
      <c r="B23" s="110">
        <f>Спорт!J25</f>
        <v>1255</v>
      </c>
      <c r="C23" s="175">
        <f>Спорт!K25</f>
        <v>1908</v>
      </c>
      <c r="D23" s="175">
        <f>Спорт!L25</f>
        <v>1133.96</v>
      </c>
      <c r="E23" s="176">
        <f>Спорт!M25</f>
        <v>1215.5153800000001</v>
      </c>
      <c r="F23" s="175">
        <f>C23-D23</f>
        <v>774.04</v>
      </c>
      <c r="G23" s="176">
        <f>D23*100/C23-100</f>
        <v>-40.568134171907758</v>
      </c>
    </row>
    <row r="24" spans="1:7" ht="24.95" customHeight="1" thickBot="1" x14ac:dyDescent="0.25">
      <c r="A24" s="177" t="s">
        <v>208</v>
      </c>
      <c r="B24" s="178">
        <f>Культура!J52</f>
        <v>503.56200000000001</v>
      </c>
      <c r="C24" s="130">
        <f>Культура!K52</f>
        <v>411.23</v>
      </c>
      <c r="D24" s="130">
        <f>Культура!L52</f>
        <v>262.58000000000004</v>
      </c>
      <c r="E24" s="179">
        <f>Культура!M52</f>
        <v>545.47785800000008</v>
      </c>
      <c r="F24" s="130">
        <f t="shared" ref="F24" si="0">C24-D24</f>
        <v>148.64999999999998</v>
      </c>
      <c r="G24" s="179">
        <f>D24*100/C24-100</f>
        <v>-36.147654597184051</v>
      </c>
    </row>
    <row r="25" spans="1:7" ht="24.95" customHeight="1" thickBot="1" x14ac:dyDescent="0.25">
      <c r="A25" s="180" t="s">
        <v>209</v>
      </c>
      <c r="B25" s="17">
        <f>SUM(B21:B24)</f>
        <v>23271.062000000002</v>
      </c>
      <c r="C25" s="18">
        <f>SUM(C21:C24)</f>
        <v>21122.073999999997</v>
      </c>
      <c r="D25" s="18">
        <f>SUM(D21:D24)</f>
        <v>20764.090000000004</v>
      </c>
      <c r="E25" s="16">
        <f>SUM(E21:E24)</f>
        <v>24689.865657999999</v>
      </c>
      <c r="F25" s="18">
        <f>C25-D25</f>
        <v>357.9839999999931</v>
      </c>
      <c r="G25" s="16">
        <f>D25*100/C25-100</f>
        <v>-1.6948335660598133</v>
      </c>
    </row>
    <row r="26" spans="1:7" ht="3.75" customHeight="1" thickBot="1" x14ac:dyDescent="0.25"/>
    <row r="27" spans="1:7" ht="32.25" customHeight="1" thickBot="1" x14ac:dyDescent="0.25">
      <c r="A27" s="666" t="s">
        <v>211</v>
      </c>
      <c r="B27" s="663" t="s">
        <v>210</v>
      </c>
      <c r="C27" s="664"/>
      <c r="D27" s="664"/>
      <c r="E27" s="665"/>
      <c r="F27" s="663" t="s">
        <v>204</v>
      </c>
      <c r="G27" s="664"/>
    </row>
    <row r="28" spans="1:7" s="4" customFormat="1" ht="36.75" customHeight="1" thickBot="1" x14ac:dyDescent="0.25">
      <c r="A28" s="667"/>
      <c r="B28" s="111" t="str">
        <f>B12</f>
        <v>Март 2018 Факт</v>
      </c>
      <c r="C28" s="112" t="str">
        <f>C12</f>
        <v>Март 2019 Лимит</v>
      </c>
      <c r="D28" s="112" t="str">
        <f>D12</f>
        <v>Март 2019 Факт (фин)</v>
      </c>
      <c r="E28" s="113" t="str">
        <f>E12</f>
        <v>Март 2019 Факт (прог)</v>
      </c>
      <c r="F28" s="112" t="s">
        <v>226</v>
      </c>
      <c r="G28" s="113" t="s">
        <v>206</v>
      </c>
    </row>
    <row r="29" spans="1:7" ht="24.95" customHeight="1" thickBot="1" x14ac:dyDescent="0.25">
      <c r="A29" s="174" t="s">
        <v>207</v>
      </c>
      <c r="B29" s="110">
        <f>Образов!N162</f>
        <v>3490.4779999999996</v>
      </c>
      <c r="C29" s="175">
        <f>Образов!O162</f>
        <v>979.76699999999983</v>
      </c>
      <c r="D29" s="175">
        <f>Образов!P162</f>
        <v>921.40800000000002</v>
      </c>
      <c r="E29" s="176">
        <f>Образов!Q162</f>
        <v>937.82800000000009</v>
      </c>
      <c r="F29" s="175">
        <f>C29-D29</f>
        <v>58.35899999999981</v>
      </c>
      <c r="G29" s="176">
        <f>D29*100/C29-100</f>
        <v>-5.9564161683338739</v>
      </c>
    </row>
    <row r="30" spans="1:7" ht="24.95" customHeight="1" thickBot="1" x14ac:dyDescent="0.25">
      <c r="A30" s="177" t="s">
        <v>182</v>
      </c>
      <c r="B30" s="178">
        <f>Здрав!N22</f>
        <v>626.33699999999999</v>
      </c>
      <c r="C30" s="130">
        <f>Здрав!O22</f>
        <v>504.57000000000005</v>
      </c>
      <c r="D30" s="130">
        <f>Здрав!P22</f>
        <v>2.9119999999999999</v>
      </c>
      <c r="E30" s="179">
        <f>Здрав!Q22</f>
        <v>0.5625</v>
      </c>
      <c r="F30" s="130">
        <f>C30-D30</f>
        <v>501.65800000000007</v>
      </c>
      <c r="G30" s="179">
        <f>D30*100/C30-100</f>
        <v>-99.422874923201931</v>
      </c>
    </row>
    <row r="31" spans="1:7" ht="24.95" customHeight="1" thickBot="1" x14ac:dyDescent="0.25">
      <c r="A31" s="174" t="s">
        <v>183</v>
      </c>
      <c r="B31" s="110">
        <f>Спорт!N25</f>
        <v>795.3</v>
      </c>
      <c r="C31" s="175">
        <f>Спорт!O25</f>
        <v>603</v>
      </c>
      <c r="D31" s="175">
        <f>Спорт!P25</f>
        <v>602</v>
      </c>
      <c r="E31" s="176">
        <f>Спорт!Q25</f>
        <v>990.5</v>
      </c>
      <c r="F31" s="175">
        <f>C31-D31</f>
        <v>1</v>
      </c>
      <c r="G31" s="176">
        <f>D31*100/C31-100</f>
        <v>-0.16583747927030856</v>
      </c>
    </row>
    <row r="32" spans="1:7" ht="24.95" customHeight="1" thickBot="1" x14ac:dyDescent="0.25">
      <c r="A32" s="180" t="s">
        <v>209</v>
      </c>
      <c r="B32" s="17">
        <f>SUM(B29:B31)</f>
        <v>4912.1149999999998</v>
      </c>
      <c r="C32" s="18">
        <f>SUM(C29:C31)</f>
        <v>2087.337</v>
      </c>
      <c r="D32" s="18">
        <f>SUM(D29:D31)</f>
        <v>1526.3200000000002</v>
      </c>
      <c r="E32" s="16">
        <f>SUM(E29:E31)</f>
        <v>1928.8905</v>
      </c>
      <c r="F32" s="18">
        <f>C32-D32</f>
        <v>561.01699999999983</v>
      </c>
      <c r="G32" s="16">
        <f t="shared" ref="G32" si="1">D32*100/C32-100</f>
        <v>-26.877164540273071</v>
      </c>
    </row>
    <row r="33" spans="1:7" ht="5.25" customHeight="1" thickBot="1" x14ac:dyDescent="0.25"/>
    <row r="34" spans="1:7" ht="32.25" customHeight="1" thickBot="1" x14ac:dyDescent="0.25">
      <c r="A34" s="666" t="s">
        <v>212</v>
      </c>
      <c r="B34" s="663" t="s">
        <v>210</v>
      </c>
      <c r="C34" s="664"/>
      <c r="D34" s="664"/>
      <c r="E34" s="665"/>
      <c r="F34" s="663" t="s">
        <v>204</v>
      </c>
      <c r="G34" s="664"/>
    </row>
    <row r="35" spans="1:7" s="4" customFormat="1" ht="36.75" customHeight="1" thickBot="1" x14ac:dyDescent="0.25">
      <c r="A35" s="667"/>
      <c r="B35" s="111" t="str">
        <f>B12</f>
        <v>Март 2018 Факт</v>
      </c>
      <c r="C35" s="112" t="str">
        <f>C12</f>
        <v>Март 2019 Лимит</v>
      </c>
      <c r="D35" s="112" t="str">
        <f>D12</f>
        <v>Март 2019 Факт (фин)</v>
      </c>
      <c r="E35" s="113" t="str">
        <f>E12</f>
        <v>Март 2019 Факт (прог)</v>
      </c>
      <c r="F35" s="112" t="s">
        <v>226</v>
      </c>
      <c r="G35" s="113" t="s">
        <v>206</v>
      </c>
    </row>
    <row r="36" spans="1:7" ht="24.95" customHeight="1" thickBot="1" x14ac:dyDescent="0.25">
      <c r="A36" s="174" t="s">
        <v>207</v>
      </c>
      <c r="B36" s="110">
        <f>Образов!R162</f>
        <v>2465</v>
      </c>
      <c r="C36" s="175">
        <f>Образов!S162</f>
        <v>1972</v>
      </c>
      <c r="D36" s="175">
        <f>Образов!T162</f>
        <v>0</v>
      </c>
      <c r="E36" s="176">
        <f>Образов!U162</f>
        <v>0</v>
      </c>
      <c r="F36" s="175">
        <f>C36-D36</f>
        <v>1972</v>
      </c>
      <c r="G36" s="176">
        <f>D36*100/C36-100</f>
        <v>-100</v>
      </c>
    </row>
    <row r="37" spans="1:7" ht="24.95" customHeight="1" thickBot="1" x14ac:dyDescent="0.25">
      <c r="A37" s="177" t="s">
        <v>182</v>
      </c>
      <c r="B37" s="178">
        <f>Здрав!R22</f>
        <v>4707</v>
      </c>
      <c r="C37" s="130">
        <f>Здрав!S22</f>
        <v>4717</v>
      </c>
      <c r="D37" s="130">
        <f>Здрав!T22</f>
        <v>0</v>
      </c>
      <c r="E37" s="179">
        <f>Здрав!U22</f>
        <v>0</v>
      </c>
      <c r="F37" s="130">
        <f>C37-D37</f>
        <v>4717</v>
      </c>
      <c r="G37" s="179">
        <f>D37*100/C37-100</f>
        <v>-100</v>
      </c>
    </row>
    <row r="38" spans="1:7" ht="24.95" customHeight="1" thickBot="1" x14ac:dyDescent="0.25">
      <c r="A38" s="174" t="s">
        <v>208</v>
      </c>
      <c r="B38" s="110">
        <f>Культура!N52</f>
        <v>7334</v>
      </c>
      <c r="C38" s="175">
        <f>Культура!O52</f>
        <v>4599.991</v>
      </c>
      <c r="D38" s="175">
        <f>Культура!P52</f>
        <v>5533</v>
      </c>
      <c r="E38" s="176">
        <f>Культура!Q52</f>
        <v>0</v>
      </c>
      <c r="F38" s="175">
        <f>C38-D38</f>
        <v>-933.00900000000001</v>
      </c>
      <c r="G38" s="176">
        <f>D38*100/C38-100</f>
        <v>20.282844031651365</v>
      </c>
    </row>
    <row r="39" spans="1:7" ht="24.95" customHeight="1" thickBot="1" x14ac:dyDescent="0.25">
      <c r="A39" s="177" t="s">
        <v>183</v>
      </c>
      <c r="B39" s="178">
        <f>Спорт!R12</f>
        <v>0</v>
      </c>
      <c r="C39" s="130">
        <f>Спорт!S12</f>
        <v>68.8</v>
      </c>
      <c r="D39" s="130">
        <f>Спорт!T12</f>
        <v>47</v>
      </c>
      <c r="E39" s="179">
        <f>Спорт!U12</f>
        <v>45</v>
      </c>
      <c r="F39" s="130">
        <f>C39-D39</f>
        <v>21.799999999999997</v>
      </c>
      <c r="G39" s="179">
        <f>D39*100/C39-100</f>
        <v>-31.686046511627907</v>
      </c>
    </row>
    <row r="40" spans="1:7" ht="24.95" customHeight="1" thickBot="1" x14ac:dyDescent="0.25">
      <c r="A40" s="180" t="s">
        <v>209</v>
      </c>
      <c r="B40" s="17">
        <f t="shared" ref="B40:E40" si="2">SUM(B36:B39)</f>
        <v>14506</v>
      </c>
      <c r="C40" s="18">
        <f t="shared" si="2"/>
        <v>11357.790999999999</v>
      </c>
      <c r="D40" s="18">
        <f t="shared" si="2"/>
        <v>5580</v>
      </c>
      <c r="E40" s="16">
        <f t="shared" si="2"/>
        <v>45</v>
      </c>
      <c r="F40" s="18">
        <f>C40-D40</f>
        <v>5777.7909999999993</v>
      </c>
      <c r="G40" s="16">
        <f>D40*100/C40-100</f>
        <v>-50.870728295669466</v>
      </c>
    </row>
    <row r="41" spans="1:7" ht="4.5" customHeight="1" x14ac:dyDescent="0.2">
      <c r="A41" s="181"/>
      <c r="B41" s="182"/>
      <c r="C41" s="182"/>
      <c r="D41" s="182"/>
      <c r="E41" s="181"/>
      <c r="F41" s="182"/>
      <c r="G41" s="181"/>
    </row>
    <row r="43" spans="1:7" x14ac:dyDescent="0.2">
      <c r="A43" t="s">
        <v>213</v>
      </c>
      <c r="B43" s="8"/>
      <c r="C43" s="8"/>
      <c r="D43" s="8"/>
      <c r="E43"/>
      <c r="F43" s="8"/>
      <c r="G43"/>
    </row>
    <row r="44" spans="1:7" x14ac:dyDescent="0.2">
      <c r="A44" t="s">
        <v>227</v>
      </c>
      <c r="B44" s="8"/>
      <c r="C44" s="8"/>
      <c r="D44" s="8"/>
      <c r="E44"/>
      <c r="F44" s="8"/>
      <c r="G44"/>
    </row>
    <row r="45" spans="1:7" x14ac:dyDescent="0.2">
      <c r="A45" t="s">
        <v>214</v>
      </c>
      <c r="B45" s="8"/>
      <c r="C45" s="8"/>
      <c r="D45" s="8"/>
      <c r="E45"/>
      <c r="F45" s="8"/>
      <c r="G45"/>
    </row>
    <row r="46" spans="1:7" x14ac:dyDescent="0.2">
      <c r="A46" t="s">
        <v>228</v>
      </c>
      <c r="B46" s="8"/>
      <c r="C46" s="8"/>
      <c r="D46" s="8"/>
      <c r="E46"/>
      <c r="F46" s="8"/>
      <c r="G46"/>
    </row>
    <row r="47" spans="1:7" x14ac:dyDescent="0.2">
      <c r="A47" s="109" t="s">
        <v>215</v>
      </c>
      <c r="G47"/>
    </row>
    <row r="48" spans="1:7" x14ac:dyDescent="0.2">
      <c r="G48" s="277"/>
    </row>
    <row r="50" spans="1:7" ht="15" thickBot="1" x14ac:dyDescent="0.25"/>
    <row r="51" spans="1:7" ht="32.25" customHeight="1" thickBot="1" x14ac:dyDescent="0.25">
      <c r="A51" s="666" t="s">
        <v>216</v>
      </c>
      <c r="B51" s="663" t="s">
        <v>217</v>
      </c>
      <c r="C51" s="664"/>
      <c r="D51" s="665"/>
      <c r="E51" s="664" t="s">
        <v>218</v>
      </c>
      <c r="F51" s="664"/>
      <c r="G51" s="665"/>
    </row>
    <row r="52" spans="1:7" s="4" customFormat="1" ht="36.75" customHeight="1" thickBot="1" x14ac:dyDescent="0.25">
      <c r="A52" s="667"/>
      <c r="B52" s="183" t="str">
        <f>B12</f>
        <v>Март 2018 Факт</v>
      </c>
      <c r="C52" s="184" t="str">
        <f>C12</f>
        <v>Март 2019 Лимит</v>
      </c>
      <c r="D52" s="185" t="str">
        <f>D12</f>
        <v>Март 2019 Факт (фин)</v>
      </c>
      <c r="E52" s="186" t="s">
        <v>224</v>
      </c>
      <c r="F52" s="185" t="s">
        <v>219</v>
      </c>
      <c r="G52" s="185"/>
    </row>
    <row r="53" spans="1:7" ht="36.75" customHeight="1" thickBot="1" x14ac:dyDescent="0.25">
      <c r="A53" s="187" t="s">
        <v>220</v>
      </c>
      <c r="B53" s="188">
        <f>B9</f>
        <v>13213.133770049677</v>
      </c>
      <c r="C53" s="189">
        <f>C9</f>
        <v>11220.295</v>
      </c>
      <c r="D53" s="190">
        <f>D9</f>
        <v>10596.253890000002</v>
      </c>
      <c r="E53" s="191">
        <f>C53-D53</f>
        <v>624.0411099999983</v>
      </c>
      <c r="F53" s="192">
        <f>D53*100/C53-100</f>
        <v>-5.5617174949499883</v>
      </c>
      <c r="G53" s="192"/>
    </row>
    <row r="54" spans="1:7" ht="36.75" customHeight="1" thickBot="1" x14ac:dyDescent="0.25">
      <c r="A54" s="180" t="s">
        <v>221</v>
      </c>
      <c r="B54" s="193">
        <f>B17</f>
        <v>746220.55666599993</v>
      </c>
      <c r="C54" s="194">
        <f>C17</f>
        <v>716869.45899999992</v>
      </c>
      <c r="D54" s="195">
        <f>D17</f>
        <v>608133.86502999999</v>
      </c>
      <c r="E54" s="196">
        <f t="shared" ref="E54:E56" si="3">C54-D54</f>
        <v>108735.59396999993</v>
      </c>
      <c r="F54" s="197">
        <f t="shared" ref="F54:F56" si="4">D54*100/C54-100</f>
        <v>-15.168116398999771</v>
      </c>
      <c r="G54" s="197"/>
    </row>
    <row r="55" spans="1:7" ht="36.75" customHeight="1" thickBot="1" x14ac:dyDescent="0.25">
      <c r="A55" s="187" t="s">
        <v>222</v>
      </c>
      <c r="B55" s="188">
        <f>B25</f>
        <v>23271.062000000002</v>
      </c>
      <c r="C55" s="189">
        <f>C25</f>
        <v>21122.073999999997</v>
      </c>
      <c r="D55" s="190">
        <f>D25</f>
        <v>20764.090000000004</v>
      </c>
      <c r="E55" s="191">
        <f t="shared" si="3"/>
        <v>357.9839999999931</v>
      </c>
      <c r="F55" s="192">
        <f t="shared" si="4"/>
        <v>-1.6948335660598133</v>
      </c>
      <c r="G55" s="192"/>
    </row>
    <row r="56" spans="1:7" ht="36.75" customHeight="1" thickBot="1" x14ac:dyDescent="0.25">
      <c r="A56" s="180" t="s">
        <v>223</v>
      </c>
      <c r="B56" s="193">
        <f>B32</f>
        <v>4912.1149999999998</v>
      </c>
      <c r="C56" s="194">
        <f>C32</f>
        <v>2087.337</v>
      </c>
      <c r="D56" s="195">
        <f>D32</f>
        <v>1526.3200000000002</v>
      </c>
      <c r="E56" s="196">
        <f t="shared" si="3"/>
        <v>561.01699999999983</v>
      </c>
      <c r="F56" s="197">
        <f t="shared" si="4"/>
        <v>-26.877164540273071</v>
      </c>
      <c r="G56" s="197"/>
    </row>
    <row r="57" spans="1:7" ht="36.75" customHeight="1" thickBot="1" x14ac:dyDescent="0.25">
      <c r="A57" s="187" t="s">
        <v>212</v>
      </c>
      <c r="B57" s="188">
        <f>B40</f>
        <v>14506</v>
      </c>
      <c r="C57" s="189">
        <f>C40</f>
        <v>11357.790999999999</v>
      </c>
      <c r="D57" s="190">
        <f>D40</f>
        <v>5580</v>
      </c>
      <c r="E57" s="191">
        <f>C57-D57</f>
        <v>5777.7909999999993</v>
      </c>
      <c r="F57" s="192">
        <f>D57*100/C57-100</f>
        <v>-50.870728295669466</v>
      </c>
      <c r="G57" s="192"/>
    </row>
    <row r="58" spans="1:7" ht="3.75" customHeight="1" x14ac:dyDescent="0.2">
      <c r="A58" s="198"/>
      <c r="B58" s="182"/>
      <c r="C58" s="182"/>
      <c r="D58" s="182"/>
      <c r="E58" s="182"/>
      <c r="F58" s="181"/>
      <c r="G58" s="181"/>
    </row>
  </sheetData>
  <mergeCells count="18">
    <mergeCell ref="A34:A35"/>
    <mergeCell ref="B34:E34"/>
    <mergeCell ref="F34:G34"/>
    <mergeCell ref="A51:A52"/>
    <mergeCell ref="B51:D51"/>
    <mergeCell ref="E51:G51"/>
    <mergeCell ref="A19:A20"/>
    <mergeCell ref="B19:E19"/>
    <mergeCell ref="F19:G19"/>
    <mergeCell ref="A27:A28"/>
    <mergeCell ref="B27:E27"/>
    <mergeCell ref="F27:G27"/>
    <mergeCell ref="A3:A4"/>
    <mergeCell ref="B3:E3"/>
    <mergeCell ref="F3:G3"/>
    <mergeCell ref="A11:A12"/>
    <mergeCell ref="B11:E11"/>
    <mergeCell ref="F11:G11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Образов</vt:lpstr>
      <vt:lpstr>Здрав</vt:lpstr>
      <vt:lpstr>Культура</vt:lpstr>
      <vt:lpstr>Спорт</vt:lpstr>
      <vt:lpstr>Экономия</vt:lpstr>
      <vt:lpstr>Образов!Область_печати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Терзи Ксения Витальевна</cp:lastModifiedBy>
  <cp:lastPrinted>2019-03-11T07:15:58Z</cp:lastPrinted>
  <dcterms:created xsi:type="dcterms:W3CDTF">2017-01-30T09:18:39Z</dcterms:created>
  <dcterms:modified xsi:type="dcterms:W3CDTF">2020-01-28T08:49:11Z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2017-01-30T02:41:05Z</dcterms:created>
  <cp:revision>0</cp:revision>
</cp:coreProperties>
</file>