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Энергоэффективность и экология\для проектов\"/>
    </mc:Choice>
  </mc:AlternateContent>
  <bookViews>
    <workbookView xWindow="-30" yWindow="7185" windowWidth="10920" windowHeight="1920"/>
  </bookViews>
  <sheets>
    <sheet name="Образ-09" sheetId="6" r:id="rId1"/>
    <sheet name="Здрав-09" sheetId="4" r:id="rId2"/>
    <sheet name="Культ-09" sheetId="3" r:id="rId3"/>
    <sheet name="Спорт-09" sheetId="5" r:id="rId4"/>
    <sheet name="Экономия" sheetId="7" r:id="rId5"/>
  </sheets>
  <definedNames>
    <definedName name="_xlnm.Print_Titles" localSheetId="0">'Образ-09'!$3:$5</definedName>
    <definedName name="_xlnm.Print_Area" localSheetId="1">'Здрав-09'!$A$1:$U$22</definedName>
    <definedName name="_xlnm.Print_Area" localSheetId="2">'Культ-09'!$A$1:$Q$28</definedName>
    <definedName name="_xlnm.Print_Area" localSheetId="0">'Образ-09'!$A$1:$U$163</definedName>
    <definedName name="_xlnm.Print_Area" localSheetId="3">'Спорт-09'!$A$1:$U$26</definedName>
  </definedNames>
  <calcPr calcId="152511"/>
</workbook>
</file>

<file path=xl/calcChain.xml><?xml version="1.0" encoding="utf-8"?>
<calcChain xmlns="http://schemas.openxmlformats.org/spreadsheetml/2006/main">
  <c r="A1" i="4" l="1"/>
  <c r="B4" i="7" l="1"/>
  <c r="A1" i="5"/>
  <c r="A1" i="3"/>
  <c r="A1" i="6"/>
  <c r="U20" i="5" l="1"/>
  <c r="Q20" i="5"/>
  <c r="M20" i="5"/>
  <c r="I19" i="5"/>
  <c r="E19" i="5"/>
  <c r="H162" i="6" l="1"/>
  <c r="L162" i="6"/>
  <c r="H7" i="3" l="1"/>
  <c r="H16" i="3"/>
  <c r="L7" i="3"/>
  <c r="M19" i="3" l="1"/>
  <c r="J16" i="5"/>
  <c r="F16" i="5"/>
  <c r="F12" i="5"/>
  <c r="J16" i="3" l="1"/>
  <c r="F16" i="3"/>
  <c r="F16" i="4" l="1"/>
  <c r="K16" i="5" l="1"/>
  <c r="G16" i="5"/>
  <c r="G12" i="5"/>
  <c r="K16" i="3" l="1"/>
  <c r="G16" i="3"/>
  <c r="Q21" i="4" l="1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K162" i="6" l="1"/>
  <c r="G162" i="6"/>
  <c r="U25" i="5"/>
  <c r="U24" i="5"/>
  <c r="U23" i="5"/>
  <c r="U22" i="5"/>
  <c r="U21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Q25" i="5"/>
  <c r="Q24" i="5"/>
  <c r="Q23" i="5"/>
  <c r="Q22" i="5"/>
  <c r="Q21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E25" i="5"/>
  <c r="E24" i="5"/>
  <c r="E23" i="5"/>
  <c r="E22" i="5"/>
  <c r="E21" i="5"/>
  <c r="E20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Q27" i="3"/>
  <c r="M27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U6" i="6"/>
  <c r="U162" i="6"/>
  <c r="U161" i="6"/>
  <c r="U160" i="6"/>
  <c r="U159" i="6"/>
  <c r="U158" i="6"/>
  <c r="U157" i="6"/>
  <c r="U156" i="6"/>
  <c r="U155" i="6"/>
  <c r="U154" i="6"/>
  <c r="U153" i="6"/>
  <c r="U152" i="6"/>
  <c r="U151" i="6"/>
  <c r="U150" i="6"/>
  <c r="U149" i="6"/>
  <c r="U148" i="6"/>
  <c r="U147" i="6"/>
  <c r="U146" i="6"/>
  <c r="U145" i="6"/>
  <c r="U144" i="6"/>
  <c r="U143" i="6"/>
  <c r="U142" i="6"/>
  <c r="U141" i="6"/>
  <c r="U140" i="6"/>
  <c r="U139" i="6"/>
  <c r="U138" i="6"/>
  <c r="U137" i="6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G4" i="3" l="1"/>
  <c r="G4" i="5"/>
  <c r="J26" i="5" l="1"/>
  <c r="F26" i="5"/>
  <c r="I13" i="3" l="1"/>
  <c r="M156" i="6" l="1"/>
  <c r="C22" i="4" l="1"/>
  <c r="U4" i="5" l="1"/>
  <c r="T4" i="5"/>
  <c r="S4" i="5"/>
  <c r="Q4" i="5"/>
  <c r="P4" i="5"/>
  <c r="O4" i="5"/>
  <c r="M4" i="5"/>
  <c r="L4" i="5"/>
  <c r="K4" i="5"/>
  <c r="I4" i="5"/>
  <c r="H4" i="5"/>
  <c r="E4" i="5"/>
  <c r="D4" i="5"/>
  <c r="C4" i="5"/>
  <c r="Q4" i="3"/>
  <c r="P4" i="3"/>
  <c r="O4" i="3"/>
  <c r="M4" i="3"/>
  <c r="L4" i="3"/>
  <c r="K4" i="3"/>
  <c r="I4" i="3"/>
  <c r="H4" i="3"/>
  <c r="E4" i="3"/>
  <c r="D4" i="3"/>
  <c r="C4" i="3"/>
  <c r="U4" i="4"/>
  <c r="T4" i="4"/>
  <c r="S4" i="4"/>
  <c r="Q4" i="4"/>
  <c r="P4" i="4"/>
  <c r="O4" i="4"/>
  <c r="M4" i="4"/>
  <c r="L4" i="4"/>
  <c r="K4" i="4"/>
  <c r="I4" i="4"/>
  <c r="H4" i="4"/>
  <c r="G4" i="4"/>
  <c r="E4" i="4"/>
  <c r="D4" i="4"/>
  <c r="C4" i="4"/>
  <c r="U4" i="6"/>
  <c r="T4" i="6"/>
  <c r="S4" i="6"/>
  <c r="Q4" i="6"/>
  <c r="P4" i="6"/>
  <c r="O4" i="6"/>
  <c r="M4" i="6"/>
  <c r="L4" i="6"/>
  <c r="K4" i="6"/>
  <c r="I4" i="6"/>
  <c r="H4" i="6"/>
  <c r="G4" i="6"/>
  <c r="E4" i="6"/>
  <c r="D4" i="6"/>
  <c r="C4" i="6"/>
  <c r="M162" i="6"/>
  <c r="M161" i="6"/>
  <c r="M160" i="6"/>
  <c r="M159" i="6"/>
  <c r="M158" i="6"/>
  <c r="M157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D57" i="7"/>
  <c r="C57" i="7"/>
  <c r="E39" i="7"/>
  <c r="D39" i="7"/>
  <c r="C39" i="7"/>
  <c r="E31" i="7"/>
  <c r="D31" i="7"/>
  <c r="C31" i="7"/>
  <c r="E22" i="7"/>
  <c r="D22" i="7"/>
  <c r="C22" i="7"/>
  <c r="E13" i="7"/>
  <c r="D13" i="7"/>
  <c r="C13" i="7"/>
  <c r="E4" i="7"/>
  <c r="D4" i="7"/>
  <c r="C4" i="7"/>
  <c r="G163" i="6" l="1"/>
  <c r="M7" i="3" l="1"/>
  <c r="J28" i="3" l="1"/>
  <c r="T26" i="5" l="1"/>
  <c r="S26" i="5"/>
  <c r="R26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I25" i="5"/>
  <c r="I24" i="5"/>
  <c r="I23" i="5"/>
  <c r="I22" i="5"/>
  <c r="I21" i="5"/>
  <c r="I20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U26" i="5" l="1"/>
  <c r="M26" i="3"/>
  <c r="M25" i="3"/>
  <c r="M24" i="3"/>
  <c r="M23" i="3"/>
  <c r="M22" i="3"/>
  <c r="M21" i="3"/>
  <c r="M20" i="3"/>
  <c r="M18" i="3"/>
  <c r="M17" i="3"/>
  <c r="M16" i="3"/>
  <c r="M15" i="3"/>
  <c r="M14" i="3"/>
  <c r="M13" i="3"/>
  <c r="M12" i="3"/>
  <c r="M11" i="3"/>
  <c r="M10" i="3"/>
  <c r="M9" i="3"/>
  <c r="M8" i="3"/>
  <c r="M6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2" i="3"/>
  <c r="I11" i="3"/>
  <c r="I10" i="3"/>
  <c r="I9" i="3"/>
  <c r="I8" i="3"/>
  <c r="I7" i="3"/>
  <c r="I6" i="3"/>
  <c r="M7" i="4" l="1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6" i="4"/>
  <c r="I21" i="4"/>
  <c r="I20" i="4"/>
  <c r="I19" i="4"/>
  <c r="I18" i="4"/>
  <c r="I17" i="4"/>
  <c r="I16" i="4"/>
  <c r="I15" i="4"/>
  <c r="I14" i="4"/>
  <c r="I13" i="4"/>
  <c r="I12" i="4"/>
  <c r="I11" i="4"/>
  <c r="I9" i="4"/>
  <c r="I8" i="4"/>
  <c r="I7" i="4"/>
  <c r="I6" i="4"/>
  <c r="I10" i="4"/>
  <c r="C28" i="3" l="1"/>
  <c r="G28" i="3"/>
  <c r="K28" i="3"/>
  <c r="O28" i="3"/>
  <c r="O26" i="5"/>
  <c r="K26" i="5"/>
  <c r="G26" i="5"/>
  <c r="C26" i="5"/>
  <c r="C8" i="7" s="1"/>
  <c r="C9" i="7" l="1"/>
  <c r="O22" i="4"/>
  <c r="K22" i="4"/>
  <c r="G22" i="4"/>
  <c r="C7" i="7"/>
  <c r="O163" i="6" l="1"/>
  <c r="R163" i="6" l="1"/>
  <c r="N163" i="6"/>
  <c r="D28" i="3" l="1"/>
  <c r="D9" i="7" l="1"/>
  <c r="E28" i="3"/>
  <c r="H163" i="6"/>
  <c r="I163" i="6" s="1"/>
  <c r="C163" i="6" l="1"/>
  <c r="C6" i="7" s="1"/>
  <c r="E44" i="7" l="1"/>
  <c r="D44" i="7"/>
  <c r="C44" i="7"/>
  <c r="B44" i="7"/>
  <c r="G44" i="7" l="1"/>
  <c r="F44" i="7"/>
  <c r="P28" i="3" l="1"/>
  <c r="Q28" i="3" s="1"/>
  <c r="P26" i="5" l="1"/>
  <c r="Q26" i="5" s="1"/>
  <c r="L26" i="5"/>
  <c r="M26" i="5" s="1"/>
  <c r="D163" i="6" l="1"/>
  <c r="D6" i="7" l="1"/>
  <c r="F6" i="7" s="1"/>
  <c r="E163" i="6"/>
  <c r="H28" i="3"/>
  <c r="I28" i="3" s="1"/>
  <c r="L28" i="3"/>
  <c r="M28" i="3" s="1"/>
  <c r="B28" i="3"/>
  <c r="B9" i="7" s="1"/>
  <c r="G6" i="7" l="1"/>
  <c r="S22" i="4"/>
  <c r="T22" i="4"/>
  <c r="U22" i="4" s="1"/>
  <c r="R22" i="4"/>
  <c r="P22" i="4"/>
  <c r="Q22" i="4" s="1"/>
  <c r="N22" i="4"/>
  <c r="L22" i="4"/>
  <c r="J22" i="4"/>
  <c r="H22" i="4"/>
  <c r="I22" i="4" s="1"/>
  <c r="F22" i="4"/>
  <c r="D22" i="4"/>
  <c r="E22" i="4" s="1"/>
  <c r="B22" i="4"/>
  <c r="B7" i="7" s="1"/>
  <c r="E7" i="7" l="1"/>
  <c r="D7" i="7"/>
  <c r="F7" i="7" s="1"/>
  <c r="M22" i="4"/>
  <c r="D25" i="7"/>
  <c r="T163" i="6"/>
  <c r="S163" i="6"/>
  <c r="P163" i="6"/>
  <c r="Q163" i="6" s="1"/>
  <c r="L163" i="6"/>
  <c r="K163" i="6"/>
  <c r="J163" i="6"/>
  <c r="F163" i="6"/>
  <c r="B163" i="6"/>
  <c r="B6" i="7" s="1"/>
  <c r="U163" i="6" l="1"/>
  <c r="M163" i="6"/>
  <c r="E6" i="7"/>
  <c r="E9" i="7" l="1"/>
  <c r="D43" i="7"/>
  <c r="N28" i="3"/>
  <c r="C43" i="7" l="1"/>
  <c r="B43" i="7"/>
  <c r="E43" i="7"/>
  <c r="F28" i="3" l="1"/>
  <c r="N26" i="5" l="1"/>
  <c r="H26" i="5"/>
  <c r="I26" i="5" s="1"/>
  <c r="D26" i="5"/>
  <c r="B26" i="5"/>
  <c r="B8" i="7" s="1"/>
  <c r="D8" i="7" l="1"/>
  <c r="E26" i="5"/>
  <c r="E8" i="7" l="1"/>
  <c r="D42" i="7"/>
  <c r="D41" i="7"/>
  <c r="D45" i="7" l="1"/>
  <c r="B18" i="7" l="1"/>
  <c r="G9" i="7" l="1"/>
  <c r="F9" i="7"/>
  <c r="G7" i="7"/>
  <c r="C41" i="7" l="1"/>
  <c r="G41" i="7" l="1"/>
  <c r="F41" i="7"/>
  <c r="E17" i="7"/>
  <c r="C17" i="7"/>
  <c r="B17" i="7"/>
  <c r="G43" i="7" l="1"/>
  <c r="F43" i="7"/>
  <c r="D17" i="7"/>
  <c r="F17" i="7" s="1"/>
  <c r="C27" i="7"/>
  <c r="D63" i="7" l="1"/>
  <c r="E18" i="7"/>
  <c r="G17" i="7"/>
  <c r="D18" i="7"/>
  <c r="B35" i="7"/>
  <c r="C35" i="7"/>
  <c r="E35" i="7"/>
  <c r="D35" i="7" l="1"/>
  <c r="F35" i="7" s="1"/>
  <c r="G35" i="7" l="1"/>
  <c r="D15" i="7"/>
  <c r="E16" i="7" l="1"/>
  <c r="B41" i="7"/>
  <c r="B33" i="7" l="1"/>
  <c r="E33" i="7"/>
  <c r="C33" i="7"/>
  <c r="C24" i="7"/>
  <c r="B24" i="7"/>
  <c r="B15" i="7"/>
  <c r="E24" i="7"/>
  <c r="E15" i="7"/>
  <c r="E19" i="7" s="1"/>
  <c r="E41" i="7"/>
  <c r="D33" i="7"/>
  <c r="C15" i="7"/>
  <c r="D24" i="7"/>
  <c r="G33" i="7" l="1"/>
  <c r="G15" i="7"/>
  <c r="F15" i="7"/>
  <c r="F33" i="7"/>
  <c r="F24" i="7"/>
  <c r="G24" i="7"/>
  <c r="D16" i="7"/>
  <c r="C18" i="7" l="1"/>
  <c r="D19" i="7"/>
  <c r="D60" i="7" s="1"/>
  <c r="E26" i="7"/>
  <c r="C26" i="7"/>
  <c r="B26" i="7"/>
  <c r="E10" i="7"/>
  <c r="B10" i="7" l="1"/>
  <c r="B59" i="7" s="1"/>
  <c r="C10" i="7"/>
  <c r="F18" i="7"/>
  <c r="G18" i="7"/>
  <c r="D26" i="7"/>
  <c r="F26" i="7" s="1"/>
  <c r="C59" i="7" l="1"/>
  <c r="C25" i="7"/>
  <c r="C28" i="7" s="1"/>
  <c r="G8" i="7"/>
  <c r="F8" i="7"/>
  <c r="G26" i="7"/>
  <c r="D10" i="7"/>
  <c r="C61" i="7" l="1"/>
  <c r="G10" i="7"/>
  <c r="D59" i="7"/>
  <c r="F59" i="7" s="1"/>
  <c r="C34" i="7"/>
  <c r="C36" i="7" s="1"/>
  <c r="F10" i="7"/>
  <c r="C16" i="7"/>
  <c r="C42" i="7"/>
  <c r="F42" i="7" l="1"/>
  <c r="C45" i="7"/>
  <c r="E59" i="7"/>
  <c r="C62" i="7"/>
  <c r="B16" i="7"/>
  <c r="B19" i="7" s="1"/>
  <c r="B60" i="7" s="1"/>
  <c r="C19" i="7"/>
  <c r="G16" i="7"/>
  <c r="F16" i="7"/>
  <c r="G42" i="7"/>
  <c r="G45" i="7"/>
  <c r="D34" i="7"/>
  <c r="G34" i="7" s="1"/>
  <c r="F25" i="7"/>
  <c r="F19" i="7" l="1"/>
  <c r="F45" i="7"/>
  <c r="C63" i="7"/>
  <c r="B27" i="7"/>
  <c r="E27" i="7"/>
  <c r="D27" i="7"/>
  <c r="D28" i="7" s="1"/>
  <c r="C60" i="7"/>
  <c r="G19" i="7"/>
  <c r="F34" i="7"/>
  <c r="D36" i="7"/>
  <c r="G25" i="7"/>
  <c r="B42" i="7"/>
  <c r="D62" i="7" l="1"/>
  <c r="E62" i="7" s="1"/>
  <c r="D61" i="7"/>
  <c r="F61" i="7" s="1"/>
  <c r="B45" i="7"/>
  <c r="B63" i="7" s="1"/>
  <c r="E63" i="7"/>
  <c r="F63" i="7"/>
  <c r="B25" i="7"/>
  <c r="B28" i="7" s="1"/>
  <c r="B61" i="7" s="1"/>
  <c r="B34" i="7"/>
  <c r="B36" i="7" s="1"/>
  <c r="B62" i="7" s="1"/>
  <c r="G27" i="7"/>
  <c r="F27" i="7"/>
  <c r="F60" i="7"/>
  <c r="E60" i="7"/>
  <c r="E42" i="7"/>
  <c r="E45" i="7" s="1"/>
  <c r="F62" i="7"/>
  <c r="E25" i="7"/>
  <c r="E28" i="7" s="1"/>
  <c r="E34" i="7"/>
  <c r="E36" i="7" s="1"/>
  <c r="F36" i="7"/>
  <c r="G36" i="7"/>
  <c r="G28" i="7"/>
  <c r="F28" i="7"/>
  <c r="E61" i="7" l="1"/>
</calcChain>
</file>

<file path=xl/sharedStrings.xml><?xml version="1.0" encoding="utf-8"?>
<sst xmlns="http://schemas.openxmlformats.org/spreadsheetml/2006/main" count="437" uniqueCount="261">
  <si>
    <t>КЗ МНВК Колегіум-школа №1</t>
  </si>
  <si>
    <t>МЗОШ № 45</t>
  </si>
  <si>
    <t>МСШ І-ІІІ ст.№4</t>
  </si>
  <si>
    <t>МСШ І-ІІІ ст.№5</t>
  </si>
  <si>
    <t>МСШ І-ІІІ ст.№7</t>
  </si>
  <si>
    <t>МСШ І-ІІІ ст.№8</t>
  </si>
  <si>
    <t>МСШ І-ІІІ ст.№9</t>
  </si>
  <si>
    <t>МЗОШ І-ІІІ ст.№10</t>
  </si>
  <si>
    <t>НВК Ліцей-школа №14</t>
  </si>
  <si>
    <t>МЗОШ І-ІІІ ст.№15</t>
  </si>
  <si>
    <t>МЗОШ І-ІІІ ст.№17</t>
  </si>
  <si>
    <t>МЗОШ І-ІІІ ст.№18</t>
  </si>
  <si>
    <t>МЗОШ І-ІІІ ст.№20</t>
  </si>
  <si>
    <t>МЗОШ І-ІІІ ст.№21</t>
  </si>
  <si>
    <t>МЗОШ І-ІІІ ст.№24</t>
  </si>
  <si>
    <t>МЗОШ І-ІІІ ст.№25</t>
  </si>
  <si>
    <t>МЗОШ І-ІІІ ст.№26</t>
  </si>
  <si>
    <t>НВК Гімназія-школа №27</t>
  </si>
  <si>
    <t>НВК Колегіум-школа №28</t>
  </si>
  <si>
    <t>МЗОШ І-ІІІ ст.№29</t>
  </si>
  <si>
    <t>МЗОШ І-ІІІ ст.№30</t>
  </si>
  <si>
    <t>МЗОШ І-ІІІ ст.№31</t>
  </si>
  <si>
    <t>МЗОШ І-ІІІ ст.№32</t>
  </si>
  <si>
    <t>МЗОШ І-ІІІ ст.№33</t>
  </si>
  <si>
    <t>МЗОШ І-ІІІ ст.№34</t>
  </si>
  <si>
    <t>МЗОШ І-ІІІ ст.№36</t>
  </si>
  <si>
    <t>МЗОШ І-ІІІ ст.№37</t>
  </si>
  <si>
    <t>МЗОШ І-ІІІ ст.№38</t>
  </si>
  <si>
    <t>МСШ І-ІІІ ст.№39</t>
  </si>
  <si>
    <t xml:space="preserve">МСШ І-ІІІ ст.№40 </t>
  </si>
  <si>
    <t>МЗОШ І-ІІІ ст.№41</t>
  </si>
  <si>
    <t>МСШ І-ІІІ ст.№42</t>
  </si>
  <si>
    <t>МЗОШ І-ІІІ ст.№43</t>
  </si>
  <si>
    <t>МЗОШ І-ІІІ ст.№44</t>
  </si>
  <si>
    <t>МСШ І-ІІІ ст.№46</t>
  </si>
  <si>
    <t>МЗОШ І-ІІІ ст.№47</t>
  </si>
  <si>
    <t>МЗОШ І-ІІІ ст.№50</t>
  </si>
  <si>
    <t>МЗОШ І-ІІІ ст.№51</t>
  </si>
  <si>
    <t>МЗОШ І-ІІІ ст.№52</t>
  </si>
  <si>
    <t>МЗОШ І-ІІІ ст.№53</t>
  </si>
  <si>
    <t>МЗОШ І-ІІІ ст.№54</t>
  </si>
  <si>
    <t>МЗОШ І-ІІІ ст.№55</t>
  </si>
  <si>
    <t>МЗОШ І-ІІІ ст.№56</t>
  </si>
  <si>
    <t>МЗОШ І-ІІІ ст.№57</t>
  </si>
  <si>
    <t>МЗОШ І-ІІІ ст.№58</t>
  </si>
  <si>
    <t>МСШ І-ІІІ ст.№63</t>
  </si>
  <si>
    <t>МЗОШ І-ІІІ ст.№64</t>
  </si>
  <si>
    <t>МЗОШ І-ІІІ ст.№65</t>
  </si>
  <si>
    <t>МСШ І-ІІІ ст.№66</t>
  </si>
  <si>
    <t>МЗОШ І-ІІІ ст.№67</t>
  </si>
  <si>
    <t>МЗОШ І-ІІІ ст.№68</t>
  </si>
  <si>
    <t>НВК Школа-ліцей ІТ №69</t>
  </si>
  <si>
    <t>Маріупольський міський ліцей</t>
  </si>
  <si>
    <t>Маріупольський технічний ліцей</t>
  </si>
  <si>
    <t>Маріупольський технологічний ліцей</t>
  </si>
  <si>
    <t>НВК Гімназія-школа №1</t>
  </si>
  <si>
    <t>Маріупольська гімназія №2</t>
  </si>
  <si>
    <t>Виноградненська ЗОШ</t>
  </si>
  <si>
    <t>ДНЗ-школа №71</t>
  </si>
  <si>
    <t>Холодна вода</t>
  </si>
  <si>
    <t>КПСМНЗ Художня школа ім.А.І.Куінджи</t>
  </si>
  <si>
    <t>КПСМНЗ Музична школа №2</t>
  </si>
  <si>
    <t>КПСМНЗ Музична школа №4</t>
  </si>
  <si>
    <t>КПСМНЗ Музична школа №5</t>
  </si>
  <si>
    <t>КЗ Палац культури "Молодіжний"</t>
  </si>
  <si>
    <t>КЗ Централізована бухгалтерія закладів культури</t>
  </si>
  <si>
    <t>КЗ Міський Палац культури</t>
  </si>
  <si>
    <t>КУ Музей історії та етнографії греків Приазов'я</t>
  </si>
  <si>
    <t>КПСМНЗ Школа мистецтв</t>
  </si>
  <si>
    <t>КЗ Маріупольська спеціалізована музична школа</t>
  </si>
  <si>
    <t>КУ "Міський Будинок культури ім.Т.Каци сел.Сартана"</t>
  </si>
  <si>
    <t>КУ "Міський Будинок культури с.Каменськ"</t>
  </si>
  <si>
    <t>КЗ Центр культури та дозвілля сел. Старий Крим</t>
  </si>
  <si>
    <t>КЗ Центр культури та дозвілля сел. Талаківка</t>
  </si>
  <si>
    <t>КЗ Палац культури "Чайка"</t>
  </si>
  <si>
    <t>КУ Маріупольська міська лікарня швидкої медичної допомоги</t>
  </si>
  <si>
    <t>КЗ Міська лікарня №4 (КДП)</t>
  </si>
  <si>
    <t>КЗ Центр первинної медико-санітарної допомоги №4</t>
  </si>
  <si>
    <t>КЗ Центр первинної медико-санітарної допомоги №2</t>
  </si>
  <si>
    <t xml:space="preserve">КЗ Міська лікарня №10 </t>
  </si>
  <si>
    <t>КЗ МТМО здоров’я дитини та жінки</t>
  </si>
  <si>
    <t>КЗ Міська лікарня №9</t>
  </si>
  <si>
    <t>КЗ Пологовий будинок №2 міста Маріуполя</t>
  </si>
  <si>
    <t>КЗ Міська лікарня №8</t>
  </si>
  <si>
    <t>КЗ МСК "Азовець"</t>
  </si>
  <si>
    <t>Стадіон "Західний"</t>
  </si>
  <si>
    <t>Cтадіон "Олімп"</t>
  </si>
  <si>
    <t>Стадіон "Приморський"</t>
  </si>
  <si>
    <t>Управління з фізичної культури та спорту ММР</t>
  </si>
  <si>
    <t>Комплексна дитячо-юнацька спортивна школа "Атлетик" велосипедна база</t>
  </si>
  <si>
    <t>Комплексна дитячо-юнацька спортивна школа "Атлетик" веслувальна база</t>
  </si>
  <si>
    <t>Комплексна дитячо-юнацька спортивна школа "Атлетик" зал важкої атлетики</t>
  </si>
  <si>
    <t>КЗ Маріупольський міський водноспортивний комплекс</t>
  </si>
  <si>
    <t>Заклади освіти</t>
  </si>
  <si>
    <t>Охорона здоров'я</t>
  </si>
  <si>
    <t>Спорт</t>
  </si>
  <si>
    <t>Заклади культури</t>
  </si>
  <si>
    <t>Електроенергія</t>
  </si>
  <si>
    <t>Виноградненський дитячий садок" Лелека"</t>
  </si>
  <si>
    <t>КЗ Міський шаховий клуб</t>
  </si>
  <si>
    <t>Дитячий будинок "Центр опіки"</t>
  </si>
  <si>
    <t>Міський центр позашкільної роботи за місцем проживання</t>
  </si>
  <si>
    <t>Міський палац естетичного виховання</t>
  </si>
  <si>
    <t>Будинок творчості дітей та юнацтва Приморського району</t>
  </si>
  <si>
    <t>Будинок дитячої та юнацької творчості Лівобережного району</t>
  </si>
  <si>
    <t>Міський центр науково-технічної творчості учнівської молоді</t>
  </si>
  <si>
    <t>Спортзал Арх.Нильсена,2</t>
  </si>
  <si>
    <t>Зал бокса ул.Ломизова,1</t>
  </si>
  <si>
    <t>Зал борьбы, ул.Ломизова,1</t>
  </si>
  <si>
    <t>НВК "Ліцей - школа №48"</t>
  </si>
  <si>
    <t xml:space="preserve">КЗ Центр первинної медико-санітарної допомоги №3 </t>
  </si>
  <si>
    <t>КЗ Центр первинної медико-санітарної допомоги №1</t>
  </si>
  <si>
    <t xml:space="preserve">МЗОШ І-ІІІ ст.№19  </t>
  </si>
  <si>
    <t>Теплова енергія</t>
  </si>
  <si>
    <t>Споживання, ліміт (кВт*г)</t>
  </si>
  <si>
    <t>Порівняння з лімітом</t>
  </si>
  <si>
    <t>Факт (фін), %</t>
  </si>
  <si>
    <t>Освіта</t>
  </si>
  <si>
    <t>Культура</t>
  </si>
  <si>
    <t>Итого:</t>
  </si>
  <si>
    <t>Гаряча Вода</t>
  </si>
  <si>
    <t>Факт (фін), Гкал</t>
  </si>
  <si>
    <t>КУ Центр сучасного мистецтва і культури ім. Куїнджі</t>
  </si>
  <si>
    <t>Департамент КГР ММР (+ Вежа)</t>
  </si>
  <si>
    <t>КДЮСШ «Меотида» плавальний басейн «Нептун» (+ МССК ТСОУ - электрич.)</t>
  </si>
  <si>
    <t>МСШ І-ІІІ ст. №3 з поглибленим вивченням окремих предметів</t>
  </si>
  <si>
    <t>КЗ "М.Спорт - Спорт для всіх"</t>
  </si>
  <si>
    <t>КУ Палац культури "Український Дім" (ПК "Металургів")</t>
  </si>
  <si>
    <t>КЗ Міська лікарня №5</t>
  </si>
  <si>
    <t>Департамент освіти Маріупольської міської ради</t>
  </si>
  <si>
    <t>Департамент охорони здоров'я</t>
  </si>
  <si>
    <t>КУ "Міський центр здоров'я"</t>
  </si>
  <si>
    <t>КЗ Центр первинної медико-санітарної допомоги №5</t>
  </si>
  <si>
    <t>НМЦ</t>
  </si>
  <si>
    <t>МЗОШ І-ІІІ ст.№16</t>
  </si>
  <si>
    <t>КДЮСШ "Олімпія"</t>
  </si>
  <si>
    <t>КДЮСШ "Прометей" №1</t>
  </si>
  <si>
    <t>КДЮСШ "Прометей" №2</t>
  </si>
  <si>
    <t>КДЮСШ "Прометей" №5</t>
  </si>
  <si>
    <t>Cтадіон "ім. Бойко В.С."</t>
  </si>
  <si>
    <t>КУ "Міська центральна бібліотечна система"</t>
  </si>
  <si>
    <t>КПСМНЗ Музична школа №1 (+філія)</t>
  </si>
  <si>
    <t>КЗ Маріупольський краєзнавчий музей (+побуту, галер.)</t>
  </si>
  <si>
    <t>КПСМНЗ Музична школа №3 (+філія)</t>
  </si>
  <si>
    <t>Споживання, ліміт (Гкал)</t>
  </si>
  <si>
    <t xml:space="preserve"> Факт</t>
  </si>
  <si>
    <t>Факт (фин)</t>
  </si>
  <si>
    <t>Факт</t>
  </si>
  <si>
    <t xml:space="preserve"> Лимит</t>
  </si>
  <si>
    <t>Факт (прог)</t>
  </si>
  <si>
    <t>Споживання, ліміт (куб. м)</t>
  </si>
  <si>
    <t>%</t>
  </si>
  <si>
    <t>Пральня, ЛогЦ, ІРЦ, ЦБ</t>
  </si>
  <si>
    <t>Заклади охорони здоров'я</t>
  </si>
  <si>
    <t>Спортивні заклади</t>
  </si>
  <si>
    <t>Назва закладу</t>
  </si>
  <si>
    <t>_електрична енергія - з 01 до 01 число кожного місяця</t>
  </si>
  <si>
    <t>_холодна вода - з 06 до 06 число кожного місяця</t>
  </si>
  <si>
    <t>_теплова енергія - з 15 до 15 число кожного місяця</t>
  </si>
  <si>
    <t>_природний газ - з 01 до 01 число кожного місяця</t>
  </si>
  <si>
    <t>Природний газ</t>
  </si>
  <si>
    <t>Гаряча вода</t>
  </si>
  <si>
    <t>ВСЬОГО</t>
  </si>
  <si>
    <t>_гаряча вода - з 15 до 15 число кожного місяця</t>
  </si>
  <si>
    <t>Маріупольський морський ліцей</t>
  </si>
  <si>
    <t>Вересень 2019р.</t>
  </si>
  <si>
    <t>Вересень 2018р.</t>
  </si>
  <si>
    <t>_Позитивний "%" - перевищення ліміту</t>
  </si>
  <si>
    <t>Енергоносії</t>
  </si>
  <si>
    <t>Споживання, ліміт</t>
  </si>
  <si>
    <t>Факт (натуральні покказники)</t>
  </si>
  <si>
    <t>Споживання нижче ліміта, грн.</t>
  </si>
  <si>
    <t>Факт (фінанс), %</t>
  </si>
  <si>
    <t>Факт (фінанс)</t>
  </si>
  <si>
    <t>Ліміт</t>
  </si>
  <si>
    <t>ДНЗ "Ясла-садок №7 "Колобок "</t>
  </si>
  <si>
    <t>ДНЗ "Ясла-садок №8 "Зернятко"</t>
  </si>
  <si>
    <t>ДНЗ "Ясла-садок №11 "Журавлик"</t>
  </si>
  <si>
    <t>ДНЗ "Ясла-садок №16 "Чайка"</t>
  </si>
  <si>
    <t>ДНЗ "Ясла-садок №20 "Калинка"</t>
  </si>
  <si>
    <t>ДНЗ "Ясла-садок №21 "Веселка"</t>
  </si>
  <si>
    <t>ДНЗ "Український ясла-садок №32 "Дивосвіт"</t>
  </si>
  <si>
    <t>ДНЗ "Ясла-садок №35 "Гніздечко"</t>
  </si>
  <si>
    <t>ДНЗ "Ясла-садок №42 "Схід"</t>
  </si>
  <si>
    <t>ДНЗ "Ясла-садок №45 "Ясочка"</t>
  </si>
  <si>
    <t>ДНЗ "Ясла-садок №46 "Казка"</t>
  </si>
  <si>
    <t>ДНЗ "Український ясла-садок №47 "Подоляночка"</t>
  </si>
  <si>
    <t>ДНЗ "Ясла-садок №49 "Ромашка"</t>
  </si>
  <si>
    <t>ДНЗ "Український ясла-садок №52 "Барвінок"</t>
  </si>
  <si>
    <t xml:space="preserve">ДНЗ "Ясла-садок №54 "Колобок"			</t>
  </si>
  <si>
    <t>ДНЗ "Ясла-садок №56 "Капітошка"</t>
  </si>
  <si>
    <t>ДНЗ "Український ясла-садок №57 "Веселий вулик"</t>
  </si>
  <si>
    <t>ДНЗ "Ясла-садок №59 "Ластівка"</t>
  </si>
  <si>
    <t>ДНЗ "Ясла-садок №61 "Гніздечко"</t>
  </si>
  <si>
    <t>ДНЗ "Ясла-садок №63 "Джерельце"</t>
  </si>
  <si>
    <t>ДНЗ "Ясла-садок №64 "Кораблик"</t>
  </si>
  <si>
    <t xml:space="preserve">ДНЗ "Ясла-садок №66 "Вербинка"			</t>
  </si>
  <si>
    <t xml:space="preserve">ДНЗ "Ясла-садок №67"			</t>
  </si>
  <si>
    <t xml:space="preserve">ДНЗ "Ясла-садок №68 "Зірочка"			</t>
  </si>
  <si>
    <t>ДНЗ "Ясла-садок №70 "Зоряничка"</t>
  </si>
  <si>
    <t>ДНЗ "Ясла-садок №73 "Горішок"</t>
  </si>
  <si>
    <t>ДНЗ "Ясла-садок №76 "Весняночка"</t>
  </si>
  <si>
    <t xml:space="preserve">ДНЗ "Ясла-садок №80 "Берізка"			</t>
  </si>
  <si>
    <t>ДНЗ "Ясла-садок №81 "Червоні вітрила"</t>
  </si>
  <si>
    <t>ДНЗ "Ясла-садок №83 "Червоний капелюшок"</t>
  </si>
  <si>
    <t>ДНЗ "Український ясла-садок №84 "Тополек"</t>
  </si>
  <si>
    <t>ДНЗ комбінованого типу "Ясла-садок №85 "Якірець"</t>
  </si>
  <si>
    <t>ДНЗ "Український ясла-садок №86 "Струмок "</t>
  </si>
  <si>
    <t>ДНЗ "Ясла-садок №91 "Пролісок"</t>
  </si>
  <si>
    <t xml:space="preserve">ДНЗ "Ясла-садок №93 "Зернятко"			</t>
  </si>
  <si>
    <t>ДНЗ "Ясла-садок №98 "Веселка"</t>
  </si>
  <si>
    <t>ДНЗ "Ясла-садок №100 "Барвінок"</t>
  </si>
  <si>
    <t>ДНЗ "Ясла-садок №101"</t>
  </si>
  <si>
    <t xml:space="preserve">ДНЗ "Ясла-садок №102 "Промінець"			</t>
  </si>
  <si>
    <t xml:space="preserve">ДНЗ "Ясла-садок №103 "Червоненька квіточка"			</t>
  </si>
  <si>
    <t xml:space="preserve">ДНЗ "Український ясла-садок №104 "Вербинка""			</t>
  </si>
  <si>
    <t xml:space="preserve">ДНЗ "Ясла-садок №110 "Світлячок"			</t>
  </si>
  <si>
    <t xml:space="preserve">ДНЗ "Український ясла-садок №113 "Росинка"			</t>
  </si>
  <si>
    <t>ДНЗ "Український ясла-садок №114 "Калинонька"</t>
  </si>
  <si>
    <t>ДНЗ "Ясла-садок №117 "Юний моряк"</t>
  </si>
  <si>
    <t xml:space="preserve">ДНЗ "Ясла-садок №118 "Ягідка"			</t>
  </si>
  <si>
    <t>ДНЗ "Ясла-садок №119 "Світлячок"</t>
  </si>
  <si>
    <t xml:space="preserve">ДНЗ "Український ясла-садок №124 "Струмочок"			</t>
  </si>
  <si>
    <t>ДНЗ "Український ясла-садок №125 "Червона гвоздика"</t>
  </si>
  <si>
    <t>ДНЗ "Український ясла-садок №126 "Дзвіночок"</t>
  </si>
  <si>
    <t xml:space="preserve">ДНЗ "Ясла-садок №128 "Золотий ключик"			</t>
  </si>
  <si>
    <t>ДНЗ "Ясла-садок №134 "Журавлик"</t>
  </si>
  <si>
    <t xml:space="preserve">ДНЗ "Український ясла-садок №135 "Краплинка"			</t>
  </si>
  <si>
    <t>ДНЗ "Український ясла-садок №136 "Ялинка"</t>
  </si>
  <si>
    <t>ДНЗ "Український ясла-садок №139 "Струмочок"</t>
  </si>
  <si>
    <t>ДНЗ "Український ясла-садок №140 "Пролісок"</t>
  </si>
  <si>
    <t xml:space="preserve">ДНЗ "Ясла-садок №142 "Умка"			</t>
  </si>
  <si>
    <t>ДНЗ "Український ясла-садок №146 "Чайка"</t>
  </si>
  <si>
    <t xml:space="preserve">ДНЗ "Український ясла-садок №148 "Джерельце"			</t>
  </si>
  <si>
    <t>ДНЗ "Ясла-садок №149 "Сонечко"</t>
  </si>
  <si>
    <t>ДНЗ "Ясла-садок №150  "Родзинка"</t>
  </si>
  <si>
    <t>ДНЗ "Український ясла-садок №155"</t>
  </si>
  <si>
    <t>ДНЗ "Ясла-садок №156"Дельфінятко"</t>
  </si>
  <si>
    <t>ДНЗ "Ясла-садок №157"Зоряний"</t>
  </si>
  <si>
    <t>ДНЗ "Ясла-садок №159"Веселка"</t>
  </si>
  <si>
    <t>ДНЗ загального розвитку ясла-садок №160 "Джерельце"</t>
  </si>
  <si>
    <t>ДНЗ "Ясла-садок №165"Катруся"</t>
  </si>
  <si>
    <t>ДНЗ "Ясла-садок №166 "Діоскурія"</t>
  </si>
  <si>
    <t>ДНЗ "Ясла-садок №167 "Золотий вулик"</t>
  </si>
  <si>
    <t xml:space="preserve">ДНЗ "Ясла-садок №55 "Барвінок"			</t>
  </si>
  <si>
    <t>ДНЗ "Ясла-садок №72 "Весела планета"</t>
  </si>
  <si>
    <t xml:space="preserve">ДНЗ "Ясла-садок №106 "Горобинка"			</t>
  </si>
  <si>
    <t xml:space="preserve">ДНЗ "Ясла-садок №108 "Матрьошка"			</t>
  </si>
  <si>
    <t xml:space="preserve">ДНЗ "Український ясла-садок №129 "Іскорка"			</t>
  </si>
  <si>
    <t xml:space="preserve">ДНЗ "Український ясла-садок №130 "Перлинка"			</t>
  </si>
  <si>
    <t xml:space="preserve">ДН "Український ясла-садок №131 "Малятко"			</t>
  </si>
  <si>
    <t>ДНЗ комбінованого типу "Ясла-садок №151 "Сонечко"</t>
  </si>
  <si>
    <t>Міська лікарня №1</t>
  </si>
  <si>
    <t>Факт (фін)</t>
  </si>
  <si>
    <t>Порівняльний аналіз споживання закладами енергоресурсів за</t>
  </si>
  <si>
    <t>ДНЗ "Український ясла-садок №90 "Калинка"</t>
  </si>
  <si>
    <t>ДНЗ "Ясла-садок №153 "Черемушка"</t>
  </si>
  <si>
    <t>ДНЗ загального розвитку "Ясла-садок №164 "Капітошка"</t>
  </si>
  <si>
    <t>ДНЗ "Український ясла-садок №163 "Квіточка"</t>
  </si>
  <si>
    <t>ДНЗ "Український ясла-садок №161 "Сонечко"</t>
  </si>
  <si>
    <t>ДНЗ "Український ясла-садок №152 "Криничка"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</si>
</sst>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0.0%"/>
    <numFmt numFmtId="166" formatCode="#,##0.000"/>
    <numFmt numFmtId="167" formatCode="0.000"/>
  </numFmts>
  <fonts count="22" x14ac:knownFonts="1">
    <font>
      <sz val="11"/>
      <name val="Arial"/>
      <family val="1"/>
    </font>
    <font>
      <sz val="11"/>
      <color theme="1"/>
      <name val="Calibri"/>
      <family val="2"/>
      <charset val="204"/>
      <scheme val="minor"/>
    </font>
    <font>
      <b/>
      <sz val="11"/>
      <color rgb="FFFFFFFF"/>
      <name val="Arial"/>
      <family val="1"/>
    </font>
    <font>
      <b/>
      <sz val="16"/>
      <color rgb="FFFFFFFF"/>
      <name val="Arial"/>
      <family val="1"/>
    </font>
    <font>
      <sz val="11"/>
      <name val="Arial"/>
      <family val="1"/>
    </font>
    <font>
      <b/>
      <sz val="16"/>
      <color theme="0"/>
      <name val="Arial"/>
      <family val="2"/>
      <charset val="204"/>
    </font>
    <font>
      <sz val="11"/>
      <name val="Arial"/>
      <family val="2"/>
      <charset val="204"/>
    </font>
    <font>
      <sz val="11"/>
      <name val="Arial Cyr"/>
      <charset val="204"/>
    </font>
    <font>
      <b/>
      <sz val="11"/>
      <color theme="0"/>
      <name val="Arial"/>
      <family val="1"/>
    </font>
    <font>
      <sz val="26"/>
      <name val="Arial"/>
      <family val="1"/>
    </font>
    <font>
      <sz val="11"/>
      <color rgb="FFFF0000"/>
      <name val="Arial"/>
      <family val="1"/>
    </font>
    <font>
      <sz val="10"/>
      <name val="Arial Cyr"/>
      <charset val="204"/>
    </font>
    <font>
      <sz val="20"/>
      <name val="Arial"/>
      <family val="1"/>
    </font>
    <font>
      <sz val="14"/>
      <name val="Arial"/>
      <family val="2"/>
      <charset val="204"/>
    </font>
    <font>
      <sz val="14"/>
      <color theme="0"/>
      <name val="Arial"/>
      <family val="1"/>
    </font>
    <font>
      <b/>
      <sz val="11"/>
      <color theme="0"/>
      <name val="Arial"/>
      <family val="2"/>
      <charset val="204"/>
    </font>
    <font>
      <b/>
      <sz val="12"/>
      <color rgb="FFFFFFFF"/>
      <name val="Arial"/>
      <family val="1"/>
    </font>
    <font>
      <sz val="11"/>
      <color rgb="FFC00000"/>
      <name val="Arial"/>
      <family val="1"/>
    </font>
    <font>
      <sz val="11"/>
      <color rgb="FF0070C0"/>
      <name val="Arial"/>
      <family val="1"/>
    </font>
    <font>
      <sz val="19"/>
      <name val="Arial"/>
      <family val="1"/>
    </font>
    <font>
      <sz val="16"/>
      <name val="Arial"/>
      <family val="1"/>
    </font>
    <font>
      <b/>
      <sz val="13"/>
      <color theme="0"/>
      <name val="Arial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EECF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11" fillId="0" borderId="0"/>
  </cellStyleXfs>
  <cellXfs count="621">
    <xf numFmtId="0" fontId="0" fillId="0" borderId="0" xfId="0"/>
    <xf numFmtId="2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2" fontId="0" fillId="0" borderId="0" xfId="0" applyNumberFormat="1"/>
    <xf numFmtId="0" fontId="0" fillId="3" borderId="3" xfId="1" applyFont="1" applyFill="1" applyBorder="1" applyAlignment="1">
      <alignment horizontal="left" vertical="center" wrapText="1"/>
    </xf>
    <xf numFmtId="0" fontId="0" fillId="3" borderId="4" xfId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center" wrapText="1"/>
    </xf>
    <xf numFmtId="0" fontId="0" fillId="2" borderId="0" xfId="0" applyFill="1" applyAlignment="1">
      <alignment horizontal="center"/>
    </xf>
    <xf numFmtId="2" fontId="8" fillId="4" borderId="19" xfId="0" applyNumberFormat="1" applyFont="1" applyFill="1" applyBorder="1" applyAlignment="1">
      <alignment horizontal="center" vertical="center"/>
    </xf>
    <xf numFmtId="2" fontId="8" fillId="4" borderId="8" xfId="0" applyNumberFormat="1" applyFont="1" applyFill="1" applyBorder="1" applyAlignment="1">
      <alignment horizontal="center" vertical="center"/>
    </xf>
    <xf numFmtId="2" fontId="8" fillId="4" borderId="9" xfId="0" applyNumberFormat="1" applyFont="1" applyFill="1" applyBorder="1" applyAlignment="1">
      <alignment horizontal="center" vertical="center"/>
    </xf>
    <xf numFmtId="0" fontId="0" fillId="0" borderId="4" xfId="1" applyFont="1" applyFill="1" applyBorder="1" applyAlignment="1">
      <alignment horizontal="left" vertical="center" wrapText="1"/>
    </xf>
    <xf numFmtId="0" fontId="0" fillId="0" borderId="0" xfId="0" applyFill="1"/>
    <xf numFmtId="0" fontId="4" fillId="0" borderId="4" xfId="1" applyFont="1" applyFill="1" applyBorder="1" applyAlignment="1">
      <alignment horizontal="left" vertical="center" wrapText="1"/>
    </xf>
    <xf numFmtId="0" fontId="0" fillId="0" borderId="3" xfId="1" applyFont="1" applyFill="1" applyBorder="1" applyAlignment="1">
      <alignment horizontal="left" vertical="center" wrapText="1"/>
    </xf>
    <xf numFmtId="49" fontId="6" fillId="0" borderId="0" xfId="0" applyNumberFormat="1" applyFont="1" applyAlignment="1">
      <alignment wrapText="1"/>
    </xf>
    <xf numFmtId="0" fontId="0" fillId="0" borderId="0" xfId="0" applyFill="1" applyAlignment="1">
      <alignment horizontal="center"/>
    </xf>
    <xf numFmtId="0" fontId="0" fillId="0" borderId="45" xfId="1" applyFont="1" applyFill="1" applyBorder="1" applyAlignment="1">
      <alignment horizontal="left" vertical="center" wrapText="1"/>
    </xf>
    <xf numFmtId="0" fontId="0" fillId="0" borderId="18" xfId="1" applyFont="1" applyFill="1" applyBorder="1" applyAlignment="1">
      <alignment horizontal="left" vertical="center" wrapText="1"/>
    </xf>
    <xf numFmtId="0" fontId="0" fillId="2" borderId="45" xfId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 wrapText="1"/>
    </xf>
    <xf numFmtId="0" fontId="0" fillId="0" borderId="55" xfId="0" applyFill="1" applyBorder="1"/>
    <xf numFmtId="0" fontId="6" fillId="0" borderId="7" xfId="0" applyFont="1" applyFill="1" applyBorder="1" applyAlignment="1">
      <alignment horizontal="left" vertical="center" wrapText="1"/>
    </xf>
    <xf numFmtId="0" fontId="0" fillId="0" borderId="56" xfId="0" applyFill="1" applyBorder="1"/>
    <xf numFmtId="0" fontId="6" fillId="0" borderId="39" xfId="0" applyNumberFormat="1" applyFont="1" applyFill="1" applyBorder="1" applyAlignment="1">
      <alignment horizontal="left" vertical="center" wrapText="1"/>
    </xf>
    <xf numFmtId="0" fontId="0" fillId="0" borderId="0" xfId="0" applyFill="1" applyBorder="1"/>
    <xf numFmtId="2" fontId="0" fillId="0" borderId="0" xfId="0" applyNumberFormat="1" applyFont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3" borderId="7" xfId="0" applyNumberFormat="1" applyFont="1" applyFill="1" applyBorder="1" applyAlignment="1">
      <alignment horizontal="left" vertical="center" wrapText="1"/>
    </xf>
    <xf numFmtId="0" fontId="6" fillId="3" borderId="8" xfId="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2" fontId="6" fillId="3" borderId="8" xfId="0" applyNumberFormat="1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left" vertical="center" wrapText="1"/>
    </xf>
    <xf numFmtId="4" fontId="6" fillId="0" borderId="14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wrapText="1"/>
    </xf>
    <xf numFmtId="49" fontId="6" fillId="0" borderId="0" xfId="0" applyNumberFormat="1" applyFont="1" applyFill="1" applyAlignment="1">
      <alignment wrapText="1"/>
    </xf>
    <xf numFmtId="2" fontId="6" fillId="7" borderId="9" xfId="0" applyNumberFormat="1" applyFont="1" applyFill="1" applyBorder="1" applyAlignment="1">
      <alignment horizontal="center" vertical="center"/>
    </xf>
    <xf numFmtId="49" fontId="6" fillId="9" borderId="26" xfId="1" applyNumberFormat="1" applyFont="1" applyFill="1" applyBorder="1" applyAlignment="1">
      <alignment horizontal="left" vertical="center" wrapText="1"/>
    </xf>
    <xf numFmtId="2" fontId="12" fillId="0" borderId="0" xfId="0" applyNumberFormat="1" applyFont="1" applyAlignment="1">
      <alignment horizontal="left"/>
    </xf>
    <xf numFmtId="0" fontId="13" fillId="3" borderId="18" xfId="0" applyFont="1" applyFill="1" applyBorder="1" applyAlignment="1">
      <alignment horizontal="left" vertical="center" wrapText="1"/>
    </xf>
    <xf numFmtId="2" fontId="6" fillId="3" borderId="9" xfId="0" applyNumberFormat="1" applyFont="1" applyFill="1" applyBorder="1" applyAlignment="1">
      <alignment horizontal="center" vertical="center"/>
    </xf>
    <xf numFmtId="2" fontId="6" fillId="3" borderId="19" xfId="0" applyNumberFormat="1" applyFont="1" applyFill="1" applyBorder="1" applyAlignment="1">
      <alignment horizontal="center" vertical="center"/>
    </xf>
    <xf numFmtId="0" fontId="13" fillId="7" borderId="18" xfId="0" applyFont="1" applyFill="1" applyBorder="1" applyAlignment="1">
      <alignment horizontal="left" vertical="center" wrapText="1"/>
    </xf>
    <xf numFmtId="2" fontId="6" fillId="7" borderId="8" xfId="0" applyNumberFormat="1" applyFont="1" applyFill="1" applyBorder="1" applyAlignment="1">
      <alignment horizontal="center" vertical="center"/>
    </xf>
    <xf numFmtId="2" fontId="6" fillId="7" borderId="19" xfId="0" applyNumberFormat="1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left" vertical="center" wrapText="1"/>
    </xf>
    <xf numFmtId="2" fontId="0" fillId="0" borderId="68" xfId="0" applyNumberFormat="1" applyBorder="1"/>
    <xf numFmtId="2" fontId="0" fillId="0" borderId="68" xfId="0" applyNumberFormat="1" applyBorder="1" applyAlignment="1">
      <alignment horizontal="center"/>
    </xf>
    <xf numFmtId="2" fontId="16" fillId="6" borderId="49" xfId="1" applyNumberFormat="1" applyFont="1" applyFill="1" applyBorder="1" applyAlignment="1">
      <alignment horizontal="center" vertical="center" wrapText="1"/>
    </xf>
    <xf numFmtId="2" fontId="16" fillId="6" borderId="66" xfId="1" applyNumberFormat="1" applyFont="1" applyFill="1" applyBorder="1" applyAlignment="1">
      <alignment horizontal="center" vertical="center" wrapText="1"/>
    </xf>
    <xf numFmtId="2" fontId="16" fillId="6" borderId="67" xfId="1" applyNumberFormat="1" applyFont="1" applyFill="1" applyBorder="1" applyAlignment="1">
      <alignment horizontal="center" vertical="center" wrapText="1"/>
    </xf>
    <xf numFmtId="0" fontId="14" fillId="12" borderId="18" xfId="0" applyFont="1" applyFill="1" applyBorder="1" applyAlignment="1">
      <alignment horizontal="left" vertical="center" wrapText="1"/>
    </xf>
    <xf numFmtId="0" fontId="0" fillId="0" borderId="68" xfId="0" applyBorder="1" applyAlignment="1">
      <alignment horizontal="left" wrapText="1"/>
    </xf>
    <xf numFmtId="0" fontId="17" fillId="0" borderId="0" xfId="0" applyFont="1"/>
    <xf numFmtId="49" fontId="0" fillId="0" borderId="0" xfId="0" applyNumberFormat="1" applyFill="1" applyBorder="1" applyAlignment="1">
      <alignment wrapText="1"/>
    </xf>
    <xf numFmtId="0" fontId="0" fillId="0" borderId="0" xfId="0" applyFill="1" applyAlignment="1">
      <alignment vertical="center"/>
    </xf>
    <xf numFmtId="0" fontId="4" fillId="3" borderId="3" xfId="1" applyFont="1" applyFill="1" applyBorder="1" applyAlignment="1">
      <alignment horizontal="left" vertical="center" wrapText="1"/>
    </xf>
    <xf numFmtId="0" fontId="4" fillId="3" borderId="45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4" fillId="0" borderId="3" xfId="1" applyFont="1" applyFill="1" applyBorder="1" applyAlignment="1">
      <alignment horizontal="left" vertical="center" wrapText="1"/>
    </xf>
    <xf numFmtId="0" fontId="4" fillId="0" borderId="45" xfId="1" applyFont="1" applyFill="1" applyBorder="1" applyAlignment="1">
      <alignment horizontal="left" vertical="center" wrapText="1"/>
    </xf>
    <xf numFmtId="0" fontId="4" fillId="0" borderId="77" xfId="1" applyFont="1" applyFill="1" applyBorder="1" applyAlignment="1">
      <alignment horizontal="left" vertical="center" wrapText="1"/>
    </xf>
    <xf numFmtId="0" fontId="4" fillId="3" borderId="61" xfId="1" applyFont="1" applyFill="1" applyBorder="1" applyAlignment="1">
      <alignment horizontal="left" vertical="center" wrapText="1"/>
    </xf>
    <xf numFmtId="0" fontId="4" fillId="0" borderId="18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6" xfId="1" applyFont="1" applyFill="1" applyBorder="1" applyAlignment="1">
      <alignment horizontal="left" vertical="center" wrapText="1"/>
    </xf>
    <xf numFmtId="0" fontId="0" fillId="2" borderId="43" xfId="0" applyFont="1" applyFill="1" applyBorder="1" applyAlignment="1">
      <alignment horizontal="left" vertical="center" wrapText="1"/>
    </xf>
    <xf numFmtId="0" fontId="0" fillId="3" borderId="81" xfId="1" applyFont="1" applyFill="1" applyBorder="1" applyAlignment="1">
      <alignment horizontal="left" vertical="center" wrapText="1"/>
    </xf>
    <xf numFmtId="0" fontId="0" fillId="10" borderId="38" xfId="1" applyFont="1" applyFill="1" applyBorder="1" applyAlignment="1">
      <alignment horizontal="left" vertical="center" wrapText="1"/>
    </xf>
    <xf numFmtId="0" fontId="0" fillId="7" borderId="81" xfId="1" applyFont="1" applyFill="1" applyBorder="1" applyAlignment="1">
      <alignment horizontal="left" vertical="center" wrapText="1"/>
    </xf>
    <xf numFmtId="0" fontId="0" fillId="9" borderId="81" xfId="1" applyFont="1" applyFill="1" applyBorder="1" applyAlignment="1">
      <alignment horizontal="left" vertical="center" wrapText="1"/>
    </xf>
    <xf numFmtId="0" fontId="0" fillId="13" borderId="38" xfId="1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4" fontId="6" fillId="3" borderId="49" xfId="0" applyNumberFormat="1" applyFont="1" applyFill="1" applyBorder="1" applyAlignment="1">
      <alignment horizontal="left" vertical="center" wrapText="1"/>
    </xf>
    <xf numFmtId="0" fontId="6" fillId="0" borderId="5" xfId="0" applyNumberFormat="1" applyFont="1" applyFill="1" applyBorder="1" applyAlignment="1">
      <alignment horizontal="left" vertical="center" wrapText="1"/>
    </xf>
    <xf numFmtId="0" fontId="4" fillId="0" borderId="43" xfId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4" fillId="11" borderId="61" xfId="1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18" fillId="0" borderId="0" xfId="0" applyFont="1" applyAlignment="1">
      <alignment horizontal="left"/>
    </xf>
    <xf numFmtId="2" fontId="0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2" fontId="2" fillId="6" borderId="49" xfId="1" applyNumberFormat="1" applyFont="1" applyFill="1" applyBorder="1" applyAlignment="1">
      <alignment horizontal="center" vertical="top" wrapText="1"/>
    </xf>
    <xf numFmtId="2" fontId="2" fillId="6" borderId="66" xfId="1" applyNumberFormat="1" applyFont="1" applyFill="1" applyBorder="1" applyAlignment="1">
      <alignment horizontal="center" vertical="top" wrapText="1"/>
    </xf>
    <xf numFmtId="164" fontId="0" fillId="0" borderId="15" xfId="0" applyNumberFormat="1" applyFont="1" applyFill="1" applyBorder="1" applyAlignment="1">
      <alignment horizontal="right" vertical="center"/>
    </xf>
    <xf numFmtId="164" fontId="0" fillId="0" borderId="80" xfId="1" applyNumberFormat="1" applyFont="1" applyFill="1" applyBorder="1" applyAlignment="1">
      <alignment horizontal="right" vertical="center"/>
    </xf>
    <xf numFmtId="164" fontId="0" fillId="0" borderId="15" xfId="1" applyNumberFormat="1" applyFont="1" applyFill="1" applyBorder="1" applyAlignment="1">
      <alignment horizontal="right" vertical="center"/>
    </xf>
    <xf numFmtId="164" fontId="0" fillId="3" borderId="23" xfId="0" applyNumberFormat="1" applyFont="1" applyFill="1" applyBorder="1" applyAlignment="1">
      <alignment horizontal="right" vertical="center"/>
    </xf>
    <xf numFmtId="164" fontId="0" fillId="3" borderId="0" xfId="0" applyNumberFormat="1" applyFont="1" applyFill="1" applyBorder="1" applyAlignment="1">
      <alignment horizontal="right" vertical="center"/>
    </xf>
    <xf numFmtId="164" fontId="0" fillId="3" borderId="27" xfId="1" applyNumberFormat="1" applyFont="1" applyFill="1" applyBorder="1" applyAlignment="1">
      <alignment horizontal="right" vertical="center"/>
    </xf>
    <xf numFmtId="164" fontId="0" fillId="3" borderId="23" xfId="1" applyNumberFormat="1" applyFont="1" applyFill="1" applyBorder="1" applyAlignment="1">
      <alignment horizontal="right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25" xfId="1" applyNumberFormat="1" applyFont="1" applyFill="1" applyBorder="1" applyAlignment="1">
      <alignment horizontal="right" vertical="center"/>
    </xf>
    <xf numFmtId="164" fontId="0" fillId="0" borderId="1" xfId="1" applyNumberFormat="1" applyFont="1" applyFill="1" applyBorder="1" applyAlignment="1">
      <alignment horizontal="right" vertical="center"/>
    </xf>
    <xf numFmtId="164" fontId="0" fillId="3" borderId="1" xfId="0" applyNumberFormat="1" applyFont="1" applyFill="1" applyBorder="1" applyAlignment="1">
      <alignment horizontal="right" vertical="center"/>
    </xf>
    <xf numFmtId="164" fontId="0" fillId="3" borderId="25" xfId="1" applyNumberFormat="1" applyFont="1" applyFill="1" applyBorder="1" applyAlignment="1">
      <alignment horizontal="right" vertical="center"/>
    </xf>
    <xf numFmtId="164" fontId="0" fillId="3" borderId="1" xfId="1" applyNumberFormat="1" applyFont="1" applyFill="1" applyBorder="1" applyAlignment="1">
      <alignment horizontal="right" vertical="center"/>
    </xf>
    <xf numFmtId="164" fontId="0" fillId="0" borderId="79" xfId="1" applyNumberFormat="1" applyFont="1" applyFill="1" applyBorder="1" applyAlignment="1">
      <alignment horizontal="right" vertical="center"/>
    </xf>
    <xf numFmtId="164" fontId="0" fillId="0" borderId="9" xfId="0" applyNumberFormat="1" applyFont="1" applyFill="1" applyBorder="1" applyAlignment="1">
      <alignment horizontal="right" vertical="center"/>
    </xf>
    <xf numFmtId="164" fontId="0" fillId="0" borderId="46" xfId="1" applyNumberFormat="1" applyFont="1" applyFill="1" applyBorder="1" applyAlignment="1">
      <alignment horizontal="right" vertical="center"/>
    </xf>
    <xf numFmtId="164" fontId="0" fillId="0" borderId="23" xfId="0" applyNumberFormat="1" applyFont="1" applyFill="1" applyBorder="1" applyAlignment="1">
      <alignment horizontal="right" vertical="center"/>
    </xf>
    <xf numFmtId="164" fontId="0" fillId="3" borderId="32" xfId="1" applyNumberFormat="1" applyFont="1" applyFill="1" applyBorder="1" applyAlignment="1">
      <alignment horizontal="right" vertical="center"/>
    </xf>
    <xf numFmtId="164" fontId="0" fillId="0" borderId="32" xfId="1" applyNumberFormat="1" applyFont="1" applyFill="1" applyBorder="1" applyAlignment="1">
      <alignment horizontal="right" vertical="center"/>
    </xf>
    <xf numFmtId="164" fontId="0" fillId="5" borderId="25" xfId="1" applyNumberFormat="1" applyFont="1" applyFill="1" applyBorder="1" applyAlignment="1">
      <alignment horizontal="right" vertical="center"/>
    </xf>
    <xf numFmtId="164" fontId="0" fillId="0" borderId="30" xfId="1" applyNumberFormat="1" applyFont="1" applyFill="1" applyBorder="1" applyAlignment="1">
      <alignment horizontal="right" vertical="center"/>
    </xf>
    <xf numFmtId="164" fontId="0" fillId="0" borderId="57" xfId="0" applyNumberFormat="1" applyFont="1" applyFill="1" applyBorder="1" applyAlignment="1">
      <alignment horizontal="right" vertical="center"/>
    </xf>
    <xf numFmtId="164" fontId="0" fillId="0" borderId="23" xfId="1" applyNumberFormat="1" applyFont="1" applyFill="1" applyBorder="1" applyAlignment="1">
      <alignment horizontal="right" vertical="center"/>
    </xf>
    <xf numFmtId="164" fontId="0" fillId="0" borderId="55" xfId="1" applyNumberFormat="1" applyFont="1" applyFill="1" applyBorder="1" applyAlignment="1">
      <alignment horizontal="right" vertical="center"/>
    </xf>
    <xf numFmtId="164" fontId="0" fillId="3" borderId="32" xfId="0" applyNumberFormat="1" applyFont="1" applyFill="1" applyBorder="1" applyAlignment="1">
      <alignment horizontal="right" vertical="center"/>
    </xf>
    <xf numFmtId="164" fontId="0" fillId="0" borderId="32" xfId="0" applyNumberFormat="1" applyFont="1" applyFill="1" applyBorder="1" applyAlignment="1">
      <alignment horizontal="right" vertical="center"/>
    </xf>
    <xf numFmtId="164" fontId="0" fillId="0" borderId="40" xfId="1" applyNumberFormat="1" applyFont="1" applyFill="1" applyBorder="1" applyAlignment="1">
      <alignment horizontal="right" vertical="center"/>
    </xf>
    <xf numFmtId="164" fontId="0" fillId="3" borderId="9" xfId="1" applyNumberFormat="1" applyFont="1" applyFill="1" applyBorder="1" applyAlignment="1">
      <alignment horizontal="right" vertical="center"/>
    </xf>
    <xf numFmtId="164" fontId="0" fillId="3" borderId="46" xfId="1" applyNumberFormat="1" applyFont="1" applyFill="1" applyBorder="1" applyAlignment="1">
      <alignment horizontal="right" vertical="center"/>
    </xf>
    <xf numFmtId="164" fontId="0" fillId="0" borderId="12" xfId="1" applyNumberFormat="1" applyFont="1" applyFill="1" applyBorder="1" applyAlignment="1">
      <alignment horizontal="right" vertical="center"/>
    </xf>
    <xf numFmtId="164" fontId="0" fillId="0" borderId="6" xfId="1" applyNumberFormat="1" applyFont="1" applyFill="1" applyBorder="1" applyAlignment="1">
      <alignment horizontal="right" vertical="center"/>
    </xf>
    <xf numFmtId="164" fontId="0" fillId="3" borderId="30" xfId="1" applyNumberFormat="1" applyFont="1" applyFill="1" applyBorder="1" applyAlignment="1">
      <alignment horizontal="right" vertical="center"/>
    </xf>
    <xf numFmtId="164" fontId="0" fillId="3" borderId="5" xfId="0" applyNumberFormat="1" applyFont="1" applyFill="1" applyBorder="1" applyAlignment="1">
      <alignment horizontal="right" vertical="center" wrapText="1"/>
    </xf>
    <xf numFmtId="164" fontId="0" fillId="3" borderId="6" xfId="1" applyNumberFormat="1" applyFont="1" applyFill="1" applyBorder="1" applyAlignment="1">
      <alignment horizontal="right" vertical="center"/>
    </xf>
    <xf numFmtId="164" fontId="0" fillId="3" borderId="5" xfId="0" applyNumberFormat="1" applyFont="1" applyFill="1" applyBorder="1" applyAlignment="1">
      <alignment horizontal="right" vertical="center"/>
    </xf>
    <xf numFmtId="164" fontId="0" fillId="3" borderId="82" xfId="0" applyNumberFormat="1" applyFont="1" applyFill="1" applyBorder="1" applyAlignment="1">
      <alignment horizontal="right" vertical="center"/>
    </xf>
    <xf numFmtId="164" fontId="7" fillId="3" borderId="5" xfId="0" applyNumberFormat="1" applyFont="1" applyFill="1" applyBorder="1" applyAlignment="1">
      <alignment horizontal="right" vertical="center"/>
    </xf>
    <xf numFmtId="164" fontId="0" fillId="0" borderId="66" xfId="0" applyNumberFormat="1" applyFont="1" applyFill="1" applyBorder="1" applyAlignment="1">
      <alignment horizontal="right" vertical="center"/>
    </xf>
    <xf numFmtId="164" fontId="7" fillId="0" borderId="49" xfId="0" applyNumberFormat="1" applyFont="1" applyFill="1" applyBorder="1" applyAlignment="1">
      <alignment horizontal="right" vertical="center"/>
    </xf>
    <xf numFmtId="164" fontId="0" fillId="3" borderId="53" xfId="0" applyNumberFormat="1" applyFont="1" applyFill="1" applyBorder="1" applyAlignment="1">
      <alignment horizontal="right" vertical="center"/>
    </xf>
    <xf numFmtId="164" fontId="0" fillId="0" borderId="28" xfId="0" applyNumberFormat="1" applyFont="1" applyFill="1" applyBorder="1" applyAlignment="1">
      <alignment horizontal="right" vertical="center"/>
    </xf>
    <xf numFmtId="164" fontId="0" fillId="3" borderId="9" xfId="0" applyNumberFormat="1" applyFont="1" applyFill="1" applyBorder="1" applyAlignment="1">
      <alignment horizontal="right" vertical="center"/>
    </xf>
    <xf numFmtId="164" fontId="0" fillId="2" borderId="23" xfId="0" applyNumberFormat="1" applyFont="1" applyFill="1" applyBorder="1" applyAlignment="1">
      <alignment horizontal="right" vertical="center"/>
    </xf>
    <xf numFmtId="164" fontId="8" fillId="4" borderId="8" xfId="0" applyNumberFormat="1" applyFont="1" applyFill="1" applyBorder="1" applyAlignment="1">
      <alignment horizontal="right" vertical="center"/>
    </xf>
    <xf numFmtId="164" fontId="8" fillId="4" borderId="9" xfId="0" applyNumberFormat="1" applyFont="1" applyFill="1" applyBorder="1" applyAlignment="1">
      <alignment horizontal="right" vertical="center"/>
    </xf>
    <xf numFmtId="164" fontId="6" fillId="9" borderId="1" xfId="1" applyNumberFormat="1" applyFont="1" applyFill="1" applyBorder="1" applyAlignment="1">
      <alignment horizontal="right" vertical="center" wrapText="1"/>
    </xf>
    <xf numFmtId="164" fontId="6" fillId="0" borderId="9" xfId="0" applyNumberFormat="1" applyFont="1" applyFill="1" applyBorder="1" applyAlignment="1">
      <alignment horizontal="right" vertical="center"/>
    </xf>
    <xf numFmtId="164" fontId="6" fillId="3" borderId="23" xfId="0" applyNumberFormat="1" applyFont="1" applyFill="1" applyBorder="1" applyAlignment="1">
      <alignment horizontal="right" vertical="center"/>
    </xf>
    <xf numFmtId="164" fontId="6" fillId="0" borderId="1" xfId="0" applyNumberFormat="1" applyFont="1" applyFill="1" applyBorder="1" applyAlignment="1">
      <alignment horizontal="right" vertical="center"/>
    </xf>
    <xf numFmtId="164" fontId="0" fillId="3" borderId="10" xfId="0" applyNumberFormat="1" applyFont="1" applyFill="1" applyBorder="1" applyAlignment="1">
      <alignment horizontal="right" vertical="center"/>
    </xf>
    <xf numFmtId="164" fontId="6" fillId="3" borderId="10" xfId="0" applyNumberFormat="1" applyFont="1" applyFill="1" applyBorder="1" applyAlignment="1">
      <alignment horizontal="right" vertical="center"/>
    </xf>
    <xf numFmtId="164" fontId="6" fillId="3" borderId="1" xfId="0" applyNumberFormat="1" applyFont="1" applyFill="1" applyBorder="1" applyAlignment="1">
      <alignment horizontal="right" vertical="center"/>
    </xf>
    <xf numFmtId="164" fontId="0" fillId="8" borderId="70" xfId="0" applyNumberFormat="1" applyFont="1" applyFill="1" applyBorder="1" applyAlignment="1">
      <alignment horizontal="right" vertical="center"/>
    </xf>
    <xf numFmtId="164" fontId="6" fillId="8" borderId="70" xfId="0" applyNumberFormat="1" applyFont="1" applyFill="1" applyBorder="1" applyAlignment="1">
      <alignment horizontal="right" vertical="center"/>
    </xf>
    <xf numFmtId="164" fontId="0" fillId="10" borderId="70" xfId="0" applyNumberFormat="1" applyFont="1" applyFill="1" applyBorder="1" applyAlignment="1">
      <alignment horizontal="right" vertical="center"/>
    </xf>
    <xf numFmtId="164" fontId="6" fillId="10" borderId="70" xfId="0" applyNumberFormat="1" applyFont="1" applyFill="1" applyBorder="1" applyAlignment="1">
      <alignment horizontal="right" vertical="center"/>
    </xf>
    <xf numFmtId="164" fontId="6" fillId="0" borderId="23" xfId="0" applyNumberFormat="1" applyFont="1" applyFill="1" applyBorder="1" applyAlignment="1">
      <alignment horizontal="right" vertical="center"/>
    </xf>
    <xf numFmtId="164" fontId="6" fillId="3" borderId="0" xfId="0" applyNumberFormat="1" applyFont="1" applyFill="1" applyBorder="1" applyAlignment="1">
      <alignment horizontal="right" vertical="center"/>
    </xf>
    <xf numFmtId="164" fontId="8" fillId="4" borderId="14" xfId="0" applyNumberFormat="1" applyFont="1" applyFill="1" applyBorder="1" applyAlignment="1">
      <alignment horizontal="right" vertical="center"/>
    </xf>
    <xf numFmtId="164" fontId="8" fillId="4" borderId="17" xfId="0" applyNumberFormat="1" applyFont="1" applyFill="1" applyBorder="1" applyAlignment="1">
      <alignment horizontal="right" vertical="center"/>
    </xf>
    <xf numFmtId="2" fontId="10" fillId="0" borderId="0" xfId="0" applyNumberFormat="1" applyFont="1" applyAlignment="1">
      <alignment horizontal="center"/>
    </xf>
    <xf numFmtId="0" fontId="10" fillId="0" borderId="0" xfId="0" applyFont="1"/>
    <xf numFmtId="0" fontId="10" fillId="0" borderId="0" xfId="0" applyFont="1" applyFill="1"/>
    <xf numFmtId="164" fontId="0" fillId="0" borderId="14" xfId="0" applyNumberFormat="1" applyFont="1" applyFill="1" applyBorder="1" applyAlignment="1">
      <alignment horizontal="right" vertical="center"/>
    </xf>
    <xf numFmtId="164" fontId="0" fillId="0" borderId="14" xfId="1" applyNumberFormat="1" applyFont="1" applyFill="1" applyBorder="1" applyAlignment="1">
      <alignment horizontal="right" vertical="center"/>
    </xf>
    <xf numFmtId="164" fontId="0" fillId="3" borderId="22" xfId="0" applyNumberFormat="1" applyFont="1" applyFill="1" applyBorder="1" applyAlignment="1">
      <alignment horizontal="right" vertical="center"/>
    </xf>
    <xf numFmtId="164" fontId="0" fillId="3" borderId="22" xfId="1" applyNumberFormat="1" applyFont="1" applyFill="1" applyBorder="1" applyAlignment="1">
      <alignment horizontal="right" vertical="center"/>
    </xf>
    <xf numFmtId="164" fontId="0" fillId="0" borderId="7" xfId="0" applyNumberFormat="1" applyFont="1" applyFill="1" applyBorder="1" applyAlignment="1">
      <alignment horizontal="right" vertical="center"/>
    </xf>
    <xf numFmtId="164" fontId="0" fillId="0" borderId="7" xfId="1" applyNumberFormat="1" applyFont="1" applyFill="1" applyBorder="1" applyAlignment="1">
      <alignment horizontal="right" vertical="center"/>
    </xf>
    <xf numFmtId="164" fontId="0" fillId="3" borderId="7" xfId="0" applyNumberFormat="1" applyFont="1" applyFill="1" applyBorder="1" applyAlignment="1">
      <alignment horizontal="right" vertical="center"/>
    </xf>
    <xf numFmtId="164" fontId="0" fillId="3" borderId="7" xfId="1" applyNumberFormat="1" applyFont="1" applyFill="1" applyBorder="1" applyAlignment="1">
      <alignment horizontal="right" vertical="center"/>
    </xf>
    <xf numFmtId="164" fontId="0" fillId="0" borderId="8" xfId="0" applyNumberFormat="1" applyFont="1" applyFill="1" applyBorder="1" applyAlignment="1">
      <alignment horizontal="right" vertical="center"/>
    </xf>
    <xf numFmtId="164" fontId="0" fillId="0" borderId="8" xfId="1" applyNumberFormat="1" applyFont="1" applyFill="1" applyBorder="1" applyAlignment="1">
      <alignment horizontal="right" vertical="center"/>
    </xf>
    <xf numFmtId="164" fontId="0" fillId="0" borderId="22" xfId="0" applyNumberFormat="1" applyFont="1" applyFill="1" applyBorder="1" applyAlignment="1">
      <alignment horizontal="right" vertical="center"/>
    </xf>
    <xf numFmtId="164" fontId="0" fillId="0" borderId="22" xfId="1" applyNumberFormat="1" applyFont="1" applyFill="1" applyBorder="1" applyAlignment="1">
      <alignment horizontal="right" vertical="center"/>
    </xf>
    <xf numFmtId="164" fontId="0" fillId="3" borderId="31" xfId="1" applyNumberFormat="1" applyFont="1" applyFill="1" applyBorder="1" applyAlignment="1">
      <alignment horizontal="right" vertical="center"/>
    </xf>
    <xf numFmtId="164" fontId="0" fillId="0" borderId="31" xfId="1" applyNumberFormat="1" applyFont="1" applyFill="1" applyBorder="1" applyAlignment="1">
      <alignment horizontal="right" vertical="center"/>
    </xf>
    <xf numFmtId="164" fontId="0" fillId="3" borderId="31" xfId="0" applyNumberFormat="1" applyFont="1" applyFill="1" applyBorder="1" applyAlignment="1">
      <alignment horizontal="right" vertical="center"/>
    </xf>
    <xf numFmtId="164" fontId="0" fillId="0" borderId="49" xfId="0" applyNumberFormat="1" applyFont="1" applyFill="1" applyBorder="1" applyAlignment="1">
      <alignment horizontal="right" vertical="center"/>
    </xf>
    <xf numFmtId="164" fontId="0" fillId="0" borderId="49" xfId="1" applyNumberFormat="1" applyFont="1" applyFill="1" applyBorder="1" applyAlignment="1">
      <alignment horizontal="right" vertical="center"/>
    </xf>
    <xf numFmtId="164" fontId="7" fillId="0" borderId="22" xfId="0" applyNumberFormat="1" applyFont="1" applyFill="1" applyBorder="1" applyAlignment="1">
      <alignment horizontal="right" vertical="center"/>
    </xf>
    <xf numFmtId="164" fontId="7" fillId="3" borderId="7" xfId="0" applyNumberFormat="1" applyFont="1" applyFill="1" applyBorder="1" applyAlignment="1">
      <alignment horizontal="right" vertical="center"/>
    </xf>
    <xf numFmtId="164" fontId="7" fillId="0" borderId="7" xfId="0" applyNumberFormat="1" applyFont="1" applyFill="1" applyBorder="1" applyAlignment="1">
      <alignment horizontal="right" vertical="center"/>
    </xf>
    <xf numFmtId="164" fontId="0" fillId="3" borderId="8" xfId="0" applyNumberFormat="1" applyFont="1" applyFill="1" applyBorder="1" applyAlignment="1">
      <alignment horizontal="right" vertical="center"/>
    </xf>
    <xf numFmtId="164" fontId="7" fillId="3" borderId="8" xfId="0" applyNumberFormat="1" applyFont="1" applyFill="1" applyBorder="1" applyAlignment="1">
      <alignment horizontal="right" vertical="center"/>
    </xf>
    <xf numFmtId="164" fontId="0" fillId="3" borderId="8" xfId="1" applyNumberFormat="1" applyFont="1" applyFill="1" applyBorder="1" applyAlignment="1">
      <alignment horizontal="right" vertical="center"/>
    </xf>
    <xf numFmtId="164" fontId="7" fillId="0" borderId="14" xfId="0" applyNumberFormat="1" applyFont="1" applyFill="1" applyBorder="1" applyAlignment="1">
      <alignment horizontal="right" vertical="center"/>
    </xf>
    <xf numFmtId="164" fontId="7" fillId="3" borderId="22" xfId="0" applyNumberFormat="1" applyFont="1" applyFill="1" applyBorder="1" applyAlignment="1">
      <alignment horizontal="right" vertical="center"/>
    </xf>
    <xf numFmtId="164" fontId="0" fillId="0" borderId="39" xfId="0" applyNumberFormat="1" applyFont="1" applyFill="1" applyBorder="1" applyAlignment="1">
      <alignment horizontal="right" vertical="center"/>
    </xf>
    <xf numFmtId="164" fontId="7" fillId="0" borderId="39" xfId="0" applyNumberFormat="1" applyFont="1" applyFill="1" applyBorder="1" applyAlignment="1">
      <alignment horizontal="right" vertical="center"/>
    </xf>
    <xf numFmtId="164" fontId="0" fillId="0" borderId="39" xfId="1" applyNumberFormat="1" applyFont="1" applyFill="1" applyBorder="1" applyAlignment="1">
      <alignment horizontal="right" vertical="center"/>
    </xf>
    <xf numFmtId="164" fontId="0" fillId="0" borderId="5" xfId="0" applyNumberFormat="1" applyFont="1" applyFill="1" applyBorder="1" applyAlignment="1">
      <alignment horizontal="right" vertical="center"/>
    </xf>
    <xf numFmtId="164" fontId="7" fillId="0" borderId="5" xfId="0" applyNumberFormat="1" applyFont="1" applyFill="1" applyBorder="1" applyAlignment="1">
      <alignment horizontal="right" vertical="center"/>
    </xf>
    <xf numFmtId="164" fontId="0" fillId="0" borderId="5" xfId="1" applyNumberFormat="1" applyFont="1" applyFill="1" applyBorder="1" applyAlignment="1">
      <alignment horizontal="right" vertical="center"/>
    </xf>
    <xf numFmtId="164" fontId="0" fillId="3" borderId="49" xfId="0" applyNumberFormat="1" applyFont="1" applyFill="1" applyBorder="1" applyAlignment="1">
      <alignment horizontal="right" vertical="center"/>
    </xf>
    <xf numFmtId="164" fontId="7" fillId="3" borderId="49" xfId="0" applyNumberFormat="1" applyFont="1" applyFill="1" applyBorder="1" applyAlignment="1">
      <alignment horizontal="right" vertical="center"/>
    </xf>
    <xf numFmtId="164" fontId="0" fillId="3" borderId="49" xfId="1" applyNumberFormat="1" applyFont="1" applyFill="1" applyBorder="1" applyAlignment="1">
      <alignment horizontal="right" vertical="center"/>
    </xf>
    <xf numFmtId="164" fontId="0" fillId="0" borderId="49" xfId="0" applyNumberFormat="1" applyFont="1" applyFill="1" applyBorder="1" applyAlignment="1">
      <alignment horizontal="right" vertical="center" wrapText="1"/>
    </xf>
    <xf numFmtId="164" fontId="7" fillId="3" borderId="22" xfId="0" applyNumberFormat="1" applyFont="1" applyFill="1" applyBorder="1" applyAlignment="1">
      <alignment horizontal="right" vertical="center" wrapText="1"/>
    </xf>
    <xf numFmtId="164" fontId="0" fillId="0" borderId="7" xfId="0" applyNumberFormat="1" applyFont="1" applyFill="1" applyBorder="1" applyAlignment="1">
      <alignment horizontal="right" vertical="center" wrapText="1"/>
    </xf>
    <xf numFmtId="164" fontId="0" fillId="3" borderId="8" xfId="0" applyNumberFormat="1" applyFont="1" applyFill="1" applyBorder="1" applyAlignment="1">
      <alignment horizontal="right" vertical="center" wrapText="1"/>
    </xf>
    <xf numFmtId="164" fontId="0" fillId="2" borderId="22" xfId="0" applyNumberFormat="1" applyFont="1" applyFill="1" applyBorder="1" applyAlignment="1">
      <alignment horizontal="right" vertical="center" wrapText="1"/>
    </xf>
    <xf numFmtId="164" fontId="0" fillId="2" borderId="22" xfId="0" applyNumberFormat="1" applyFont="1" applyFill="1" applyBorder="1" applyAlignment="1">
      <alignment horizontal="right" vertical="center"/>
    </xf>
    <xf numFmtId="164" fontId="0" fillId="3" borderId="7" xfId="0" applyNumberFormat="1" applyFont="1" applyFill="1" applyBorder="1" applyAlignment="1">
      <alignment horizontal="right" vertical="center" wrapText="1"/>
    </xf>
    <xf numFmtId="164" fontId="0" fillId="3" borderId="22" xfId="0" applyNumberFormat="1" applyFont="1" applyFill="1" applyBorder="1" applyAlignment="1">
      <alignment horizontal="right" vertical="center" wrapText="1"/>
    </xf>
    <xf numFmtId="164" fontId="0" fillId="3" borderId="33" xfId="0" applyNumberFormat="1" applyFont="1" applyFill="1" applyBorder="1" applyAlignment="1">
      <alignment horizontal="right" vertical="center"/>
    </xf>
    <xf numFmtId="164" fontId="0" fillId="9" borderId="1" xfId="1" applyNumberFormat="1" applyFont="1" applyFill="1" applyBorder="1" applyAlignment="1">
      <alignment horizontal="right" vertical="center" wrapText="1"/>
    </xf>
    <xf numFmtId="164" fontId="0" fillId="9" borderId="5" xfId="0" applyNumberFormat="1" applyFont="1" applyFill="1" applyBorder="1" applyAlignment="1">
      <alignment horizontal="right" vertical="center"/>
    </xf>
    <xf numFmtId="164" fontId="0" fillId="3" borderId="36" xfId="0" applyNumberFormat="1" applyFont="1" applyFill="1" applyBorder="1" applyAlignment="1">
      <alignment horizontal="right" vertical="center"/>
    </xf>
    <xf numFmtId="164" fontId="0" fillId="8" borderId="73" xfId="0" applyNumberFormat="1" applyFont="1" applyFill="1" applyBorder="1" applyAlignment="1">
      <alignment horizontal="right" vertical="center"/>
    </xf>
    <xf numFmtId="164" fontId="0" fillId="10" borderId="73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165" fontId="0" fillId="3" borderId="64" xfId="1" applyNumberFormat="1" applyFont="1" applyFill="1" applyBorder="1" applyAlignment="1">
      <alignment horizontal="right" vertical="center"/>
    </xf>
    <xf numFmtId="165" fontId="0" fillId="0" borderId="19" xfId="1" applyNumberFormat="1" applyFont="1" applyFill="1" applyBorder="1" applyAlignment="1">
      <alignment horizontal="right" vertical="center"/>
    </xf>
    <xf numFmtId="165" fontId="0" fillId="3" borderId="51" xfId="1" applyNumberFormat="1" applyFont="1" applyFill="1" applyBorder="1" applyAlignment="1">
      <alignment horizontal="right" vertical="center"/>
    </xf>
    <xf numFmtId="165" fontId="0" fillId="0" borderId="29" xfId="1" applyNumberFormat="1" applyFont="1" applyFill="1" applyBorder="1" applyAlignment="1">
      <alignment horizontal="right" vertical="center"/>
    </xf>
    <xf numFmtId="165" fontId="0" fillId="3" borderId="46" xfId="1" applyNumberFormat="1" applyFont="1" applyFill="1" applyBorder="1" applyAlignment="1">
      <alignment horizontal="right" vertical="center"/>
    </xf>
    <xf numFmtId="165" fontId="0" fillId="0" borderId="51" xfId="1" applyNumberFormat="1" applyFont="1" applyFill="1" applyBorder="1" applyAlignment="1">
      <alignment horizontal="right" vertical="center"/>
    </xf>
    <xf numFmtId="165" fontId="0" fillId="3" borderId="25" xfId="1" applyNumberFormat="1" applyFont="1" applyFill="1" applyBorder="1" applyAlignment="1">
      <alignment horizontal="right" vertical="center"/>
    </xf>
    <xf numFmtId="165" fontId="0" fillId="0" borderId="25" xfId="1" applyNumberFormat="1" applyFont="1" applyFill="1" applyBorder="1" applyAlignment="1">
      <alignment horizontal="right" vertical="center"/>
    </xf>
    <xf numFmtId="165" fontId="0" fillId="3" borderId="27" xfId="1" applyNumberFormat="1" applyFont="1" applyFill="1" applyBorder="1" applyAlignment="1">
      <alignment horizontal="right" vertical="center"/>
    </xf>
    <xf numFmtId="165" fontId="8" fillId="4" borderId="19" xfId="0" applyNumberFormat="1" applyFont="1" applyFill="1" applyBorder="1" applyAlignment="1">
      <alignment horizontal="right" vertical="center"/>
    </xf>
    <xf numFmtId="165" fontId="0" fillId="3" borderId="83" xfId="1" applyNumberFormat="1" applyFont="1" applyFill="1" applyBorder="1" applyAlignment="1">
      <alignment horizontal="right" vertical="center"/>
    </xf>
    <xf numFmtId="165" fontId="0" fillId="0" borderId="67" xfId="1" applyNumberFormat="1" applyFont="1" applyFill="1" applyBorder="1" applyAlignment="1">
      <alignment horizontal="right" vertical="center"/>
    </xf>
    <xf numFmtId="165" fontId="0" fillId="3" borderId="52" xfId="1" applyNumberFormat="1" applyFont="1" applyFill="1" applyBorder="1" applyAlignment="1">
      <alignment horizontal="right" vertical="center"/>
    </xf>
    <xf numFmtId="165" fontId="0" fillId="0" borderId="2" xfId="1" applyNumberFormat="1" applyFont="1" applyFill="1" applyBorder="1" applyAlignment="1">
      <alignment horizontal="right" vertical="center"/>
    </xf>
    <xf numFmtId="165" fontId="0" fillId="3" borderId="47" xfId="1" applyNumberFormat="1" applyFont="1" applyFill="1" applyBorder="1" applyAlignment="1">
      <alignment horizontal="right" vertical="center"/>
    </xf>
    <xf numFmtId="165" fontId="0" fillId="2" borderId="44" xfId="1" applyNumberFormat="1" applyFont="1" applyFill="1" applyBorder="1" applyAlignment="1">
      <alignment horizontal="right" vertical="center"/>
    </xf>
    <xf numFmtId="165" fontId="0" fillId="3" borderId="35" xfId="1" applyNumberFormat="1" applyFont="1" applyFill="1" applyBorder="1" applyAlignment="1">
      <alignment horizontal="right" vertical="center"/>
    </xf>
    <xf numFmtId="165" fontId="0" fillId="0" borderId="35" xfId="1" applyNumberFormat="1" applyFont="1" applyFill="1" applyBorder="1" applyAlignment="1">
      <alignment horizontal="right" vertical="center"/>
    </xf>
    <xf numFmtId="165" fontId="0" fillId="3" borderId="44" xfId="1" applyNumberFormat="1" applyFont="1" applyFill="1" applyBorder="1" applyAlignment="1">
      <alignment horizontal="right" vertical="center"/>
    </xf>
    <xf numFmtId="0" fontId="0" fillId="8" borderId="26" xfId="1" applyFont="1" applyFill="1" applyBorder="1" applyAlignment="1">
      <alignment horizontal="left" vertical="center" wrapText="1"/>
    </xf>
    <xf numFmtId="0" fontId="0" fillId="8" borderId="61" xfId="1" applyFont="1" applyFill="1" applyBorder="1" applyAlignment="1">
      <alignment horizontal="left" vertical="center" wrapText="1"/>
    </xf>
    <xf numFmtId="0" fontId="0" fillId="8" borderId="16" xfId="1" applyFont="1" applyFill="1" applyBorder="1" applyAlignment="1">
      <alignment horizontal="left" vertical="center" wrapText="1"/>
    </xf>
    <xf numFmtId="0" fontId="0" fillId="10" borderId="81" xfId="1" applyFont="1" applyFill="1" applyBorder="1" applyAlignment="1">
      <alignment horizontal="left" vertical="center" wrapText="1"/>
    </xf>
    <xf numFmtId="0" fontId="0" fillId="0" borderId="61" xfId="1" applyFont="1" applyFill="1" applyBorder="1" applyAlignment="1">
      <alignment horizontal="left" vertical="center" wrapText="1"/>
    </xf>
    <xf numFmtId="0" fontId="4" fillId="11" borderId="38" xfId="1" applyFont="1" applyFill="1" applyBorder="1" applyAlignment="1">
      <alignment horizontal="left" vertical="center" wrapText="1"/>
    </xf>
    <xf numFmtId="0" fontId="0" fillId="11" borderId="77" xfId="1" applyFont="1" applyFill="1" applyBorder="1" applyAlignment="1">
      <alignment horizontal="left" vertical="center" wrapText="1"/>
    </xf>
    <xf numFmtId="165" fontId="0" fillId="9" borderId="83" xfId="1" applyNumberFormat="1" applyFont="1" applyFill="1" applyBorder="1" applyAlignment="1">
      <alignment horizontal="right" vertical="center"/>
    </xf>
    <xf numFmtId="165" fontId="0" fillId="0" borderId="60" xfId="1" applyNumberFormat="1" applyFont="1" applyFill="1" applyBorder="1" applyAlignment="1">
      <alignment horizontal="right" vertical="center"/>
    </xf>
    <xf numFmtId="165" fontId="0" fillId="0" borderId="62" xfId="1" applyNumberFormat="1" applyFont="1" applyFill="1" applyBorder="1" applyAlignment="1">
      <alignment horizontal="right" vertical="center"/>
    </xf>
    <xf numFmtId="165" fontId="0" fillId="10" borderId="21" xfId="1" applyNumberFormat="1" applyFont="1" applyFill="1" applyBorder="1" applyAlignment="1">
      <alignment horizontal="right" vertical="center"/>
    </xf>
    <xf numFmtId="165" fontId="0" fillId="0" borderId="27" xfId="1" applyNumberFormat="1" applyFont="1" applyFill="1" applyBorder="1" applyAlignment="1">
      <alignment horizontal="right" vertical="center"/>
    </xf>
    <xf numFmtId="165" fontId="0" fillId="3" borderId="24" xfId="1" applyNumberFormat="1" applyFont="1" applyFill="1" applyBorder="1" applyAlignment="1">
      <alignment horizontal="right" vertical="center"/>
    </xf>
    <xf numFmtId="165" fontId="8" fillId="4" borderId="17" xfId="0" applyNumberFormat="1" applyFont="1" applyFill="1" applyBorder="1" applyAlignment="1">
      <alignment horizontal="right" vertical="center"/>
    </xf>
    <xf numFmtId="10" fontId="0" fillId="9" borderId="83" xfId="1" applyNumberFormat="1" applyFont="1" applyFill="1" applyBorder="1" applyAlignment="1">
      <alignment horizontal="right" vertical="center"/>
    </xf>
    <xf numFmtId="10" fontId="0" fillId="0" borderId="60" xfId="1" applyNumberFormat="1" applyFont="1" applyFill="1" applyBorder="1" applyAlignment="1">
      <alignment horizontal="right" vertical="center"/>
    </xf>
    <xf numFmtId="10" fontId="0" fillId="3" borderId="44" xfId="1" applyNumberFormat="1" applyFont="1" applyFill="1" applyBorder="1" applyAlignment="1">
      <alignment horizontal="right" vertical="center"/>
    </xf>
    <xf numFmtId="10" fontId="0" fillId="0" borderId="35" xfId="1" applyNumberFormat="1" applyFont="1" applyFill="1" applyBorder="1" applyAlignment="1">
      <alignment horizontal="right" vertical="center"/>
    </xf>
    <xf numFmtId="10" fontId="0" fillId="3" borderId="35" xfId="1" applyNumberFormat="1" applyFont="1" applyFill="1" applyBorder="1" applyAlignment="1">
      <alignment horizontal="right" vertical="center"/>
    </xf>
    <xf numFmtId="10" fontId="0" fillId="0" borderId="47" xfId="1" applyNumberFormat="1" applyFont="1" applyFill="1" applyBorder="1" applyAlignment="1">
      <alignment horizontal="right" vertical="center"/>
    </xf>
    <xf numFmtId="10" fontId="0" fillId="8" borderId="13" xfId="1" applyNumberFormat="1" applyFont="1" applyFill="1" applyBorder="1" applyAlignment="1">
      <alignment horizontal="right" vertical="center"/>
    </xf>
    <xf numFmtId="10" fontId="0" fillId="10" borderId="64" xfId="1" applyNumberFormat="1" applyFont="1" applyFill="1" applyBorder="1" applyAlignment="1">
      <alignment horizontal="right" vertical="center"/>
    </xf>
    <xf numFmtId="10" fontId="0" fillId="0" borderId="29" xfId="1" applyNumberFormat="1" applyFont="1" applyFill="1" applyBorder="1" applyAlignment="1">
      <alignment horizontal="right" vertical="center"/>
    </xf>
    <xf numFmtId="10" fontId="0" fillId="0" borderId="44" xfId="1" applyNumberFormat="1" applyFont="1" applyFill="1" applyBorder="1" applyAlignment="1">
      <alignment horizontal="right" vertical="center"/>
    </xf>
    <xf numFmtId="10" fontId="0" fillId="11" borderId="78" xfId="1" applyNumberFormat="1" applyFont="1" applyFill="1" applyBorder="1" applyAlignment="1">
      <alignment horizontal="right" vertical="center"/>
    </xf>
    <xf numFmtId="10" fontId="0" fillId="11" borderId="50" xfId="1" applyNumberFormat="1" applyFont="1" applyFill="1" applyBorder="1" applyAlignment="1">
      <alignment horizontal="right" vertical="center"/>
    </xf>
    <xf numFmtId="165" fontId="0" fillId="8" borderId="29" xfId="1" applyNumberFormat="1" applyFont="1" applyFill="1" applyBorder="1" applyAlignment="1">
      <alignment horizontal="right" vertical="center"/>
    </xf>
    <xf numFmtId="165" fontId="6" fillId="7" borderId="83" xfId="1" applyNumberFormat="1" applyFont="1" applyFill="1" applyBorder="1" applyAlignment="1">
      <alignment horizontal="right" vertical="center"/>
    </xf>
    <xf numFmtId="165" fontId="0" fillId="11" borderId="2" xfId="1" applyNumberFormat="1" applyFont="1" applyFill="1" applyBorder="1" applyAlignment="1">
      <alignment horizontal="right" vertical="center"/>
    </xf>
    <xf numFmtId="165" fontId="0" fillId="9" borderId="63" xfId="1" applyNumberFormat="1" applyFont="1" applyFill="1" applyBorder="1" applyAlignment="1">
      <alignment horizontal="right" vertical="center"/>
    </xf>
    <xf numFmtId="165" fontId="0" fillId="13" borderId="60" xfId="1" applyNumberFormat="1" applyFont="1" applyFill="1" applyBorder="1" applyAlignment="1">
      <alignment horizontal="right" vertical="center"/>
    </xf>
    <xf numFmtId="165" fontId="0" fillId="8" borderId="62" xfId="1" applyNumberFormat="1" applyFont="1" applyFill="1" applyBorder="1" applyAlignment="1">
      <alignment horizontal="right" vertical="center"/>
    </xf>
    <xf numFmtId="165" fontId="0" fillId="10" borderId="50" xfId="1" applyNumberFormat="1" applyFont="1" applyFill="1" applyBorder="1" applyAlignment="1">
      <alignment horizontal="right" vertical="center"/>
    </xf>
    <xf numFmtId="165" fontId="0" fillId="0" borderId="58" xfId="1" applyNumberFormat="1" applyFont="1" applyFill="1" applyBorder="1" applyAlignment="1">
      <alignment horizontal="right" vertical="center"/>
    </xf>
    <xf numFmtId="165" fontId="0" fillId="0" borderId="44" xfId="1" applyNumberFormat="1" applyFont="1" applyFill="1" applyBorder="1" applyAlignment="1">
      <alignment horizontal="right" vertical="center"/>
    </xf>
    <xf numFmtId="165" fontId="0" fillId="0" borderId="55" xfId="1" applyNumberFormat="1" applyFont="1" applyFill="1" applyBorder="1" applyAlignment="1">
      <alignment horizontal="right" vertical="center"/>
    </xf>
    <xf numFmtId="0" fontId="4" fillId="0" borderId="61" xfId="1" applyFont="1" applyFill="1" applyBorder="1" applyAlignment="1">
      <alignment horizontal="left" vertical="center" wrapText="1"/>
    </xf>
    <xf numFmtId="0" fontId="4" fillId="11" borderId="43" xfId="1" applyFont="1" applyFill="1" applyBorder="1" applyAlignment="1">
      <alignment horizontal="left" vertical="center" wrapText="1"/>
    </xf>
    <xf numFmtId="165" fontId="0" fillId="11" borderId="54" xfId="1" applyNumberFormat="1" applyFont="1" applyFill="1" applyBorder="1" applyAlignment="1">
      <alignment horizontal="right" vertical="center"/>
    </xf>
    <xf numFmtId="0" fontId="4" fillId="11" borderId="26" xfId="1" applyFont="1" applyFill="1" applyBorder="1" applyAlignment="1">
      <alignment horizontal="left" vertical="center" wrapText="1"/>
    </xf>
    <xf numFmtId="165" fontId="0" fillId="11" borderId="41" xfId="1" applyNumberFormat="1" applyFont="1" applyFill="1" applyBorder="1" applyAlignment="1">
      <alignment horizontal="right" vertical="center"/>
    </xf>
    <xf numFmtId="0" fontId="0" fillId="0" borderId="43" xfId="1" applyFont="1" applyFill="1" applyBorder="1" applyAlignment="1">
      <alignment horizontal="left" vertical="center" wrapText="1"/>
    </xf>
    <xf numFmtId="165" fontId="0" fillId="0" borderId="74" xfId="1" applyNumberFormat="1" applyFont="1" applyFill="1" applyBorder="1" applyAlignment="1">
      <alignment horizontal="right" vertical="center"/>
    </xf>
    <xf numFmtId="165" fontId="0" fillId="8" borderId="42" xfId="1" applyNumberFormat="1" applyFont="1" applyFill="1" applyBorder="1" applyAlignment="1">
      <alignment horizontal="right" vertical="center"/>
    </xf>
    <xf numFmtId="165" fontId="0" fillId="8" borderId="41" xfId="1" applyNumberFormat="1" applyFont="1" applyFill="1" applyBorder="1" applyAlignment="1">
      <alignment horizontal="right" vertical="center"/>
    </xf>
    <xf numFmtId="0" fontId="0" fillId="8" borderId="37" xfId="1" applyFont="1" applyFill="1" applyBorder="1" applyAlignment="1">
      <alignment horizontal="left" vertical="center" wrapText="1"/>
    </xf>
    <xf numFmtId="165" fontId="0" fillId="8" borderId="83" xfId="1" applyNumberFormat="1" applyFont="1" applyFill="1" applyBorder="1" applyAlignment="1">
      <alignment horizontal="right" vertical="center"/>
    </xf>
    <xf numFmtId="165" fontId="0" fillId="8" borderId="63" xfId="1" applyNumberFormat="1" applyFont="1" applyFill="1" applyBorder="1" applyAlignment="1">
      <alignment horizontal="right" vertical="center"/>
    </xf>
    <xf numFmtId="0" fontId="0" fillId="7" borderId="85" xfId="1" applyFont="1" applyFill="1" applyBorder="1" applyAlignment="1">
      <alignment horizontal="left" vertical="center" wrapText="1"/>
    </xf>
    <xf numFmtId="165" fontId="6" fillId="7" borderId="58" xfId="1" applyNumberFormat="1" applyFont="1" applyFill="1" applyBorder="1" applyAlignment="1">
      <alignment horizontal="right" vertical="center"/>
    </xf>
    <xf numFmtId="165" fontId="6" fillId="7" borderId="55" xfId="1" applyNumberFormat="1" applyFont="1" applyFill="1" applyBorder="1" applyAlignment="1">
      <alignment horizontal="right" vertical="center"/>
    </xf>
    <xf numFmtId="0" fontId="6" fillId="7" borderId="8" xfId="0" applyFont="1" applyFill="1" applyBorder="1" applyAlignment="1">
      <alignment horizontal="left" vertical="center" wrapText="1"/>
    </xf>
    <xf numFmtId="165" fontId="0" fillId="7" borderId="50" xfId="1" applyNumberFormat="1" applyFont="1" applyFill="1" applyBorder="1" applyAlignment="1">
      <alignment horizontal="right" vertical="center"/>
    </xf>
    <xf numFmtId="165" fontId="0" fillId="7" borderId="20" xfId="1" applyNumberFormat="1" applyFont="1" applyFill="1" applyBorder="1" applyAlignment="1">
      <alignment horizontal="right" vertical="center"/>
    </xf>
    <xf numFmtId="0" fontId="6" fillId="0" borderId="22" xfId="0" applyFont="1" applyFill="1" applyBorder="1" applyAlignment="1">
      <alignment horizontal="left" vertical="center" wrapText="1"/>
    </xf>
    <xf numFmtId="164" fontId="0" fillId="0" borderId="36" xfId="0" applyNumberFormat="1" applyFont="1" applyFill="1" applyBorder="1" applyAlignment="1">
      <alignment horizontal="right" vertical="center"/>
    </xf>
    <xf numFmtId="164" fontId="0" fillId="0" borderId="10" xfId="0" applyNumberFormat="1" applyFont="1" applyFill="1" applyBorder="1" applyAlignment="1">
      <alignment horizontal="right" vertical="center"/>
    </xf>
    <xf numFmtId="164" fontId="6" fillId="0" borderId="10" xfId="0" applyNumberFormat="1" applyFont="1" applyFill="1" applyBorder="1" applyAlignment="1">
      <alignment horizontal="right" vertical="center"/>
    </xf>
    <xf numFmtId="2" fontId="6" fillId="3" borderId="34" xfId="0" applyNumberFormat="1" applyFont="1" applyFill="1" applyBorder="1" applyAlignment="1">
      <alignment horizontal="center" vertical="center"/>
    </xf>
    <xf numFmtId="2" fontId="6" fillId="7" borderId="34" xfId="0" applyNumberFormat="1" applyFont="1" applyFill="1" applyBorder="1" applyAlignment="1">
      <alignment horizontal="center" vertical="center"/>
    </xf>
    <xf numFmtId="2" fontId="6" fillId="3" borderId="14" xfId="0" applyNumberFormat="1" applyFont="1" applyFill="1" applyBorder="1" applyAlignment="1">
      <alignment horizontal="center" vertical="center"/>
    </xf>
    <xf numFmtId="2" fontId="6" fillId="3" borderId="15" xfId="0" applyNumberFormat="1" applyFont="1" applyFill="1" applyBorder="1" applyAlignment="1">
      <alignment horizontal="center" vertical="center"/>
    </xf>
    <xf numFmtId="2" fontId="6" fillId="3" borderId="72" xfId="0" applyNumberFormat="1" applyFont="1" applyFill="1" applyBorder="1" applyAlignment="1">
      <alignment horizontal="center" vertical="center"/>
    </xf>
    <xf numFmtId="2" fontId="6" fillId="7" borderId="60" xfId="0" applyNumberFormat="1" applyFont="1" applyFill="1" applyBorder="1" applyAlignment="1">
      <alignment horizontal="center" vertical="center"/>
    </xf>
    <xf numFmtId="2" fontId="6" fillId="3" borderId="60" xfId="0" applyNumberFormat="1" applyFont="1" applyFill="1" applyBorder="1" applyAlignment="1">
      <alignment horizontal="center" vertical="center"/>
    </xf>
    <xf numFmtId="2" fontId="16" fillId="6" borderId="73" xfId="1" applyNumberFormat="1" applyFont="1" applyFill="1" applyBorder="1" applyAlignment="1">
      <alignment horizontal="center" vertical="center" wrapText="1"/>
    </xf>
    <xf numFmtId="2" fontId="16" fillId="6" borderId="88" xfId="1" applyNumberFormat="1" applyFont="1" applyFill="1" applyBorder="1" applyAlignment="1">
      <alignment horizontal="center" vertical="center" wrapText="1"/>
    </xf>
    <xf numFmtId="2" fontId="16" fillId="6" borderId="71" xfId="1" applyNumberFormat="1" applyFont="1" applyFill="1" applyBorder="1" applyAlignment="1">
      <alignment horizontal="center" vertical="center" wrapText="1"/>
    </xf>
    <xf numFmtId="2" fontId="2" fillId="6" borderId="73" xfId="1" applyNumberFormat="1" applyFont="1" applyFill="1" applyBorder="1" applyAlignment="1">
      <alignment horizontal="center" vertical="center" wrapText="1"/>
    </xf>
    <xf numFmtId="2" fontId="2" fillId="6" borderId="88" xfId="1" applyNumberFormat="1" applyFont="1" applyFill="1" applyBorder="1" applyAlignment="1">
      <alignment horizontal="center" vertical="center" wrapText="1"/>
    </xf>
    <xf numFmtId="2" fontId="2" fillId="6" borderId="71" xfId="1" applyNumberFormat="1" applyFont="1" applyFill="1" applyBorder="1" applyAlignment="1">
      <alignment horizontal="center" vertical="center" wrapText="1"/>
    </xf>
    <xf numFmtId="2" fontId="19" fillId="0" borderId="0" xfId="0" applyNumberFormat="1" applyFont="1" applyAlignment="1">
      <alignment horizontal="left"/>
    </xf>
    <xf numFmtId="9" fontId="0" fillId="0" borderId="80" xfId="1" applyNumberFormat="1" applyFont="1" applyFill="1" applyBorder="1" applyAlignment="1">
      <alignment horizontal="right" vertical="center"/>
    </xf>
    <xf numFmtId="9" fontId="0" fillId="3" borderId="51" xfId="1" applyNumberFormat="1" applyFont="1" applyFill="1" applyBorder="1" applyAlignment="1">
      <alignment horizontal="right" vertical="center"/>
    </xf>
    <xf numFmtId="9" fontId="0" fillId="0" borderId="25" xfId="1" applyNumberFormat="1" applyFont="1" applyFill="1" applyBorder="1" applyAlignment="1">
      <alignment horizontal="right" vertical="center"/>
    </xf>
    <xf numFmtId="9" fontId="0" fillId="3" borderId="25" xfId="1" applyNumberFormat="1" applyFont="1" applyFill="1" applyBorder="1" applyAlignment="1">
      <alignment horizontal="right" vertical="center"/>
    </xf>
    <xf numFmtId="9" fontId="0" fillId="0" borderId="79" xfId="1" applyNumberFormat="1" applyFont="1" applyFill="1" applyBorder="1" applyAlignment="1">
      <alignment horizontal="right" vertical="center"/>
    </xf>
    <xf numFmtId="9" fontId="0" fillId="3" borderId="27" xfId="1" applyNumberFormat="1" applyFont="1" applyFill="1" applyBorder="1" applyAlignment="1">
      <alignment horizontal="right" vertical="center"/>
    </xf>
    <xf numFmtId="9" fontId="0" fillId="0" borderId="46" xfId="1" applyNumberFormat="1" applyFont="1" applyFill="1" applyBorder="1" applyAlignment="1">
      <alignment horizontal="right" vertical="center"/>
    </xf>
    <xf numFmtId="9" fontId="0" fillId="0" borderId="27" xfId="1" applyNumberFormat="1" applyFont="1" applyFill="1" applyBorder="1" applyAlignment="1">
      <alignment horizontal="right" vertical="center"/>
    </xf>
    <xf numFmtId="9" fontId="0" fillId="5" borderId="25" xfId="1" applyNumberFormat="1" applyFont="1" applyFill="1" applyBorder="1" applyAlignment="1">
      <alignment horizontal="right" vertical="center"/>
    </xf>
    <xf numFmtId="9" fontId="0" fillId="3" borderId="62" xfId="1" applyNumberFormat="1" applyFont="1" applyFill="1" applyBorder="1" applyAlignment="1">
      <alignment horizontal="right" vertical="center"/>
    </xf>
    <xf numFmtId="9" fontId="0" fillId="0" borderId="48" xfId="1" applyNumberFormat="1" applyFont="1" applyFill="1" applyBorder="1" applyAlignment="1">
      <alignment horizontal="right" vertical="center"/>
    </xf>
    <xf numFmtId="9" fontId="0" fillId="0" borderId="74" xfId="1" applyNumberFormat="1" applyFont="1" applyFill="1" applyBorder="1" applyAlignment="1">
      <alignment horizontal="right" vertical="center"/>
    </xf>
    <xf numFmtId="9" fontId="0" fillId="5" borderId="24" xfId="1" applyNumberFormat="1" applyFont="1" applyFill="1" applyBorder="1" applyAlignment="1">
      <alignment horizontal="right" vertical="center"/>
    </xf>
    <xf numFmtId="9" fontId="0" fillId="3" borderId="46" xfId="1" applyNumberFormat="1" applyFont="1" applyFill="1" applyBorder="1" applyAlignment="1">
      <alignment horizontal="right" vertical="center"/>
    </xf>
    <xf numFmtId="9" fontId="0" fillId="0" borderId="12" xfId="1" applyNumberFormat="1" applyFont="1" applyFill="1" applyBorder="1" applyAlignment="1">
      <alignment horizontal="right" vertical="center"/>
    </xf>
    <xf numFmtId="9" fontId="0" fillId="3" borderId="55" xfId="1" applyNumberFormat="1" applyFont="1" applyFill="1" applyBorder="1" applyAlignment="1">
      <alignment horizontal="right" vertical="center"/>
    </xf>
    <xf numFmtId="9" fontId="0" fillId="0" borderId="56" xfId="1" applyNumberFormat="1" applyFont="1" applyFill="1" applyBorder="1" applyAlignment="1">
      <alignment horizontal="right" vertical="center"/>
    </xf>
    <xf numFmtId="9" fontId="0" fillId="3" borderId="56" xfId="1" applyNumberFormat="1" applyFont="1" applyFill="1" applyBorder="1" applyAlignment="1">
      <alignment horizontal="right" vertical="center"/>
    </xf>
    <xf numFmtId="9" fontId="0" fillId="0" borderId="0" xfId="1" applyNumberFormat="1" applyFont="1" applyFill="1" applyBorder="1" applyAlignment="1">
      <alignment horizontal="right" vertical="center"/>
    </xf>
    <xf numFmtId="9" fontId="0" fillId="3" borderId="20" xfId="1" applyNumberFormat="1" applyFont="1" applyFill="1" applyBorder="1" applyAlignment="1">
      <alignment horizontal="right" vertical="center"/>
    </xf>
    <xf numFmtId="9" fontId="0" fillId="0" borderId="68" xfId="1" applyNumberFormat="1" applyFont="1" applyFill="1" applyBorder="1" applyAlignment="1">
      <alignment horizontal="right" vertical="center"/>
    </xf>
    <xf numFmtId="9" fontId="0" fillId="3" borderId="76" xfId="1" applyNumberFormat="1" applyFont="1" applyFill="1" applyBorder="1" applyAlignment="1">
      <alignment horizontal="right" vertical="center"/>
    </xf>
    <xf numFmtId="2" fontId="2" fillId="6" borderId="67" xfId="1" applyNumberFormat="1" applyFont="1" applyFill="1" applyBorder="1" applyAlignment="1">
      <alignment horizontal="center" vertical="top" wrapText="1"/>
    </xf>
    <xf numFmtId="2" fontId="2" fillId="6" borderId="70" xfId="1" applyNumberFormat="1" applyFont="1" applyFill="1" applyBorder="1" applyAlignment="1">
      <alignment horizontal="center" vertical="center" wrapText="1"/>
    </xf>
    <xf numFmtId="164" fontId="0" fillId="8" borderId="14" xfId="0" applyNumberFormat="1" applyFont="1" applyFill="1" applyBorder="1" applyAlignment="1">
      <alignment horizontal="right" vertical="center"/>
    </xf>
    <xf numFmtId="164" fontId="0" fillId="8" borderId="15" xfId="0" applyNumberFormat="1" applyFont="1" applyFill="1" applyBorder="1" applyAlignment="1">
      <alignment horizontal="right" vertical="center"/>
    </xf>
    <xf numFmtId="164" fontId="0" fillId="10" borderId="5" xfId="0" applyNumberFormat="1" applyFont="1" applyFill="1" applyBorder="1" applyAlignment="1">
      <alignment horizontal="right" vertical="center"/>
    </xf>
    <xf numFmtId="164" fontId="0" fillId="10" borderId="6" xfId="0" applyNumberFormat="1" applyFont="1" applyFill="1" applyBorder="1" applyAlignment="1">
      <alignment horizontal="right" vertical="center"/>
    </xf>
    <xf numFmtId="164" fontId="0" fillId="10" borderId="8" xfId="0" applyNumberFormat="1" applyFont="1" applyFill="1" applyBorder="1" applyAlignment="1">
      <alignment horizontal="right" vertical="center"/>
    </xf>
    <xf numFmtId="164" fontId="0" fillId="10" borderId="9" xfId="0" applyNumberFormat="1" applyFont="1" applyFill="1" applyBorder="1" applyAlignment="1">
      <alignment horizontal="right" vertical="center"/>
    </xf>
    <xf numFmtId="164" fontId="0" fillId="11" borderId="7" xfId="0" applyNumberFormat="1" applyFont="1" applyFill="1" applyBorder="1" applyAlignment="1">
      <alignment horizontal="right" vertical="center"/>
    </xf>
    <xf numFmtId="164" fontId="0" fillId="11" borderId="1" xfId="0" applyNumberFormat="1" applyFont="1" applyFill="1" applyBorder="1" applyAlignment="1">
      <alignment horizontal="right" vertical="center"/>
    </xf>
    <xf numFmtId="164" fontId="0" fillId="11" borderId="8" xfId="0" applyNumberFormat="1" applyFont="1" applyFill="1" applyBorder="1" applyAlignment="1">
      <alignment horizontal="right" vertical="center"/>
    </xf>
    <xf numFmtId="164" fontId="0" fillId="11" borderId="9" xfId="0" applyNumberFormat="1" applyFont="1" applyFill="1" applyBorder="1" applyAlignment="1">
      <alignment horizontal="right" vertical="center"/>
    </xf>
    <xf numFmtId="164" fontId="0" fillId="0" borderId="9" xfId="1" applyNumberFormat="1" applyFont="1" applyFill="1" applyBorder="1" applyAlignment="1">
      <alignment horizontal="right" vertical="center"/>
    </xf>
    <xf numFmtId="164" fontId="6" fillId="0" borderId="9" xfId="1" applyNumberFormat="1" applyFont="1" applyFill="1" applyBorder="1" applyAlignment="1">
      <alignment horizontal="right" vertical="center"/>
    </xf>
    <xf numFmtId="164" fontId="6" fillId="10" borderId="8" xfId="0" applyNumberFormat="1" applyFont="1" applyFill="1" applyBorder="1" applyAlignment="1">
      <alignment horizontal="right" vertical="center" wrapText="1"/>
    </xf>
    <xf numFmtId="164" fontId="6" fillId="10" borderId="9" xfId="0" applyNumberFormat="1" applyFont="1" applyFill="1" applyBorder="1" applyAlignment="1">
      <alignment horizontal="right" vertical="center"/>
    </xf>
    <xf numFmtId="164" fontId="6" fillId="8" borderId="5" xfId="1" applyNumberFormat="1" applyFont="1" applyFill="1" applyBorder="1" applyAlignment="1">
      <alignment horizontal="right" vertical="center"/>
    </xf>
    <xf numFmtId="164" fontId="6" fillId="8" borderId="6" xfId="0" applyNumberFormat="1" applyFont="1" applyFill="1" applyBorder="1" applyAlignment="1">
      <alignment horizontal="right" vertical="center" wrapText="1"/>
    </xf>
    <xf numFmtId="164" fontId="6" fillId="0" borderId="22" xfId="1" applyNumberFormat="1" applyFont="1" applyFill="1" applyBorder="1" applyAlignment="1">
      <alignment horizontal="right" vertical="center"/>
    </xf>
    <xf numFmtId="164" fontId="6" fillId="0" borderId="23" xfId="0" applyNumberFormat="1" applyFont="1" applyFill="1" applyBorder="1" applyAlignment="1">
      <alignment horizontal="right" vertical="center" wrapText="1"/>
    </xf>
    <xf numFmtId="164" fontId="6" fillId="8" borderId="7" xfId="1" applyNumberFormat="1" applyFont="1" applyFill="1" applyBorder="1" applyAlignment="1">
      <alignment horizontal="right" vertical="center"/>
    </xf>
    <xf numFmtId="164" fontId="6" fillId="8" borderId="1" xfId="0" applyNumberFormat="1" applyFont="1" applyFill="1" applyBorder="1" applyAlignment="1">
      <alignment horizontal="right" vertical="center" wrapText="1"/>
    </xf>
    <xf numFmtId="164" fontId="6" fillId="0" borderId="22" xfId="0" applyNumberFormat="1" applyFont="1" applyFill="1" applyBorder="1" applyAlignment="1">
      <alignment horizontal="right" vertical="center" wrapText="1"/>
    </xf>
    <xf numFmtId="164" fontId="6" fillId="8" borderId="39" xfId="1" applyNumberFormat="1" applyFont="1" applyFill="1" applyBorder="1" applyAlignment="1">
      <alignment horizontal="right" vertical="center"/>
    </xf>
    <xf numFmtId="164" fontId="6" fillId="8" borderId="40" xfId="0" applyNumberFormat="1" applyFont="1" applyFill="1" applyBorder="1" applyAlignment="1">
      <alignment horizontal="right" vertical="center" wrapText="1"/>
    </xf>
    <xf numFmtId="164" fontId="6" fillId="7" borderId="5" xfId="0" applyNumberFormat="1" applyFont="1" applyFill="1" applyBorder="1" applyAlignment="1">
      <alignment horizontal="right" vertical="center" wrapText="1"/>
    </xf>
    <xf numFmtId="164" fontId="6" fillId="7" borderId="6" xfId="0" applyNumberFormat="1" applyFont="1" applyFill="1" applyBorder="1" applyAlignment="1">
      <alignment horizontal="right" vertical="center"/>
    </xf>
    <xf numFmtId="164" fontId="6" fillId="0" borderId="22" xfId="0" applyNumberFormat="1" applyFont="1" applyFill="1" applyBorder="1" applyAlignment="1">
      <alignment horizontal="right" vertical="center"/>
    </xf>
    <xf numFmtId="164" fontId="6" fillId="7" borderId="22" xfId="0" applyNumberFormat="1" applyFont="1" applyFill="1" applyBorder="1" applyAlignment="1">
      <alignment horizontal="right" vertical="center" wrapText="1"/>
    </xf>
    <xf numFmtId="164" fontId="6" fillId="7" borderId="23" xfId="0" applyNumberFormat="1" applyFont="1" applyFill="1" applyBorder="1" applyAlignment="1">
      <alignment horizontal="right" vertical="center"/>
    </xf>
    <xf numFmtId="164" fontId="6" fillId="7" borderId="8" xfId="0" applyNumberFormat="1" applyFont="1" applyFill="1" applyBorder="1" applyAlignment="1">
      <alignment horizontal="right" vertical="center"/>
    </xf>
    <xf numFmtId="164" fontId="0" fillId="7" borderId="9" xfId="1" applyNumberFormat="1" applyFont="1" applyFill="1" applyBorder="1" applyAlignment="1">
      <alignment horizontal="right" vertical="center"/>
    </xf>
    <xf numFmtId="164" fontId="6" fillId="11" borderId="39" xfId="0" applyNumberFormat="1" applyFont="1" applyFill="1" applyBorder="1" applyAlignment="1">
      <alignment horizontal="right" vertical="center" wrapText="1"/>
    </xf>
    <xf numFmtId="164" fontId="0" fillId="11" borderId="40" xfId="0" applyNumberFormat="1" applyFont="1" applyFill="1" applyBorder="1" applyAlignment="1">
      <alignment horizontal="right" vertical="center"/>
    </xf>
    <xf numFmtId="164" fontId="6" fillId="0" borderId="7" xfId="0" applyNumberFormat="1" applyFont="1" applyFill="1" applyBorder="1" applyAlignment="1">
      <alignment horizontal="right" vertical="center" wrapText="1"/>
    </xf>
    <xf numFmtId="164" fontId="6" fillId="11" borderId="7" xfId="0" applyNumberFormat="1" applyFont="1" applyFill="1" applyBorder="1" applyAlignment="1">
      <alignment horizontal="right" vertical="center" wrapText="1"/>
    </xf>
    <xf numFmtId="164" fontId="6" fillId="11" borderId="22" xfId="0" applyNumberFormat="1" applyFont="1" applyFill="1" applyBorder="1" applyAlignment="1">
      <alignment horizontal="right" vertical="center" wrapText="1"/>
    </xf>
    <xf numFmtId="164" fontId="0" fillId="11" borderId="23" xfId="0" applyNumberFormat="1" applyFont="1" applyFill="1" applyBorder="1" applyAlignment="1">
      <alignment horizontal="right" vertical="center"/>
    </xf>
    <xf numFmtId="164" fontId="6" fillId="9" borderId="5" xfId="0" applyNumberFormat="1" applyFont="1" applyFill="1" applyBorder="1" applyAlignment="1">
      <alignment horizontal="right" vertical="center" wrapText="1"/>
    </xf>
    <xf numFmtId="164" fontId="6" fillId="9" borderId="6" xfId="0" applyNumberFormat="1" applyFont="1" applyFill="1" applyBorder="1" applyAlignment="1">
      <alignment horizontal="right" vertical="center"/>
    </xf>
    <xf numFmtId="164" fontId="6" fillId="13" borderId="8" xfId="0" applyNumberFormat="1" applyFont="1" applyFill="1" applyBorder="1" applyAlignment="1">
      <alignment horizontal="right" vertical="center" wrapText="1"/>
    </xf>
    <xf numFmtId="164" fontId="6" fillId="13" borderId="9" xfId="0" applyNumberFormat="1" applyFont="1" applyFill="1" applyBorder="1" applyAlignment="1">
      <alignment horizontal="right" vertical="center"/>
    </xf>
    <xf numFmtId="164" fontId="0" fillId="8" borderId="6" xfId="0" applyNumberFormat="1" applyFont="1" applyFill="1" applyBorder="1" applyAlignment="1">
      <alignment horizontal="right" vertical="center" wrapText="1"/>
    </xf>
    <xf numFmtId="164" fontId="0" fillId="0" borderId="23" xfId="0" applyNumberFormat="1" applyFont="1" applyFill="1" applyBorder="1" applyAlignment="1">
      <alignment horizontal="right" vertical="center" wrapText="1"/>
    </xf>
    <xf numFmtId="164" fontId="0" fillId="8" borderId="1" xfId="0" applyNumberFormat="1" applyFont="1" applyFill="1" applyBorder="1" applyAlignment="1">
      <alignment horizontal="right" vertical="center" wrapText="1"/>
    </xf>
    <xf numFmtId="164" fontId="0" fillId="8" borderId="40" xfId="0" applyNumberFormat="1" applyFont="1" applyFill="1" applyBorder="1" applyAlignment="1">
      <alignment horizontal="right" vertical="center" wrapText="1"/>
    </xf>
    <xf numFmtId="164" fontId="0" fillId="7" borderId="6" xfId="0" applyNumberFormat="1" applyFont="1" applyFill="1" applyBorder="1" applyAlignment="1">
      <alignment horizontal="right" vertical="center"/>
    </xf>
    <xf numFmtId="164" fontId="0" fillId="7" borderId="23" xfId="0" applyNumberFormat="1" applyFont="1" applyFill="1" applyBorder="1" applyAlignment="1">
      <alignment horizontal="right" vertical="center"/>
    </xf>
    <xf numFmtId="164" fontId="0" fillId="9" borderId="6" xfId="0" applyNumberFormat="1" applyFont="1" applyFill="1" applyBorder="1" applyAlignment="1">
      <alignment horizontal="right" vertical="center"/>
    </xf>
    <xf numFmtId="164" fontId="0" fillId="13" borderId="9" xfId="0" applyNumberFormat="1" applyFont="1" applyFill="1" applyBorder="1" applyAlignment="1">
      <alignment horizontal="right" vertical="center"/>
    </xf>
    <xf numFmtId="164" fontId="6" fillId="10" borderId="8" xfId="0" applyNumberFormat="1" applyFont="1" applyFill="1" applyBorder="1" applyAlignment="1">
      <alignment horizontal="right" vertical="center"/>
    </xf>
    <xf numFmtId="164" fontId="6" fillId="8" borderId="84" xfId="0" applyNumberFormat="1" applyFont="1" applyFill="1" applyBorder="1" applyAlignment="1">
      <alignment horizontal="right" vertical="center"/>
    </xf>
    <xf numFmtId="164" fontId="0" fillId="8" borderId="6" xfId="0" applyNumberFormat="1" applyFont="1" applyFill="1" applyBorder="1" applyAlignment="1">
      <alignment horizontal="right" vertical="center"/>
    </xf>
    <xf numFmtId="164" fontId="6" fillId="8" borderId="6" xfId="0" applyNumberFormat="1" applyFont="1" applyFill="1" applyBorder="1" applyAlignment="1">
      <alignment horizontal="right" vertical="center"/>
    </xf>
    <xf numFmtId="164" fontId="6" fillId="0" borderId="33" xfId="0" applyNumberFormat="1" applyFont="1" applyFill="1" applyBorder="1" applyAlignment="1">
      <alignment horizontal="right" vertical="center"/>
    </xf>
    <xf numFmtId="164" fontId="6" fillId="8" borderId="32" xfId="0" applyNumberFormat="1" applyFont="1" applyFill="1" applyBorder="1" applyAlignment="1">
      <alignment horizontal="right" vertical="center"/>
    </xf>
    <xf numFmtId="164" fontId="0" fillId="8" borderId="1" xfId="0" applyNumberFormat="1" applyFont="1" applyFill="1" applyBorder="1" applyAlignment="1">
      <alignment horizontal="right" vertical="center"/>
    </xf>
    <xf numFmtId="164" fontId="6" fillId="8" borderId="1" xfId="0" applyNumberFormat="1" applyFont="1" applyFill="1" applyBorder="1" applyAlignment="1">
      <alignment horizontal="right" vertical="center"/>
    </xf>
    <xf numFmtId="164" fontId="6" fillId="8" borderId="33" xfId="0" applyNumberFormat="1" applyFont="1" applyFill="1" applyBorder="1" applyAlignment="1">
      <alignment horizontal="right" vertical="center"/>
    </xf>
    <xf numFmtId="164" fontId="0" fillId="8" borderId="23" xfId="0" applyNumberFormat="1" applyFont="1" applyFill="1" applyBorder="1" applyAlignment="1">
      <alignment horizontal="right" vertical="center"/>
    </xf>
    <xf numFmtId="164" fontId="6" fillId="8" borderId="40" xfId="0" applyNumberFormat="1" applyFont="1" applyFill="1" applyBorder="1" applyAlignment="1">
      <alignment horizontal="right" vertical="center"/>
    </xf>
    <xf numFmtId="164" fontId="6" fillId="7" borderId="84" xfId="0" applyNumberFormat="1" applyFont="1" applyFill="1" applyBorder="1" applyAlignment="1">
      <alignment horizontal="right" vertical="center"/>
    </xf>
    <xf numFmtId="164" fontId="7" fillId="0" borderId="33" xfId="0" applyNumberFormat="1" applyFont="1" applyFill="1" applyBorder="1" applyAlignment="1">
      <alignment horizontal="right" vertical="center"/>
    </xf>
    <xf numFmtId="164" fontId="6" fillId="7" borderId="33" xfId="0" applyNumberFormat="1" applyFont="1" applyFill="1" applyBorder="1" applyAlignment="1">
      <alignment horizontal="right" vertical="center"/>
    </xf>
    <xf numFmtId="164" fontId="7" fillId="7" borderId="34" xfId="0" applyNumberFormat="1" applyFont="1" applyFill="1" applyBorder="1" applyAlignment="1">
      <alignment horizontal="right" vertical="center"/>
    </xf>
    <xf numFmtId="164" fontId="6" fillId="11" borderId="39" xfId="0" applyNumberFormat="1" applyFont="1" applyFill="1" applyBorder="1" applyAlignment="1">
      <alignment horizontal="right" vertical="center"/>
    </xf>
    <xf numFmtId="164" fontId="6" fillId="11" borderId="40" xfId="0" applyNumberFormat="1" applyFont="1" applyFill="1" applyBorder="1" applyAlignment="1">
      <alignment horizontal="right" vertical="center"/>
    </xf>
    <xf numFmtId="164" fontId="6" fillId="0" borderId="7" xfId="0" applyNumberFormat="1" applyFont="1" applyFill="1" applyBorder="1" applyAlignment="1">
      <alignment horizontal="right" vertical="center"/>
    </xf>
    <xf numFmtId="164" fontId="6" fillId="11" borderId="32" xfId="0" applyNumberFormat="1" applyFont="1" applyFill="1" applyBorder="1" applyAlignment="1">
      <alignment horizontal="right" vertical="center"/>
    </xf>
    <xf numFmtId="164" fontId="6" fillId="0" borderId="32" xfId="0" applyNumberFormat="1" applyFont="1" applyFill="1" applyBorder="1" applyAlignment="1">
      <alignment horizontal="right" vertical="center"/>
    </xf>
    <xf numFmtId="164" fontId="6" fillId="11" borderId="33" xfId="0" applyNumberFormat="1" applyFont="1" applyFill="1" applyBorder="1" applyAlignment="1">
      <alignment horizontal="right" vertical="center"/>
    </xf>
    <xf numFmtId="164" fontId="6" fillId="9" borderId="5" xfId="0" applyNumberFormat="1" applyFont="1" applyFill="1" applyBorder="1" applyAlignment="1">
      <alignment horizontal="right" vertical="center"/>
    </xf>
    <xf numFmtId="164" fontId="6" fillId="13" borderId="34" xfId="0" applyNumberFormat="1" applyFont="1" applyFill="1" applyBorder="1" applyAlignment="1">
      <alignment horizontal="right" vertical="center"/>
    </xf>
    <xf numFmtId="164" fontId="6" fillId="8" borderId="22" xfId="0" applyNumberFormat="1" applyFont="1" applyFill="1" applyBorder="1" applyAlignment="1">
      <alignment horizontal="right" vertical="center" wrapText="1"/>
    </xf>
    <xf numFmtId="164" fontId="6" fillId="8" borderId="10" xfId="0" applyNumberFormat="1" applyFont="1" applyFill="1" applyBorder="1" applyAlignment="1">
      <alignment horizontal="right" vertical="center" wrapText="1"/>
    </xf>
    <xf numFmtId="164" fontId="6" fillId="0" borderId="1" xfId="1" applyNumberFormat="1" applyFont="1" applyFill="1" applyBorder="1" applyAlignment="1">
      <alignment horizontal="right" vertical="center"/>
    </xf>
    <xf numFmtId="164" fontId="6" fillId="8" borderId="7" xfId="0" applyNumberFormat="1" applyFont="1" applyFill="1" applyBorder="1" applyAlignment="1">
      <alignment horizontal="right" vertical="center" wrapText="1"/>
    </xf>
    <xf numFmtId="164" fontId="6" fillId="7" borderId="6" xfId="0" applyNumberFormat="1" applyFont="1" applyFill="1" applyBorder="1" applyAlignment="1">
      <alignment horizontal="right" vertical="center" wrapText="1"/>
    </xf>
    <xf numFmtId="164" fontId="6" fillId="0" borderId="23" xfId="1" applyNumberFormat="1" applyFont="1" applyFill="1" applyBorder="1" applyAlignment="1">
      <alignment horizontal="right" vertical="center"/>
    </xf>
    <xf numFmtId="164" fontId="0" fillId="7" borderId="22" xfId="0" applyNumberFormat="1" applyFont="1" applyFill="1" applyBorder="1" applyAlignment="1">
      <alignment horizontal="right" vertical="center" wrapText="1"/>
    </xf>
    <xf numFmtId="164" fontId="6" fillId="7" borderId="23" xfId="0" applyNumberFormat="1" applyFont="1" applyFill="1" applyBorder="1" applyAlignment="1">
      <alignment horizontal="right" vertical="center" wrapText="1"/>
    </xf>
    <xf numFmtId="164" fontId="0" fillId="7" borderId="8" xfId="0" applyNumberFormat="1" applyFont="1" applyFill="1" applyBorder="1" applyAlignment="1">
      <alignment horizontal="right" vertical="center"/>
    </xf>
    <xf numFmtId="164" fontId="6" fillId="7" borderId="9" xfId="1" applyNumberFormat="1" applyFont="1" applyFill="1" applyBorder="1" applyAlignment="1">
      <alignment horizontal="right" vertical="center"/>
    </xf>
    <xf numFmtId="164" fontId="6" fillId="11" borderId="23" xfId="0" applyNumberFormat="1" applyFont="1" applyFill="1" applyBorder="1" applyAlignment="1">
      <alignment horizontal="right" vertical="center"/>
    </xf>
    <xf numFmtId="164" fontId="6" fillId="11" borderId="1" xfId="0" applyNumberFormat="1" applyFont="1" applyFill="1" applyBorder="1" applyAlignment="1">
      <alignment horizontal="right" vertical="center"/>
    </xf>
    <xf numFmtId="165" fontId="0" fillId="3" borderId="90" xfId="1" applyNumberFormat="1" applyFont="1" applyFill="1" applyBorder="1" applyAlignment="1">
      <alignment horizontal="right" vertical="center"/>
    </xf>
    <xf numFmtId="165" fontId="0" fillId="0" borderId="47" xfId="1" applyNumberFormat="1" applyFont="1" applyFill="1" applyBorder="1" applyAlignment="1">
      <alignment horizontal="right" vertical="center"/>
    </xf>
    <xf numFmtId="165" fontId="0" fillId="8" borderId="13" xfId="1" applyNumberFormat="1" applyFont="1" applyFill="1" applyBorder="1" applyAlignment="1">
      <alignment horizontal="right" vertical="center"/>
    </xf>
    <xf numFmtId="165" fontId="0" fillId="10" borderId="64" xfId="1" applyNumberFormat="1" applyFont="1" applyFill="1" applyBorder="1" applyAlignment="1">
      <alignment horizontal="right" vertical="center"/>
    </xf>
    <xf numFmtId="165" fontId="0" fillId="3" borderId="69" xfId="1" applyNumberFormat="1" applyFont="1" applyFill="1" applyBorder="1" applyAlignment="1">
      <alignment horizontal="right" vertical="center"/>
    </xf>
    <xf numFmtId="165" fontId="0" fillId="3" borderId="89" xfId="1" applyNumberFormat="1" applyFont="1" applyFill="1" applyBorder="1" applyAlignment="1">
      <alignment horizontal="right" vertical="center"/>
    </xf>
    <xf numFmtId="165" fontId="0" fillId="3" borderId="91" xfId="1" applyNumberFormat="1" applyFont="1" applyFill="1" applyBorder="1" applyAlignment="1">
      <alignment horizontal="right" vertical="center"/>
    </xf>
    <xf numFmtId="165" fontId="0" fillId="0" borderId="89" xfId="1" applyNumberFormat="1" applyFont="1" applyFill="1" applyBorder="1" applyAlignment="1">
      <alignment horizontal="right" vertical="center"/>
    </xf>
    <xf numFmtId="166" fontId="0" fillId="3" borderId="82" xfId="0" applyNumberFormat="1" applyFont="1" applyFill="1" applyBorder="1" applyAlignment="1">
      <alignment horizontal="right" vertical="center"/>
    </xf>
    <xf numFmtId="166" fontId="0" fillId="0" borderId="66" xfId="0" applyNumberFormat="1" applyFont="1" applyFill="1" applyBorder="1" applyAlignment="1">
      <alignment horizontal="right" vertical="center"/>
    </xf>
    <xf numFmtId="166" fontId="0" fillId="3" borderId="23" xfId="0" applyNumberFormat="1" applyFont="1" applyFill="1" applyBorder="1" applyAlignment="1">
      <alignment horizontal="right" vertical="center"/>
    </xf>
    <xf numFmtId="166" fontId="0" fillId="0" borderId="28" xfId="0" applyNumberFormat="1" applyFont="1" applyFill="1" applyBorder="1" applyAlignment="1">
      <alignment horizontal="right" vertical="center"/>
    </xf>
    <xf numFmtId="166" fontId="0" fillId="3" borderId="9" xfId="0" applyNumberFormat="1" applyFont="1" applyFill="1" applyBorder="1" applyAlignment="1">
      <alignment horizontal="right" vertical="center"/>
    </xf>
    <xf numFmtId="166" fontId="0" fillId="2" borderId="23" xfId="0" applyNumberFormat="1" applyFont="1" applyFill="1" applyBorder="1" applyAlignment="1">
      <alignment horizontal="right" vertical="center"/>
    </xf>
    <xf numFmtId="166" fontId="0" fillId="3" borderId="1" xfId="0" applyNumberFormat="1" applyFont="1" applyFill="1" applyBorder="1" applyAlignment="1">
      <alignment horizontal="right" vertical="center"/>
    </xf>
    <xf numFmtId="166" fontId="0" fillId="0" borderId="1" xfId="0" applyNumberFormat="1" applyFont="1" applyFill="1" applyBorder="1" applyAlignment="1">
      <alignment horizontal="right" vertical="center"/>
    </xf>
    <xf numFmtId="166" fontId="8" fillId="4" borderId="9" xfId="0" applyNumberFormat="1" applyFont="1" applyFill="1" applyBorder="1" applyAlignment="1">
      <alignment horizontal="right" vertical="center"/>
    </xf>
    <xf numFmtId="166" fontId="0" fillId="0" borderId="14" xfId="0" applyNumberFormat="1" applyFont="1" applyFill="1" applyBorder="1" applyAlignment="1">
      <alignment horizontal="right" vertical="center"/>
    </xf>
    <xf numFmtId="166" fontId="0" fillId="0" borderId="15" xfId="0" applyNumberFormat="1" applyFont="1" applyFill="1" applyBorder="1" applyAlignment="1">
      <alignment horizontal="right" vertical="center"/>
    </xf>
    <xf numFmtId="166" fontId="0" fillId="3" borderId="22" xfId="0" applyNumberFormat="1" applyFont="1" applyFill="1" applyBorder="1" applyAlignment="1">
      <alignment horizontal="right" vertical="center"/>
    </xf>
    <xf numFmtId="166" fontId="0" fillId="0" borderId="7" xfId="0" applyNumberFormat="1" applyFont="1" applyFill="1" applyBorder="1" applyAlignment="1">
      <alignment horizontal="right" vertical="center"/>
    </xf>
    <xf numFmtId="166" fontId="0" fillId="3" borderId="7" xfId="0" applyNumberFormat="1" applyFont="1" applyFill="1" applyBorder="1" applyAlignment="1">
      <alignment horizontal="right" vertical="center"/>
    </xf>
    <xf numFmtId="166" fontId="0" fillId="0" borderId="8" xfId="0" applyNumberFormat="1" applyFont="1" applyFill="1" applyBorder="1" applyAlignment="1">
      <alignment horizontal="right" vertical="center"/>
    </xf>
    <xf numFmtId="166" fontId="0" fillId="0" borderId="9" xfId="0" applyNumberFormat="1" applyFont="1" applyFill="1" applyBorder="1" applyAlignment="1">
      <alignment horizontal="right" vertical="center"/>
    </xf>
    <xf numFmtId="166" fontId="0" fillId="0" borderId="22" xfId="0" applyNumberFormat="1" applyFont="1" applyFill="1" applyBorder="1" applyAlignment="1">
      <alignment horizontal="right" vertical="center"/>
    </xf>
    <xf numFmtId="166" fontId="0" fillId="0" borderId="23" xfId="0" applyNumberFormat="1" applyFont="1" applyFill="1" applyBorder="1" applyAlignment="1">
      <alignment horizontal="right" vertical="center"/>
    </xf>
    <xf numFmtId="166" fontId="0" fillId="0" borderId="49" xfId="0" applyNumberFormat="1" applyFont="1" applyFill="1" applyBorder="1" applyAlignment="1">
      <alignment horizontal="right" vertical="center"/>
    </xf>
    <xf numFmtId="166" fontId="0" fillId="0" borderId="30" xfId="1" applyNumberFormat="1" applyFont="1" applyFill="1" applyBorder="1" applyAlignment="1">
      <alignment horizontal="right" vertical="center"/>
    </xf>
    <xf numFmtId="166" fontId="7" fillId="0" borderId="22" xfId="0" applyNumberFormat="1" applyFont="1" applyFill="1" applyBorder="1" applyAlignment="1">
      <alignment horizontal="right" vertical="center"/>
    </xf>
    <xf numFmtId="166" fontId="0" fillId="0" borderId="23" xfId="1" applyNumberFormat="1" applyFont="1" applyFill="1" applyBorder="1" applyAlignment="1">
      <alignment horizontal="right" vertical="center"/>
    </xf>
    <xf numFmtId="166" fontId="7" fillId="3" borderId="7" xfId="0" applyNumberFormat="1" applyFont="1" applyFill="1" applyBorder="1" applyAlignment="1">
      <alignment horizontal="right" vertical="center"/>
    </xf>
    <xf numFmtId="166" fontId="0" fillId="3" borderId="1" xfId="1" applyNumberFormat="1" applyFont="1" applyFill="1" applyBorder="1" applyAlignment="1">
      <alignment horizontal="right" vertical="center"/>
    </xf>
    <xf numFmtId="166" fontId="7" fillId="0" borderId="7" xfId="0" applyNumberFormat="1" applyFont="1" applyFill="1" applyBorder="1" applyAlignment="1">
      <alignment horizontal="right" vertical="center"/>
    </xf>
    <xf numFmtId="166" fontId="0" fillId="0" borderId="1" xfId="1" applyNumberFormat="1" applyFont="1" applyFill="1" applyBorder="1" applyAlignment="1">
      <alignment horizontal="right" vertical="center"/>
    </xf>
    <xf numFmtId="166" fontId="0" fillId="0" borderId="25" xfId="1" applyNumberFormat="1" applyFont="1" applyFill="1" applyBorder="1" applyAlignment="1">
      <alignment horizontal="right" vertical="center"/>
    </xf>
    <xf numFmtId="166" fontId="7" fillId="3" borderId="8" xfId="0" applyNumberFormat="1" applyFont="1" applyFill="1" applyBorder="1" applyAlignment="1">
      <alignment horizontal="right" vertical="center"/>
    </xf>
    <xf numFmtId="166" fontId="0" fillId="3" borderId="9" xfId="1" applyNumberFormat="1" applyFont="1" applyFill="1" applyBorder="1" applyAlignment="1">
      <alignment horizontal="right" vertical="center"/>
    </xf>
    <xf numFmtId="166" fontId="7" fillId="0" borderId="14" xfId="0" applyNumberFormat="1" applyFont="1" applyFill="1" applyBorder="1" applyAlignment="1">
      <alignment horizontal="right" vertical="center"/>
    </xf>
    <xf numFmtId="166" fontId="0" fillId="0" borderId="15" xfId="1" applyNumberFormat="1" applyFont="1" applyFill="1" applyBorder="1" applyAlignment="1">
      <alignment horizontal="right" vertical="center"/>
    </xf>
    <xf numFmtId="166" fontId="7" fillId="3" borderId="22" xfId="0" applyNumberFormat="1" applyFont="1" applyFill="1" applyBorder="1" applyAlignment="1">
      <alignment horizontal="right" vertical="center"/>
    </xf>
    <xf numFmtId="166" fontId="0" fillId="3" borderId="23" xfId="1" applyNumberFormat="1" applyFont="1" applyFill="1" applyBorder="1" applyAlignment="1">
      <alignment horizontal="right" vertical="center"/>
    </xf>
    <xf numFmtId="166" fontId="7" fillId="0" borderId="39" xfId="0" applyNumberFormat="1" applyFont="1" applyFill="1" applyBorder="1" applyAlignment="1">
      <alignment horizontal="right" vertical="center"/>
    </xf>
    <xf numFmtId="166" fontId="0" fillId="0" borderId="40" xfId="1" applyNumberFormat="1" applyFont="1" applyFill="1" applyBorder="1" applyAlignment="1">
      <alignment horizontal="right" vertical="center"/>
    </xf>
    <xf numFmtId="166" fontId="7" fillId="0" borderId="5" xfId="0" applyNumberFormat="1" applyFont="1" applyFill="1" applyBorder="1" applyAlignment="1">
      <alignment horizontal="right" vertical="center"/>
    </xf>
    <xf numFmtId="166" fontId="0" fillId="0" borderId="6" xfId="1" applyNumberFormat="1" applyFont="1" applyFill="1" applyBorder="1" applyAlignment="1">
      <alignment horizontal="right" vertical="center"/>
    </xf>
    <xf numFmtId="166" fontId="7" fillId="3" borderId="49" xfId="0" applyNumberFormat="1" applyFont="1" applyFill="1" applyBorder="1" applyAlignment="1">
      <alignment horizontal="right" vertical="center"/>
    </xf>
    <xf numFmtId="166" fontId="0" fillId="3" borderId="30" xfId="1" applyNumberFormat="1" applyFont="1" applyFill="1" applyBorder="1" applyAlignment="1">
      <alignment horizontal="right" vertical="center"/>
    </xf>
    <xf numFmtId="166" fontId="0" fillId="9" borderId="5" xfId="0" applyNumberFormat="1" applyFont="1" applyFill="1" applyBorder="1" applyAlignment="1">
      <alignment horizontal="right" vertical="center"/>
    </xf>
    <xf numFmtId="166" fontId="0" fillId="9" borderId="1" xfId="1" applyNumberFormat="1" applyFont="1" applyFill="1" applyBorder="1" applyAlignment="1">
      <alignment horizontal="right" vertical="center" wrapText="1"/>
    </xf>
    <xf numFmtId="166" fontId="6" fillId="9" borderId="1" xfId="1" applyNumberFormat="1" applyFont="1" applyFill="1" applyBorder="1" applyAlignment="1">
      <alignment horizontal="right" vertical="center" wrapText="1"/>
    </xf>
    <xf numFmtId="166" fontId="6" fillId="0" borderId="9" xfId="0" applyNumberFormat="1" applyFont="1" applyFill="1" applyBorder="1" applyAlignment="1">
      <alignment horizontal="right" vertical="center"/>
    </xf>
    <xf numFmtId="166" fontId="0" fillId="3" borderId="36" xfId="0" applyNumberFormat="1" applyFont="1" applyFill="1" applyBorder="1" applyAlignment="1">
      <alignment horizontal="right" vertical="center"/>
    </xf>
    <xf numFmtId="166" fontId="0" fillId="3" borderId="10" xfId="0" applyNumberFormat="1" applyFont="1" applyFill="1" applyBorder="1" applyAlignment="1">
      <alignment horizontal="right" vertical="center"/>
    </xf>
    <xf numFmtId="166" fontId="0" fillId="8" borderId="14" xfId="0" applyNumberFormat="1" applyFont="1" applyFill="1" applyBorder="1" applyAlignment="1">
      <alignment horizontal="right" vertical="center"/>
    </xf>
    <xf numFmtId="166" fontId="0" fillId="8" borderId="15" xfId="0" applyNumberFormat="1" applyFont="1" applyFill="1" applyBorder="1" applyAlignment="1">
      <alignment horizontal="right" vertical="center"/>
    </xf>
    <xf numFmtId="166" fontId="0" fillId="10" borderId="5" xfId="0" applyNumberFormat="1" applyFont="1" applyFill="1" applyBorder="1" applyAlignment="1">
      <alignment horizontal="right" vertical="center"/>
    </xf>
    <xf numFmtId="166" fontId="0" fillId="10" borderId="6" xfId="0" applyNumberFormat="1" applyFont="1" applyFill="1" applyBorder="1" applyAlignment="1">
      <alignment horizontal="right" vertical="center"/>
    </xf>
    <xf numFmtId="166" fontId="0" fillId="10" borderId="8" xfId="0" applyNumberFormat="1" applyFont="1" applyFill="1" applyBorder="1" applyAlignment="1">
      <alignment horizontal="right" vertical="center"/>
    </xf>
    <xf numFmtId="166" fontId="0" fillId="10" borderId="9" xfId="0" applyNumberFormat="1" applyFont="1" applyFill="1" applyBorder="1" applyAlignment="1">
      <alignment horizontal="right" vertical="center"/>
    </xf>
    <xf numFmtId="166" fontId="0" fillId="11" borderId="7" xfId="0" applyNumberFormat="1" applyFont="1" applyFill="1" applyBorder="1" applyAlignment="1">
      <alignment horizontal="right" vertical="center"/>
    </xf>
    <xf numFmtId="166" fontId="0" fillId="11" borderId="1" xfId="0" applyNumberFormat="1" applyFont="1" applyFill="1" applyBorder="1" applyAlignment="1">
      <alignment horizontal="right" vertical="center"/>
    </xf>
    <xf numFmtId="166" fontId="0" fillId="11" borderId="8" xfId="0" applyNumberFormat="1" applyFont="1" applyFill="1" applyBorder="1" applyAlignment="1">
      <alignment horizontal="right" vertical="center"/>
    </xf>
    <xf numFmtId="166" fontId="0" fillId="11" borderId="9" xfId="0" applyNumberFormat="1" applyFont="1" applyFill="1" applyBorder="1" applyAlignment="1">
      <alignment horizontal="right" vertical="center"/>
    </xf>
    <xf numFmtId="166" fontId="0" fillId="3" borderId="0" xfId="0" applyNumberFormat="1" applyFont="1" applyFill="1" applyBorder="1" applyAlignment="1">
      <alignment horizontal="right" vertical="center"/>
    </xf>
    <xf numFmtId="166" fontId="8" fillId="4" borderId="14" xfId="0" applyNumberFormat="1" applyFont="1" applyFill="1" applyBorder="1" applyAlignment="1">
      <alignment horizontal="right" vertical="center"/>
    </xf>
    <xf numFmtId="166" fontId="8" fillId="4" borderId="17" xfId="0" applyNumberFormat="1" applyFont="1" applyFill="1" applyBorder="1" applyAlignment="1">
      <alignment horizontal="right" vertical="center"/>
    </xf>
    <xf numFmtId="166" fontId="0" fillId="3" borderId="5" xfId="0" applyNumberFormat="1" applyFont="1" applyFill="1" applyBorder="1" applyAlignment="1">
      <alignment horizontal="right" vertical="center"/>
    </xf>
    <xf numFmtId="166" fontId="0" fillId="3" borderId="8" xfId="0" applyNumberFormat="1" applyFont="1" applyFill="1" applyBorder="1" applyAlignment="1">
      <alignment horizontal="right" vertical="center"/>
    </xf>
    <xf numFmtId="166" fontId="0" fillId="3" borderId="92" xfId="0" applyNumberFormat="1" applyFont="1" applyFill="1" applyBorder="1" applyAlignment="1">
      <alignment horizontal="right" vertical="center"/>
    </xf>
    <xf numFmtId="166" fontId="0" fillId="2" borderId="22" xfId="0" applyNumberFormat="1" applyFont="1" applyFill="1" applyBorder="1" applyAlignment="1">
      <alignment horizontal="right" vertical="center"/>
    </xf>
    <xf numFmtId="166" fontId="0" fillId="2" borderId="53" xfId="0" applyNumberFormat="1" applyFont="1" applyFill="1" applyBorder="1" applyAlignment="1">
      <alignment horizontal="right" vertical="center"/>
    </xf>
    <xf numFmtId="166" fontId="0" fillId="3" borderId="7" xfId="0" applyNumberFormat="1" applyFont="1" applyFill="1" applyBorder="1" applyAlignment="1">
      <alignment horizontal="right" vertical="center" wrapText="1"/>
    </xf>
    <xf numFmtId="166" fontId="0" fillId="3" borderId="28" xfId="0" applyNumberFormat="1" applyFont="1" applyFill="1" applyBorder="1" applyAlignment="1">
      <alignment horizontal="right" vertical="center"/>
    </xf>
    <xf numFmtId="166" fontId="8" fillId="4" borderId="8" xfId="0" applyNumberFormat="1" applyFont="1" applyFill="1" applyBorder="1" applyAlignment="1">
      <alignment horizontal="right" vertical="center"/>
    </xf>
    <xf numFmtId="167" fontId="6" fillId="10" borderId="8" xfId="0" applyNumberFormat="1" applyFont="1" applyFill="1" applyBorder="1" applyAlignment="1">
      <alignment horizontal="right" vertical="center" wrapText="1"/>
    </xf>
    <xf numFmtId="167" fontId="0" fillId="10" borderId="9" xfId="0" applyNumberFormat="1" applyFont="1" applyFill="1" applyBorder="1" applyAlignment="1">
      <alignment horizontal="right" vertical="center"/>
    </xf>
    <xf numFmtId="167" fontId="6" fillId="10" borderId="9" xfId="0" applyNumberFormat="1" applyFont="1" applyFill="1" applyBorder="1" applyAlignment="1">
      <alignment horizontal="right" vertical="center"/>
    </xf>
    <xf numFmtId="167" fontId="6" fillId="8" borderId="5" xfId="0" applyNumberFormat="1" applyFont="1" applyFill="1" applyBorder="1" applyAlignment="1">
      <alignment horizontal="right" vertical="center" wrapText="1"/>
    </xf>
    <xf numFmtId="167" fontId="0" fillId="8" borderId="6" xfId="0" applyNumberFormat="1" applyFont="1" applyFill="1" applyBorder="1" applyAlignment="1">
      <alignment horizontal="right" vertical="center"/>
    </xf>
    <xf numFmtId="167" fontId="6" fillId="8" borderId="6" xfId="0" applyNumberFormat="1" applyFont="1" applyFill="1" applyBorder="1" applyAlignment="1">
      <alignment horizontal="right" vertical="center" wrapText="1"/>
    </xf>
    <xf numFmtId="167" fontId="6" fillId="0" borderId="7" xfId="0" applyNumberFormat="1" applyFont="1" applyFill="1" applyBorder="1" applyAlignment="1">
      <alignment horizontal="right" vertical="center" wrapText="1"/>
    </xf>
    <xf numFmtId="167" fontId="0" fillId="0" borderId="1" xfId="0" applyNumberFormat="1" applyFont="1" applyFill="1" applyBorder="1" applyAlignment="1">
      <alignment horizontal="right" vertical="center"/>
    </xf>
    <xf numFmtId="167" fontId="6" fillId="0" borderId="1" xfId="1" applyNumberFormat="1" applyFont="1" applyFill="1" applyBorder="1" applyAlignment="1">
      <alignment horizontal="right" vertical="center"/>
    </xf>
    <xf numFmtId="167" fontId="6" fillId="8" borderId="7" xfId="0" applyNumberFormat="1" applyFont="1" applyFill="1" applyBorder="1" applyAlignment="1">
      <alignment horizontal="right" vertical="center" wrapText="1"/>
    </xf>
    <xf numFmtId="167" fontId="0" fillId="8" borderId="1" xfId="0" applyNumberFormat="1" applyFont="1" applyFill="1" applyBorder="1" applyAlignment="1">
      <alignment horizontal="right" vertical="center"/>
    </xf>
    <xf numFmtId="167" fontId="6" fillId="8" borderId="1" xfId="0" applyNumberFormat="1" applyFont="1" applyFill="1" applyBorder="1" applyAlignment="1">
      <alignment horizontal="right" vertical="center" wrapText="1"/>
    </xf>
    <xf numFmtId="167" fontId="6" fillId="0" borderId="1" xfId="0" applyNumberFormat="1" applyFont="1" applyFill="1" applyBorder="1" applyAlignment="1">
      <alignment horizontal="right" vertical="center"/>
    </xf>
    <xf numFmtId="167" fontId="6" fillId="8" borderId="8" xfId="0" applyNumberFormat="1" applyFont="1" applyFill="1" applyBorder="1" applyAlignment="1">
      <alignment horizontal="right" vertical="center" wrapText="1"/>
    </xf>
    <xf numFmtId="167" fontId="0" fillId="8" borderId="9" xfId="0" applyNumberFormat="1" applyFont="1" applyFill="1" applyBorder="1" applyAlignment="1">
      <alignment horizontal="right" vertical="center"/>
    </xf>
    <xf numFmtId="167" fontId="6" fillId="8" borderId="9" xfId="0" applyNumberFormat="1" applyFont="1" applyFill="1" applyBorder="1" applyAlignment="1">
      <alignment horizontal="right" vertical="center" wrapText="1"/>
    </xf>
    <xf numFmtId="167" fontId="6" fillId="7" borderId="5" xfId="0" applyNumberFormat="1" applyFont="1" applyFill="1" applyBorder="1" applyAlignment="1">
      <alignment horizontal="right" vertical="center" wrapText="1"/>
    </xf>
    <xf numFmtId="167" fontId="0" fillId="7" borderId="6" xfId="0" applyNumberFormat="1" applyFont="1" applyFill="1" applyBorder="1" applyAlignment="1">
      <alignment horizontal="right" vertical="center"/>
    </xf>
    <xf numFmtId="167" fontId="6" fillId="7" borderId="6" xfId="0" applyNumberFormat="1" applyFont="1" applyFill="1" applyBorder="1" applyAlignment="1">
      <alignment horizontal="right" vertical="center"/>
    </xf>
    <xf numFmtId="167" fontId="7" fillId="0" borderId="22" xfId="0" applyNumberFormat="1" applyFont="1" applyFill="1" applyBorder="1" applyAlignment="1">
      <alignment horizontal="right" vertical="center"/>
    </xf>
    <xf numFmtId="167" fontId="0" fillId="0" borderId="23" xfId="0" applyNumberFormat="1" applyFont="1" applyFill="1" applyBorder="1" applyAlignment="1">
      <alignment horizontal="right" vertical="center"/>
    </xf>
    <xf numFmtId="167" fontId="0" fillId="0" borderId="23" xfId="1" applyNumberFormat="1" applyFont="1" applyFill="1" applyBorder="1" applyAlignment="1">
      <alignment horizontal="right" vertical="center"/>
    </xf>
    <xf numFmtId="167" fontId="6" fillId="7" borderId="22" xfId="0" applyNumberFormat="1" applyFont="1" applyFill="1" applyBorder="1" applyAlignment="1">
      <alignment horizontal="right" vertical="center" wrapText="1"/>
    </xf>
    <xf numFmtId="167" fontId="0" fillId="7" borderId="23" xfId="0" applyNumberFormat="1" applyFont="1" applyFill="1" applyBorder="1" applyAlignment="1">
      <alignment horizontal="right" vertical="center"/>
    </xf>
    <xf numFmtId="167" fontId="6" fillId="7" borderId="23" xfId="0" applyNumberFormat="1" applyFont="1" applyFill="1" applyBorder="1" applyAlignment="1">
      <alignment horizontal="right" vertical="center"/>
    </xf>
    <xf numFmtId="167" fontId="7" fillId="7" borderId="8" xfId="0" applyNumberFormat="1" applyFont="1" applyFill="1" applyBorder="1" applyAlignment="1">
      <alignment horizontal="right" vertical="center"/>
    </xf>
    <xf numFmtId="167" fontId="0" fillId="7" borderId="9" xfId="0" applyNumberFormat="1" applyFont="1" applyFill="1" applyBorder="1" applyAlignment="1">
      <alignment horizontal="right" vertical="center"/>
    </xf>
    <xf numFmtId="167" fontId="0" fillId="7" borderId="9" xfId="1" applyNumberFormat="1" applyFont="1" applyFill="1" applyBorder="1" applyAlignment="1">
      <alignment horizontal="right" vertical="center"/>
    </xf>
    <xf numFmtId="167" fontId="6" fillId="11" borderId="39" xfId="0" applyNumberFormat="1" applyFont="1" applyFill="1" applyBorder="1" applyAlignment="1">
      <alignment horizontal="right" vertical="center" wrapText="1"/>
    </xf>
    <xf numFmtId="167" fontId="0" fillId="11" borderId="1" xfId="0" applyNumberFormat="1" applyFont="1" applyFill="1" applyBorder="1" applyAlignment="1">
      <alignment horizontal="right" vertical="center"/>
    </xf>
    <xf numFmtId="167" fontId="0" fillId="11" borderId="23" xfId="0" applyNumberFormat="1" applyFont="1" applyFill="1" applyBorder="1" applyAlignment="1">
      <alignment horizontal="right" vertical="center"/>
    </xf>
    <xf numFmtId="167" fontId="6" fillId="11" borderId="7" xfId="0" applyNumberFormat="1" applyFont="1" applyFill="1" applyBorder="1" applyAlignment="1">
      <alignment horizontal="right" vertical="center" wrapText="1"/>
    </xf>
    <xf numFmtId="167" fontId="6" fillId="11" borderId="22" xfId="0" applyNumberFormat="1" applyFont="1" applyFill="1" applyBorder="1" applyAlignment="1">
      <alignment horizontal="right" vertical="center" wrapText="1"/>
    </xf>
    <xf numFmtId="167" fontId="6" fillId="0" borderId="22" xfId="0" applyNumberFormat="1" applyFont="1" applyFill="1" applyBorder="1" applyAlignment="1">
      <alignment horizontal="right" vertical="center" wrapText="1"/>
    </xf>
    <xf numFmtId="167" fontId="6" fillId="0" borderId="23" xfId="1" applyNumberFormat="1" applyFont="1" applyFill="1" applyBorder="1" applyAlignment="1">
      <alignment horizontal="right" vertical="center"/>
    </xf>
    <xf numFmtId="167" fontId="6" fillId="9" borderId="5" xfId="0" applyNumberFormat="1" applyFont="1" applyFill="1" applyBorder="1" applyAlignment="1">
      <alignment horizontal="right" vertical="center" wrapText="1"/>
    </xf>
    <xf numFmtId="167" fontId="0" fillId="9" borderId="6" xfId="0" applyNumberFormat="1" applyFont="1" applyFill="1" applyBorder="1" applyAlignment="1">
      <alignment horizontal="right" vertical="center"/>
    </xf>
    <xf numFmtId="167" fontId="6" fillId="9" borderId="6" xfId="0" applyNumberFormat="1" applyFont="1" applyFill="1" applyBorder="1" applyAlignment="1">
      <alignment horizontal="right" vertical="center"/>
    </xf>
    <xf numFmtId="167" fontId="6" fillId="0" borderId="23" xfId="0" applyNumberFormat="1" applyFont="1" applyFill="1" applyBorder="1" applyAlignment="1">
      <alignment horizontal="right" vertical="center"/>
    </xf>
    <xf numFmtId="167" fontId="6" fillId="13" borderId="8" xfId="0" applyNumberFormat="1" applyFont="1" applyFill="1" applyBorder="1" applyAlignment="1">
      <alignment horizontal="right" vertical="center" wrapText="1"/>
    </xf>
    <xf numFmtId="167" fontId="0" fillId="13" borderId="9" xfId="0" applyNumberFormat="1" applyFont="1" applyFill="1" applyBorder="1" applyAlignment="1">
      <alignment horizontal="right" vertical="center"/>
    </xf>
    <xf numFmtId="167" fontId="6" fillId="13" borderId="9" xfId="0" applyNumberFormat="1" applyFont="1" applyFill="1" applyBorder="1" applyAlignment="1">
      <alignment horizontal="right" vertical="center"/>
    </xf>
    <xf numFmtId="167" fontId="8" fillId="4" borderId="8" xfId="0" applyNumberFormat="1" applyFont="1" applyFill="1" applyBorder="1" applyAlignment="1">
      <alignment horizontal="right" vertical="center"/>
    </xf>
    <xf numFmtId="167" fontId="8" fillId="4" borderId="9" xfId="0" applyNumberFormat="1" applyFont="1" applyFill="1" applyBorder="1" applyAlignment="1">
      <alignment horizontal="right" vertical="center"/>
    </xf>
    <xf numFmtId="164" fontId="0" fillId="3" borderId="84" xfId="0" applyNumberFormat="1" applyFont="1" applyFill="1" applyBorder="1" applyAlignment="1">
      <alignment horizontal="right" vertical="center"/>
    </xf>
    <xf numFmtId="164" fontId="7" fillId="3" borderId="33" xfId="0" applyNumberFormat="1" applyFont="1" applyFill="1" applyBorder="1" applyAlignment="1">
      <alignment horizontal="right" vertical="center"/>
    </xf>
    <xf numFmtId="164" fontId="0" fillId="3" borderId="34" xfId="0" applyNumberFormat="1" applyFont="1" applyFill="1" applyBorder="1" applyAlignment="1">
      <alignment horizontal="right" vertical="center"/>
    </xf>
    <xf numFmtId="164" fontId="0" fillId="2" borderId="33" xfId="0" applyNumberFormat="1" applyFont="1" applyFill="1" applyBorder="1" applyAlignment="1">
      <alignment horizontal="right" vertical="center"/>
    </xf>
    <xf numFmtId="164" fontId="0" fillId="3" borderId="32" xfId="0" applyNumberFormat="1" applyFont="1" applyFill="1" applyBorder="1" applyAlignment="1">
      <alignment horizontal="right" vertical="center" wrapText="1"/>
    </xf>
    <xf numFmtId="164" fontId="8" fillId="4" borderId="34" xfId="0" applyNumberFormat="1" applyFont="1" applyFill="1" applyBorder="1" applyAlignment="1">
      <alignment horizontal="right" vertical="center"/>
    </xf>
    <xf numFmtId="164" fontId="6" fillId="3" borderId="6" xfId="0" applyNumberFormat="1" applyFont="1" applyFill="1" applyBorder="1" applyAlignment="1">
      <alignment horizontal="right" vertical="center"/>
    </xf>
    <xf numFmtId="164" fontId="6" fillId="0" borderId="30" xfId="0" applyNumberFormat="1" applyFont="1" applyFill="1" applyBorder="1" applyAlignment="1">
      <alignment horizontal="right" vertical="center"/>
    </xf>
    <xf numFmtId="164" fontId="0" fillId="3" borderId="40" xfId="0" applyNumberFormat="1" applyFont="1" applyFill="1" applyBorder="1" applyAlignment="1">
      <alignment horizontal="right" vertical="center"/>
    </xf>
    <xf numFmtId="165" fontId="0" fillId="3" borderId="93" xfId="1" applyNumberFormat="1" applyFont="1" applyFill="1" applyBorder="1" applyAlignment="1">
      <alignment horizontal="right" vertical="center"/>
    </xf>
    <xf numFmtId="165" fontId="0" fillId="3" borderId="94" xfId="1" applyNumberFormat="1" applyFont="1" applyFill="1" applyBorder="1" applyAlignment="1">
      <alignment horizontal="right" vertical="center"/>
    </xf>
    <xf numFmtId="165" fontId="0" fillId="0" borderId="95" xfId="1" applyNumberFormat="1" applyFont="1" applyFill="1" applyBorder="1" applyAlignment="1">
      <alignment horizontal="right" vertical="center"/>
    </xf>
    <xf numFmtId="165" fontId="0" fillId="3" borderId="95" xfId="1" applyNumberFormat="1" applyFont="1" applyFill="1" applyBorder="1" applyAlignment="1">
      <alignment horizontal="right" vertical="center"/>
    </xf>
    <xf numFmtId="165" fontId="8" fillId="4" borderId="76" xfId="0" applyNumberFormat="1" applyFont="1" applyFill="1" applyBorder="1" applyAlignment="1">
      <alignment horizontal="right" vertical="center"/>
    </xf>
    <xf numFmtId="165" fontId="0" fillId="9" borderId="82" xfId="1" applyNumberFormat="1" applyFont="1" applyFill="1" applyBorder="1" applyAlignment="1">
      <alignment horizontal="right" vertical="center"/>
    </xf>
    <xf numFmtId="165" fontId="0" fillId="0" borderId="92" xfId="1" applyNumberFormat="1" applyFont="1" applyFill="1" applyBorder="1" applyAlignment="1">
      <alignment horizontal="right" vertical="center"/>
    </xf>
    <xf numFmtId="165" fontId="0" fillId="0" borderId="93" xfId="1" applyNumberFormat="1" applyFont="1" applyFill="1" applyBorder="1" applyAlignment="1">
      <alignment horizontal="right" vertical="center"/>
    </xf>
    <xf numFmtId="165" fontId="0" fillId="8" borderId="12" xfId="1" applyNumberFormat="1" applyFont="1" applyFill="1" applyBorder="1" applyAlignment="1">
      <alignment horizontal="right" vertical="center"/>
    </xf>
    <xf numFmtId="165" fontId="0" fillId="10" borderId="68" xfId="1" applyNumberFormat="1" applyFont="1" applyFill="1" applyBorder="1" applyAlignment="1">
      <alignment horizontal="right" vertical="center"/>
    </xf>
    <xf numFmtId="165" fontId="0" fillId="0" borderId="56" xfId="1" applyNumberFormat="1" applyFont="1" applyFill="1" applyBorder="1" applyAlignment="1">
      <alignment horizontal="right" vertical="center"/>
    </xf>
    <xf numFmtId="165" fontId="0" fillId="10" borderId="20" xfId="1" applyNumberFormat="1" applyFont="1" applyFill="1" applyBorder="1" applyAlignment="1">
      <alignment horizontal="right" vertical="center"/>
    </xf>
    <xf numFmtId="165" fontId="0" fillId="0" borderId="94" xfId="1" applyNumberFormat="1" applyFont="1" applyFill="1" applyBorder="1" applyAlignment="1">
      <alignment horizontal="right" vertical="center"/>
    </xf>
    <xf numFmtId="165" fontId="0" fillId="11" borderId="96" xfId="1" applyNumberFormat="1" applyFont="1" applyFill="1" applyBorder="1" applyAlignment="1">
      <alignment horizontal="right" vertical="center"/>
    </xf>
    <xf numFmtId="165" fontId="0" fillId="11" borderId="20" xfId="1" applyNumberFormat="1" applyFont="1" applyFill="1" applyBorder="1" applyAlignment="1">
      <alignment horizontal="right" vertical="center"/>
    </xf>
    <xf numFmtId="165" fontId="0" fillId="3" borderId="97" xfId="1" applyNumberFormat="1" applyFont="1" applyFill="1" applyBorder="1" applyAlignment="1">
      <alignment horizontal="right" vertical="center"/>
    </xf>
    <xf numFmtId="165" fontId="8" fillId="4" borderId="12" xfId="0" applyNumberFormat="1" applyFont="1" applyFill="1" applyBorder="1" applyAlignment="1">
      <alignment horizontal="right" vertical="center"/>
    </xf>
    <xf numFmtId="165" fontId="0" fillId="11" borderId="78" xfId="1" applyNumberFormat="1" applyFont="1" applyFill="1" applyBorder="1" applyAlignment="1">
      <alignment horizontal="right" vertical="center"/>
    </xf>
    <xf numFmtId="165" fontId="0" fillId="11" borderId="50" xfId="1" applyNumberFormat="1" applyFont="1" applyFill="1" applyBorder="1" applyAlignment="1">
      <alignment horizontal="right" vertical="center"/>
    </xf>
    <xf numFmtId="165" fontId="8" fillId="4" borderId="13" xfId="0" applyNumberFormat="1" applyFont="1" applyFill="1" applyBorder="1" applyAlignment="1">
      <alignment horizontal="right" vertical="center"/>
    </xf>
    <xf numFmtId="10" fontId="0" fillId="0" borderId="98" xfId="1" applyNumberFormat="1" applyFont="1" applyFill="1" applyBorder="1" applyAlignment="1">
      <alignment horizontal="right" vertical="center"/>
    </xf>
    <xf numFmtId="10" fontId="0" fillId="10" borderId="60" xfId="1" applyNumberFormat="1" applyFont="1" applyFill="1" applyBorder="1" applyAlignment="1">
      <alignment horizontal="right" vertical="center"/>
    </xf>
    <xf numFmtId="165" fontId="0" fillId="8" borderId="64" xfId="1" applyNumberFormat="1" applyFont="1" applyFill="1" applyBorder="1" applyAlignment="1">
      <alignment horizontal="right" vertical="center"/>
    </xf>
    <xf numFmtId="165" fontId="0" fillId="11" borderId="42" xfId="1" applyNumberFormat="1" applyFont="1" applyFill="1" applyBorder="1" applyAlignment="1">
      <alignment horizontal="right" vertical="center"/>
    </xf>
    <xf numFmtId="165" fontId="0" fillId="9" borderId="64" xfId="1" applyNumberFormat="1" applyFont="1" applyFill="1" applyBorder="1" applyAlignment="1">
      <alignment horizontal="right" vertical="center"/>
    </xf>
    <xf numFmtId="9" fontId="0" fillId="0" borderId="13" xfId="1" applyNumberFormat="1" applyFont="1" applyFill="1" applyBorder="1" applyAlignment="1">
      <alignment horizontal="right" vertical="center"/>
    </xf>
    <xf numFmtId="9" fontId="0" fillId="3" borderId="52" xfId="1" applyNumberFormat="1" applyFont="1" applyFill="1" applyBorder="1" applyAlignment="1">
      <alignment horizontal="right" vertical="center"/>
    </xf>
    <xf numFmtId="9" fontId="0" fillId="0" borderId="35" xfId="1" applyNumberFormat="1" applyFont="1" applyFill="1" applyBorder="1" applyAlignment="1">
      <alignment horizontal="right" vertical="center"/>
    </xf>
    <xf numFmtId="9" fontId="0" fillId="3" borderId="35" xfId="1" applyNumberFormat="1" applyFont="1" applyFill="1" applyBorder="1" applyAlignment="1">
      <alignment horizontal="right" vertical="center"/>
    </xf>
    <xf numFmtId="9" fontId="0" fillId="0" borderId="78" xfId="1" applyNumberFormat="1" applyFont="1" applyFill="1" applyBorder="1" applyAlignment="1">
      <alignment horizontal="right" vertical="center"/>
    </xf>
    <xf numFmtId="9" fontId="0" fillId="3" borderId="44" xfId="1" applyNumberFormat="1" applyFont="1" applyFill="1" applyBorder="1" applyAlignment="1">
      <alignment horizontal="right" vertical="center"/>
    </xf>
    <xf numFmtId="9" fontId="0" fillId="0" borderId="47" xfId="1" applyNumberFormat="1" applyFont="1" applyFill="1" applyBorder="1" applyAlignment="1">
      <alignment horizontal="right" vertical="center"/>
    </xf>
    <xf numFmtId="9" fontId="0" fillId="0" borderId="44" xfId="1" applyNumberFormat="1" applyFont="1" applyFill="1" applyBorder="1" applyAlignment="1">
      <alignment horizontal="right" vertical="center"/>
    </xf>
    <xf numFmtId="9" fontId="0" fillId="5" borderId="35" xfId="1" applyNumberFormat="1" applyFont="1" applyFill="1" applyBorder="1" applyAlignment="1">
      <alignment horizontal="right" vertical="center"/>
    </xf>
    <xf numFmtId="9" fontId="0" fillId="3" borderId="29" xfId="1" applyNumberFormat="1" applyFont="1" applyFill="1" applyBorder="1" applyAlignment="1">
      <alignment horizontal="right" vertical="center"/>
    </xf>
    <xf numFmtId="9" fontId="0" fillId="0" borderId="19" xfId="1" applyNumberFormat="1" applyFont="1" applyFill="1" applyBorder="1" applyAlignment="1">
      <alignment horizontal="right" vertical="center"/>
    </xf>
    <xf numFmtId="9" fontId="0" fillId="0" borderId="58" xfId="1" applyNumberFormat="1" applyFont="1" applyFill="1" applyBorder="1" applyAlignment="1">
      <alignment horizontal="right" vertical="center"/>
    </xf>
    <xf numFmtId="9" fontId="0" fillId="5" borderId="69" xfId="1" applyNumberFormat="1" applyFont="1" applyFill="1" applyBorder="1" applyAlignment="1">
      <alignment horizontal="right" vertical="center"/>
    </xf>
    <xf numFmtId="9" fontId="0" fillId="3" borderId="47" xfId="1" applyNumberFormat="1" applyFont="1" applyFill="1" applyBorder="1" applyAlignment="1">
      <alignment horizontal="right" vertical="center"/>
    </xf>
    <xf numFmtId="9" fontId="0" fillId="3" borderId="58" xfId="1" applyNumberFormat="1" applyFont="1" applyFill="1" applyBorder="1" applyAlignment="1">
      <alignment horizontal="right" vertical="center"/>
    </xf>
    <xf numFmtId="9" fontId="0" fillId="0" borderId="29" xfId="1" applyNumberFormat="1" applyFont="1" applyFill="1" applyBorder="1" applyAlignment="1">
      <alignment horizontal="right" vertical="center"/>
    </xf>
    <xf numFmtId="9" fontId="0" fillId="0" borderId="42" xfId="1" applyNumberFormat="1" applyFont="1" applyFill="1" applyBorder="1" applyAlignment="1">
      <alignment horizontal="right" vertical="center"/>
    </xf>
    <xf numFmtId="9" fontId="0" fillId="3" borderId="50" xfId="1" applyNumberFormat="1" applyFont="1" applyFill="1" applyBorder="1" applyAlignment="1">
      <alignment horizontal="right" vertical="center"/>
    </xf>
    <xf numFmtId="9" fontId="0" fillId="0" borderId="64" xfId="1" applyNumberFormat="1" applyFont="1" applyFill="1" applyBorder="1" applyAlignment="1">
      <alignment horizontal="right" vertical="center"/>
    </xf>
    <xf numFmtId="9" fontId="0" fillId="3" borderId="19" xfId="1" applyNumberFormat="1" applyFont="1" applyFill="1" applyBorder="1" applyAlignment="1">
      <alignment horizontal="right" vertical="center"/>
    </xf>
    <xf numFmtId="49" fontId="2" fillId="6" borderId="73" xfId="1" applyNumberFormat="1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166" fontId="0" fillId="2" borderId="1" xfId="0" applyNumberFormat="1" applyFont="1" applyFill="1" applyBorder="1" applyAlignment="1">
      <alignment horizontal="right" vertical="center"/>
    </xf>
    <xf numFmtId="4" fontId="21" fillId="12" borderId="8" xfId="0" applyNumberFormat="1" applyFont="1" applyFill="1" applyBorder="1" applyAlignment="1">
      <alignment horizontal="center" vertical="center"/>
    </xf>
    <xf numFmtId="4" fontId="21" fillId="12" borderId="9" xfId="0" applyNumberFormat="1" applyFont="1" applyFill="1" applyBorder="1" applyAlignment="1">
      <alignment horizontal="center" vertical="center"/>
    </xf>
    <xf numFmtId="4" fontId="21" fillId="12" borderId="60" xfId="0" applyNumberFormat="1" applyFont="1" applyFill="1" applyBorder="1" applyAlignment="1">
      <alignment horizontal="center" vertical="center"/>
    </xf>
    <xf numFmtId="2" fontId="21" fillId="12" borderId="34" xfId="0" applyNumberFormat="1" applyFont="1" applyFill="1" applyBorder="1" applyAlignment="1">
      <alignment horizontal="center" vertical="center"/>
    </xf>
    <xf numFmtId="2" fontId="21" fillId="12" borderId="19" xfId="0" applyNumberFormat="1" applyFont="1" applyFill="1" applyBorder="1" applyAlignment="1">
      <alignment horizontal="center" vertical="center"/>
    </xf>
    <xf numFmtId="4" fontId="21" fillId="4" borderId="8" xfId="0" applyNumberFormat="1" applyFont="1" applyFill="1" applyBorder="1" applyAlignment="1">
      <alignment horizontal="center" vertical="center"/>
    </xf>
    <xf numFmtId="4" fontId="21" fillId="4" borderId="9" xfId="0" applyNumberFormat="1" applyFont="1" applyFill="1" applyBorder="1" applyAlignment="1">
      <alignment horizontal="center" vertical="center"/>
    </xf>
    <xf numFmtId="4" fontId="21" fillId="4" borderId="60" xfId="0" applyNumberFormat="1" applyFont="1" applyFill="1" applyBorder="1" applyAlignment="1">
      <alignment horizontal="center" vertical="center"/>
    </xf>
    <xf numFmtId="2" fontId="21" fillId="4" borderId="34" xfId="0" applyNumberFormat="1" applyFont="1" applyFill="1" applyBorder="1" applyAlignment="1">
      <alignment horizontal="center" vertical="center"/>
    </xf>
    <xf numFmtId="2" fontId="21" fillId="4" borderId="19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Alignment="1">
      <alignment horizontal="left" wrapText="1"/>
    </xf>
    <xf numFmtId="2" fontId="0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9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wrapText="1"/>
    </xf>
    <xf numFmtId="2" fontId="0" fillId="2" borderId="0" xfId="0" applyNumberFormat="1" applyFill="1"/>
    <xf numFmtId="0" fontId="0" fillId="2" borderId="0" xfId="0" applyFill="1" applyAlignment="1">
      <alignment wrapText="1"/>
    </xf>
    <xf numFmtId="166" fontId="4" fillId="3" borderId="1" xfId="1" applyNumberFormat="1" applyFont="1" applyFill="1" applyBorder="1" applyAlignment="1">
      <alignment horizontal="right" vertical="center"/>
    </xf>
    <xf numFmtId="2" fontId="19" fillId="0" borderId="0" xfId="0" applyNumberFormat="1" applyFont="1" applyAlignment="1">
      <alignment horizontal="right" indent="1"/>
    </xf>
    <xf numFmtId="2" fontId="3" fillId="6" borderId="11" xfId="1" applyNumberFormat="1" applyFont="1" applyFill="1" applyBorder="1" applyAlignment="1">
      <alignment horizontal="center" vertical="center" wrapText="1"/>
    </xf>
    <xf numFmtId="2" fontId="3" fillId="6" borderId="12" xfId="1" applyNumberFormat="1" applyFont="1" applyFill="1" applyBorder="1" applyAlignment="1">
      <alignment horizontal="center" vertical="center" wrapText="1"/>
    </xf>
    <xf numFmtId="2" fontId="3" fillId="6" borderId="13" xfId="1" applyNumberFormat="1" applyFont="1" applyFill="1" applyBorder="1" applyAlignment="1">
      <alignment horizontal="center" vertical="center" wrapText="1"/>
    </xf>
    <xf numFmtId="0" fontId="3" fillId="6" borderId="87" xfId="1" applyFont="1" applyFill="1" applyBorder="1" applyAlignment="1">
      <alignment horizontal="center" vertical="center" wrapText="1"/>
    </xf>
    <xf numFmtId="0" fontId="3" fillId="6" borderId="86" xfId="1" applyFont="1" applyFill="1" applyBorder="1" applyAlignment="1">
      <alignment horizontal="center" vertical="center" wrapText="1"/>
    </xf>
    <xf numFmtId="0" fontId="3" fillId="6" borderId="75" xfId="1" applyFont="1" applyFill="1" applyBorder="1" applyAlignment="1">
      <alignment horizontal="center" vertical="center" wrapText="1"/>
    </xf>
    <xf numFmtId="2" fontId="3" fillId="6" borderId="59" xfId="1" applyNumberFormat="1" applyFont="1" applyFill="1" applyBorder="1" applyAlignment="1">
      <alignment horizontal="center" vertical="center" wrapText="1"/>
    </xf>
    <xf numFmtId="2" fontId="3" fillId="6" borderId="68" xfId="1" applyNumberFormat="1" applyFont="1" applyFill="1" applyBorder="1" applyAlignment="1">
      <alignment horizontal="center" vertical="center" wrapText="1"/>
    </xf>
    <xf numFmtId="2" fontId="3" fillId="6" borderId="64" xfId="1" applyNumberFormat="1" applyFont="1" applyFill="1" applyBorder="1" applyAlignment="1">
      <alignment horizontal="center" vertical="center" wrapText="1"/>
    </xf>
    <xf numFmtId="0" fontId="5" fillId="6" borderId="59" xfId="0" applyFont="1" applyFill="1" applyBorder="1" applyAlignment="1">
      <alignment horizontal="center" vertical="center"/>
    </xf>
    <xf numFmtId="0" fontId="5" fillId="6" borderId="68" xfId="0" applyFont="1" applyFill="1" applyBorder="1" applyAlignment="1">
      <alignment horizontal="center" vertical="center"/>
    </xf>
    <xf numFmtId="0" fontId="5" fillId="6" borderId="64" xfId="0" applyFont="1" applyFill="1" applyBorder="1" applyAlignment="1">
      <alignment horizontal="center" vertical="center"/>
    </xf>
    <xf numFmtId="0" fontId="3" fillId="6" borderId="65" xfId="1" applyFont="1" applyFill="1" applyBorder="1" applyAlignment="1">
      <alignment horizontal="center" vertical="center" wrapText="1"/>
    </xf>
    <xf numFmtId="0" fontId="3" fillId="6" borderId="26" xfId="1" applyFont="1" applyFill="1" applyBorder="1" applyAlignment="1">
      <alignment horizontal="center" vertical="center" wrapText="1"/>
    </xf>
    <xf numFmtId="0" fontId="3" fillId="6" borderId="18" xfId="1" applyFont="1" applyFill="1" applyBorder="1" applyAlignment="1">
      <alignment horizontal="center" vertical="center" wrapText="1"/>
    </xf>
    <xf numFmtId="2" fontId="16" fillId="6" borderId="65" xfId="1" applyNumberFormat="1" applyFont="1" applyFill="1" applyBorder="1" applyAlignment="1">
      <alignment horizontal="center" vertical="center" wrapText="1"/>
    </xf>
    <xf numFmtId="2" fontId="16" fillId="6" borderId="18" xfId="1" applyNumberFormat="1" applyFont="1" applyFill="1" applyBorder="1" applyAlignment="1">
      <alignment horizontal="center" vertical="center" wrapText="1"/>
    </xf>
    <xf numFmtId="2" fontId="16" fillId="6" borderId="71" xfId="1" applyNumberFormat="1" applyFont="1" applyFill="1" applyBorder="1" applyAlignment="1">
      <alignment horizontal="center" vertical="center" wrapText="1"/>
    </xf>
    <xf numFmtId="2" fontId="16" fillId="6" borderId="67" xfId="1" applyNumberFormat="1" applyFont="1" applyFill="1" applyBorder="1" applyAlignment="1">
      <alignment horizontal="center" vertical="center" wrapText="1"/>
    </xf>
    <xf numFmtId="2" fontId="16" fillId="6" borderId="73" xfId="1" applyNumberFormat="1" applyFont="1" applyFill="1" applyBorder="1" applyAlignment="1">
      <alignment horizontal="center" vertical="center" wrapText="1"/>
    </xf>
    <xf numFmtId="2" fontId="16" fillId="6" borderId="49" xfId="1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left" indent="7"/>
    </xf>
    <xf numFmtId="0" fontId="0" fillId="0" borderId="0" xfId="0" applyBorder="1" applyAlignment="1">
      <alignment horizontal="left" indent="7"/>
    </xf>
    <xf numFmtId="0" fontId="0" fillId="0" borderId="0" xfId="0" applyAlignment="1">
      <alignment horizontal="left" indent="7"/>
    </xf>
  </cellXfs>
  <cellStyles count="4">
    <cellStyle name="Normal" xfId="1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163"/>
  <sheetViews>
    <sheetView tabSelected="1" showOutlineSymbols="0" showWhiteSpace="0" view="pageBreakPreview" zoomScale="65" zoomScaleNormal="80" zoomScaleSheetLayoutView="65" workbookViewId="0">
      <pane ySplit="5" topLeftCell="A146" activePane="bottomLeft" state="frozen"/>
      <selection activeCell="W6" sqref="W6"/>
      <selection pane="bottomLeft" activeCell="A164" sqref="A164:XFD173"/>
    </sheetView>
  </sheetViews>
  <sheetFormatPr defaultRowHeight="14.25" x14ac:dyDescent="0.2"/>
  <cols>
    <col min="1" max="1" width="46.5" style="8" customWidth="1"/>
    <col min="2" max="2" width="10.5" style="29" customWidth="1"/>
    <col min="3" max="8" width="10.5" style="1" customWidth="1"/>
    <col min="9" max="9" width="10.625" style="1" customWidth="1"/>
    <col min="10" max="10" width="10.625" style="29" customWidth="1"/>
    <col min="11" max="11" width="10.625" style="1" customWidth="1"/>
    <col min="12" max="15" width="10.875" style="1" customWidth="1"/>
    <col min="16" max="17" width="10.625" style="1" customWidth="1"/>
    <col min="18" max="18" width="10.5" style="1" customWidth="1"/>
    <col min="19" max="21" width="10.75" style="1" customWidth="1"/>
    <col min="22" max="60" width="9" style="28"/>
    <col min="61" max="68" width="9" style="15"/>
  </cols>
  <sheetData>
    <row r="1" spans="1:68" ht="27.75" customHeight="1" x14ac:dyDescent="0.45">
      <c r="A1" s="588" t="str">
        <f>Экономия!F1</f>
        <v>Вересень 2019р.</v>
      </c>
      <c r="B1" s="589"/>
      <c r="C1" s="590"/>
      <c r="D1" s="590"/>
      <c r="E1" s="590"/>
      <c r="F1" s="591" t="s">
        <v>93</v>
      </c>
      <c r="G1" s="590"/>
      <c r="H1" s="590"/>
      <c r="I1" s="590"/>
      <c r="J1" s="589"/>
      <c r="K1" s="590"/>
      <c r="L1" s="590"/>
      <c r="M1" s="590"/>
      <c r="N1" s="590"/>
      <c r="O1" s="590"/>
      <c r="P1" s="590"/>
      <c r="Q1" s="590"/>
      <c r="R1" s="590"/>
      <c r="S1" s="590"/>
      <c r="T1" s="590"/>
      <c r="U1" s="590"/>
    </row>
    <row r="2" spans="1:68" ht="7.5" customHeight="1" thickBot="1" x14ac:dyDescent="0.25">
      <c r="A2" s="592"/>
      <c r="B2" s="589"/>
      <c r="C2" s="590"/>
      <c r="D2" s="590"/>
      <c r="E2" s="590"/>
      <c r="F2" s="590"/>
      <c r="G2" s="590"/>
      <c r="H2" s="590"/>
      <c r="I2" s="590"/>
      <c r="J2" s="589"/>
      <c r="K2" s="590"/>
      <c r="L2" s="590"/>
      <c r="M2" s="590"/>
      <c r="N2" s="590"/>
      <c r="O2" s="590"/>
      <c r="P2" s="590"/>
      <c r="Q2" s="590"/>
      <c r="R2" s="590"/>
      <c r="S2" s="590"/>
      <c r="T2" s="590"/>
      <c r="U2" s="590"/>
    </row>
    <row r="3" spans="1:68" ht="31.5" customHeight="1" thickBot="1" x14ac:dyDescent="0.25">
      <c r="A3" s="600" t="s">
        <v>155</v>
      </c>
      <c r="B3" s="606" t="s">
        <v>113</v>
      </c>
      <c r="C3" s="607"/>
      <c r="D3" s="607"/>
      <c r="E3" s="607"/>
      <c r="F3" s="603" t="s">
        <v>97</v>
      </c>
      <c r="G3" s="604"/>
      <c r="H3" s="604"/>
      <c r="I3" s="605"/>
      <c r="J3" s="606" t="s">
        <v>59</v>
      </c>
      <c r="K3" s="607"/>
      <c r="L3" s="607"/>
      <c r="M3" s="608"/>
      <c r="N3" s="597" t="s">
        <v>161</v>
      </c>
      <c r="O3" s="598"/>
      <c r="P3" s="598"/>
      <c r="Q3" s="599"/>
      <c r="R3" s="597" t="s">
        <v>160</v>
      </c>
      <c r="S3" s="598"/>
      <c r="T3" s="598"/>
      <c r="U3" s="599"/>
    </row>
    <row r="4" spans="1:68" ht="31.5" customHeight="1" x14ac:dyDescent="0.2">
      <c r="A4" s="601"/>
      <c r="B4" s="575" t="s">
        <v>166</v>
      </c>
      <c r="C4" s="319" t="str">
        <f t="shared" ref="C4:U4" si="0">$A$1</f>
        <v>Вересень 2019р.</v>
      </c>
      <c r="D4" s="319" t="str">
        <f t="shared" si="0"/>
        <v>Вересень 2019р.</v>
      </c>
      <c r="E4" s="294" t="str">
        <f t="shared" si="0"/>
        <v>Вересень 2019р.</v>
      </c>
      <c r="F4" s="575" t="s">
        <v>166</v>
      </c>
      <c r="G4" s="319" t="str">
        <f t="shared" si="0"/>
        <v>Вересень 2019р.</v>
      </c>
      <c r="H4" s="319" t="str">
        <f t="shared" si="0"/>
        <v>Вересень 2019р.</v>
      </c>
      <c r="I4" s="294" t="str">
        <f t="shared" si="0"/>
        <v>Вересень 2019р.</v>
      </c>
      <c r="J4" s="575" t="s">
        <v>166</v>
      </c>
      <c r="K4" s="319" t="str">
        <f t="shared" si="0"/>
        <v>Вересень 2019р.</v>
      </c>
      <c r="L4" s="319" t="str">
        <f t="shared" si="0"/>
        <v>Вересень 2019р.</v>
      </c>
      <c r="M4" s="294" t="str">
        <f t="shared" si="0"/>
        <v>Вересень 2019р.</v>
      </c>
      <c r="N4" s="575" t="s">
        <v>166</v>
      </c>
      <c r="O4" s="319" t="str">
        <f t="shared" si="0"/>
        <v>Вересень 2019р.</v>
      </c>
      <c r="P4" s="319" t="str">
        <f t="shared" si="0"/>
        <v>Вересень 2019р.</v>
      </c>
      <c r="Q4" s="294" t="str">
        <f t="shared" si="0"/>
        <v>Вересень 2019р.</v>
      </c>
      <c r="R4" s="575" t="s">
        <v>166</v>
      </c>
      <c r="S4" s="319" t="str">
        <f t="shared" si="0"/>
        <v>Вересень 2019р.</v>
      </c>
      <c r="T4" s="319" t="str">
        <f t="shared" si="0"/>
        <v>Вересень 2019р.</v>
      </c>
      <c r="U4" s="294" t="str">
        <f t="shared" si="0"/>
        <v>Вересень 2019р.</v>
      </c>
    </row>
    <row r="5" spans="1:68" s="4" customFormat="1" ht="33.75" customHeight="1" thickBot="1" x14ac:dyDescent="0.25">
      <c r="A5" s="602"/>
      <c r="B5" s="90" t="s">
        <v>147</v>
      </c>
      <c r="C5" s="91" t="s">
        <v>174</v>
      </c>
      <c r="D5" s="91" t="s">
        <v>253</v>
      </c>
      <c r="E5" s="318" t="s">
        <v>151</v>
      </c>
      <c r="F5" s="90" t="s">
        <v>147</v>
      </c>
      <c r="G5" s="91" t="s">
        <v>174</v>
      </c>
      <c r="H5" s="91" t="s">
        <v>253</v>
      </c>
      <c r="I5" s="318" t="s">
        <v>151</v>
      </c>
      <c r="J5" s="90" t="s">
        <v>147</v>
      </c>
      <c r="K5" s="91" t="s">
        <v>174</v>
      </c>
      <c r="L5" s="91" t="s">
        <v>253</v>
      </c>
      <c r="M5" s="318" t="s">
        <v>151</v>
      </c>
      <c r="N5" s="90" t="s">
        <v>147</v>
      </c>
      <c r="O5" s="91" t="s">
        <v>174</v>
      </c>
      <c r="P5" s="91" t="s">
        <v>253</v>
      </c>
      <c r="Q5" s="318" t="s">
        <v>151</v>
      </c>
      <c r="R5" s="90" t="s">
        <v>147</v>
      </c>
      <c r="S5" s="91" t="s">
        <v>174</v>
      </c>
      <c r="T5" s="91" t="s">
        <v>253</v>
      </c>
      <c r="U5" s="318" t="s">
        <v>151</v>
      </c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39"/>
      <c r="BJ5" s="39"/>
      <c r="BK5" s="39"/>
      <c r="BL5" s="39"/>
      <c r="BM5" s="39"/>
      <c r="BN5" s="39"/>
      <c r="BO5" s="39"/>
      <c r="BP5" s="39"/>
    </row>
    <row r="6" spans="1:68" s="15" customFormat="1" ht="27.75" customHeight="1" thickBot="1" x14ac:dyDescent="0.25">
      <c r="A6" s="70" t="s">
        <v>129</v>
      </c>
      <c r="B6" s="420">
        <v>0</v>
      </c>
      <c r="C6" s="421">
        <v>0</v>
      </c>
      <c r="D6" s="421">
        <v>0</v>
      </c>
      <c r="E6" s="296" t="e">
        <f>D6/C6-1</f>
        <v>#DIV/0!</v>
      </c>
      <c r="F6" s="155">
        <v>0</v>
      </c>
      <c r="G6" s="92">
        <v>654.61</v>
      </c>
      <c r="H6" s="92">
        <v>654.61</v>
      </c>
      <c r="I6" s="296">
        <f>H6/G6-1</f>
        <v>0</v>
      </c>
      <c r="J6" s="155">
        <v>0</v>
      </c>
      <c r="K6" s="92">
        <v>15.37</v>
      </c>
      <c r="L6" s="92">
        <v>15.37</v>
      </c>
      <c r="M6" s="296">
        <f>L6/K6-1</f>
        <v>0</v>
      </c>
      <c r="N6" s="156">
        <v>0</v>
      </c>
      <c r="O6" s="94">
        <v>0</v>
      </c>
      <c r="P6" s="94">
        <v>0</v>
      </c>
      <c r="Q6" s="296" t="e">
        <f>P6/O6-1</f>
        <v>#DIV/0!</v>
      </c>
      <c r="R6" s="156">
        <v>0</v>
      </c>
      <c r="S6" s="94">
        <v>0</v>
      </c>
      <c r="T6" s="93">
        <v>0</v>
      </c>
      <c r="U6" s="555" t="e">
        <f>T6/S6-1</f>
        <v>#DIV/0!</v>
      </c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</row>
    <row r="7" spans="1:68" s="2" customFormat="1" ht="19.5" customHeight="1" x14ac:dyDescent="0.2">
      <c r="A7" s="61" t="s">
        <v>52</v>
      </c>
      <c r="B7" s="422">
        <v>0</v>
      </c>
      <c r="C7" s="413">
        <v>0</v>
      </c>
      <c r="D7" s="413">
        <v>0</v>
      </c>
      <c r="E7" s="297" t="e">
        <f t="shared" ref="E7:E70" si="1">D7/C7-1</f>
        <v>#DIV/0!</v>
      </c>
      <c r="F7" s="157">
        <v>425</v>
      </c>
      <c r="G7" s="95">
        <v>425</v>
      </c>
      <c r="H7" s="96">
        <v>1111</v>
      </c>
      <c r="I7" s="297">
        <f t="shared" ref="I7:I70" si="2">H7/G7-1</f>
        <v>1.6141176470588237</v>
      </c>
      <c r="J7" s="157">
        <v>22</v>
      </c>
      <c r="K7" s="95">
        <v>22</v>
      </c>
      <c r="L7" s="95">
        <v>27</v>
      </c>
      <c r="M7" s="297">
        <f t="shared" ref="M7:M70" si="3">L7/K7-1</f>
        <v>0.22727272727272729</v>
      </c>
      <c r="N7" s="158">
        <v>0</v>
      </c>
      <c r="O7" s="98">
        <v>0</v>
      </c>
      <c r="P7" s="98">
        <v>0</v>
      </c>
      <c r="Q7" s="297" t="e">
        <f t="shared" ref="Q7:Q70" si="4">P7/O7-1</f>
        <v>#DIV/0!</v>
      </c>
      <c r="R7" s="158">
        <v>0</v>
      </c>
      <c r="S7" s="98">
        <v>0</v>
      </c>
      <c r="T7" s="97">
        <v>0</v>
      </c>
      <c r="U7" s="556" t="e">
        <f t="shared" ref="U7:U70" si="5">T7/S7-1</f>
        <v>#DIV/0!</v>
      </c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15"/>
      <c r="BJ7" s="15"/>
      <c r="BK7" s="15"/>
      <c r="BL7" s="15"/>
      <c r="BM7" s="15"/>
      <c r="BN7" s="15"/>
      <c r="BO7" s="15"/>
      <c r="BP7" s="15"/>
    </row>
    <row r="8" spans="1:68" s="15" customFormat="1" ht="19.5" customHeight="1" x14ac:dyDescent="0.2">
      <c r="A8" s="14" t="s">
        <v>164</v>
      </c>
      <c r="B8" s="423">
        <v>0</v>
      </c>
      <c r="C8" s="418">
        <v>0</v>
      </c>
      <c r="D8" s="418">
        <v>0</v>
      </c>
      <c r="E8" s="298" t="e">
        <f t="shared" si="1"/>
        <v>#DIV/0!</v>
      </c>
      <c r="F8" s="159">
        <v>1818</v>
      </c>
      <c r="G8" s="99">
        <v>1418</v>
      </c>
      <c r="H8" s="99">
        <v>1130</v>
      </c>
      <c r="I8" s="298">
        <f t="shared" si="2"/>
        <v>-0.20310296191819466</v>
      </c>
      <c r="J8" s="159">
        <v>23</v>
      </c>
      <c r="K8" s="99">
        <v>18.399999999999999</v>
      </c>
      <c r="L8" s="99">
        <v>23</v>
      </c>
      <c r="M8" s="298">
        <f t="shared" si="3"/>
        <v>0.25</v>
      </c>
      <c r="N8" s="160">
        <v>0</v>
      </c>
      <c r="O8" s="101">
        <v>0</v>
      </c>
      <c r="P8" s="101">
        <v>0</v>
      </c>
      <c r="Q8" s="298" t="e">
        <f t="shared" si="4"/>
        <v>#DIV/0!</v>
      </c>
      <c r="R8" s="160">
        <v>0</v>
      </c>
      <c r="S8" s="101">
        <v>0</v>
      </c>
      <c r="T8" s="100">
        <v>0</v>
      </c>
      <c r="U8" s="557" t="e">
        <f t="shared" si="5"/>
        <v>#DIV/0!</v>
      </c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</row>
    <row r="9" spans="1:68" s="2" customFormat="1" ht="19.5" customHeight="1" x14ac:dyDescent="0.2">
      <c r="A9" s="63" t="s">
        <v>53</v>
      </c>
      <c r="B9" s="424">
        <v>0</v>
      </c>
      <c r="C9" s="417">
        <v>0</v>
      </c>
      <c r="D9" s="417">
        <v>0</v>
      </c>
      <c r="E9" s="299" t="e">
        <f t="shared" si="1"/>
        <v>#DIV/0!</v>
      </c>
      <c r="F9" s="161">
        <v>1637.6</v>
      </c>
      <c r="G9" s="102">
        <v>1175</v>
      </c>
      <c r="H9" s="102">
        <v>1527.9161028416781</v>
      </c>
      <c r="I9" s="299">
        <f t="shared" si="2"/>
        <v>0.30035413007802392</v>
      </c>
      <c r="J9" s="161">
        <v>63.163801999999997</v>
      </c>
      <c r="K9" s="102">
        <v>15</v>
      </c>
      <c r="L9" s="102">
        <v>25</v>
      </c>
      <c r="M9" s="299">
        <f t="shared" si="3"/>
        <v>0.66666666666666674</v>
      </c>
      <c r="N9" s="162">
        <v>0</v>
      </c>
      <c r="O9" s="104">
        <v>0</v>
      </c>
      <c r="P9" s="104">
        <v>0</v>
      </c>
      <c r="Q9" s="299" t="e">
        <f t="shared" si="4"/>
        <v>#DIV/0!</v>
      </c>
      <c r="R9" s="162">
        <v>0</v>
      </c>
      <c r="S9" s="104">
        <v>0</v>
      </c>
      <c r="T9" s="103">
        <v>0</v>
      </c>
      <c r="U9" s="558" t="e">
        <f t="shared" si="5"/>
        <v>#DIV/0!</v>
      </c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15"/>
      <c r="BJ9" s="15"/>
      <c r="BK9" s="15"/>
      <c r="BL9" s="15"/>
      <c r="BM9" s="15"/>
      <c r="BN9" s="15"/>
      <c r="BO9" s="15"/>
      <c r="BP9" s="15"/>
    </row>
    <row r="10" spans="1:68" s="15" customFormat="1" ht="19.5" customHeight="1" x14ac:dyDescent="0.2">
      <c r="A10" s="66" t="s">
        <v>54</v>
      </c>
      <c r="B10" s="423">
        <v>0</v>
      </c>
      <c r="C10" s="418">
        <v>0</v>
      </c>
      <c r="D10" s="418">
        <v>0</v>
      </c>
      <c r="E10" s="300" t="e">
        <f t="shared" si="1"/>
        <v>#DIV/0!</v>
      </c>
      <c r="F10" s="159">
        <v>822</v>
      </c>
      <c r="G10" s="99">
        <v>922</v>
      </c>
      <c r="H10" s="99">
        <v>878</v>
      </c>
      <c r="I10" s="300">
        <f t="shared" si="2"/>
        <v>-4.7722342733188761E-2</v>
      </c>
      <c r="J10" s="159">
        <v>23.791</v>
      </c>
      <c r="K10" s="99">
        <v>19.033000000000001</v>
      </c>
      <c r="L10" s="99">
        <v>10.454000000000001</v>
      </c>
      <c r="M10" s="300">
        <f t="shared" si="3"/>
        <v>-0.45074344559449375</v>
      </c>
      <c r="N10" s="160">
        <v>0</v>
      </c>
      <c r="O10" s="101">
        <v>0</v>
      </c>
      <c r="P10" s="101">
        <v>0</v>
      </c>
      <c r="Q10" s="300" t="e">
        <f t="shared" si="4"/>
        <v>#DIV/0!</v>
      </c>
      <c r="R10" s="160">
        <v>0</v>
      </c>
      <c r="S10" s="101">
        <v>0</v>
      </c>
      <c r="T10" s="105">
        <v>0</v>
      </c>
      <c r="U10" s="559" t="e">
        <f t="shared" si="5"/>
        <v>#DIV/0!</v>
      </c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</row>
    <row r="11" spans="1:68" s="15" customFormat="1" ht="19.5" customHeight="1" x14ac:dyDescent="0.2">
      <c r="A11" s="61" t="s">
        <v>55</v>
      </c>
      <c r="B11" s="422">
        <v>0</v>
      </c>
      <c r="C11" s="413">
        <v>0</v>
      </c>
      <c r="D11" s="413">
        <v>0</v>
      </c>
      <c r="E11" s="301" t="e">
        <f t="shared" si="1"/>
        <v>#DIV/0!</v>
      </c>
      <c r="F11" s="157">
        <v>751</v>
      </c>
      <c r="G11" s="95">
        <v>751</v>
      </c>
      <c r="H11" s="95">
        <v>1353</v>
      </c>
      <c r="I11" s="301">
        <f t="shared" si="2"/>
        <v>0.80159786950732359</v>
      </c>
      <c r="J11" s="157">
        <v>27</v>
      </c>
      <c r="K11" s="95">
        <v>27</v>
      </c>
      <c r="L11" s="95">
        <v>9</v>
      </c>
      <c r="M11" s="301">
        <f t="shared" si="3"/>
        <v>-0.66666666666666674</v>
      </c>
      <c r="N11" s="157">
        <v>0</v>
      </c>
      <c r="O11" s="95">
        <v>0</v>
      </c>
      <c r="P11" s="95">
        <v>0</v>
      </c>
      <c r="Q11" s="301" t="e">
        <f t="shared" si="4"/>
        <v>#DIV/0!</v>
      </c>
      <c r="R11" s="158">
        <v>0</v>
      </c>
      <c r="S11" s="95">
        <v>0</v>
      </c>
      <c r="T11" s="97">
        <v>0</v>
      </c>
      <c r="U11" s="560" t="e">
        <f t="shared" si="5"/>
        <v>#DIV/0!</v>
      </c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</row>
    <row r="12" spans="1:68" s="15" customFormat="1" ht="19.5" customHeight="1" thickBot="1" x14ac:dyDescent="0.25">
      <c r="A12" s="65" t="s">
        <v>56</v>
      </c>
      <c r="B12" s="425">
        <v>0</v>
      </c>
      <c r="C12" s="426">
        <v>0</v>
      </c>
      <c r="D12" s="426">
        <v>0</v>
      </c>
      <c r="E12" s="302" t="e">
        <f t="shared" si="1"/>
        <v>#DIV/0!</v>
      </c>
      <c r="F12" s="163">
        <v>117</v>
      </c>
      <c r="G12" s="106">
        <v>117</v>
      </c>
      <c r="H12" s="106">
        <v>2643</v>
      </c>
      <c r="I12" s="302">
        <f t="shared" si="2"/>
        <v>21.589743589743591</v>
      </c>
      <c r="J12" s="163">
        <v>46</v>
      </c>
      <c r="K12" s="106">
        <v>46</v>
      </c>
      <c r="L12" s="106">
        <v>70</v>
      </c>
      <c r="M12" s="302">
        <f t="shared" si="3"/>
        <v>0.52173913043478271</v>
      </c>
      <c r="N12" s="164">
        <v>0</v>
      </c>
      <c r="O12" s="106">
        <v>0</v>
      </c>
      <c r="P12" s="106">
        <v>0</v>
      </c>
      <c r="Q12" s="302" t="e">
        <f t="shared" si="4"/>
        <v>#DIV/0!</v>
      </c>
      <c r="R12" s="164">
        <v>0</v>
      </c>
      <c r="S12" s="106">
        <v>0</v>
      </c>
      <c r="T12" s="107">
        <v>0</v>
      </c>
      <c r="U12" s="561" t="e">
        <f t="shared" si="5"/>
        <v>#DIV/0!</v>
      </c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</row>
    <row r="13" spans="1:68" s="2" customFormat="1" ht="19.5" customHeight="1" x14ac:dyDescent="0.2">
      <c r="A13" s="61" t="s">
        <v>0</v>
      </c>
      <c r="B13" s="422">
        <v>0</v>
      </c>
      <c r="C13" s="413">
        <v>0</v>
      </c>
      <c r="D13" s="413">
        <v>0</v>
      </c>
      <c r="E13" s="301" t="e">
        <f t="shared" si="1"/>
        <v>#DIV/0!</v>
      </c>
      <c r="F13" s="157">
        <v>385</v>
      </c>
      <c r="G13" s="95">
        <v>385</v>
      </c>
      <c r="H13" s="95">
        <v>758</v>
      </c>
      <c r="I13" s="301">
        <f t="shared" si="2"/>
        <v>0.96883116883116882</v>
      </c>
      <c r="J13" s="157">
        <v>46</v>
      </c>
      <c r="K13" s="95">
        <v>46</v>
      </c>
      <c r="L13" s="95">
        <v>15</v>
      </c>
      <c r="M13" s="301">
        <f t="shared" si="3"/>
        <v>-0.67391304347826086</v>
      </c>
      <c r="N13" s="158">
        <v>0</v>
      </c>
      <c r="O13" s="98">
        <v>0</v>
      </c>
      <c r="P13" s="98">
        <v>0</v>
      </c>
      <c r="Q13" s="301" t="e">
        <f t="shared" si="4"/>
        <v>#DIV/0!</v>
      </c>
      <c r="R13" s="158">
        <v>0</v>
      </c>
      <c r="S13" s="98">
        <v>0</v>
      </c>
      <c r="T13" s="97">
        <v>0</v>
      </c>
      <c r="U13" s="560" t="e">
        <f t="shared" si="5"/>
        <v>#DIV/0!</v>
      </c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15"/>
      <c r="BJ13" s="15"/>
      <c r="BK13" s="15"/>
      <c r="BL13" s="15"/>
      <c r="BM13" s="15"/>
      <c r="BN13" s="15"/>
      <c r="BO13" s="15"/>
      <c r="BP13" s="15"/>
    </row>
    <row r="14" spans="1:68" s="2" customFormat="1" ht="28.5" customHeight="1" x14ac:dyDescent="0.2">
      <c r="A14" s="64" t="s">
        <v>125</v>
      </c>
      <c r="B14" s="427">
        <v>0</v>
      </c>
      <c r="C14" s="428">
        <v>0</v>
      </c>
      <c r="D14" s="428">
        <v>0</v>
      </c>
      <c r="E14" s="303" t="e">
        <f t="shared" si="1"/>
        <v>#DIV/0!</v>
      </c>
      <c r="F14" s="165">
        <v>757</v>
      </c>
      <c r="G14" s="108">
        <v>757</v>
      </c>
      <c r="H14" s="108">
        <v>1062.5</v>
      </c>
      <c r="I14" s="303">
        <f t="shared" si="2"/>
        <v>0.40356671070013217</v>
      </c>
      <c r="J14" s="165">
        <v>27</v>
      </c>
      <c r="K14" s="108">
        <v>27</v>
      </c>
      <c r="L14" s="108">
        <v>114</v>
      </c>
      <c r="M14" s="303">
        <f t="shared" si="3"/>
        <v>3.2222222222222223</v>
      </c>
      <c r="N14" s="166">
        <v>0</v>
      </c>
      <c r="O14" s="108">
        <v>0</v>
      </c>
      <c r="P14" s="108">
        <v>0</v>
      </c>
      <c r="Q14" s="303" t="e">
        <f t="shared" si="4"/>
        <v>#DIV/0!</v>
      </c>
      <c r="R14" s="166">
        <v>0</v>
      </c>
      <c r="S14" s="108">
        <v>0</v>
      </c>
      <c r="T14" s="108">
        <v>0</v>
      </c>
      <c r="U14" s="562" t="e">
        <f t="shared" si="5"/>
        <v>#DIV/0!</v>
      </c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15"/>
      <c r="BJ14" s="15"/>
      <c r="BK14" s="15"/>
      <c r="BL14" s="15"/>
      <c r="BM14" s="15"/>
      <c r="BN14" s="15"/>
      <c r="BO14" s="15"/>
      <c r="BP14" s="15"/>
    </row>
    <row r="15" spans="1:68" s="15" customFormat="1" ht="19.5" customHeight="1" x14ac:dyDescent="0.2">
      <c r="A15" s="63" t="s">
        <v>2</v>
      </c>
      <c r="B15" s="424">
        <v>0</v>
      </c>
      <c r="C15" s="417">
        <v>0</v>
      </c>
      <c r="D15" s="417">
        <v>0</v>
      </c>
      <c r="E15" s="299" t="e">
        <f t="shared" si="1"/>
        <v>#DIV/0!</v>
      </c>
      <c r="F15" s="161">
        <v>714</v>
      </c>
      <c r="G15" s="102">
        <v>714</v>
      </c>
      <c r="H15" s="102">
        <v>1332</v>
      </c>
      <c r="I15" s="299">
        <f t="shared" si="2"/>
        <v>0.86554621848739499</v>
      </c>
      <c r="J15" s="161">
        <v>48</v>
      </c>
      <c r="K15" s="102">
        <v>48</v>
      </c>
      <c r="L15" s="102">
        <v>50</v>
      </c>
      <c r="M15" s="299">
        <f t="shared" si="3"/>
        <v>4.1666666666666741E-2</v>
      </c>
      <c r="N15" s="162">
        <v>0</v>
      </c>
      <c r="O15" s="104">
        <v>0</v>
      </c>
      <c r="P15" s="104">
        <v>0</v>
      </c>
      <c r="Q15" s="299" t="e">
        <f t="shared" si="4"/>
        <v>#DIV/0!</v>
      </c>
      <c r="R15" s="162">
        <v>0</v>
      </c>
      <c r="S15" s="104">
        <v>0</v>
      </c>
      <c r="T15" s="103">
        <v>0</v>
      </c>
      <c r="U15" s="558" t="e">
        <f t="shared" si="5"/>
        <v>#DIV/0!</v>
      </c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</row>
    <row r="16" spans="1:68" s="2" customFormat="1" ht="19.5" customHeight="1" x14ac:dyDescent="0.2">
      <c r="A16" s="16" t="s">
        <v>3</v>
      </c>
      <c r="B16" s="423">
        <v>0</v>
      </c>
      <c r="C16" s="418">
        <v>0</v>
      </c>
      <c r="D16" s="418">
        <v>0</v>
      </c>
      <c r="E16" s="298" t="e">
        <f t="shared" si="1"/>
        <v>#DIV/0!</v>
      </c>
      <c r="F16" s="159">
        <v>786</v>
      </c>
      <c r="G16" s="99">
        <v>786</v>
      </c>
      <c r="H16" s="99">
        <v>2246</v>
      </c>
      <c r="I16" s="298">
        <f t="shared" si="2"/>
        <v>1.8575063613231553</v>
      </c>
      <c r="J16" s="159">
        <v>52</v>
      </c>
      <c r="K16" s="99">
        <v>52</v>
      </c>
      <c r="L16" s="99">
        <v>66</v>
      </c>
      <c r="M16" s="298">
        <f t="shared" si="3"/>
        <v>0.26923076923076916</v>
      </c>
      <c r="N16" s="159">
        <v>0</v>
      </c>
      <c r="O16" s="99">
        <v>0</v>
      </c>
      <c r="P16" s="99">
        <v>0</v>
      </c>
      <c r="Q16" s="298" t="e">
        <f t="shared" si="4"/>
        <v>#DIV/0!</v>
      </c>
      <c r="R16" s="160">
        <v>0</v>
      </c>
      <c r="S16" s="99">
        <v>0</v>
      </c>
      <c r="T16" s="100">
        <v>0</v>
      </c>
      <c r="U16" s="557" t="e">
        <f t="shared" si="5"/>
        <v>#DIV/0!</v>
      </c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15"/>
      <c r="BJ16" s="15"/>
      <c r="BK16" s="15"/>
      <c r="BL16" s="15"/>
      <c r="BM16" s="15"/>
      <c r="BN16" s="15"/>
      <c r="BO16" s="15"/>
      <c r="BP16" s="15"/>
    </row>
    <row r="17" spans="1:68" s="15" customFormat="1" ht="19.5" customHeight="1" x14ac:dyDescent="0.2">
      <c r="A17" s="63" t="s">
        <v>4</v>
      </c>
      <c r="B17" s="424">
        <v>0</v>
      </c>
      <c r="C17" s="417">
        <v>0</v>
      </c>
      <c r="D17" s="417">
        <v>0</v>
      </c>
      <c r="E17" s="299" t="e">
        <f t="shared" si="1"/>
        <v>#DIV/0!</v>
      </c>
      <c r="F17" s="161">
        <v>610</v>
      </c>
      <c r="G17" s="102">
        <v>610</v>
      </c>
      <c r="H17" s="102">
        <v>980</v>
      </c>
      <c r="I17" s="299">
        <f t="shared" si="2"/>
        <v>0.60655737704918034</v>
      </c>
      <c r="J17" s="161">
        <v>22</v>
      </c>
      <c r="K17" s="102">
        <v>22</v>
      </c>
      <c r="L17" s="102">
        <v>29</v>
      </c>
      <c r="M17" s="299">
        <f t="shared" si="3"/>
        <v>0.31818181818181812</v>
      </c>
      <c r="N17" s="162">
        <v>0</v>
      </c>
      <c r="O17" s="104">
        <v>0</v>
      </c>
      <c r="P17" s="104">
        <v>0</v>
      </c>
      <c r="Q17" s="299" t="e">
        <f t="shared" si="4"/>
        <v>#DIV/0!</v>
      </c>
      <c r="R17" s="162">
        <v>0</v>
      </c>
      <c r="S17" s="104">
        <v>0</v>
      </c>
      <c r="T17" s="103">
        <v>0</v>
      </c>
      <c r="U17" s="558" t="e">
        <f t="shared" si="5"/>
        <v>#DIV/0!</v>
      </c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</row>
    <row r="18" spans="1:68" s="2" customFormat="1" ht="19.5" customHeight="1" x14ac:dyDescent="0.2">
      <c r="A18" s="16" t="s">
        <v>5</v>
      </c>
      <c r="B18" s="423">
        <v>0</v>
      </c>
      <c r="C18" s="418">
        <v>0</v>
      </c>
      <c r="D18" s="418">
        <v>0</v>
      </c>
      <c r="E18" s="298" t="e">
        <f t="shared" si="1"/>
        <v>#DIV/0!</v>
      </c>
      <c r="F18" s="159">
        <v>1005</v>
      </c>
      <c r="G18" s="99">
        <v>1005</v>
      </c>
      <c r="H18" s="99">
        <v>1582</v>
      </c>
      <c r="I18" s="298">
        <f t="shared" si="2"/>
        <v>0.57412935323383074</v>
      </c>
      <c r="J18" s="159">
        <v>34</v>
      </c>
      <c r="K18" s="99">
        <v>34</v>
      </c>
      <c r="L18" s="99">
        <v>45</v>
      </c>
      <c r="M18" s="298">
        <f t="shared" si="3"/>
        <v>0.32352941176470584</v>
      </c>
      <c r="N18" s="159">
        <v>0</v>
      </c>
      <c r="O18" s="99">
        <v>0</v>
      </c>
      <c r="P18" s="99">
        <v>0</v>
      </c>
      <c r="Q18" s="298" t="e">
        <f t="shared" si="4"/>
        <v>#DIV/0!</v>
      </c>
      <c r="R18" s="160">
        <v>0</v>
      </c>
      <c r="S18" s="99">
        <v>0</v>
      </c>
      <c r="T18" s="100">
        <v>0</v>
      </c>
      <c r="U18" s="557" t="e">
        <f t="shared" si="5"/>
        <v>#DIV/0!</v>
      </c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15"/>
      <c r="BJ18" s="15"/>
      <c r="BK18" s="15"/>
      <c r="BL18" s="15"/>
      <c r="BM18" s="15"/>
      <c r="BN18" s="15"/>
      <c r="BO18" s="15"/>
      <c r="BP18" s="15"/>
    </row>
    <row r="19" spans="1:68" s="15" customFormat="1" ht="19.5" customHeight="1" x14ac:dyDescent="0.2">
      <c r="A19" s="63" t="s">
        <v>6</v>
      </c>
      <c r="B19" s="424">
        <v>0</v>
      </c>
      <c r="C19" s="417">
        <v>0</v>
      </c>
      <c r="D19" s="417">
        <v>0</v>
      </c>
      <c r="E19" s="299" t="e">
        <f t="shared" si="1"/>
        <v>#DIV/0!</v>
      </c>
      <c r="F19" s="161">
        <v>347</v>
      </c>
      <c r="G19" s="102">
        <v>347</v>
      </c>
      <c r="H19" s="102">
        <v>702</v>
      </c>
      <c r="I19" s="299">
        <f t="shared" si="2"/>
        <v>1.0230547550432276</v>
      </c>
      <c r="J19" s="161">
        <v>45</v>
      </c>
      <c r="K19" s="102">
        <v>45</v>
      </c>
      <c r="L19" s="102">
        <v>29</v>
      </c>
      <c r="M19" s="299">
        <f t="shared" si="3"/>
        <v>-0.35555555555555551</v>
      </c>
      <c r="N19" s="161">
        <v>0</v>
      </c>
      <c r="O19" s="102">
        <v>0</v>
      </c>
      <c r="P19" s="102">
        <v>0</v>
      </c>
      <c r="Q19" s="299" t="e">
        <f t="shared" si="4"/>
        <v>#DIV/0!</v>
      </c>
      <c r="R19" s="162">
        <v>0</v>
      </c>
      <c r="S19" s="102">
        <v>0</v>
      </c>
      <c r="T19" s="103">
        <v>0</v>
      </c>
      <c r="U19" s="558" t="e">
        <f t="shared" si="5"/>
        <v>#DIV/0!</v>
      </c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</row>
    <row r="20" spans="1:68" s="2" customFormat="1" ht="19.5" customHeight="1" x14ac:dyDescent="0.2">
      <c r="A20" s="16" t="s">
        <v>7</v>
      </c>
      <c r="B20" s="423">
        <v>0</v>
      </c>
      <c r="C20" s="418">
        <v>0</v>
      </c>
      <c r="D20" s="418">
        <v>0</v>
      </c>
      <c r="E20" s="298" t="e">
        <f t="shared" si="1"/>
        <v>#DIV/0!</v>
      </c>
      <c r="F20" s="159">
        <v>759</v>
      </c>
      <c r="G20" s="99">
        <v>759</v>
      </c>
      <c r="H20" s="99">
        <v>2011</v>
      </c>
      <c r="I20" s="298">
        <f t="shared" si="2"/>
        <v>1.6495388669301714</v>
      </c>
      <c r="J20" s="159">
        <v>62</v>
      </c>
      <c r="K20" s="99">
        <v>62</v>
      </c>
      <c r="L20" s="99">
        <v>64</v>
      </c>
      <c r="M20" s="298">
        <f t="shared" si="3"/>
        <v>3.2258064516129004E-2</v>
      </c>
      <c r="N20" s="159">
        <v>0</v>
      </c>
      <c r="O20" s="99">
        <v>0</v>
      </c>
      <c r="P20" s="99">
        <v>0</v>
      </c>
      <c r="Q20" s="298" t="e">
        <f t="shared" si="4"/>
        <v>#DIV/0!</v>
      </c>
      <c r="R20" s="160">
        <v>0</v>
      </c>
      <c r="S20" s="99">
        <v>0</v>
      </c>
      <c r="T20" s="100">
        <v>0</v>
      </c>
      <c r="U20" s="557" t="e">
        <f t="shared" si="5"/>
        <v>#DIV/0!</v>
      </c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15"/>
      <c r="BJ20" s="15"/>
      <c r="BK20" s="15"/>
      <c r="BL20" s="15"/>
      <c r="BM20" s="15"/>
      <c r="BN20" s="15"/>
      <c r="BO20" s="15"/>
      <c r="BP20" s="15"/>
    </row>
    <row r="21" spans="1:68" s="2" customFormat="1" ht="19.5" customHeight="1" x14ac:dyDescent="0.2">
      <c r="A21" s="63" t="s">
        <v>8</v>
      </c>
      <c r="B21" s="424">
        <v>0</v>
      </c>
      <c r="C21" s="417">
        <v>0</v>
      </c>
      <c r="D21" s="417">
        <v>0</v>
      </c>
      <c r="E21" s="299" t="e">
        <f t="shared" si="1"/>
        <v>#DIV/0!</v>
      </c>
      <c r="F21" s="161">
        <v>634</v>
      </c>
      <c r="G21" s="102">
        <v>934</v>
      </c>
      <c r="H21" s="102">
        <v>812</v>
      </c>
      <c r="I21" s="299">
        <f t="shared" si="2"/>
        <v>-0.13062098501070663</v>
      </c>
      <c r="J21" s="161">
        <v>18</v>
      </c>
      <c r="K21" s="102">
        <v>14.4</v>
      </c>
      <c r="L21" s="102">
        <v>24</v>
      </c>
      <c r="M21" s="299">
        <f t="shared" si="3"/>
        <v>0.66666666666666652</v>
      </c>
      <c r="N21" s="162">
        <v>0</v>
      </c>
      <c r="O21" s="104">
        <v>0</v>
      </c>
      <c r="P21" s="104">
        <v>0</v>
      </c>
      <c r="Q21" s="299" t="e">
        <f t="shared" si="4"/>
        <v>#DIV/0!</v>
      </c>
      <c r="R21" s="162">
        <v>0</v>
      </c>
      <c r="S21" s="104">
        <v>0</v>
      </c>
      <c r="T21" s="103">
        <v>0</v>
      </c>
      <c r="U21" s="558" t="e">
        <f t="shared" si="5"/>
        <v>#DIV/0!</v>
      </c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15"/>
      <c r="BJ21" s="15"/>
      <c r="BK21" s="15"/>
      <c r="BL21" s="15"/>
      <c r="BM21" s="15"/>
      <c r="BN21" s="15"/>
      <c r="BO21" s="15"/>
      <c r="BP21" s="15"/>
    </row>
    <row r="22" spans="1:68" s="15" customFormat="1" ht="19.5" customHeight="1" x14ac:dyDescent="0.2">
      <c r="A22" s="16" t="s">
        <v>9</v>
      </c>
      <c r="B22" s="423">
        <v>0</v>
      </c>
      <c r="C22" s="428">
        <v>0</v>
      </c>
      <c r="D22" s="428">
        <v>0</v>
      </c>
      <c r="E22" s="298" t="e">
        <f t="shared" si="1"/>
        <v>#DIV/0!</v>
      </c>
      <c r="F22" s="159">
        <v>570</v>
      </c>
      <c r="G22" s="99">
        <v>570</v>
      </c>
      <c r="H22" s="99">
        <v>1260</v>
      </c>
      <c r="I22" s="298">
        <f t="shared" si="2"/>
        <v>1.2105263157894739</v>
      </c>
      <c r="J22" s="159">
        <v>36</v>
      </c>
      <c r="K22" s="99">
        <v>36</v>
      </c>
      <c r="L22" s="108">
        <v>24</v>
      </c>
      <c r="M22" s="298">
        <f t="shared" si="3"/>
        <v>-0.33333333333333337</v>
      </c>
      <c r="N22" s="159">
        <v>0</v>
      </c>
      <c r="O22" s="101">
        <v>0</v>
      </c>
      <c r="P22" s="101">
        <v>0</v>
      </c>
      <c r="Q22" s="298" t="e">
        <f t="shared" si="4"/>
        <v>#DIV/0!</v>
      </c>
      <c r="R22" s="160">
        <v>0</v>
      </c>
      <c r="S22" s="101">
        <v>0</v>
      </c>
      <c r="T22" s="100">
        <v>0</v>
      </c>
      <c r="U22" s="557" t="e">
        <f t="shared" si="5"/>
        <v>#DIV/0!</v>
      </c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</row>
    <row r="23" spans="1:68" s="2" customFormat="1" ht="19.5" customHeight="1" x14ac:dyDescent="0.2">
      <c r="A23" s="7" t="s">
        <v>134</v>
      </c>
      <c r="B23" s="424">
        <v>0</v>
      </c>
      <c r="C23" s="413">
        <v>0</v>
      </c>
      <c r="D23" s="413">
        <v>0</v>
      </c>
      <c r="E23" s="299" t="e">
        <f t="shared" si="1"/>
        <v>#DIV/0!</v>
      </c>
      <c r="F23" s="161">
        <v>516</v>
      </c>
      <c r="G23" s="102">
        <v>516</v>
      </c>
      <c r="H23" s="102">
        <v>308</v>
      </c>
      <c r="I23" s="299">
        <f t="shared" si="2"/>
        <v>-0.4031007751937985</v>
      </c>
      <c r="J23" s="161">
        <v>65</v>
      </c>
      <c r="K23" s="102">
        <v>65</v>
      </c>
      <c r="L23" s="95">
        <v>77</v>
      </c>
      <c r="M23" s="299">
        <f t="shared" si="3"/>
        <v>0.18461538461538463</v>
      </c>
      <c r="N23" s="161">
        <v>0</v>
      </c>
      <c r="O23" s="102">
        <v>0</v>
      </c>
      <c r="P23" s="102">
        <v>0</v>
      </c>
      <c r="Q23" s="299" t="e">
        <f t="shared" si="4"/>
        <v>#DIV/0!</v>
      </c>
      <c r="R23" s="162">
        <v>0</v>
      </c>
      <c r="S23" s="102">
        <v>0</v>
      </c>
      <c r="T23" s="103">
        <v>0</v>
      </c>
      <c r="U23" s="558" t="e">
        <f t="shared" si="5"/>
        <v>#DIV/0!</v>
      </c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15"/>
      <c r="BJ23" s="15"/>
      <c r="BK23" s="15"/>
      <c r="BL23" s="15"/>
      <c r="BM23" s="15"/>
      <c r="BN23" s="15"/>
      <c r="BO23" s="15"/>
      <c r="BP23" s="15"/>
    </row>
    <row r="24" spans="1:68" s="15" customFormat="1" ht="19.5" customHeight="1" x14ac:dyDescent="0.2">
      <c r="A24" s="16" t="s">
        <v>10</v>
      </c>
      <c r="B24" s="423">
        <v>0</v>
      </c>
      <c r="C24" s="418">
        <v>0</v>
      </c>
      <c r="D24" s="418">
        <v>0</v>
      </c>
      <c r="E24" s="298" t="e">
        <f t="shared" si="1"/>
        <v>#DIV/0!</v>
      </c>
      <c r="F24" s="159">
        <v>285</v>
      </c>
      <c r="G24" s="99">
        <v>285</v>
      </c>
      <c r="H24" s="99">
        <v>719</v>
      </c>
      <c r="I24" s="298">
        <f t="shared" si="2"/>
        <v>1.5228070175438595</v>
      </c>
      <c r="J24" s="159">
        <v>4</v>
      </c>
      <c r="K24" s="99">
        <v>4</v>
      </c>
      <c r="L24" s="99">
        <v>37</v>
      </c>
      <c r="M24" s="298">
        <f t="shared" si="3"/>
        <v>8.25</v>
      </c>
      <c r="N24" s="160">
        <v>0</v>
      </c>
      <c r="O24" s="101">
        <v>0</v>
      </c>
      <c r="P24" s="101">
        <v>0</v>
      </c>
      <c r="Q24" s="298" t="e">
        <f t="shared" si="4"/>
        <v>#DIV/0!</v>
      </c>
      <c r="R24" s="160">
        <v>0</v>
      </c>
      <c r="S24" s="101">
        <v>0</v>
      </c>
      <c r="T24" s="100">
        <v>0</v>
      </c>
      <c r="U24" s="557" t="e">
        <f t="shared" si="5"/>
        <v>#DIV/0!</v>
      </c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</row>
    <row r="25" spans="1:68" s="2" customFormat="1" ht="19.5" customHeight="1" x14ac:dyDescent="0.2">
      <c r="A25" s="63" t="s">
        <v>11</v>
      </c>
      <c r="B25" s="424">
        <v>0</v>
      </c>
      <c r="C25" s="417">
        <v>0</v>
      </c>
      <c r="D25" s="417">
        <v>0</v>
      </c>
      <c r="E25" s="299" t="e">
        <f t="shared" si="1"/>
        <v>#DIV/0!</v>
      </c>
      <c r="F25" s="161">
        <v>488</v>
      </c>
      <c r="G25" s="102">
        <v>488</v>
      </c>
      <c r="H25" s="102">
        <v>1082</v>
      </c>
      <c r="I25" s="299">
        <f t="shared" si="2"/>
        <v>1.2172131147540983</v>
      </c>
      <c r="J25" s="161">
        <v>97</v>
      </c>
      <c r="K25" s="102">
        <v>97</v>
      </c>
      <c r="L25" s="102">
        <v>9</v>
      </c>
      <c r="M25" s="299">
        <f t="shared" si="3"/>
        <v>-0.90721649484536082</v>
      </c>
      <c r="N25" s="161">
        <v>0</v>
      </c>
      <c r="O25" s="104">
        <v>0</v>
      </c>
      <c r="P25" s="104">
        <v>0</v>
      </c>
      <c r="Q25" s="299" t="e">
        <f t="shared" si="4"/>
        <v>#DIV/0!</v>
      </c>
      <c r="R25" s="162">
        <v>0</v>
      </c>
      <c r="S25" s="104">
        <v>0</v>
      </c>
      <c r="T25" s="102">
        <v>0</v>
      </c>
      <c r="U25" s="558" t="e">
        <f t="shared" si="5"/>
        <v>#DIV/0!</v>
      </c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15"/>
      <c r="BJ25" s="15"/>
      <c r="BK25" s="15"/>
      <c r="BL25" s="15"/>
      <c r="BM25" s="15"/>
      <c r="BN25" s="15"/>
      <c r="BO25" s="15"/>
      <c r="BP25" s="15"/>
    </row>
    <row r="26" spans="1:68" s="15" customFormat="1" ht="19.5" customHeight="1" x14ac:dyDescent="0.2">
      <c r="A26" s="16" t="s">
        <v>112</v>
      </c>
      <c r="B26" s="423">
        <v>0</v>
      </c>
      <c r="C26" s="418">
        <v>0</v>
      </c>
      <c r="D26" s="418">
        <v>0</v>
      </c>
      <c r="E26" s="298" t="e">
        <f t="shared" si="1"/>
        <v>#DIV/0!</v>
      </c>
      <c r="F26" s="159">
        <v>1872</v>
      </c>
      <c r="G26" s="99">
        <v>1872</v>
      </c>
      <c r="H26" s="99">
        <v>1826</v>
      </c>
      <c r="I26" s="298">
        <f t="shared" si="2"/>
        <v>-2.4572649572649596E-2</v>
      </c>
      <c r="J26" s="159">
        <v>27</v>
      </c>
      <c r="K26" s="99">
        <v>27</v>
      </c>
      <c r="L26" s="99">
        <v>47</v>
      </c>
      <c r="M26" s="298">
        <f t="shared" si="3"/>
        <v>0.7407407407407407</v>
      </c>
      <c r="N26" s="160">
        <v>0</v>
      </c>
      <c r="O26" s="101">
        <v>0</v>
      </c>
      <c r="P26" s="101">
        <v>0</v>
      </c>
      <c r="Q26" s="298" t="e">
        <f t="shared" si="4"/>
        <v>#DIV/0!</v>
      </c>
      <c r="R26" s="160">
        <v>0</v>
      </c>
      <c r="S26" s="101">
        <v>0</v>
      </c>
      <c r="T26" s="100">
        <v>0</v>
      </c>
      <c r="U26" s="557" t="e">
        <f t="shared" si="5"/>
        <v>#DIV/0!</v>
      </c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</row>
    <row r="27" spans="1:68" s="2" customFormat="1" ht="19.5" customHeight="1" x14ac:dyDescent="0.2">
      <c r="A27" s="63" t="s">
        <v>12</v>
      </c>
      <c r="B27" s="424">
        <v>0</v>
      </c>
      <c r="C27" s="417">
        <v>0</v>
      </c>
      <c r="D27" s="417">
        <v>0</v>
      </c>
      <c r="E27" s="299" t="e">
        <f t="shared" si="1"/>
        <v>#DIV/0!</v>
      </c>
      <c r="F27" s="161">
        <v>386</v>
      </c>
      <c r="G27" s="102">
        <v>386</v>
      </c>
      <c r="H27" s="102">
        <v>625</v>
      </c>
      <c r="I27" s="299">
        <f t="shared" si="2"/>
        <v>0.61917098445595853</v>
      </c>
      <c r="J27" s="161">
        <v>36</v>
      </c>
      <c r="K27" s="102">
        <v>36</v>
      </c>
      <c r="L27" s="102">
        <v>28</v>
      </c>
      <c r="M27" s="299">
        <f t="shared" si="3"/>
        <v>-0.22222222222222221</v>
      </c>
      <c r="N27" s="162">
        <v>0</v>
      </c>
      <c r="O27" s="104">
        <v>0</v>
      </c>
      <c r="P27" s="104">
        <v>0</v>
      </c>
      <c r="Q27" s="299" t="e">
        <f t="shared" si="4"/>
        <v>#DIV/0!</v>
      </c>
      <c r="R27" s="162">
        <v>0</v>
      </c>
      <c r="S27" s="104">
        <v>0</v>
      </c>
      <c r="T27" s="103">
        <v>0</v>
      </c>
      <c r="U27" s="558" t="e">
        <f t="shared" si="5"/>
        <v>#DIV/0!</v>
      </c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15"/>
      <c r="BJ27" s="15"/>
      <c r="BK27" s="15"/>
      <c r="BL27" s="15"/>
      <c r="BM27" s="15"/>
      <c r="BN27" s="15"/>
      <c r="BO27" s="15"/>
      <c r="BP27" s="15"/>
    </row>
    <row r="28" spans="1:68" s="15" customFormat="1" ht="19.5" customHeight="1" x14ac:dyDescent="0.2">
      <c r="A28" s="16" t="s">
        <v>13</v>
      </c>
      <c r="B28" s="423">
        <v>0</v>
      </c>
      <c r="C28" s="418">
        <v>0</v>
      </c>
      <c r="D28" s="577">
        <v>0</v>
      </c>
      <c r="E28" s="298" t="e">
        <f t="shared" si="1"/>
        <v>#DIV/0!</v>
      </c>
      <c r="F28" s="159">
        <v>356</v>
      </c>
      <c r="G28" s="99">
        <v>356</v>
      </c>
      <c r="H28" s="99">
        <v>471</v>
      </c>
      <c r="I28" s="298">
        <f t="shared" si="2"/>
        <v>0.32303370786516861</v>
      </c>
      <c r="J28" s="159">
        <v>18</v>
      </c>
      <c r="K28" s="99">
        <v>18</v>
      </c>
      <c r="L28" s="99">
        <v>35</v>
      </c>
      <c r="M28" s="298">
        <f t="shared" si="3"/>
        <v>0.94444444444444442</v>
      </c>
      <c r="N28" s="160">
        <v>0</v>
      </c>
      <c r="O28" s="101">
        <v>0</v>
      </c>
      <c r="P28" s="101">
        <v>0</v>
      </c>
      <c r="Q28" s="298" t="e">
        <f t="shared" si="4"/>
        <v>#DIV/0!</v>
      </c>
      <c r="R28" s="160">
        <v>0</v>
      </c>
      <c r="S28" s="101">
        <v>0</v>
      </c>
      <c r="T28" s="100">
        <v>0</v>
      </c>
      <c r="U28" s="557" t="e">
        <f t="shared" si="5"/>
        <v>#DIV/0!</v>
      </c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</row>
    <row r="29" spans="1:68" s="15" customFormat="1" ht="19.5" customHeight="1" x14ac:dyDescent="0.2">
      <c r="A29" s="63" t="s">
        <v>14</v>
      </c>
      <c r="B29" s="424">
        <v>0</v>
      </c>
      <c r="C29" s="417">
        <v>0</v>
      </c>
      <c r="D29" s="417">
        <v>0</v>
      </c>
      <c r="E29" s="299" t="e">
        <f t="shared" si="1"/>
        <v>#DIV/0!</v>
      </c>
      <c r="F29" s="161">
        <v>215</v>
      </c>
      <c r="G29" s="102">
        <v>215</v>
      </c>
      <c r="H29" s="104">
        <v>418</v>
      </c>
      <c r="I29" s="299">
        <f t="shared" si="2"/>
        <v>0.94418604651162785</v>
      </c>
      <c r="J29" s="161">
        <v>18</v>
      </c>
      <c r="K29" s="102">
        <v>18</v>
      </c>
      <c r="L29" s="102">
        <v>28</v>
      </c>
      <c r="M29" s="299">
        <f t="shared" si="3"/>
        <v>0.55555555555555558</v>
      </c>
      <c r="N29" s="161">
        <v>0</v>
      </c>
      <c r="O29" s="104">
        <v>0</v>
      </c>
      <c r="P29" s="104">
        <v>0</v>
      </c>
      <c r="Q29" s="299" t="e">
        <f t="shared" si="4"/>
        <v>#DIV/0!</v>
      </c>
      <c r="R29" s="162">
        <v>0</v>
      </c>
      <c r="S29" s="104">
        <v>0</v>
      </c>
      <c r="T29" s="103">
        <v>0</v>
      </c>
      <c r="U29" s="558" t="e">
        <f t="shared" si="5"/>
        <v>#DIV/0!</v>
      </c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</row>
    <row r="30" spans="1:68" s="15" customFormat="1" ht="19.5" customHeight="1" x14ac:dyDescent="0.2">
      <c r="A30" s="16" t="s">
        <v>15</v>
      </c>
      <c r="B30" s="423">
        <v>0</v>
      </c>
      <c r="C30" s="418">
        <v>0</v>
      </c>
      <c r="D30" s="418">
        <v>0</v>
      </c>
      <c r="E30" s="298" t="e">
        <f t="shared" si="1"/>
        <v>#DIV/0!</v>
      </c>
      <c r="F30" s="159">
        <v>444</v>
      </c>
      <c r="G30" s="99">
        <v>444</v>
      </c>
      <c r="H30" s="101">
        <v>1193</v>
      </c>
      <c r="I30" s="298">
        <f t="shared" si="2"/>
        <v>1.6869369369369371</v>
      </c>
      <c r="J30" s="159">
        <v>11</v>
      </c>
      <c r="K30" s="99">
        <v>11</v>
      </c>
      <c r="L30" s="99">
        <v>29.684999999999999</v>
      </c>
      <c r="M30" s="298">
        <f t="shared" si="3"/>
        <v>1.6986363636363637</v>
      </c>
      <c r="N30" s="159">
        <v>0</v>
      </c>
      <c r="O30" s="99">
        <v>0</v>
      </c>
      <c r="P30" s="99">
        <v>0</v>
      </c>
      <c r="Q30" s="298" t="e">
        <f t="shared" si="4"/>
        <v>#DIV/0!</v>
      </c>
      <c r="R30" s="160">
        <v>0</v>
      </c>
      <c r="S30" s="99">
        <v>0</v>
      </c>
      <c r="T30" s="100">
        <v>0</v>
      </c>
      <c r="U30" s="557" t="e">
        <f t="shared" si="5"/>
        <v>#DIV/0!</v>
      </c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</row>
    <row r="31" spans="1:68" s="15" customFormat="1" ht="19.5" customHeight="1" x14ac:dyDescent="0.2">
      <c r="A31" s="63" t="s">
        <v>16</v>
      </c>
      <c r="B31" s="424">
        <v>0</v>
      </c>
      <c r="C31" s="413">
        <v>0</v>
      </c>
      <c r="D31" s="413">
        <v>0</v>
      </c>
      <c r="E31" s="299" t="e">
        <f t="shared" si="1"/>
        <v>#DIV/0!</v>
      </c>
      <c r="F31" s="161">
        <v>1023</v>
      </c>
      <c r="G31" s="102">
        <v>3023</v>
      </c>
      <c r="H31" s="104">
        <v>711</v>
      </c>
      <c r="I31" s="299">
        <f t="shared" si="2"/>
        <v>-0.76480317565332445</v>
      </c>
      <c r="J31" s="161">
        <v>42</v>
      </c>
      <c r="K31" s="102">
        <v>42</v>
      </c>
      <c r="L31" s="95">
        <v>23</v>
      </c>
      <c r="M31" s="299">
        <f t="shared" si="3"/>
        <v>-0.45238095238095233</v>
      </c>
      <c r="N31" s="162">
        <v>0</v>
      </c>
      <c r="O31" s="104">
        <v>0</v>
      </c>
      <c r="P31" s="104">
        <v>0</v>
      </c>
      <c r="Q31" s="299" t="e">
        <f t="shared" si="4"/>
        <v>#DIV/0!</v>
      </c>
      <c r="R31" s="162">
        <v>0</v>
      </c>
      <c r="S31" s="104">
        <v>0</v>
      </c>
      <c r="T31" s="103">
        <v>0</v>
      </c>
      <c r="U31" s="558" t="e">
        <f t="shared" si="5"/>
        <v>#DIV/0!</v>
      </c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</row>
    <row r="32" spans="1:68" s="15" customFormat="1" ht="19.5" customHeight="1" x14ac:dyDescent="0.2">
      <c r="A32" s="16" t="s">
        <v>17</v>
      </c>
      <c r="B32" s="423">
        <v>0</v>
      </c>
      <c r="C32" s="428">
        <v>0</v>
      </c>
      <c r="D32" s="428">
        <v>0</v>
      </c>
      <c r="E32" s="298" t="e">
        <f t="shared" si="1"/>
        <v>#DIV/0!</v>
      </c>
      <c r="F32" s="159">
        <v>840</v>
      </c>
      <c r="G32" s="99">
        <v>840</v>
      </c>
      <c r="H32" s="101">
        <v>1644</v>
      </c>
      <c r="I32" s="298">
        <f t="shared" si="2"/>
        <v>0.95714285714285707</v>
      </c>
      <c r="J32" s="159">
        <v>32</v>
      </c>
      <c r="K32" s="99">
        <v>32</v>
      </c>
      <c r="L32" s="108">
        <v>9</v>
      </c>
      <c r="M32" s="298">
        <f t="shared" si="3"/>
        <v>-0.71875</v>
      </c>
      <c r="N32" s="159">
        <v>0</v>
      </c>
      <c r="O32" s="99">
        <v>0</v>
      </c>
      <c r="P32" s="99">
        <v>0</v>
      </c>
      <c r="Q32" s="298" t="e">
        <f t="shared" si="4"/>
        <v>#DIV/0!</v>
      </c>
      <c r="R32" s="160">
        <v>0</v>
      </c>
      <c r="S32" s="99">
        <v>0</v>
      </c>
      <c r="T32" s="100">
        <v>0</v>
      </c>
      <c r="U32" s="557" t="e">
        <f t="shared" si="5"/>
        <v>#DIV/0!</v>
      </c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</row>
    <row r="33" spans="1:60" s="15" customFormat="1" ht="19.5" customHeight="1" x14ac:dyDescent="0.2">
      <c r="A33" s="63" t="s">
        <v>18</v>
      </c>
      <c r="B33" s="424">
        <v>0</v>
      </c>
      <c r="C33" s="417">
        <v>0</v>
      </c>
      <c r="D33" s="417">
        <v>0</v>
      </c>
      <c r="E33" s="299" t="e">
        <f t="shared" si="1"/>
        <v>#DIV/0!</v>
      </c>
      <c r="F33" s="161">
        <v>277</v>
      </c>
      <c r="G33" s="102">
        <v>277</v>
      </c>
      <c r="H33" s="104">
        <v>1146</v>
      </c>
      <c r="I33" s="299">
        <f t="shared" si="2"/>
        <v>3.1371841155234659</v>
      </c>
      <c r="J33" s="161">
        <v>19</v>
      </c>
      <c r="K33" s="102">
        <v>19</v>
      </c>
      <c r="L33" s="102">
        <v>39</v>
      </c>
      <c r="M33" s="299">
        <f t="shared" si="3"/>
        <v>1.0526315789473686</v>
      </c>
      <c r="N33" s="162">
        <v>0</v>
      </c>
      <c r="O33" s="104">
        <v>0</v>
      </c>
      <c r="P33" s="104">
        <v>0</v>
      </c>
      <c r="Q33" s="299" t="e">
        <f t="shared" si="4"/>
        <v>#DIV/0!</v>
      </c>
      <c r="R33" s="162">
        <v>0</v>
      </c>
      <c r="S33" s="104">
        <v>0</v>
      </c>
      <c r="T33" s="103">
        <v>0</v>
      </c>
      <c r="U33" s="558" t="e">
        <f t="shared" si="5"/>
        <v>#DIV/0!</v>
      </c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</row>
    <row r="34" spans="1:60" s="15" customFormat="1" ht="19.5" customHeight="1" x14ac:dyDescent="0.2">
      <c r="A34" s="16" t="s">
        <v>19</v>
      </c>
      <c r="B34" s="423">
        <v>0</v>
      </c>
      <c r="C34" s="418">
        <v>0</v>
      </c>
      <c r="D34" s="418">
        <v>0</v>
      </c>
      <c r="E34" s="298" t="e">
        <f t="shared" si="1"/>
        <v>#DIV/0!</v>
      </c>
      <c r="F34" s="159">
        <v>549</v>
      </c>
      <c r="G34" s="99">
        <v>549</v>
      </c>
      <c r="H34" s="101">
        <v>896</v>
      </c>
      <c r="I34" s="298">
        <f t="shared" si="2"/>
        <v>0.63205828779599282</v>
      </c>
      <c r="J34" s="159">
        <v>13</v>
      </c>
      <c r="K34" s="99">
        <v>13</v>
      </c>
      <c r="L34" s="99">
        <v>33.119999999999997</v>
      </c>
      <c r="M34" s="298">
        <f t="shared" si="3"/>
        <v>1.5476923076923077</v>
      </c>
      <c r="N34" s="160">
        <v>0</v>
      </c>
      <c r="O34" s="99">
        <v>0</v>
      </c>
      <c r="P34" s="99">
        <v>0</v>
      </c>
      <c r="Q34" s="298" t="e">
        <f t="shared" si="4"/>
        <v>#DIV/0!</v>
      </c>
      <c r="R34" s="160">
        <v>0</v>
      </c>
      <c r="S34" s="99">
        <v>0</v>
      </c>
      <c r="T34" s="100">
        <v>0</v>
      </c>
      <c r="U34" s="557" t="e">
        <f t="shared" si="5"/>
        <v>#DIV/0!</v>
      </c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</row>
    <row r="35" spans="1:60" s="15" customFormat="1" ht="19.5" customHeight="1" x14ac:dyDescent="0.2">
      <c r="A35" s="63" t="s">
        <v>20</v>
      </c>
      <c r="B35" s="424">
        <v>0</v>
      </c>
      <c r="C35" s="417">
        <v>0</v>
      </c>
      <c r="D35" s="417">
        <v>0</v>
      </c>
      <c r="E35" s="299" t="e">
        <f t="shared" si="1"/>
        <v>#DIV/0!</v>
      </c>
      <c r="F35" s="161">
        <v>838</v>
      </c>
      <c r="G35" s="102">
        <v>838</v>
      </c>
      <c r="H35" s="104">
        <v>1778</v>
      </c>
      <c r="I35" s="299">
        <f t="shared" si="2"/>
        <v>1.1217183770883055</v>
      </c>
      <c r="J35" s="161">
        <v>45</v>
      </c>
      <c r="K35" s="102">
        <v>45</v>
      </c>
      <c r="L35" s="102">
        <v>56</v>
      </c>
      <c r="M35" s="299">
        <f t="shared" si="3"/>
        <v>0.24444444444444446</v>
      </c>
      <c r="N35" s="162">
        <v>0</v>
      </c>
      <c r="O35" s="104">
        <v>0</v>
      </c>
      <c r="P35" s="104">
        <v>0</v>
      </c>
      <c r="Q35" s="299" t="e">
        <f t="shared" si="4"/>
        <v>#DIV/0!</v>
      </c>
      <c r="R35" s="162">
        <v>0</v>
      </c>
      <c r="S35" s="104">
        <v>0</v>
      </c>
      <c r="T35" s="103">
        <v>0</v>
      </c>
      <c r="U35" s="558" t="e">
        <f t="shared" si="5"/>
        <v>#DIV/0!</v>
      </c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</row>
    <row r="36" spans="1:60" s="15" customFormat="1" ht="19.5" customHeight="1" x14ac:dyDescent="0.2">
      <c r="A36" s="16" t="s">
        <v>21</v>
      </c>
      <c r="B36" s="423">
        <v>0</v>
      </c>
      <c r="C36" s="418">
        <v>0</v>
      </c>
      <c r="D36" s="418">
        <v>0</v>
      </c>
      <c r="E36" s="298" t="e">
        <f t="shared" si="1"/>
        <v>#DIV/0!</v>
      </c>
      <c r="F36" s="159">
        <v>355</v>
      </c>
      <c r="G36" s="99">
        <v>355</v>
      </c>
      <c r="H36" s="101">
        <v>763</v>
      </c>
      <c r="I36" s="298">
        <f t="shared" si="2"/>
        <v>1.1492957746478871</v>
      </c>
      <c r="J36" s="159">
        <v>13</v>
      </c>
      <c r="K36" s="99">
        <v>13</v>
      </c>
      <c r="L36" s="99">
        <v>51</v>
      </c>
      <c r="M36" s="298">
        <f t="shared" si="3"/>
        <v>2.9230769230769229</v>
      </c>
      <c r="N36" s="160">
        <v>0</v>
      </c>
      <c r="O36" s="99">
        <v>0</v>
      </c>
      <c r="P36" s="99">
        <v>0</v>
      </c>
      <c r="Q36" s="298" t="e">
        <f t="shared" si="4"/>
        <v>#DIV/0!</v>
      </c>
      <c r="R36" s="160">
        <v>0</v>
      </c>
      <c r="S36" s="99">
        <v>0</v>
      </c>
      <c r="T36" s="100">
        <v>0</v>
      </c>
      <c r="U36" s="557" t="e">
        <f t="shared" si="5"/>
        <v>#DIV/0!</v>
      </c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</row>
    <row r="37" spans="1:60" s="15" customFormat="1" ht="19.5" customHeight="1" x14ac:dyDescent="0.2">
      <c r="A37" s="63" t="s">
        <v>22</v>
      </c>
      <c r="B37" s="424">
        <v>0</v>
      </c>
      <c r="C37" s="417">
        <v>0</v>
      </c>
      <c r="D37" s="417">
        <v>0</v>
      </c>
      <c r="E37" s="299" t="e">
        <f t="shared" si="1"/>
        <v>#DIV/0!</v>
      </c>
      <c r="F37" s="161">
        <v>577</v>
      </c>
      <c r="G37" s="102">
        <v>577</v>
      </c>
      <c r="H37" s="104">
        <v>1047</v>
      </c>
      <c r="I37" s="299">
        <f t="shared" si="2"/>
        <v>0.81455805892547661</v>
      </c>
      <c r="J37" s="161">
        <v>11</v>
      </c>
      <c r="K37" s="102">
        <v>11</v>
      </c>
      <c r="L37" s="102">
        <v>24</v>
      </c>
      <c r="M37" s="299">
        <f t="shared" si="3"/>
        <v>1.1818181818181817</v>
      </c>
      <c r="N37" s="161">
        <v>0</v>
      </c>
      <c r="O37" s="104">
        <v>0</v>
      </c>
      <c r="P37" s="104">
        <v>0</v>
      </c>
      <c r="Q37" s="299" t="e">
        <f t="shared" si="4"/>
        <v>#DIV/0!</v>
      </c>
      <c r="R37" s="162">
        <v>0</v>
      </c>
      <c r="S37" s="104">
        <v>0</v>
      </c>
      <c r="T37" s="103">
        <v>0</v>
      </c>
      <c r="U37" s="558" t="e">
        <f t="shared" si="5"/>
        <v>#DIV/0!</v>
      </c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</row>
    <row r="38" spans="1:60" s="15" customFormat="1" ht="19.5" customHeight="1" x14ac:dyDescent="0.2">
      <c r="A38" s="16" t="s">
        <v>23</v>
      </c>
      <c r="B38" s="423">
        <v>0</v>
      </c>
      <c r="C38" s="418">
        <v>0</v>
      </c>
      <c r="D38" s="418">
        <v>0</v>
      </c>
      <c r="E38" s="298" t="e">
        <f t="shared" si="1"/>
        <v>#DIV/0!</v>
      </c>
      <c r="F38" s="159">
        <v>288</v>
      </c>
      <c r="G38" s="99">
        <v>288</v>
      </c>
      <c r="H38" s="101">
        <v>1399</v>
      </c>
      <c r="I38" s="298">
        <f t="shared" si="2"/>
        <v>3.8576388888888893</v>
      </c>
      <c r="J38" s="159">
        <v>11</v>
      </c>
      <c r="K38" s="99">
        <v>11</v>
      </c>
      <c r="L38" s="99">
        <v>14</v>
      </c>
      <c r="M38" s="298">
        <f t="shared" si="3"/>
        <v>0.27272727272727271</v>
      </c>
      <c r="N38" s="159">
        <v>0</v>
      </c>
      <c r="O38" s="99">
        <v>0</v>
      </c>
      <c r="P38" s="99">
        <v>0</v>
      </c>
      <c r="Q38" s="298" t="e">
        <f t="shared" si="4"/>
        <v>#DIV/0!</v>
      </c>
      <c r="R38" s="160">
        <v>0</v>
      </c>
      <c r="S38" s="99">
        <v>0</v>
      </c>
      <c r="T38" s="100">
        <v>0</v>
      </c>
      <c r="U38" s="557" t="e">
        <f t="shared" si="5"/>
        <v>#DIV/0!</v>
      </c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</row>
    <row r="39" spans="1:60" s="15" customFormat="1" ht="19.5" customHeight="1" x14ac:dyDescent="0.2">
      <c r="A39" s="63" t="s">
        <v>24</v>
      </c>
      <c r="B39" s="424">
        <v>0</v>
      </c>
      <c r="C39" s="417">
        <v>0</v>
      </c>
      <c r="D39" s="417">
        <v>0</v>
      </c>
      <c r="E39" s="299" t="e">
        <f t="shared" si="1"/>
        <v>#DIV/0!</v>
      </c>
      <c r="F39" s="161">
        <v>387</v>
      </c>
      <c r="G39" s="102">
        <v>387</v>
      </c>
      <c r="H39" s="104">
        <v>613.4</v>
      </c>
      <c r="I39" s="299">
        <f t="shared" si="2"/>
        <v>0.58501291989664073</v>
      </c>
      <c r="J39" s="161">
        <v>82</v>
      </c>
      <c r="K39" s="102">
        <v>82</v>
      </c>
      <c r="L39" s="102">
        <v>54</v>
      </c>
      <c r="M39" s="299">
        <f t="shared" si="3"/>
        <v>-0.34146341463414631</v>
      </c>
      <c r="N39" s="167">
        <v>0</v>
      </c>
      <c r="O39" s="104">
        <v>0</v>
      </c>
      <c r="P39" s="104">
        <v>0</v>
      </c>
      <c r="Q39" s="299" t="e">
        <f t="shared" si="4"/>
        <v>#DIV/0!</v>
      </c>
      <c r="R39" s="162">
        <v>0</v>
      </c>
      <c r="S39" s="104">
        <v>0</v>
      </c>
      <c r="T39" s="103">
        <v>0</v>
      </c>
      <c r="U39" s="558" t="e">
        <f t="shared" si="5"/>
        <v>#DIV/0!</v>
      </c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</row>
    <row r="40" spans="1:60" s="15" customFormat="1" ht="19.5" customHeight="1" x14ac:dyDescent="0.2">
      <c r="A40" s="16" t="s">
        <v>25</v>
      </c>
      <c r="B40" s="423">
        <v>0</v>
      </c>
      <c r="C40" s="418">
        <v>0</v>
      </c>
      <c r="D40" s="418">
        <v>0</v>
      </c>
      <c r="E40" s="298" t="e">
        <f t="shared" si="1"/>
        <v>#DIV/0!</v>
      </c>
      <c r="F40" s="159">
        <v>269</v>
      </c>
      <c r="G40" s="99">
        <v>269</v>
      </c>
      <c r="H40" s="99">
        <v>466</v>
      </c>
      <c r="I40" s="298">
        <f t="shared" si="2"/>
        <v>0.73234200743494426</v>
      </c>
      <c r="J40" s="159">
        <v>53</v>
      </c>
      <c r="K40" s="99">
        <v>53</v>
      </c>
      <c r="L40" s="99">
        <v>84</v>
      </c>
      <c r="M40" s="298">
        <f t="shared" si="3"/>
        <v>0.58490566037735858</v>
      </c>
      <c r="N40" s="168">
        <v>0</v>
      </c>
      <c r="O40" s="99">
        <v>0</v>
      </c>
      <c r="P40" s="99">
        <v>0</v>
      </c>
      <c r="Q40" s="298" t="e">
        <f t="shared" si="4"/>
        <v>#DIV/0!</v>
      </c>
      <c r="R40" s="160">
        <v>0</v>
      </c>
      <c r="S40" s="99">
        <v>0</v>
      </c>
      <c r="T40" s="100">
        <v>0</v>
      </c>
      <c r="U40" s="557" t="e">
        <f t="shared" si="5"/>
        <v>#DIV/0!</v>
      </c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</row>
    <row r="41" spans="1:60" s="15" customFormat="1" ht="19.5" customHeight="1" x14ac:dyDescent="0.2">
      <c r="A41" s="63" t="s">
        <v>26</v>
      </c>
      <c r="B41" s="424">
        <v>0</v>
      </c>
      <c r="C41" s="413">
        <v>0</v>
      </c>
      <c r="D41" s="413">
        <v>0</v>
      </c>
      <c r="E41" s="299" t="e">
        <f t="shared" si="1"/>
        <v>#DIV/0!</v>
      </c>
      <c r="F41" s="161">
        <v>717</v>
      </c>
      <c r="G41" s="102">
        <v>717</v>
      </c>
      <c r="H41" s="104">
        <v>777</v>
      </c>
      <c r="I41" s="299">
        <f t="shared" si="2"/>
        <v>8.3682008368200833E-2</v>
      </c>
      <c r="J41" s="161">
        <v>27</v>
      </c>
      <c r="K41" s="102">
        <v>27</v>
      </c>
      <c r="L41" s="95">
        <v>13</v>
      </c>
      <c r="M41" s="299">
        <f t="shared" si="3"/>
        <v>-0.5185185185185186</v>
      </c>
      <c r="N41" s="167">
        <v>0</v>
      </c>
      <c r="O41" s="104">
        <v>0</v>
      </c>
      <c r="P41" s="104">
        <v>0</v>
      </c>
      <c r="Q41" s="299" t="e">
        <f t="shared" si="4"/>
        <v>#DIV/0!</v>
      </c>
      <c r="R41" s="162">
        <v>0</v>
      </c>
      <c r="S41" s="104">
        <v>0</v>
      </c>
      <c r="T41" s="103">
        <v>0</v>
      </c>
      <c r="U41" s="558" t="e">
        <f t="shared" si="5"/>
        <v>#DIV/0!</v>
      </c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</row>
    <row r="42" spans="1:60" s="15" customFormat="1" ht="19.5" customHeight="1" x14ac:dyDescent="0.2">
      <c r="A42" s="16" t="s">
        <v>27</v>
      </c>
      <c r="B42" s="423">
        <v>0</v>
      </c>
      <c r="C42" s="428">
        <v>0</v>
      </c>
      <c r="D42" s="428">
        <v>0</v>
      </c>
      <c r="E42" s="298" t="e">
        <f t="shared" si="1"/>
        <v>#DIV/0!</v>
      </c>
      <c r="F42" s="159">
        <v>334</v>
      </c>
      <c r="G42" s="99">
        <v>334</v>
      </c>
      <c r="H42" s="99">
        <v>379</v>
      </c>
      <c r="I42" s="298">
        <f t="shared" si="2"/>
        <v>0.13473053892215558</v>
      </c>
      <c r="J42" s="159">
        <v>22</v>
      </c>
      <c r="K42" s="99">
        <v>22</v>
      </c>
      <c r="L42" s="108">
        <v>28</v>
      </c>
      <c r="M42" s="298">
        <f t="shared" si="3"/>
        <v>0.27272727272727271</v>
      </c>
      <c r="N42" s="168">
        <v>0</v>
      </c>
      <c r="O42" s="99">
        <v>0</v>
      </c>
      <c r="P42" s="99">
        <v>0</v>
      </c>
      <c r="Q42" s="298" t="e">
        <f t="shared" si="4"/>
        <v>#DIV/0!</v>
      </c>
      <c r="R42" s="160">
        <v>0</v>
      </c>
      <c r="S42" s="99">
        <v>0</v>
      </c>
      <c r="T42" s="100">
        <v>0</v>
      </c>
      <c r="U42" s="557" t="e">
        <f t="shared" si="5"/>
        <v>#DIV/0!</v>
      </c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</row>
    <row r="43" spans="1:60" s="15" customFormat="1" ht="19.5" customHeight="1" x14ac:dyDescent="0.2">
      <c r="A43" s="63" t="s">
        <v>28</v>
      </c>
      <c r="B43" s="424">
        <v>0</v>
      </c>
      <c r="C43" s="417">
        <v>0</v>
      </c>
      <c r="D43" s="417">
        <v>0</v>
      </c>
      <c r="E43" s="299" t="e">
        <f t="shared" si="1"/>
        <v>#DIV/0!</v>
      </c>
      <c r="F43" s="161">
        <v>1481</v>
      </c>
      <c r="G43" s="102">
        <v>3568.76</v>
      </c>
      <c r="H43" s="104">
        <v>2362</v>
      </c>
      <c r="I43" s="299">
        <f t="shared" si="2"/>
        <v>-0.33814546228942266</v>
      </c>
      <c r="J43" s="161">
        <v>72</v>
      </c>
      <c r="K43" s="102">
        <v>110</v>
      </c>
      <c r="L43" s="102">
        <v>18</v>
      </c>
      <c r="M43" s="299">
        <f t="shared" si="3"/>
        <v>-0.83636363636363642</v>
      </c>
      <c r="N43" s="167">
        <v>0</v>
      </c>
      <c r="O43" s="104">
        <v>0</v>
      </c>
      <c r="P43" s="104">
        <v>0</v>
      </c>
      <c r="Q43" s="299" t="e">
        <f t="shared" si="4"/>
        <v>#DIV/0!</v>
      </c>
      <c r="R43" s="162">
        <v>0</v>
      </c>
      <c r="S43" s="104">
        <v>0</v>
      </c>
      <c r="T43" s="103">
        <v>0</v>
      </c>
      <c r="U43" s="558" t="e">
        <f t="shared" si="5"/>
        <v>#DIV/0!</v>
      </c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</row>
    <row r="44" spans="1:60" s="15" customFormat="1" ht="19.5" customHeight="1" x14ac:dyDescent="0.2">
      <c r="A44" s="16" t="s">
        <v>29</v>
      </c>
      <c r="B44" s="423">
        <v>0</v>
      </c>
      <c r="C44" s="418">
        <v>0</v>
      </c>
      <c r="D44" s="418">
        <v>0</v>
      </c>
      <c r="E44" s="298" t="e">
        <f t="shared" si="1"/>
        <v>#DIV/0!</v>
      </c>
      <c r="F44" s="159">
        <v>584</v>
      </c>
      <c r="G44" s="99">
        <v>584</v>
      </c>
      <c r="H44" s="99">
        <v>1101.4000000000001</v>
      </c>
      <c r="I44" s="298">
        <f t="shared" si="2"/>
        <v>0.88595890410958922</v>
      </c>
      <c r="J44" s="159">
        <v>9</v>
      </c>
      <c r="K44" s="99">
        <v>9</v>
      </c>
      <c r="L44" s="99">
        <v>65</v>
      </c>
      <c r="M44" s="298">
        <f t="shared" si="3"/>
        <v>6.2222222222222223</v>
      </c>
      <c r="N44" s="168">
        <v>0</v>
      </c>
      <c r="O44" s="99">
        <v>0</v>
      </c>
      <c r="P44" s="99">
        <v>0</v>
      </c>
      <c r="Q44" s="298" t="e">
        <f t="shared" si="4"/>
        <v>#DIV/0!</v>
      </c>
      <c r="R44" s="160">
        <v>0</v>
      </c>
      <c r="S44" s="99">
        <v>0</v>
      </c>
      <c r="T44" s="100">
        <v>0</v>
      </c>
      <c r="U44" s="557" t="e">
        <f t="shared" si="5"/>
        <v>#DIV/0!</v>
      </c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</row>
    <row r="45" spans="1:60" s="15" customFormat="1" ht="19.5" customHeight="1" x14ac:dyDescent="0.2">
      <c r="A45" s="63" t="s">
        <v>30</v>
      </c>
      <c r="B45" s="424">
        <v>0</v>
      </c>
      <c r="C45" s="417">
        <v>0</v>
      </c>
      <c r="D45" s="417">
        <v>0</v>
      </c>
      <c r="E45" s="299" t="e">
        <f t="shared" si="1"/>
        <v>#DIV/0!</v>
      </c>
      <c r="F45" s="161">
        <v>1286</v>
      </c>
      <c r="G45" s="102">
        <v>1286</v>
      </c>
      <c r="H45" s="104">
        <v>1701</v>
      </c>
      <c r="I45" s="299">
        <f t="shared" si="2"/>
        <v>0.32270606531881807</v>
      </c>
      <c r="J45" s="161">
        <v>17</v>
      </c>
      <c r="K45" s="102">
        <v>17</v>
      </c>
      <c r="L45" s="102">
        <v>23</v>
      </c>
      <c r="M45" s="299">
        <f t="shared" si="3"/>
        <v>0.35294117647058831</v>
      </c>
      <c r="N45" s="169">
        <v>0</v>
      </c>
      <c r="O45" s="104">
        <v>0</v>
      </c>
      <c r="P45" s="104">
        <v>0</v>
      </c>
      <c r="Q45" s="299" t="e">
        <f t="shared" si="4"/>
        <v>#DIV/0!</v>
      </c>
      <c r="R45" s="162">
        <v>0</v>
      </c>
      <c r="S45" s="104">
        <v>0</v>
      </c>
      <c r="T45" s="103">
        <v>0</v>
      </c>
      <c r="U45" s="558" t="e">
        <f t="shared" si="5"/>
        <v>#DIV/0!</v>
      </c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</row>
    <row r="46" spans="1:60" s="15" customFormat="1" ht="19.5" customHeight="1" x14ac:dyDescent="0.2">
      <c r="A46" s="16" t="s">
        <v>31</v>
      </c>
      <c r="B46" s="423">
        <v>0</v>
      </c>
      <c r="C46" s="418">
        <v>0</v>
      </c>
      <c r="D46" s="418">
        <v>0</v>
      </c>
      <c r="E46" s="298" t="e">
        <f t="shared" si="1"/>
        <v>#DIV/0!</v>
      </c>
      <c r="F46" s="159">
        <v>458</v>
      </c>
      <c r="G46" s="99">
        <v>458</v>
      </c>
      <c r="H46" s="101">
        <v>781</v>
      </c>
      <c r="I46" s="298">
        <f t="shared" si="2"/>
        <v>0.70524017467248901</v>
      </c>
      <c r="J46" s="159">
        <v>18</v>
      </c>
      <c r="K46" s="99">
        <v>18</v>
      </c>
      <c r="L46" s="99">
        <v>43</v>
      </c>
      <c r="M46" s="298">
        <f t="shared" si="3"/>
        <v>1.3888888888888888</v>
      </c>
      <c r="N46" s="168">
        <v>0</v>
      </c>
      <c r="O46" s="99">
        <v>0</v>
      </c>
      <c r="P46" s="99">
        <v>0</v>
      </c>
      <c r="Q46" s="298" t="e">
        <f t="shared" si="4"/>
        <v>#DIV/0!</v>
      </c>
      <c r="R46" s="160">
        <v>0</v>
      </c>
      <c r="S46" s="99">
        <v>0</v>
      </c>
      <c r="T46" s="100">
        <v>0</v>
      </c>
      <c r="U46" s="557" t="e">
        <f t="shared" si="5"/>
        <v>#DIV/0!</v>
      </c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</row>
    <row r="47" spans="1:60" s="15" customFormat="1" ht="19.5" customHeight="1" x14ac:dyDescent="0.2">
      <c r="A47" s="63" t="s">
        <v>32</v>
      </c>
      <c r="B47" s="424">
        <v>0</v>
      </c>
      <c r="C47" s="417">
        <v>0</v>
      </c>
      <c r="D47" s="417">
        <v>0</v>
      </c>
      <c r="E47" s="299" t="e">
        <f t="shared" si="1"/>
        <v>#DIV/0!</v>
      </c>
      <c r="F47" s="161">
        <v>241</v>
      </c>
      <c r="G47" s="102">
        <v>241</v>
      </c>
      <c r="H47" s="104">
        <v>0</v>
      </c>
      <c r="I47" s="299">
        <f t="shared" si="2"/>
        <v>-1</v>
      </c>
      <c r="J47" s="161">
        <v>2</v>
      </c>
      <c r="K47" s="102">
        <v>5</v>
      </c>
      <c r="L47" s="102">
        <v>15.238</v>
      </c>
      <c r="M47" s="299">
        <f t="shared" si="3"/>
        <v>2.0476000000000001</v>
      </c>
      <c r="N47" s="167">
        <v>0</v>
      </c>
      <c r="O47" s="104">
        <v>0</v>
      </c>
      <c r="P47" s="104">
        <v>0</v>
      </c>
      <c r="Q47" s="299" t="e">
        <f t="shared" si="4"/>
        <v>#DIV/0!</v>
      </c>
      <c r="R47" s="162">
        <v>0</v>
      </c>
      <c r="S47" s="104">
        <v>0</v>
      </c>
      <c r="T47" s="103">
        <v>0</v>
      </c>
      <c r="U47" s="558" t="e">
        <f t="shared" si="5"/>
        <v>#DIV/0!</v>
      </c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</row>
    <row r="48" spans="1:60" s="15" customFormat="1" ht="19.5" customHeight="1" x14ac:dyDescent="0.2">
      <c r="A48" s="16" t="s">
        <v>33</v>
      </c>
      <c r="B48" s="423">
        <v>0</v>
      </c>
      <c r="C48" s="418">
        <v>0</v>
      </c>
      <c r="D48" s="418">
        <v>0</v>
      </c>
      <c r="E48" s="298" t="e">
        <f t="shared" si="1"/>
        <v>#DIV/0!</v>
      </c>
      <c r="F48" s="159">
        <v>125</v>
      </c>
      <c r="G48" s="99">
        <v>125</v>
      </c>
      <c r="H48" s="101">
        <v>257</v>
      </c>
      <c r="I48" s="298">
        <f t="shared" si="2"/>
        <v>1.056</v>
      </c>
      <c r="J48" s="159">
        <v>21</v>
      </c>
      <c r="K48" s="99">
        <v>21</v>
      </c>
      <c r="L48" s="99">
        <v>0</v>
      </c>
      <c r="M48" s="298">
        <f t="shared" si="3"/>
        <v>-1</v>
      </c>
      <c r="N48" s="168">
        <v>0</v>
      </c>
      <c r="O48" s="99">
        <v>0</v>
      </c>
      <c r="P48" s="99">
        <v>0</v>
      </c>
      <c r="Q48" s="298" t="e">
        <f t="shared" si="4"/>
        <v>#DIV/0!</v>
      </c>
      <c r="R48" s="160">
        <v>0</v>
      </c>
      <c r="S48" s="99">
        <v>0</v>
      </c>
      <c r="T48" s="100">
        <v>0</v>
      </c>
      <c r="U48" s="557" t="e">
        <f t="shared" si="5"/>
        <v>#DIV/0!</v>
      </c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</row>
    <row r="49" spans="1:68" s="15" customFormat="1" ht="19.5" customHeight="1" x14ac:dyDescent="0.2">
      <c r="A49" s="63" t="s">
        <v>1</v>
      </c>
      <c r="B49" s="424">
        <v>0</v>
      </c>
      <c r="C49" s="417">
        <v>0</v>
      </c>
      <c r="D49" s="417">
        <v>0</v>
      </c>
      <c r="E49" s="299" t="e">
        <f t="shared" si="1"/>
        <v>#DIV/0!</v>
      </c>
      <c r="F49" s="161">
        <v>563</v>
      </c>
      <c r="G49" s="102">
        <v>563</v>
      </c>
      <c r="H49" s="104">
        <v>709</v>
      </c>
      <c r="I49" s="299">
        <f t="shared" si="2"/>
        <v>0.25932504440497328</v>
      </c>
      <c r="J49" s="161">
        <v>46</v>
      </c>
      <c r="K49" s="102">
        <v>46</v>
      </c>
      <c r="L49" s="102">
        <v>18.231000000000002</v>
      </c>
      <c r="M49" s="299">
        <f t="shared" si="3"/>
        <v>-0.60367391304347828</v>
      </c>
      <c r="N49" s="167">
        <v>0</v>
      </c>
      <c r="O49" s="104">
        <v>0</v>
      </c>
      <c r="P49" s="104">
        <v>0</v>
      </c>
      <c r="Q49" s="299" t="e">
        <f t="shared" si="4"/>
        <v>#DIV/0!</v>
      </c>
      <c r="R49" s="162">
        <v>0</v>
      </c>
      <c r="S49" s="104">
        <v>0</v>
      </c>
      <c r="T49" s="103">
        <v>0</v>
      </c>
      <c r="U49" s="558" t="e">
        <f t="shared" si="5"/>
        <v>#DIV/0!</v>
      </c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</row>
    <row r="50" spans="1:68" s="15" customFormat="1" ht="19.5" customHeight="1" x14ac:dyDescent="0.2">
      <c r="A50" s="16" t="s">
        <v>34</v>
      </c>
      <c r="B50" s="423">
        <v>0</v>
      </c>
      <c r="C50" s="418">
        <v>0</v>
      </c>
      <c r="D50" s="418">
        <v>0</v>
      </c>
      <c r="E50" s="298" t="e">
        <f t="shared" si="1"/>
        <v>#DIV/0!</v>
      </c>
      <c r="F50" s="159">
        <v>3980</v>
      </c>
      <c r="G50" s="101">
        <v>1980</v>
      </c>
      <c r="H50" s="101">
        <v>569</v>
      </c>
      <c r="I50" s="298">
        <f t="shared" si="2"/>
        <v>-0.71262626262626261</v>
      </c>
      <c r="J50" s="159">
        <v>78</v>
      </c>
      <c r="K50" s="101">
        <v>62.4</v>
      </c>
      <c r="L50" s="99">
        <v>43</v>
      </c>
      <c r="M50" s="298">
        <f t="shared" si="3"/>
        <v>-0.3108974358974359</v>
      </c>
      <c r="N50" s="168">
        <v>0</v>
      </c>
      <c r="O50" s="99">
        <v>0</v>
      </c>
      <c r="P50" s="99">
        <v>0</v>
      </c>
      <c r="Q50" s="298" t="e">
        <f t="shared" si="4"/>
        <v>#DIV/0!</v>
      </c>
      <c r="R50" s="160">
        <v>0</v>
      </c>
      <c r="S50" s="99">
        <v>0</v>
      </c>
      <c r="T50" s="100">
        <v>0</v>
      </c>
      <c r="U50" s="557" t="e">
        <f t="shared" si="5"/>
        <v>#DIV/0!</v>
      </c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</row>
    <row r="51" spans="1:68" s="15" customFormat="1" ht="19.5" customHeight="1" x14ac:dyDescent="0.2">
      <c r="A51" s="63" t="s">
        <v>35</v>
      </c>
      <c r="B51" s="424">
        <v>0</v>
      </c>
      <c r="C51" s="413">
        <v>0</v>
      </c>
      <c r="D51" s="413">
        <v>0</v>
      </c>
      <c r="E51" s="299" t="e">
        <f t="shared" si="1"/>
        <v>#DIV/0!</v>
      </c>
      <c r="F51" s="161">
        <v>1041.0813780000001</v>
      </c>
      <c r="G51" s="102">
        <v>0</v>
      </c>
      <c r="H51" s="104">
        <v>2915</v>
      </c>
      <c r="I51" s="299" t="e">
        <f t="shared" si="2"/>
        <v>#DIV/0!</v>
      </c>
      <c r="J51" s="161">
        <v>31</v>
      </c>
      <c r="K51" s="102">
        <v>31</v>
      </c>
      <c r="L51" s="95">
        <v>17</v>
      </c>
      <c r="M51" s="299">
        <f t="shared" si="3"/>
        <v>-0.45161290322580649</v>
      </c>
      <c r="N51" s="169">
        <v>0</v>
      </c>
      <c r="O51" s="104">
        <v>0</v>
      </c>
      <c r="P51" s="104">
        <v>0</v>
      </c>
      <c r="Q51" s="299" t="e">
        <f t="shared" si="4"/>
        <v>#DIV/0!</v>
      </c>
      <c r="R51" s="162">
        <v>0</v>
      </c>
      <c r="S51" s="104">
        <v>0</v>
      </c>
      <c r="T51" s="103">
        <v>0</v>
      </c>
      <c r="U51" s="558" t="e">
        <f t="shared" si="5"/>
        <v>#DIV/0!</v>
      </c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</row>
    <row r="52" spans="1:68" s="15" customFormat="1" ht="19.5" customHeight="1" x14ac:dyDescent="0.2">
      <c r="A52" s="16" t="s">
        <v>109</v>
      </c>
      <c r="B52" s="423">
        <v>0</v>
      </c>
      <c r="C52" s="428">
        <v>0</v>
      </c>
      <c r="D52" s="428">
        <v>0</v>
      </c>
      <c r="E52" s="298" t="e">
        <f t="shared" si="1"/>
        <v>#DIV/0!</v>
      </c>
      <c r="F52" s="159">
        <v>1337</v>
      </c>
      <c r="G52" s="99">
        <v>1337</v>
      </c>
      <c r="H52" s="101">
        <v>1607</v>
      </c>
      <c r="I52" s="298">
        <f t="shared" si="2"/>
        <v>0.20194465220643232</v>
      </c>
      <c r="J52" s="159">
        <v>48</v>
      </c>
      <c r="K52" s="99">
        <v>48</v>
      </c>
      <c r="L52" s="108">
        <v>93</v>
      </c>
      <c r="M52" s="298">
        <f t="shared" si="3"/>
        <v>0.9375</v>
      </c>
      <c r="N52" s="159">
        <v>0</v>
      </c>
      <c r="O52" s="99">
        <v>0</v>
      </c>
      <c r="P52" s="99">
        <v>0</v>
      </c>
      <c r="Q52" s="298" t="e">
        <f t="shared" si="4"/>
        <v>#DIV/0!</v>
      </c>
      <c r="R52" s="160">
        <v>0</v>
      </c>
      <c r="S52" s="99">
        <v>0</v>
      </c>
      <c r="T52" s="100">
        <v>0</v>
      </c>
      <c r="U52" s="557" t="e">
        <f t="shared" si="5"/>
        <v>#DIV/0!</v>
      </c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</row>
    <row r="53" spans="1:68" s="15" customFormat="1" ht="19.5" customHeight="1" x14ac:dyDescent="0.2">
      <c r="A53" s="63" t="s">
        <v>36</v>
      </c>
      <c r="B53" s="424">
        <v>0</v>
      </c>
      <c r="C53" s="417">
        <v>0</v>
      </c>
      <c r="D53" s="417">
        <v>0</v>
      </c>
      <c r="E53" s="299" t="e">
        <f t="shared" si="1"/>
        <v>#DIV/0!</v>
      </c>
      <c r="F53" s="161">
        <v>357</v>
      </c>
      <c r="G53" s="102">
        <v>357</v>
      </c>
      <c r="H53" s="104">
        <v>770</v>
      </c>
      <c r="I53" s="299">
        <f t="shared" si="2"/>
        <v>1.1568627450980391</v>
      </c>
      <c r="J53" s="161">
        <v>37</v>
      </c>
      <c r="K53" s="102">
        <v>37</v>
      </c>
      <c r="L53" s="102">
        <v>49</v>
      </c>
      <c r="M53" s="299">
        <f t="shared" si="3"/>
        <v>0.32432432432432434</v>
      </c>
      <c r="N53" s="162">
        <v>0</v>
      </c>
      <c r="O53" s="104">
        <v>0</v>
      </c>
      <c r="P53" s="104">
        <v>0</v>
      </c>
      <c r="Q53" s="299" t="e">
        <f t="shared" si="4"/>
        <v>#DIV/0!</v>
      </c>
      <c r="R53" s="162">
        <v>0</v>
      </c>
      <c r="S53" s="104">
        <v>0</v>
      </c>
      <c r="T53" s="103">
        <v>0</v>
      </c>
      <c r="U53" s="558" t="e">
        <f t="shared" si="5"/>
        <v>#DIV/0!</v>
      </c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</row>
    <row r="54" spans="1:68" s="15" customFormat="1" ht="19.5" customHeight="1" x14ac:dyDescent="0.2">
      <c r="A54" s="16" t="s">
        <v>37</v>
      </c>
      <c r="B54" s="423">
        <v>0</v>
      </c>
      <c r="C54" s="418">
        <v>0</v>
      </c>
      <c r="D54" s="418">
        <v>0</v>
      </c>
      <c r="E54" s="298" t="e">
        <f t="shared" si="1"/>
        <v>#DIV/0!</v>
      </c>
      <c r="F54" s="159">
        <v>393</v>
      </c>
      <c r="G54" s="99">
        <v>393</v>
      </c>
      <c r="H54" s="101">
        <v>906</v>
      </c>
      <c r="I54" s="298">
        <f t="shared" si="2"/>
        <v>1.3053435114503817</v>
      </c>
      <c r="J54" s="159">
        <v>6</v>
      </c>
      <c r="K54" s="99">
        <v>6</v>
      </c>
      <c r="L54" s="99">
        <v>32.313000000000002</v>
      </c>
      <c r="M54" s="298">
        <f t="shared" si="3"/>
        <v>4.3855000000000004</v>
      </c>
      <c r="N54" s="160">
        <v>0</v>
      </c>
      <c r="O54" s="99">
        <v>0</v>
      </c>
      <c r="P54" s="99">
        <v>0</v>
      </c>
      <c r="Q54" s="298" t="e">
        <f t="shared" si="4"/>
        <v>#DIV/0!</v>
      </c>
      <c r="R54" s="160">
        <v>0</v>
      </c>
      <c r="S54" s="99">
        <v>0</v>
      </c>
      <c r="T54" s="100">
        <v>0</v>
      </c>
      <c r="U54" s="557" t="e">
        <f t="shared" si="5"/>
        <v>#DIV/0!</v>
      </c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</row>
    <row r="55" spans="1:68" s="15" customFormat="1" ht="19.5" customHeight="1" x14ac:dyDescent="0.2">
      <c r="A55" s="63" t="s">
        <v>38</v>
      </c>
      <c r="B55" s="424">
        <v>0</v>
      </c>
      <c r="C55" s="417">
        <v>0</v>
      </c>
      <c r="D55" s="417">
        <v>0</v>
      </c>
      <c r="E55" s="299" t="e">
        <f t="shared" si="1"/>
        <v>#DIV/0!</v>
      </c>
      <c r="F55" s="161">
        <v>894</v>
      </c>
      <c r="G55" s="102">
        <v>894</v>
      </c>
      <c r="H55" s="104">
        <v>1039</v>
      </c>
      <c r="I55" s="299">
        <f t="shared" si="2"/>
        <v>0.1621923937360179</v>
      </c>
      <c r="J55" s="161">
        <v>62</v>
      </c>
      <c r="K55" s="102">
        <v>62</v>
      </c>
      <c r="L55" s="102">
        <v>11</v>
      </c>
      <c r="M55" s="299">
        <f t="shared" si="3"/>
        <v>-0.82258064516129026</v>
      </c>
      <c r="N55" s="161">
        <v>0</v>
      </c>
      <c r="O55" s="104">
        <v>0</v>
      </c>
      <c r="P55" s="104">
        <v>0</v>
      </c>
      <c r="Q55" s="299" t="e">
        <f t="shared" si="4"/>
        <v>#DIV/0!</v>
      </c>
      <c r="R55" s="162">
        <v>0</v>
      </c>
      <c r="S55" s="104">
        <v>0</v>
      </c>
      <c r="T55" s="103">
        <v>0</v>
      </c>
      <c r="U55" s="558" t="e">
        <f t="shared" si="5"/>
        <v>#DIV/0!</v>
      </c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</row>
    <row r="56" spans="1:68" s="15" customFormat="1" ht="19.5" customHeight="1" x14ac:dyDescent="0.2">
      <c r="A56" s="16" t="s">
        <v>39</v>
      </c>
      <c r="B56" s="423">
        <v>0</v>
      </c>
      <c r="C56" s="418">
        <v>0</v>
      </c>
      <c r="D56" s="418">
        <v>0</v>
      </c>
      <c r="E56" s="298" t="e">
        <f t="shared" si="1"/>
        <v>#DIV/0!</v>
      </c>
      <c r="F56" s="159">
        <v>787</v>
      </c>
      <c r="G56" s="99">
        <v>787</v>
      </c>
      <c r="H56" s="101">
        <v>2060</v>
      </c>
      <c r="I56" s="298">
        <f t="shared" si="2"/>
        <v>1.6175349428208388</v>
      </c>
      <c r="J56" s="159">
        <v>72</v>
      </c>
      <c r="K56" s="99">
        <v>72</v>
      </c>
      <c r="L56" s="99">
        <v>50</v>
      </c>
      <c r="M56" s="298">
        <f t="shared" si="3"/>
        <v>-0.30555555555555558</v>
      </c>
      <c r="N56" s="159">
        <v>0</v>
      </c>
      <c r="O56" s="99">
        <v>0</v>
      </c>
      <c r="P56" s="99">
        <v>0</v>
      </c>
      <c r="Q56" s="298" t="e">
        <f t="shared" si="4"/>
        <v>#DIV/0!</v>
      </c>
      <c r="R56" s="160">
        <v>0</v>
      </c>
      <c r="S56" s="99">
        <v>0</v>
      </c>
      <c r="T56" s="100">
        <v>0</v>
      </c>
      <c r="U56" s="557" t="e">
        <f t="shared" si="5"/>
        <v>#DIV/0!</v>
      </c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</row>
    <row r="57" spans="1:68" s="15" customFormat="1" ht="19.5" customHeight="1" x14ac:dyDescent="0.2">
      <c r="A57" s="63" t="s">
        <v>40</v>
      </c>
      <c r="B57" s="424">
        <v>0</v>
      </c>
      <c r="C57" s="417">
        <v>0</v>
      </c>
      <c r="D57" s="417">
        <v>0</v>
      </c>
      <c r="E57" s="299" t="e">
        <f t="shared" si="1"/>
        <v>#DIV/0!</v>
      </c>
      <c r="F57" s="161">
        <v>1456</v>
      </c>
      <c r="G57" s="102">
        <v>1456</v>
      </c>
      <c r="H57" s="104">
        <v>2472</v>
      </c>
      <c r="I57" s="299">
        <f t="shared" si="2"/>
        <v>0.69780219780219777</v>
      </c>
      <c r="J57" s="161">
        <v>51</v>
      </c>
      <c r="K57" s="102">
        <v>51</v>
      </c>
      <c r="L57" s="102">
        <v>114</v>
      </c>
      <c r="M57" s="299">
        <f t="shared" si="3"/>
        <v>1.2352941176470589</v>
      </c>
      <c r="N57" s="162">
        <v>0</v>
      </c>
      <c r="O57" s="104">
        <v>0</v>
      </c>
      <c r="P57" s="104">
        <v>0</v>
      </c>
      <c r="Q57" s="299" t="e">
        <f t="shared" si="4"/>
        <v>#DIV/0!</v>
      </c>
      <c r="R57" s="162">
        <v>0</v>
      </c>
      <c r="S57" s="104">
        <v>0</v>
      </c>
      <c r="T57" s="103">
        <v>0</v>
      </c>
      <c r="U57" s="558" t="e">
        <f t="shared" si="5"/>
        <v>#DIV/0!</v>
      </c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</row>
    <row r="58" spans="1:68" s="15" customFormat="1" ht="19.5" customHeight="1" x14ac:dyDescent="0.2">
      <c r="A58" s="16" t="s">
        <v>41</v>
      </c>
      <c r="B58" s="423">
        <v>0</v>
      </c>
      <c r="C58" s="418">
        <v>0</v>
      </c>
      <c r="D58" s="418">
        <v>0</v>
      </c>
      <c r="E58" s="298" t="e">
        <f t="shared" si="1"/>
        <v>#DIV/0!</v>
      </c>
      <c r="F58" s="159">
        <v>388</v>
      </c>
      <c r="G58" s="99">
        <v>388</v>
      </c>
      <c r="H58" s="101">
        <v>709</v>
      </c>
      <c r="I58" s="298">
        <f t="shared" si="2"/>
        <v>0.82731958762886593</v>
      </c>
      <c r="J58" s="159">
        <v>32</v>
      </c>
      <c r="K58" s="99">
        <v>32</v>
      </c>
      <c r="L58" s="99">
        <v>53</v>
      </c>
      <c r="M58" s="298">
        <f t="shared" si="3"/>
        <v>0.65625</v>
      </c>
      <c r="N58" s="160">
        <v>0</v>
      </c>
      <c r="O58" s="99">
        <v>0</v>
      </c>
      <c r="P58" s="99">
        <v>0</v>
      </c>
      <c r="Q58" s="298" t="e">
        <f t="shared" si="4"/>
        <v>#DIV/0!</v>
      </c>
      <c r="R58" s="160">
        <v>0</v>
      </c>
      <c r="S58" s="99">
        <v>0</v>
      </c>
      <c r="T58" s="100">
        <v>0</v>
      </c>
      <c r="U58" s="557" t="e">
        <f t="shared" si="5"/>
        <v>#DIV/0!</v>
      </c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</row>
    <row r="59" spans="1:68" s="15" customFormat="1" ht="19.5" customHeight="1" x14ac:dyDescent="0.2">
      <c r="A59" s="63" t="s">
        <v>42</v>
      </c>
      <c r="B59" s="424">
        <v>0</v>
      </c>
      <c r="C59" s="417">
        <v>0</v>
      </c>
      <c r="D59" s="417">
        <v>0</v>
      </c>
      <c r="E59" s="299" t="e">
        <f t="shared" si="1"/>
        <v>#DIV/0!</v>
      </c>
      <c r="F59" s="161">
        <v>280</v>
      </c>
      <c r="G59" s="102">
        <v>280</v>
      </c>
      <c r="H59" s="104">
        <v>448</v>
      </c>
      <c r="I59" s="299">
        <f t="shared" si="2"/>
        <v>0.60000000000000009</v>
      </c>
      <c r="J59" s="161">
        <v>20</v>
      </c>
      <c r="K59" s="102">
        <v>20</v>
      </c>
      <c r="L59" s="102">
        <v>111</v>
      </c>
      <c r="M59" s="299">
        <f t="shared" si="3"/>
        <v>4.55</v>
      </c>
      <c r="N59" s="161">
        <v>0</v>
      </c>
      <c r="O59" s="104">
        <v>0</v>
      </c>
      <c r="P59" s="104">
        <v>0</v>
      </c>
      <c r="Q59" s="299" t="e">
        <f t="shared" si="4"/>
        <v>#DIV/0!</v>
      </c>
      <c r="R59" s="162">
        <v>0</v>
      </c>
      <c r="S59" s="104">
        <v>0</v>
      </c>
      <c r="T59" s="103">
        <v>0</v>
      </c>
      <c r="U59" s="558" t="e">
        <f t="shared" si="5"/>
        <v>#DIV/0!</v>
      </c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</row>
    <row r="60" spans="1:68" s="15" customFormat="1" ht="19.5" customHeight="1" x14ac:dyDescent="0.2">
      <c r="A60" s="16" t="s">
        <v>43</v>
      </c>
      <c r="B60" s="423">
        <v>0</v>
      </c>
      <c r="C60" s="418">
        <v>0</v>
      </c>
      <c r="D60" s="418">
        <v>0</v>
      </c>
      <c r="E60" s="298" t="e">
        <f t="shared" si="1"/>
        <v>#DIV/0!</v>
      </c>
      <c r="F60" s="159">
        <v>456</v>
      </c>
      <c r="G60" s="99">
        <v>456</v>
      </c>
      <c r="H60" s="101">
        <v>1032</v>
      </c>
      <c r="I60" s="298">
        <f t="shared" si="2"/>
        <v>1.263157894736842</v>
      </c>
      <c r="J60" s="159">
        <v>17</v>
      </c>
      <c r="K60" s="99">
        <v>17</v>
      </c>
      <c r="L60" s="99">
        <v>36</v>
      </c>
      <c r="M60" s="298">
        <f t="shared" si="3"/>
        <v>1.1176470588235294</v>
      </c>
      <c r="N60" s="159">
        <v>0</v>
      </c>
      <c r="O60" s="99">
        <v>0</v>
      </c>
      <c r="P60" s="99">
        <v>0</v>
      </c>
      <c r="Q60" s="298" t="e">
        <f t="shared" si="4"/>
        <v>#DIV/0!</v>
      </c>
      <c r="R60" s="160">
        <v>0</v>
      </c>
      <c r="S60" s="99">
        <v>0</v>
      </c>
      <c r="T60" s="100">
        <v>0</v>
      </c>
      <c r="U60" s="557" t="e">
        <f t="shared" si="5"/>
        <v>#DIV/0!</v>
      </c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</row>
    <row r="61" spans="1:68" s="15" customFormat="1" ht="19.5" customHeight="1" x14ac:dyDescent="0.2">
      <c r="A61" s="63" t="s">
        <v>44</v>
      </c>
      <c r="B61" s="424">
        <v>0</v>
      </c>
      <c r="C61" s="413">
        <v>0</v>
      </c>
      <c r="D61" s="413">
        <v>0</v>
      </c>
      <c r="E61" s="299" t="e">
        <f t="shared" si="1"/>
        <v>#DIV/0!</v>
      </c>
      <c r="F61" s="161">
        <v>1932</v>
      </c>
      <c r="G61" s="102">
        <v>1932</v>
      </c>
      <c r="H61" s="104">
        <v>496</v>
      </c>
      <c r="I61" s="299">
        <f t="shared" si="2"/>
        <v>-0.74327122153209113</v>
      </c>
      <c r="J61" s="161">
        <v>43</v>
      </c>
      <c r="K61" s="102">
        <v>43</v>
      </c>
      <c r="L61" s="95">
        <v>62</v>
      </c>
      <c r="M61" s="299">
        <f t="shared" si="3"/>
        <v>0.44186046511627897</v>
      </c>
      <c r="N61" s="162">
        <v>0</v>
      </c>
      <c r="O61" s="104">
        <v>0</v>
      </c>
      <c r="P61" s="104">
        <v>0</v>
      </c>
      <c r="Q61" s="299" t="e">
        <f t="shared" si="4"/>
        <v>#DIV/0!</v>
      </c>
      <c r="R61" s="162">
        <v>0</v>
      </c>
      <c r="S61" s="104">
        <v>0</v>
      </c>
      <c r="T61" s="103">
        <v>0</v>
      </c>
      <c r="U61" s="558" t="e">
        <f t="shared" si="5"/>
        <v>#DIV/0!</v>
      </c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</row>
    <row r="62" spans="1:68" s="15" customFormat="1" ht="19.5" customHeight="1" x14ac:dyDescent="0.2">
      <c r="A62" s="16" t="s">
        <v>45</v>
      </c>
      <c r="B62" s="423">
        <v>0</v>
      </c>
      <c r="C62" s="418">
        <v>0</v>
      </c>
      <c r="D62" s="418">
        <v>0</v>
      </c>
      <c r="E62" s="298" t="e">
        <f t="shared" si="1"/>
        <v>#DIV/0!</v>
      </c>
      <c r="F62" s="159">
        <v>875</v>
      </c>
      <c r="G62" s="99">
        <v>875</v>
      </c>
      <c r="H62" s="101">
        <v>285</v>
      </c>
      <c r="I62" s="298">
        <f t="shared" si="2"/>
        <v>-0.67428571428571427</v>
      </c>
      <c r="J62" s="159">
        <v>74</v>
      </c>
      <c r="K62" s="99">
        <v>74</v>
      </c>
      <c r="L62" s="99">
        <v>27</v>
      </c>
      <c r="M62" s="298">
        <f t="shared" si="3"/>
        <v>-0.63513513513513509</v>
      </c>
      <c r="N62" s="159">
        <v>0</v>
      </c>
      <c r="O62" s="99">
        <v>0</v>
      </c>
      <c r="P62" s="99">
        <v>0</v>
      </c>
      <c r="Q62" s="298" t="e">
        <f t="shared" si="4"/>
        <v>#DIV/0!</v>
      </c>
      <c r="R62" s="160">
        <v>0</v>
      </c>
      <c r="S62" s="99">
        <v>0</v>
      </c>
      <c r="T62" s="100">
        <v>0</v>
      </c>
      <c r="U62" s="557" t="e">
        <f t="shared" si="5"/>
        <v>#DIV/0!</v>
      </c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</row>
    <row r="63" spans="1:68" s="2" customFormat="1" ht="19.5" customHeight="1" x14ac:dyDescent="0.2">
      <c r="A63" s="63" t="s">
        <v>46</v>
      </c>
      <c r="B63" s="424">
        <v>0</v>
      </c>
      <c r="C63" s="417">
        <v>0</v>
      </c>
      <c r="D63" s="417">
        <v>0</v>
      </c>
      <c r="E63" s="304" t="e">
        <f t="shared" si="1"/>
        <v>#DIV/0!</v>
      </c>
      <c r="F63" s="161">
        <v>405</v>
      </c>
      <c r="G63" s="102">
        <v>405</v>
      </c>
      <c r="H63" s="104">
        <v>0</v>
      </c>
      <c r="I63" s="304">
        <f t="shared" si="2"/>
        <v>-1</v>
      </c>
      <c r="J63" s="161">
        <v>22</v>
      </c>
      <c r="K63" s="102">
        <v>22</v>
      </c>
      <c r="L63" s="102">
        <v>60</v>
      </c>
      <c r="M63" s="304">
        <f t="shared" si="3"/>
        <v>1.7272727272727271</v>
      </c>
      <c r="N63" s="161">
        <v>0</v>
      </c>
      <c r="O63" s="104">
        <v>0</v>
      </c>
      <c r="P63" s="104">
        <v>0</v>
      </c>
      <c r="Q63" s="304" t="e">
        <f t="shared" si="4"/>
        <v>#DIV/0!</v>
      </c>
      <c r="R63" s="162">
        <v>0</v>
      </c>
      <c r="S63" s="104">
        <v>0</v>
      </c>
      <c r="T63" s="111">
        <v>0</v>
      </c>
      <c r="U63" s="563" t="e">
        <f t="shared" si="5"/>
        <v>#DIV/0!</v>
      </c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15"/>
      <c r="BJ63" s="15"/>
      <c r="BK63" s="15"/>
      <c r="BL63" s="15"/>
      <c r="BM63" s="15"/>
      <c r="BN63" s="15"/>
      <c r="BO63" s="15"/>
      <c r="BP63" s="15"/>
    </row>
    <row r="64" spans="1:68" s="15" customFormat="1" ht="19.5" customHeight="1" x14ac:dyDescent="0.2">
      <c r="A64" s="16" t="s">
        <v>47</v>
      </c>
      <c r="B64" s="423">
        <v>0</v>
      </c>
      <c r="C64" s="418">
        <v>0</v>
      </c>
      <c r="D64" s="418">
        <v>0</v>
      </c>
      <c r="E64" s="298" t="e">
        <f t="shared" si="1"/>
        <v>#DIV/0!</v>
      </c>
      <c r="F64" s="159">
        <v>1378</v>
      </c>
      <c r="G64" s="99">
        <v>1378</v>
      </c>
      <c r="H64" s="101">
        <v>4027</v>
      </c>
      <c r="I64" s="298">
        <f t="shared" si="2"/>
        <v>1.9223512336719883</v>
      </c>
      <c r="J64" s="159">
        <v>21</v>
      </c>
      <c r="K64" s="99">
        <v>21</v>
      </c>
      <c r="L64" s="99">
        <v>49</v>
      </c>
      <c r="M64" s="298">
        <f t="shared" si="3"/>
        <v>1.3333333333333335</v>
      </c>
      <c r="N64" s="159">
        <v>0</v>
      </c>
      <c r="O64" s="99">
        <v>0</v>
      </c>
      <c r="P64" s="99">
        <v>0</v>
      </c>
      <c r="Q64" s="298" t="e">
        <f t="shared" si="4"/>
        <v>#DIV/0!</v>
      </c>
      <c r="R64" s="160">
        <v>0</v>
      </c>
      <c r="S64" s="99">
        <v>0</v>
      </c>
      <c r="T64" s="100">
        <v>0</v>
      </c>
      <c r="U64" s="557" t="e">
        <f t="shared" si="5"/>
        <v>#DIV/0!</v>
      </c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</row>
    <row r="65" spans="1:68" s="2" customFormat="1" ht="19.5" customHeight="1" x14ac:dyDescent="0.2">
      <c r="A65" s="63" t="s">
        <v>48</v>
      </c>
      <c r="B65" s="424">
        <v>0</v>
      </c>
      <c r="C65" s="417">
        <v>0</v>
      </c>
      <c r="D65" s="417">
        <v>0</v>
      </c>
      <c r="E65" s="304" t="e">
        <f t="shared" si="1"/>
        <v>#DIV/0!</v>
      </c>
      <c r="F65" s="161">
        <v>897</v>
      </c>
      <c r="G65" s="102">
        <v>897</v>
      </c>
      <c r="H65" s="104">
        <v>3017</v>
      </c>
      <c r="I65" s="304">
        <f t="shared" si="2"/>
        <v>2.3634336677814938</v>
      </c>
      <c r="J65" s="161">
        <v>46</v>
      </c>
      <c r="K65" s="102">
        <v>120</v>
      </c>
      <c r="L65" s="102">
        <v>29</v>
      </c>
      <c r="M65" s="304">
        <f t="shared" si="3"/>
        <v>-0.7583333333333333</v>
      </c>
      <c r="N65" s="161">
        <v>0</v>
      </c>
      <c r="O65" s="104">
        <v>0</v>
      </c>
      <c r="P65" s="104">
        <v>0</v>
      </c>
      <c r="Q65" s="304" t="e">
        <f t="shared" si="4"/>
        <v>#DIV/0!</v>
      </c>
      <c r="R65" s="162">
        <v>0</v>
      </c>
      <c r="S65" s="104">
        <v>0</v>
      </c>
      <c r="T65" s="111">
        <v>0</v>
      </c>
      <c r="U65" s="563" t="e">
        <f t="shared" si="5"/>
        <v>#DIV/0!</v>
      </c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15"/>
      <c r="BJ65" s="15"/>
      <c r="BK65" s="15"/>
      <c r="BL65" s="15"/>
      <c r="BM65" s="15"/>
      <c r="BN65" s="15"/>
      <c r="BO65" s="15"/>
      <c r="BP65" s="15"/>
    </row>
    <row r="66" spans="1:68" s="15" customFormat="1" ht="19.5" customHeight="1" x14ac:dyDescent="0.2">
      <c r="A66" s="14" t="s">
        <v>49</v>
      </c>
      <c r="B66" s="423">
        <v>0</v>
      </c>
      <c r="C66" s="418">
        <v>0</v>
      </c>
      <c r="D66" s="418">
        <v>0</v>
      </c>
      <c r="E66" s="298" t="e">
        <f t="shared" si="1"/>
        <v>#DIV/0!</v>
      </c>
      <c r="F66" s="159">
        <v>1659</v>
      </c>
      <c r="G66" s="99">
        <v>1659</v>
      </c>
      <c r="H66" s="101">
        <v>2739</v>
      </c>
      <c r="I66" s="298">
        <f t="shared" si="2"/>
        <v>0.65099457504520797</v>
      </c>
      <c r="J66" s="159">
        <v>54</v>
      </c>
      <c r="K66" s="99">
        <v>54</v>
      </c>
      <c r="L66" s="99">
        <v>157</v>
      </c>
      <c r="M66" s="298">
        <f t="shared" si="3"/>
        <v>1.9074074074074074</v>
      </c>
      <c r="N66" s="159">
        <v>0</v>
      </c>
      <c r="O66" s="99">
        <v>0</v>
      </c>
      <c r="P66" s="99">
        <v>0</v>
      </c>
      <c r="Q66" s="298" t="e">
        <f t="shared" si="4"/>
        <v>#DIV/0!</v>
      </c>
      <c r="R66" s="160">
        <v>0</v>
      </c>
      <c r="S66" s="99">
        <v>0</v>
      </c>
      <c r="T66" s="100">
        <v>0</v>
      </c>
      <c r="U66" s="557" t="e">
        <f t="shared" si="5"/>
        <v>#DIV/0!</v>
      </c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</row>
    <row r="67" spans="1:68" s="2" customFormat="1" ht="19.5" customHeight="1" x14ac:dyDescent="0.2">
      <c r="A67" s="63" t="s">
        <v>50</v>
      </c>
      <c r="B67" s="424">
        <v>0</v>
      </c>
      <c r="C67" s="417">
        <v>0</v>
      </c>
      <c r="D67" s="417">
        <v>0</v>
      </c>
      <c r="E67" s="304" t="e">
        <f t="shared" si="1"/>
        <v>#DIV/0!</v>
      </c>
      <c r="F67" s="161">
        <v>665</v>
      </c>
      <c r="G67" s="102">
        <v>665</v>
      </c>
      <c r="H67" s="104">
        <v>1359</v>
      </c>
      <c r="I67" s="304">
        <f t="shared" si="2"/>
        <v>1.043609022556391</v>
      </c>
      <c r="J67" s="161">
        <v>50</v>
      </c>
      <c r="K67" s="102">
        <v>50</v>
      </c>
      <c r="L67" s="102">
        <v>46</v>
      </c>
      <c r="M67" s="304">
        <f t="shared" si="3"/>
        <v>-7.999999999999996E-2</v>
      </c>
      <c r="N67" s="161">
        <v>0</v>
      </c>
      <c r="O67" s="104">
        <v>0</v>
      </c>
      <c r="P67" s="104">
        <v>0</v>
      </c>
      <c r="Q67" s="304" t="e">
        <f t="shared" si="4"/>
        <v>#DIV/0!</v>
      </c>
      <c r="R67" s="162">
        <v>0</v>
      </c>
      <c r="S67" s="104">
        <v>0</v>
      </c>
      <c r="T67" s="111">
        <v>0</v>
      </c>
      <c r="U67" s="563" t="e">
        <f t="shared" si="5"/>
        <v>#DIV/0!</v>
      </c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15"/>
      <c r="BJ67" s="15"/>
      <c r="BK67" s="15"/>
      <c r="BL67" s="15"/>
      <c r="BM67" s="15"/>
      <c r="BN67" s="15"/>
      <c r="BO67" s="15"/>
      <c r="BP67" s="15"/>
    </row>
    <row r="68" spans="1:68" s="15" customFormat="1" ht="19.5" customHeight="1" x14ac:dyDescent="0.2">
      <c r="A68" s="66" t="s">
        <v>51</v>
      </c>
      <c r="B68" s="423">
        <v>0</v>
      </c>
      <c r="C68" s="418">
        <v>0</v>
      </c>
      <c r="D68" s="418">
        <v>0</v>
      </c>
      <c r="E68" s="300" t="e">
        <f t="shared" si="1"/>
        <v>#DIV/0!</v>
      </c>
      <c r="F68" s="159">
        <v>504</v>
      </c>
      <c r="G68" s="99">
        <v>504</v>
      </c>
      <c r="H68" s="101">
        <v>1176</v>
      </c>
      <c r="I68" s="300">
        <f t="shared" si="2"/>
        <v>1.3333333333333335</v>
      </c>
      <c r="J68" s="159">
        <v>24</v>
      </c>
      <c r="K68" s="99">
        <v>24</v>
      </c>
      <c r="L68" s="99">
        <v>44</v>
      </c>
      <c r="M68" s="300">
        <f t="shared" si="3"/>
        <v>0.83333333333333326</v>
      </c>
      <c r="N68" s="159">
        <v>0</v>
      </c>
      <c r="O68" s="99">
        <v>0</v>
      </c>
      <c r="P68" s="99">
        <v>0</v>
      </c>
      <c r="Q68" s="300" t="e">
        <f t="shared" si="4"/>
        <v>#DIV/0!</v>
      </c>
      <c r="R68" s="160">
        <v>0</v>
      </c>
      <c r="S68" s="99">
        <v>0</v>
      </c>
      <c r="T68" s="105">
        <v>0</v>
      </c>
      <c r="U68" s="559" t="e">
        <f t="shared" si="5"/>
        <v>#DIV/0!</v>
      </c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</row>
    <row r="69" spans="1:68" s="2" customFormat="1" ht="19.5" customHeight="1" x14ac:dyDescent="0.2">
      <c r="A69" s="67" t="s">
        <v>58</v>
      </c>
      <c r="B69" s="424">
        <v>0</v>
      </c>
      <c r="C69" s="417">
        <v>0</v>
      </c>
      <c r="D69" s="417">
        <v>0</v>
      </c>
      <c r="E69" s="305" t="e">
        <f t="shared" si="1"/>
        <v>#DIV/0!</v>
      </c>
      <c r="F69" s="161">
        <v>1043</v>
      </c>
      <c r="G69" s="104">
        <v>1043</v>
      </c>
      <c r="H69" s="104">
        <v>859</v>
      </c>
      <c r="I69" s="305">
        <f t="shared" si="2"/>
        <v>-0.17641418983700863</v>
      </c>
      <c r="J69" s="161">
        <v>107</v>
      </c>
      <c r="K69" s="104">
        <v>62</v>
      </c>
      <c r="L69" s="102">
        <v>28</v>
      </c>
      <c r="M69" s="305">
        <f t="shared" si="3"/>
        <v>-0.54838709677419351</v>
      </c>
      <c r="N69" s="161">
        <v>0</v>
      </c>
      <c r="O69" s="104">
        <v>0</v>
      </c>
      <c r="P69" s="104">
        <v>0</v>
      </c>
      <c r="Q69" s="305" t="e">
        <f t="shared" si="4"/>
        <v>#DIV/0!</v>
      </c>
      <c r="R69" s="162">
        <v>0</v>
      </c>
      <c r="S69" s="104">
        <v>0</v>
      </c>
      <c r="T69" s="104">
        <v>0</v>
      </c>
      <c r="U69" s="564" t="e">
        <f t="shared" si="5"/>
        <v>#DIV/0!</v>
      </c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15"/>
      <c r="BJ69" s="15"/>
      <c r="BK69" s="15"/>
      <c r="BL69" s="15"/>
      <c r="BM69" s="15"/>
      <c r="BN69" s="15"/>
      <c r="BO69" s="15"/>
      <c r="BP69" s="15"/>
    </row>
    <row r="70" spans="1:68" s="15" customFormat="1" ht="19.5" customHeight="1" thickBot="1" x14ac:dyDescent="0.25">
      <c r="A70" s="68" t="s">
        <v>57</v>
      </c>
      <c r="B70" s="429">
        <v>0</v>
      </c>
      <c r="C70" s="430">
        <v>0</v>
      </c>
      <c r="D70" s="430">
        <v>0</v>
      </c>
      <c r="E70" s="306" t="e">
        <f t="shared" si="1"/>
        <v>#DIV/0!</v>
      </c>
      <c r="F70" s="170">
        <v>108</v>
      </c>
      <c r="G70" s="112">
        <v>108</v>
      </c>
      <c r="H70" s="112">
        <v>239</v>
      </c>
      <c r="I70" s="306">
        <f t="shared" si="2"/>
        <v>1.2129629629629628</v>
      </c>
      <c r="J70" s="170">
        <v>5</v>
      </c>
      <c r="K70" s="112">
        <v>5</v>
      </c>
      <c r="L70" s="112">
        <v>54</v>
      </c>
      <c r="M70" s="306">
        <f t="shared" si="3"/>
        <v>9.8000000000000007</v>
      </c>
      <c r="N70" s="171">
        <v>0</v>
      </c>
      <c r="O70" s="106">
        <v>0</v>
      </c>
      <c r="P70" s="106">
        <v>0</v>
      </c>
      <c r="Q70" s="306" t="e">
        <f t="shared" si="4"/>
        <v>#DIV/0!</v>
      </c>
      <c r="R70" s="170">
        <v>0</v>
      </c>
      <c r="S70" s="106">
        <v>0</v>
      </c>
      <c r="T70" s="112">
        <v>0</v>
      </c>
      <c r="U70" s="565" t="e">
        <f t="shared" si="5"/>
        <v>#DIV/0!</v>
      </c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</row>
    <row r="71" spans="1:68" s="15" customFormat="1" ht="21" customHeight="1" x14ac:dyDescent="0.2">
      <c r="A71" s="82" t="s">
        <v>98</v>
      </c>
      <c r="B71" s="431">
        <v>0</v>
      </c>
      <c r="C71" s="432">
        <v>0</v>
      </c>
      <c r="D71" s="432">
        <v>0</v>
      </c>
      <c r="E71" s="307" t="e">
        <f t="shared" ref="E71:E134" si="6">D71/C71-1</f>
        <v>#DIV/0!</v>
      </c>
      <c r="F71" s="165">
        <v>1004</v>
      </c>
      <c r="G71" s="114">
        <v>892.55600000000004</v>
      </c>
      <c r="H71" s="114">
        <v>959</v>
      </c>
      <c r="I71" s="307">
        <f t="shared" ref="I71:I134" si="7">H71/G71-1</f>
        <v>7.4442387928600473E-2</v>
      </c>
      <c r="J71" s="172">
        <v>30</v>
      </c>
      <c r="K71" s="114">
        <v>21</v>
      </c>
      <c r="L71" s="114">
        <v>15</v>
      </c>
      <c r="M71" s="307">
        <f t="shared" ref="M71:M134" si="8">L71/K71-1</f>
        <v>-0.2857142857142857</v>
      </c>
      <c r="N71" s="166">
        <v>0</v>
      </c>
      <c r="O71" s="114">
        <v>0</v>
      </c>
      <c r="P71" s="115">
        <v>0</v>
      </c>
      <c r="Q71" s="307" t="e">
        <f t="shared" ref="Q71:Q134" si="9">P71/O71-1</f>
        <v>#DIV/0!</v>
      </c>
      <c r="R71" s="166">
        <v>0</v>
      </c>
      <c r="S71" s="114">
        <v>0</v>
      </c>
      <c r="T71" s="115">
        <v>0</v>
      </c>
      <c r="U71" s="566" t="e">
        <f t="shared" ref="U71:U134" si="10">T71/S71-1</f>
        <v>#DIV/0!</v>
      </c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</row>
    <row r="72" spans="1:68" s="15" customFormat="1" ht="21" customHeight="1" x14ac:dyDescent="0.2">
      <c r="A72" s="63" t="s">
        <v>175</v>
      </c>
      <c r="B72" s="433">
        <v>0</v>
      </c>
      <c r="C72" s="434">
        <v>0</v>
      </c>
      <c r="D72" s="434">
        <v>0</v>
      </c>
      <c r="E72" s="299" t="e">
        <f t="shared" si="6"/>
        <v>#DIV/0!</v>
      </c>
      <c r="F72" s="161">
        <v>835</v>
      </c>
      <c r="G72" s="104">
        <v>584.5</v>
      </c>
      <c r="H72" s="104">
        <v>720</v>
      </c>
      <c r="I72" s="299">
        <f t="shared" si="7"/>
        <v>0.23182207014542344</v>
      </c>
      <c r="J72" s="173">
        <v>66</v>
      </c>
      <c r="K72" s="104">
        <v>46.2</v>
      </c>
      <c r="L72" s="104">
        <v>32</v>
      </c>
      <c r="M72" s="299">
        <f t="shared" si="8"/>
        <v>-0.30735930735930739</v>
      </c>
      <c r="N72" s="161">
        <v>0</v>
      </c>
      <c r="O72" s="104">
        <v>0</v>
      </c>
      <c r="P72" s="104">
        <v>0</v>
      </c>
      <c r="Q72" s="299" t="e">
        <f t="shared" si="9"/>
        <v>#DIV/0!</v>
      </c>
      <c r="R72" s="161">
        <v>0</v>
      </c>
      <c r="S72" s="104">
        <v>0</v>
      </c>
      <c r="T72" s="104">
        <v>0</v>
      </c>
      <c r="U72" s="558" t="e">
        <f t="shared" si="10"/>
        <v>#DIV/0!</v>
      </c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</row>
    <row r="73" spans="1:68" s="2" customFormat="1" ht="21" customHeight="1" x14ac:dyDescent="0.2">
      <c r="A73" s="16" t="s">
        <v>176</v>
      </c>
      <c r="B73" s="435">
        <v>0</v>
      </c>
      <c r="C73" s="436">
        <v>0</v>
      </c>
      <c r="D73" s="436">
        <v>0</v>
      </c>
      <c r="E73" s="298" t="e">
        <f t="shared" si="6"/>
        <v>#DIV/0!</v>
      </c>
      <c r="F73" s="159">
        <v>2029</v>
      </c>
      <c r="G73" s="101">
        <v>8700</v>
      </c>
      <c r="H73" s="101">
        <v>487</v>
      </c>
      <c r="I73" s="298">
        <f t="shared" si="7"/>
        <v>-0.94402298850574717</v>
      </c>
      <c r="J73" s="174">
        <v>55</v>
      </c>
      <c r="K73" s="101">
        <v>38.5</v>
      </c>
      <c r="L73" s="101">
        <v>50</v>
      </c>
      <c r="M73" s="298">
        <f t="shared" si="8"/>
        <v>0.29870129870129869</v>
      </c>
      <c r="N73" s="160">
        <v>0</v>
      </c>
      <c r="O73" s="101">
        <v>0</v>
      </c>
      <c r="P73" s="101">
        <v>0</v>
      </c>
      <c r="Q73" s="298" t="e">
        <f t="shared" si="9"/>
        <v>#DIV/0!</v>
      </c>
      <c r="R73" s="160">
        <v>0</v>
      </c>
      <c r="S73" s="101">
        <v>0</v>
      </c>
      <c r="T73" s="101">
        <v>0</v>
      </c>
      <c r="U73" s="557" t="e">
        <f t="shared" si="10"/>
        <v>#DIV/0!</v>
      </c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15"/>
      <c r="BJ73" s="15"/>
      <c r="BK73" s="15"/>
      <c r="BL73" s="15"/>
      <c r="BM73" s="15"/>
      <c r="BN73" s="15"/>
      <c r="BO73" s="15"/>
      <c r="BP73" s="15"/>
    </row>
    <row r="74" spans="1:68" s="15" customFormat="1" ht="21" customHeight="1" x14ac:dyDescent="0.2">
      <c r="A74" s="63" t="s">
        <v>177</v>
      </c>
      <c r="B74" s="433">
        <v>0</v>
      </c>
      <c r="C74" s="434">
        <v>0</v>
      </c>
      <c r="D74" s="434">
        <v>0</v>
      </c>
      <c r="E74" s="299" t="e">
        <f t="shared" si="6"/>
        <v>#DIV/0!</v>
      </c>
      <c r="F74" s="161">
        <v>1444</v>
      </c>
      <c r="G74" s="104">
        <v>1128.3989999999999</v>
      </c>
      <c r="H74" s="104">
        <v>513</v>
      </c>
      <c r="I74" s="299">
        <f t="shared" si="7"/>
        <v>-0.54537357796311414</v>
      </c>
      <c r="J74" s="173">
        <v>7</v>
      </c>
      <c r="K74" s="104">
        <v>27.1</v>
      </c>
      <c r="L74" s="104">
        <v>42</v>
      </c>
      <c r="M74" s="299">
        <f t="shared" si="8"/>
        <v>0.54981549815498143</v>
      </c>
      <c r="N74" s="161">
        <v>11</v>
      </c>
      <c r="O74" s="104">
        <v>0</v>
      </c>
      <c r="P74" s="104">
        <v>0</v>
      </c>
      <c r="Q74" s="299" t="e">
        <f t="shared" si="9"/>
        <v>#DIV/0!</v>
      </c>
      <c r="R74" s="162">
        <v>0</v>
      </c>
      <c r="S74" s="104">
        <v>0</v>
      </c>
      <c r="T74" s="104">
        <v>0</v>
      </c>
      <c r="U74" s="558" t="e">
        <f t="shared" si="10"/>
        <v>#DIV/0!</v>
      </c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</row>
    <row r="75" spans="1:68" s="15" customFormat="1" ht="21" customHeight="1" x14ac:dyDescent="0.2">
      <c r="A75" s="16" t="s">
        <v>178</v>
      </c>
      <c r="B75" s="435">
        <v>0</v>
      </c>
      <c r="C75" s="436">
        <v>0</v>
      </c>
      <c r="D75" s="436">
        <v>0</v>
      </c>
      <c r="E75" s="298" t="e">
        <f t="shared" si="6"/>
        <v>#DIV/0!</v>
      </c>
      <c r="F75" s="159">
        <v>4201</v>
      </c>
      <c r="G75" s="101">
        <v>1640</v>
      </c>
      <c r="H75" s="101">
        <v>1007</v>
      </c>
      <c r="I75" s="298">
        <f t="shared" si="7"/>
        <v>-0.38597560975609757</v>
      </c>
      <c r="J75" s="174">
        <v>158</v>
      </c>
      <c r="K75" s="101">
        <v>110.6</v>
      </c>
      <c r="L75" s="101">
        <v>95</v>
      </c>
      <c r="M75" s="298">
        <f t="shared" si="8"/>
        <v>-0.1410488245931284</v>
      </c>
      <c r="N75" s="159">
        <v>0</v>
      </c>
      <c r="O75" s="101">
        <v>0</v>
      </c>
      <c r="P75" s="101">
        <v>0</v>
      </c>
      <c r="Q75" s="298" t="e">
        <f t="shared" si="9"/>
        <v>#DIV/0!</v>
      </c>
      <c r="R75" s="160">
        <v>0</v>
      </c>
      <c r="S75" s="101">
        <v>0</v>
      </c>
      <c r="T75" s="101">
        <v>0</v>
      </c>
      <c r="U75" s="557" t="e">
        <f t="shared" si="10"/>
        <v>#DIV/0!</v>
      </c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</row>
    <row r="76" spans="1:68" s="2" customFormat="1" ht="21" customHeight="1" x14ac:dyDescent="0.2">
      <c r="A76" s="63" t="s">
        <v>179</v>
      </c>
      <c r="B76" s="433">
        <v>0</v>
      </c>
      <c r="C76" s="434">
        <v>0</v>
      </c>
      <c r="D76" s="434">
        <v>0</v>
      </c>
      <c r="E76" s="299" t="e">
        <f t="shared" si="6"/>
        <v>#DIV/0!</v>
      </c>
      <c r="F76" s="161">
        <v>500</v>
      </c>
      <c r="G76" s="104">
        <v>540.75</v>
      </c>
      <c r="H76" s="104">
        <v>162</v>
      </c>
      <c r="I76" s="299">
        <f t="shared" si="7"/>
        <v>-0.70041608876560335</v>
      </c>
      <c r="J76" s="173">
        <v>52</v>
      </c>
      <c r="K76" s="104">
        <v>41.6</v>
      </c>
      <c r="L76" s="104">
        <v>26</v>
      </c>
      <c r="M76" s="299">
        <f t="shared" si="8"/>
        <v>-0.375</v>
      </c>
      <c r="N76" s="161">
        <v>0</v>
      </c>
      <c r="O76" s="104">
        <v>18</v>
      </c>
      <c r="P76" s="104">
        <v>26</v>
      </c>
      <c r="Q76" s="299">
        <f t="shared" si="9"/>
        <v>0.44444444444444442</v>
      </c>
      <c r="R76" s="161">
        <v>0</v>
      </c>
      <c r="S76" s="104">
        <v>0</v>
      </c>
      <c r="T76" s="104">
        <v>0</v>
      </c>
      <c r="U76" s="558" t="e">
        <f t="shared" si="10"/>
        <v>#DIV/0!</v>
      </c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15"/>
      <c r="BJ76" s="15"/>
      <c r="BK76" s="15"/>
      <c r="BL76" s="15"/>
      <c r="BM76" s="15"/>
      <c r="BN76" s="15"/>
      <c r="BO76" s="15"/>
      <c r="BP76" s="15"/>
    </row>
    <row r="77" spans="1:68" s="15" customFormat="1" ht="21" customHeight="1" x14ac:dyDescent="0.2">
      <c r="A77" s="16" t="s">
        <v>180</v>
      </c>
      <c r="B77" s="435">
        <v>0</v>
      </c>
      <c r="C77" s="436">
        <v>0</v>
      </c>
      <c r="D77" s="436">
        <v>0</v>
      </c>
      <c r="E77" s="298" t="e">
        <f t="shared" si="6"/>
        <v>#DIV/0!</v>
      </c>
      <c r="F77" s="159">
        <v>5061</v>
      </c>
      <c r="G77" s="101">
        <v>3188.43</v>
      </c>
      <c r="H77" s="101">
        <v>2170</v>
      </c>
      <c r="I77" s="298">
        <f t="shared" si="7"/>
        <v>-0.31941425717359329</v>
      </c>
      <c r="J77" s="174">
        <v>184</v>
      </c>
      <c r="K77" s="101">
        <v>128.80000000000001</v>
      </c>
      <c r="L77" s="101">
        <v>151</v>
      </c>
      <c r="M77" s="298">
        <f t="shared" si="8"/>
        <v>0.17236024844720488</v>
      </c>
      <c r="N77" s="159">
        <v>0</v>
      </c>
      <c r="O77" s="101">
        <v>0</v>
      </c>
      <c r="P77" s="101">
        <v>0</v>
      </c>
      <c r="Q77" s="298" t="e">
        <f t="shared" si="9"/>
        <v>#DIV/0!</v>
      </c>
      <c r="R77" s="160">
        <v>0</v>
      </c>
      <c r="S77" s="101">
        <v>0</v>
      </c>
      <c r="T77" s="110">
        <v>0</v>
      </c>
      <c r="U77" s="557" t="e">
        <f t="shared" si="10"/>
        <v>#DIV/0!</v>
      </c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</row>
    <row r="78" spans="1:68" s="2" customFormat="1" ht="21" customHeight="1" x14ac:dyDescent="0.2">
      <c r="A78" s="63" t="s">
        <v>181</v>
      </c>
      <c r="B78" s="433">
        <v>0</v>
      </c>
      <c r="C78" s="434">
        <v>0</v>
      </c>
      <c r="D78" s="434">
        <v>0</v>
      </c>
      <c r="E78" s="299" t="e">
        <f t="shared" si="6"/>
        <v>#DIV/0!</v>
      </c>
      <c r="F78" s="161">
        <v>3913</v>
      </c>
      <c r="G78" s="104">
        <v>3199.2689999999998</v>
      </c>
      <c r="H78" s="104">
        <v>1215</v>
      </c>
      <c r="I78" s="299">
        <f t="shared" si="7"/>
        <v>-0.62022574531869623</v>
      </c>
      <c r="J78" s="173">
        <v>223</v>
      </c>
      <c r="K78" s="104">
        <v>111.5</v>
      </c>
      <c r="L78" s="104">
        <v>163</v>
      </c>
      <c r="M78" s="299">
        <f t="shared" si="8"/>
        <v>0.46188340807174888</v>
      </c>
      <c r="N78" s="162">
        <v>0</v>
      </c>
      <c r="O78" s="104">
        <v>0</v>
      </c>
      <c r="P78" s="104">
        <v>0</v>
      </c>
      <c r="Q78" s="299" t="e">
        <f t="shared" si="9"/>
        <v>#DIV/0!</v>
      </c>
      <c r="R78" s="162">
        <v>0</v>
      </c>
      <c r="S78" s="104">
        <v>0</v>
      </c>
      <c r="T78" s="109">
        <v>0</v>
      </c>
      <c r="U78" s="558" t="e">
        <f t="shared" si="10"/>
        <v>#DIV/0!</v>
      </c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15"/>
      <c r="BJ78" s="15"/>
      <c r="BK78" s="15"/>
      <c r="BL78" s="15"/>
      <c r="BM78" s="15"/>
      <c r="BN78" s="15"/>
      <c r="BO78" s="15"/>
      <c r="BP78" s="15"/>
    </row>
    <row r="79" spans="1:68" s="15" customFormat="1" ht="21" customHeight="1" x14ac:dyDescent="0.2">
      <c r="A79" s="16" t="s">
        <v>182</v>
      </c>
      <c r="B79" s="435">
        <v>0</v>
      </c>
      <c r="C79" s="436">
        <v>0</v>
      </c>
      <c r="D79" s="436">
        <v>0</v>
      </c>
      <c r="E79" s="298" t="e">
        <f t="shared" si="6"/>
        <v>#DIV/0!</v>
      </c>
      <c r="F79" s="159">
        <v>3050</v>
      </c>
      <c r="G79" s="101">
        <v>0</v>
      </c>
      <c r="H79" s="101">
        <v>213</v>
      </c>
      <c r="I79" s="298" t="e">
        <f t="shared" si="7"/>
        <v>#DIV/0!</v>
      </c>
      <c r="J79" s="174">
        <v>150</v>
      </c>
      <c r="K79" s="101"/>
      <c r="L79" s="101">
        <v>52</v>
      </c>
      <c r="M79" s="298" t="e">
        <f t="shared" si="8"/>
        <v>#DIV/0!</v>
      </c>
      <c r="N79" s="160">
        <v>0</v>
      </c>
      <c r="O79" s="101">
        <v>0</v>
      </c>
      <c r="P79" s="101">
        <v>0</v>
      </c>
      <c r="Q79" s="298" t="e">
        <f t="shared" si="9"/>
        <v>#DIV/0!</v>
      </c>
      <c r="R79" s="160">
        <v>0</v>
      </c>
      <c r="S79" s="101">
        <v>0</v>
      </c>
      <c r="T79" s="110">
        <v>0</v>
      </c>
      <c r="U79" s="557" t="e">
        <f t="shared" si="10"/>
        <v>#DIV/0!</v>
      </c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</row>
    <row r="80" spans="1:68" s="2" customFormat="1" ht="21" customHeight="1" x14ac:dyDescent="0.2">
      <c r="A80" s="63" t="s">
        <v>183</v>
      </c>
      <c r="B80" s="433">
        <v>0</v>
      </c>
      <c r="C80" s="434">
        <v>0</v>
      </c>
      <c r="D80" s="434">
        <v>0</v>
      </c>
      <c r="E80" s="299" t="e">
        <f t="shared" si="6"/>
        <v>#DIV/0!</v>
      </c>
      <c r="F80" s="161">
        <v>4686</v>
      </c>
      <c r="G80" s="104">
        <v>2056.6849999999999</v>
      </c>
      <c r="H80" s="104">
        <v>1250</v>
      </c>
      <c r="I80" s="299">
        <f t="shared" si="7"/>
        <v>-0.39222583915378384</v>
      </c>
      <c r="J80" s="173">
        <v>163</v>
      </c>
      <c r="K80" s="104">
        <v>114.1</v>
      </c>
      <c r="L80" s="104">
        <v>91</v>
      </c>
      <c r="M80" s="299">
        <f t="shared" si="8"/>
        <v>-0.20245398773006129</v>
      </c>
      <c r="N80" s="161">
        <v>0</v>
      </c>
      <c r="O80" s="104">
        <v>0</v>
      </c>
      <c r="P80" s="104">
        <v>0</v>
      </c>
      <c r="Q80" s="299" t="e">
        <f t="shared" si="9"/>
        <v>#DIV/0!</v>
      </c>
      <c r="R80" s="162">
        <v>0</v>
      </c>
      <c r="S80" s="104">
        <v>0</v>
      </c>
      <c r="T80" s="109">
        <v>0</v>
      </c>
      <c r="U80" s="558" t="e">
        <f t="shared" si="10"/>
        <v>#DIV/0!</v>
      </c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15"/>
      <c r="BJ80" s="15"/>
      <c r="BK80" s="15"/>
      <c r="BL80" s="15"/>
      <c r="BM80" s="15"/>
      <c r="BN80" s="15"/>
      <c r="BO80" s="15"/>
      <c r="BP80" s="15"/>
    </row>
    <row r="81" spans="1:68" s="15" customFormat="1" ht="21" customHeight="1" x14ac:dyDescent="0.2">
      <c r="A81" s="16" t="s">
        <v>184</v>
      </c>
      <c r="B81" s="435">
        <v>0</v>
      </c>
      <c r="C81" s="436">
        <v>0</v>
      </c>
      <c r="D81" s="436">
        <v>0</v>
      </c>
      <c r="E81" s="298" t="e">
        <f t="shared" si="6"/>
        <v>#DIV/0!</v>
      </c>
      <c r="F81" s="159">
        <v>4935</v>
      </c>
      <c r="G81" s="101">
        <v>3157.413</v>
      </c>
      <c r="H81" s="101">
        <v>2010</v>
      </c>
      <c r="I81" s="298">
        <f t="shared" si="7"/>
        <v>-0.36340288711042867</v>
      </c>
      <c r="J81" s="174">
        <v>122</v>
      </c>
      <c r="K81" s="101">
        <v>85.4</v>
      </c>
      <c r="L81" s="101">
        <v>89</v>
      </c>
      <c r="M81" s="298">
        <f t="shared" si="8"/>
        <v>4.2154566744730504E-2</v>
      </c>
      <c r="N81" s="159">
        <v>0</v>
      </c>
      <c r="O81" s="101">
        <v>0</v>
      </c>
      <c r="P81" s="101">
        <v>0</v>
      </c>
      <c r="Q81" s="298" t="e">
        <f t="shared" si="9"/>
        <v>#DIV/0!</v>
      </c>
      <c r="R81" s="160">
        <v>0</v>
      </c>
      <c r="S81" s="101">
        <v>0</v>
      </c>
      <c r="T81" s="110">
        <v>0</v>
      </c>
      <c r="U81" s="557" t="e">
        <f t="shared" si="10"/>
        <v>#DIV/0!</v>
      </c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</row>
    <row r="82" spans="1:68" s="2" customFormat="1" ht="21" customHeight="1" x14ac:dyDescent="0.2">
      <c r="A82" s="63" t="s">
        <v>185</v>
      </c>
      <c r="B82" s="433">
        <v>0</v>
      </c>
      <c r="C82" s="434">
        <v>0</v>
      </c>
      <c r="D82" s="434">
        <v>0</v>
      </c>
      <c r="E82" s="299" t="e">
        <f t="shared" si="6"/>
        <v>#DIV/0!</v>
      </c>
      <c r="F82" s="161">
        <v>2180</v>
      </c>
      <c r="G82" s="104">
        <v>1171.9680000000001</v>
      </c>
      <c r="H82" s="104">
        <v>1012</v>
      </c>
      <c r="I82" s="299">
        <f t="shared" si="7"/>
        <v>-0.13649519440803848</v>
      </c>
      <c r="J82" s="173">
        <v>138</v>
      </c>
      <c r="K82" s="104">
        <v>96.6</v>
      </c>
      <c r="L82" s="104">
        <v>108</v>
      </c>
      <c r="M82" s="299">
        <f t="shared" si="8"/>
        <v>0.11801242236024856</v>
      </c>
      <c r="N82" s="161">
        <v>0</v>
      </c>
      <c r="O82" s="104">
        <v>0</v>
      </c>
      <c r="P82" s="104">
        <v>0</v>
      </c>
      <c r="Q82" s="299" t="e">
        <f t="shared" si="9"/>
        <v>#DIV/0!</v>
      </c>
      <c r="R82" s="162">
        <v>0</v>
      </c>
      <c r="S82" s="104">
        <v>0</v>
      </c>
      <c r="T82" s="109">
        <v>0</v>
      </c>
      <c r="U82" s="558" t="e">
        <f t="shared" si="10"/>
        <v>#DIV/0!</v>
      </c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15"/>
      <c r="BJ82" s="15"/>
      <c r="BK82" s="15"/>
      <c r="BL82" s="15"/>
      <c r="BM82" s="15"/>
      <c r="BN82" s="15"/>
      <c r="BO82" s="15"/>
      <c r="BP82" s="15"/>
    </row>
    <row r="83" spans="1:68" s="15" customFormat="1" ht="29.25" customHeight="1" x14ac:dyDescent="0.2">
      <c r="A83" s="16" t="s">
        <v>186</v>
      </c>
      <c r="B83" s="435">
        <v>0</v>
      </c>
      <c r="C83" s="436">
        <v>0</v>
      </c>
      <c r="D83" s="436">
        <v>0</v>
      </c>
      <c r="E83" s="298" t="e">
        <f t="shared" si="6"/>
        <v>#DIV/0!</v>
      </c>
      <c r="F83" s="159">
        <v>1115</v>
      </c>
      <c r="G83" s="101">
        <v>1748.5</v>
      </c>
      <c r="H83" s="101">
        <v>1352</v>
      </c>
      <c r="I83" s="298">
        <f t="shared" si="7"/>
        <v>-0.22676579925650553</v>
      </c>
      <c r="J83" s="174">
        <v>44</v>
      </c>
      <c r="K83" s="101">
        <v>65</v>
      </c>
      <c r="L83" s="101">
        <v>78</v>
      </c>
      <c r="M83" s="298">
        <f t="shared" si="8"/>
        <v>0.19999999999999996</v>
      </c>
      <c r="N83" s="159">
        <v>0</v>
      </c>
      <c r="O83" s="101">
        <v>0</v>
      </c>
      <c r="P83" s="101">
        <v>0</v>
      </c>
      <c r="Q83" s="298" t="e">
        <f t="shared" si="9"/>
        <v>#DIV/0!</v>
      </c>
      <c r="R83" s="160">
        <v>0</v>
      </c>
      <c r="S83" s="101">
        <v>0</v>
      </c>
      <c r="T83" s="110">
        <v>0</v>
      </c>
      <c r="U83" s="557" t="e">
        <f t="shared" si="10"/>
        <v>#DIV/0!</v>
      </c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</row>
    <row r="84" spans="1:68" s="2" customFormat="1" ht="21" customHeight="1" x14ac:dyDescent="0.2">
      <c r="A84" s="63" t="s">
        <v>187</v>
      </c>
      <c r="B84" s="433">
        <v>0</v>
      </c>
      <c r="C84" s="434">
        <v>0</v>
      </c>
      <c r="D84" s="434">
        <v>0</v>
      </c>
      <c r="E84" s="299" t="e">
        <f t="shared" si="6"/>
        <v>#DIV/0!</v>
      </c>
      <c r="F84" s="161">
        <v>1749</v>
      </c>
      <c r="G84" s="104">
        <v>1895.2159999999999</v>
      </c>
      <c r="H84" s="104">
        <v>1392</v>
      </c>
      <c r="I84" s="299">
        <f t="shared" si="7"/>
        <v>-0.26551907539826591</v>
      </c>
      <c r="J84" s="173">
        <v>111</v>
      </c>
      <c r="K84" s="104">
        <v>77.7</v>
      </c>
      <c r="L84" s="104">
        <v>49</v>
      </c>
      <c r="M84" s="299">
        <f t="shared" si="8"/>
        <v>-0.36936936936936937</v>
      </c>
      <c r="N84" s="162">
        <v>0</v>
      </c>
      <c r="O84" s="104">
        <v>0</v>
      </c>
      <c r="P84" s="104">
        <v>0</v>
      </c>
      <c r="Q84" s="299" t="e">
        <f t="shared" si="9"/>
        <v>#DIV/0!</v>
      </c>
      <c r="R84" s="161">
        <v>0</v>
      </c>
      <c r="S84" s="104">
        <v>0</v>
      </c>
      <c r="T84" s="104">
        <v>0</v>
      </c>
      <c r="U84" s="558" t="e">
        <f t="shared" si="10"/>
        <v>#DIV/0!</v>
      </c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15"/>
      <c r="BJ84" s="15"/>
      <c r="BK84" s="15"/>
      <c r="BL84" s="15"/>
      <c r="BM84" s="15"/>
      <c r="BN84" s="15"/>
      <c r="BO84" s="15"/>
      <c r="BP84" s="15"/>
    </row>
    <row r="85" spans="1:68" s="15" customFormat="1" ht="21" customHeight="1" x14ac:dyDescent="0.2">
      <c r="A85" s="16" t="s">
        <v>188</v>
      </c>
      <c r="B85" s="435">
        <v>0</v>
      </c>
      <c r="C85" s="437">
        <v>0</v>
      </c>
      <c r="D85" s="437">
        <v>0</v>
      </c>
      <c r="E85" s="298" t="e">
        <f t="shared" si="6"/>
        <v>#DIV/0!</v>
      </c>
      <c r="F85" s="159">
        <v>1653</v>
      </c>
      <c r="G85" s="101">
        <v>730.13</v>
      </c>
      <c r="H85" s="101">
        <v>507</v>
      </c>
      <c r="I85" s="298">
        <f t="shared" si="7"/>
        <v>-0.30560311177461552</v>
      </c>
      <c r="J85" s="174">
        <v>52</v>
      </c>
      <c r="K85" s="101">
        <v>36.4</v>
      </c>
      <c r="L85" s="101">
        <v>21</v>
      </c>
      <c r="M85" s="298">
        <f t="shared" si="8"/>
        <v>-0.42307692307692302</v>
      </c>
      <c r="N85" s="159">
        <v>8</v>
      </c>
      <c r="O85" s="101">
        <v>6.4</v>
      </c>
      <c r="P85" s="101">
        <v>16</v>
      </c>
      <c r="Q85" s="298">
        <f t="shared" si="9"/>
        <v>1.5</v>
      </c>
      <c r="R85" s="160">
        <v>0</v>
      </c>
      <c r="S85" s="101">
        <v>0</v>
      </c>
      <c r="T85" s="100">
        <v>0</v>
      </c>
      <c r="U85" s="557" t="e">
        <f t="shared" si="10"/>
        <v>#DIV/0!</v>
      </c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</row>
    <row r="86" spans="1:68" s="2" customFormat="1" ht="21" customHeight="1" x14ac:dyDescent="0.2">
      <c r="A86" s="63" t="s">
        <v>189</v>
      </c>
      <c r="B86" s="433">
        <v>0</v>
      </c>
      <c r="C86" s="434">
        <v>0</v>
      </c>
      <c r="D86" s="434">
        <v>0</v>
      </c>
      <c r="E86" s="304" t="e">
        <f t="shared" si="6"/>
        <v>#DIV/0!</v>
      </c>
      <c r="F86" s="161">
        <v>2258</v>
      </c>
      <c r="G86" s="104">
        <v>1092.1949999999999</v>
      </c>
      <c r="H86" s="104">
        <v>585</v>
      </c>
      <c r="I86" s="304">
        <f t="shared" si="7"/>
        <v>-0.46438136047134437</v>
      </c>
      <c r="J86" s="173">
        <v>75</v>
      </c>
      <c r="K86" s="104">
        <v>52.5</v>
      </c>
      <c r="L86" s="104">
        <v>64</v>
      </c>
      <c r="M86" s="304">
        <f t="shared" si="8"/>
        <v>0.21904761904761916</v>
      </c>
      <c r="N86" s="162">
        <v>0</v>
      </c>
      <c r="O86" s="104">
        <v>0</v>
      </c>
      <c r="P86" s="104">
        <v>0</v>
      </c>
      <c r="Q86" s="304" t="e">
        <f t="shared" si="9"/>
        <v>#DIV/0!</v>
      </c>
      <c r="R86" s="162">
        <v>0</v>
      </c>
      <c r="S86" s="104">
        <v>0</v>
      </c>
      <c r="T86" s="111">
        <v>0</v>
      </c>
      <c r="U86" s="563" t="e">
        <f t="shared" si="10"/>
        <v>#DIV/0!</v>
      </c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15"/>
      <c r="BJ86" s="15"/>
      <c r="BK86" s="15"/>
      <c r="BL86" s="15"/>
      <c r="BM86" s="15"/>
      <c r="BN86" s="15"/>
      <c r="BO86" s="15"/>
      <c r="BP86" s="15"/>
    </row>
    <row r="87" spans="1:68" s="15" customFormat="1" ht="21" customHeight="1" x14ac:dyDescent="0.2">
      <c r="A87" s="14" t="s">
        <v>244</v>
      </c>
      <c r="B87" s="435">
        <v>0</v>
      </c>
      <c r="C87" s="436">
        <v>0</v>
      </c>
      <c r="D87" s="436">
        <v>0</v>
      </c>
      <c r="E87" s="298" t="e">
        <f t="shared" si="6"/>
        <v>#DIV/0!</v>
      </c>
      <c r="F87" s="159">
        <v>6456</v>
      </c>
      <c r="G87" s="101">
        <v>2892.288</v>
      </c>
      <c r="H87" s="101">
        <v>1364</v>
      </c>
      <c r="I87" s="298">
        <f t="shared" si="7"/>
        <v>-0.52840104443264302</v>
      </c>
      <c r="J87" s="174">
        <v>187</v>
      </c>
      <c r="K87" s="101">
        <v>141</v>
      </c>
      <c r="L87" s="101">
        <v>81</v>
      </c>
      <c r="M87" s="298">
        <f t="shared" si="8"/>
        <v>-0.42553191489361697</v>
      </c>
      <c r="N87" s="159">
        <v>0</v>
      </c>
      <c r="O87" s="101">
        <v>0</v>
      </c>
      <c r="P87" s="101">
        <v>0</v>
      </c>
      <c r="Q87" s="298" t="e">
        <f t="shared" si="9"/>
        <v>#DIV/0!</v>
      </c>
      <c r="R87" s="160">
        <v>0</v>
      </c>
      <c r="S87" s="101">
        <v>0</v>
      </c>
      <c r="T87" s="100">
        <v>0</v>
      </c>
      <c r="U87" s="557" t="e">
        <f t="shared" si="10"/>
        <v>#DIV/0!</v>
      </c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</row>
    <row r="88" spans="1:68" s="2" customFormat="1" ht="21" customHeight="1" x14ac:dyDescent="0.2">
      <c r="A88" s="63" t="s">
        <v>190</v>
      </c>
      <c r="B88" s="433">
        <v>0</v>
      </c>
      <c r="C88" s="434">
        <v>0</v>
      </c>
      <c r="D88" s="434">
        <v>0</v>
      </c>
      <c r="E88" s="304" t="e">
        <f t="shared" si="6"/>
        <v>#DIV/0!</v>
      </c>
      <c r="F88" s="161">
        <v>1196</v>
      </c>
      <c r="G88" s="104">
        <v>674.78300000000002</v>
      </c>
      <c r="H88" s="104">
        <v>595</v>
      </c>
      <c r="I88" s="304">
        <f t="shared" si="7"/>
        <v>-0.11823504741524316</v>
      </c>
      <c r="J88" s="173">
        <v>61</v>
      </c>
      <c r="K88" s="104">
        <v>42.7</v>
      </c>
      <c r="L88" s="104">
        <v>78</v>
      </c>
      <c r="M88" s="304">
        <f t="shared" si="8"/>
        <v>0.82669789227166257</v>
      </c>
      <c r="N88" s="162">
        <v>0</v>
      </c>
      <c r="O88" s="104">
        <v>0</v>
      </c>
      <c r="P88" s="104">
        <v>0</v>
      </c>
      <c r="Q88" s="304" t="e">
        <f t="shared" si="9"/>
        <v>#DIV/0!</v>
      </c>
      <c r="R88" s="162">
        <v>0</v>
      </c>
      <c r="S88" s="104">
        <v>0</v>
      </c>
      <c r="T88" s="111">
        <v>0</v>
      </c>
      <c r="U88" s="563" t="e">
        <f t="shared" si="10"/>
        <v>#DIV/0!</v>
      </c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15"/>
      <c r="BJ88" s="15"/>
      <c r="BK88" s="15"/>
      <c r="BL88" s="15"/>
      <c r="BM88" s="15"/>
      <c r="BN88" s="15"/>
      <c r="BO88" s="15"/>
      <c r="BP88" s="15"/>
    </row>
    <row r="89" spans="1:68" s="15" customFormat="1" ht="30.75" customHeight="1" x14ac:dyDescent="0.2">
      <c r="A89" s="16" t="s">
        <v>191</v>
      </c>
      <c r="B89" s="435">
        <v>0</v>
      </c>
      <c r="C89" s="436">
        <v>0</v>
      </c>
      <c r="D89" s="436">
        <v>0</v>
      </c>
      <c r="E89" s="298" t="e">
        <f t="shared" si="6"/>
        <v>#DIV/0!</v>
      </c>
      <c r="F89" s="159">
        <v>1099</v>
      </c>
      <c r="G89" s="101">
        <v>1035.8</v>
      </c>
      <c r="H89" s="101">
        <v>357</v>
      </c>
      <c r="I89" s="298">
        <f t="shared" si="7"/>
        <v>-0.65533886850743384</v>
      </c>
      <c r="J89" s="174">
        <v>53</v>
      </c>
      <c r="K89" s="101">
        <v>45</v>
      </c>
      <c r="L89" s="101">
        <v>13</v>
      </c>
      <c r="M89" s="298">
        <f t="shared" si="8"/>
        <v>-0.71111111111111114</v>
      </c>
      <c r="N89" s="159">
        <v>0</v>
      </c>
      <c r="O89" s="101">
        <v>0</v>
      </c>
      <c r="P89" s="101">
        <v>0</v>
      </c>
      <c r="Q89" s="298" t="e">
        <f t="shared" si="9"/>
        <v>#DIV/0!</v>
      </c>
      <c r="R89" s="160">
        <v>0</v>
      </c>
      <c r="S89" s="101">
        <v>0</v>
      </c>
      <c r="T89" s="100">
        <v>0</v>
      </c>
      <c r="U89" s="557" t="e">
        <f t="shared" si="10"/>
        <v>#DIV/0!</v>
      </c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</row>
    <row r="90" spans="1:68" s="2" customFormat="1" ht="21" customHeight="1" x14ac:dyDescent="0.2">
      <c r="A90" s="63" t="s">
        <v>192</v>
      </c>
      <c r="B90" s="433">
        <v>0</v>
      </c>
      <c r="C90" s="434">
        <v>0</v>
      </c>
      <c r="D90" s="434">
        <v>0</v>
      </c>
      <c r="E90" s="304" t="e">
        <f t="shared" si="6"/>
        <v>#DIV/0!</v>
      </c>
      <c r="F90" s="161">
        <v>3116</v>
      </c>
      <c r="G90" s="104">
        <v>508.22</v>
      </c>
      <c r="H90" s="104">
        <v>286</v>
      </c>
      <c r="I90" s="304">
        <f t="shared" si="7"/>
        <v>-0.43725158395970254</v>
      </c>
      <c r="J90" s="173">
        <v>152</v>
      </c>
      <c r="K90" s="104">
        <v>106.4</v>
      </c>
      <c r="L90" s="104">
        <v>0</v>
      </c>
      <c r="M90" s="304">
        <f t="shared" si="8"/>
        <v>-1</v>
      </c>
      <c r="N90" s="162">
        <v>0</v>
      </c>
      <c r="O90" s="104">
        <v>0</v>
      </c>
      <c r="P90" s="104">
        <v>0</v>
      </c>
      <c r="Q90" s="304" t="e">
        <f t="shared" si="9"/>
        <v>#DIV/0!</v>
      </c>
      <c r="R90" s="161">
        <v>0</v>
      </c>
      <c r="S90" s="104">
        <v>0</v>
      </c>
      <c r="T90" s="104">
        <v>0</v>
      </c>
      <c r="U90" s="563" t="e">
        <f t="shared" si="10"/>
        <v>#DIV/0!</v>
      </c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15"/>
      <c r="BJ90" s="15"/>
      <c r="BK90" s="15"/>
      <c r="BL90" s="15"/>
      <c r="BM90" s="15"/>
      <c r="BN90" s="15"/>
      <c r="BO90" s="15"/>
      <c r="BP90" s="15"/>
    </row>
    <row r="91" spans="1:68" s="15" customFormat="1" ht="21" customHeight="1" x14ac:dyDescent="0.2">
      <c r="A91" s="16" t="s">
        <v>193</v>
      </c>
      <c r="B91" s="435">
        <v>0</v>
      </c>
      <c r="C91" s="436">
        <v>0</v>
      </c>
      <c r="D91" s="436">
        <v>0</v>
      </c>
      <c r="E91" s="298" t="e">
        <f t="shared" si="6"/>
        <v>#DIV/0!</v>
      </c>
      <c r="F91" s="159">
        <v>1200</v>
      </c>
      <c r="G91" s="101">
        <v>828.24</v>
      </c>
      <c r="H91" s="101">
        <v>529</v>
      </c>
      <c r="I91" s="298">
        <f t="shared" si="7"/>
        <v>-0.36129624263498505</v>
      </c>
      <c r="J91" s="174">
        <v>76</v>
      </c>
      <c r="K91" s="101">
        <v>53.2</v>
      </c>
      <c r="L91" s="101">
        <v>34</v>
      </c>
      <c r="M91" s="298">
        <f t="shared" si="8"/>
        <v>-0.36090225563909772</v>
      </c>
      <c r="N91" s="160">
        <v>0</v>
      </c>
      <c r="O91" s="101">
        <v>0</v>
      </c>
      <c r="P91" s="101">
        <v>0</v>
      </c>
      <c r="Q91" s="298" t="e">
        <f t="shared" si="9"/>
        <v>#DIV/0!</v>
      </c>
      <c r="R91" s="159">
        <v>0</v>
      </c>
      <c r="S91" s="101">
        <v>0</v>
      </c>
      <c r="T91" s="101">
        <v>0</v>
      </c>
      <c r="U91" s="557" t="e">
        <f t="shared" si="10"/>
        <v>#DIV/0!</v>
      </c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</row>
    <row r="92" spans="1:68" s="2" customFormat="1" ht="21" customHeight="1" x14ac:dyDescent="0.2">
      <c r="A92" s="63" t="s">
        <v>194</v>
      </c>
      <c r="B92" s="433">
        <v>0</v>
      </c>
      <c r="C92" s="434">
        <v>0</v>
      </c>
      <c r="D92" s="434">
        <v>0</v>
      </c>
      <c r="E92" s="304" t="e">
        <f t="shared" si="6"/>
        <v>#DIV/0!</v>
      </c>
      <c r="F92" s="161">
        <v>3397</v>
      </c>
      <c r="G92" s="104">
        <v>1131.8800000000001</v>
      </c>
      <c r="H92" s="104">
        <v>1377.96</v>
      </c>
      <c r="I92" s="304">
        <f t="shared" si="7"/>
        <v>0.21740820581687093</v>
      </c>
      <c r="J92" s="173">
        <v>142</v>
      </c>
      <c r="K92" s="104">
        <v>99.4</v>
      </c>
      <c r="L92" s="104">
        <v>93</v>
      </c>
      <c r="M92" s="304">
        <f t="shared" si="8"/>
        <v>-6.4386317907444757E-2</v>
      </c>
      <c r="N92" s="161">
        <v>0</v>
      </c>
      <c r="O92" s="104">
        <v>0</v>
      </c>
      <c r="P92" s="104">
        <v>0</v>
      </c>
      <c r="Q92" s="304" t="e">
        <f t="shared" si="9"/>
        <v>#DIV/0!</v>
      </c>
      <c r="R92" s="162">
        <v>0</v>
      </c>
      <c r="S92" s="104">
        <v>0</v>
      </c>
      <c r="T92" s="111">
        <v>0</v>
      </c>
      <c r="U92" s="563" t="e">
        <f t="shared" si="10"/>
        <v>#DIV/0!</v>
      </c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15"/>
      <c r="BJ92" s="15"/>
      <c r="BK92" s="15"/>
      <c r="BL92" s="15"/>
      <c r="BM92" s="15"/>
      <c r="BN92" s="15"/>
      <c r="BO92" s="15"/>
      <c r="BP92" s="15"/>
    </row>
    <row r="93" spans="1:68" s="15" customFormat="1" ht="21" customHeight="1" x14ac:dyDescent="0.2">
      <c r="A93" s="16" t="s">
        <v>195</v>
      </c>
      <c r="B93" s="435">
        <v>0</v>
      </c>
      <c r="C93" s="436">
        <v>0</v>
      </c>
      <c r="D93" s="436">
        <v>0</v>
      </c>
      <c r="E93" s="298" t="e">
        <f t="shared" si="6"/>
        <v>#DIV/0!</v>
      </c>
      <c r="F93" s="159">
        <v>2541</v>
      </c>
      <c r="G93" s="101">
        <v>1447.8620000000001</v>
      </c>
      <c r="H93" s="101">
        <v>671</v>
      </c>
      <c r="I93" s="298">
        <f t="shared" si="7"/>
        <v>-0.53655804213384983</v>
      </c>
      <c r="J93" s="174">
        <v>50</v>
      </c>
      <c r="K93" s="101">
        <v>35</v>
      </c>
      <c r="L93" s="101">
        <v>45</v>
      </c>
      <c r="M93" s="298">
        <f t="shared" si="8"/>
        <v>0.28571428571428581</v>
      </c>
      <c r="N93" s="159">
        <v>0</v>
      </c>
      <c r="O93" s="101">
        <v>0</v>
      </c>
      <c r="P93" s="101">
        <v>0</v>
      </c>
      <c r="Q93" s="298" t="e">
        <f t="shared" si="9"/>
        <v>#DIV/0!</v>
      </c>
      <c r="R93" s="160">
        <v>0</v>
      </c>
      <c r="S93" s="101">
        <v>0</v>
      </c>
      <c r="T93" s="100">
        <v>0</v>
      </c>
      <c r="U93" s="557" t="e">
        <f t="shared" si="10"/>
        <v>#DIV/0!</v>
      </c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</row>
    <row r="94" spans="1:68" s="2" customFormat="1" ht="21" customHeight="1" x14ac:dyDescent="0.2">
      <c r="A94" s="63" t="s">
        <v>196</v>
      </c>
      <c r="B94" s="433">
        <v>0</v>
      </c>
      <c r="C94" s="434">
        <v>0</v>
      </c>
      <c r="D94" s="434">
        <v>0</v>
      </c>
      <c r="E94" s="304" t="e">
        <f t="shared" si="6"/>
        <v>#DIV/0!</v>
      </c>
      <c r="F94" s="161">
        <v>683</v>
      </c>
      <c r="G94" s="104">
        <v>513.95799999999997</v>
      </c>
      <c r="H94" s="104">
        <v>329</v>
      </c>
      <c r="I94" s="304">
        <f t="shared" si="7"/>
        <v>-0.35986987263550718</v>
      </c>
      <c r="J94" s="173">
        <v>40</v>
      </c>
      <c r="K94" s="104">
        <v>28</v>
      </c>
      <c r="L94" s="104">
        <v>13</v>
      </c>
      <c r="M94" s="304">
        <f t="shared" si="8"/>
        <v>-0.5357142857142857</v>
      </c>
      <c r="N94" s="161">
        <v>1</v>
      </c>
      <c r="O94" s="104">
        <v>4</v>
      </c>
      <c r="P94" s="104">
        <v>23</v>
      </c>
      <c r="Q94" s="304">
        <f t="shared" si="9"/>
        <v>4.75</v>
      </c>
      <c r="R94" s="162">
        <v>0</v>
      </c>
      <c r="S94" s="104">
        <v>0</v>
      </c>
      <c r="T94" s="111">
        <v>0</v>
      </c>
      <c r="U94" s="563" t="e">
        <f t="shared" si="10"/>
        <v>#DIV/0!</v>
      </c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15"/>
      <c r="BJ94" s="15"/>
      <c r="BK94" s="15"/>
      <c r="BL94" s="15"/>
      <c r="BM94" s="15"/>
      <c r="BN94" s="15"/>
      <c r="BO94" s="15"/>
      <c r="BP94" s="15"/>
    </row>
    <row r="95" spans="1:68" s="15" customFormat="1" ht="21" customHeight="1" x14ac:dyDescent="0.2">
      <c r="A95" s="16" t="s">
        <v>197</v>
      </c>
      <c r="B95" s="435">
        <v>0</v>
      </c>
      <c r="C95" s="436">
        <v>0</v>
      </c>
      <c r="D95" s="436">
        <v>0</v>
      </c>
      <c r="E95" s="298" t="e">
        <f t="shared" si="6"/>
        <v>#DIV/0!</v>
      </c>
      <c r="F95" s="159">
        <v>2341</v>
      </c>
      <c r="G95" s="101">
        <v>1581.346</v>
      </c>
      <c r="H95" s="101">
        <v>601</v>
      </c>
      <c r="I95" s="298">
        <f t="shared" si="7"/>
        <v>-0.61994402237081569</v>
      </c>
      <c r="J95" s="174">
        <v>74</v>
      </c>
      <c r="K95" s="101">
        <v>51.8</v>
      </c>
      <c r="L95" s="101">
        <v>72</v>
      </c>
      <c r="M95" s="298">
        <f t="shared" si="8"/>
        <v>0.38996138996139007</v>
      </c>
      <c r="N95" s="160">
        <v>0</v>
      </c>
      <c r="O95" s="101">
        <v>0</v>
      </c>
      <c r="P95" s="101">
        <v>0</v>
      </c>
      <c r="Q95" s="298" t="e">
        <f t="shared" si="9"/>
        <v>#DIV/0!</v>
      </c>
      <c r="R95" s="160">
        <v>0</v>
      </c>
      <c r="S95" s="101">
        <v>0</v>
      </c>
      <c r="T95" s="100">
        <v>0</v>
      </c>
      <c r="U95" s="557" t="e">
        <f t="shared" si="10"/>
        <v>#DIV/0!</v>
      </c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</row>
    <row r="96" spans="1:68" s="2" customFormat="1" ht="21" customHeight="1" x14ac:dyDescent="0.2">
      <c r="A96" s="63" t="s">
        <v>198</v>
      </c>
      <c r="B96" s="433">
        <v>0</v>
      </c>
      <c r="C96" s="434">
        <v>0</v>
      </c>
      <c r="D96" s="434">
        <v>0</v>
      </c>
      <c r="E96" s="304" t="e">
        <f t="shared" si="6"/>
        <v>#DIV/0!</v>
      </c>
      <c r="F96" s="161">
        <v>1853</v>
      </c>
      <c r="G96" s="104">
        <v>942.99199999999996</v>
      </c>
      <c r="H96" s="104">
        <v>580</v>
      </c>
      <c r="I96" s="304">
        <f t="shared" si="7"/>
        <v>-0.38493645757334105</v>
      </c>
      <c r="J96" s="173">
        <v>42</v>
      </c>
      <c r="K96" s="104">
        <v>29.4</v>
      </c>
      <c r="L96" s="104">
        <v>38</v>
      </c>
      <c r="M96" s="304">
        <f t="shared" si="8"/>
        <v>0.29251700680272119</v>
      </c>
      <c r="N96" s="161">
        <v>0</v>
      </c>
      <c r="O96" s="104">
        <v>0</v>
      </c>
      <c r="P96" s="104">
        <v>0</v>
      </c>
      <c r="Q96" s="304" t="e">
        <f t="shared" si="9"/>
        <v>#DIV/0!</v>
      </c>
      <c r="R96" s="162">
        <v>0</v>
      </c>
      <c r="S96" s="104">
        <v>0</v>
      </c>
      <c r="T96" s="111">
        <v>0</v>
      </c>
      <c r="U96" s="563" t="e">
        <f t="shared" si="10"/>
        <v>#DIV/0!</v>
      </c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15"/>
      <c r="BJ96" s="15"/>
      <c r="BK96" s="15"/>
      <c r="BL96" s="15"/>
      <c r="BM96" s="15"/>
      <c r="BN96" s="15"/>
      <c r="BO96" s="15"/>
      <c r="BP96" s="15"/>
    </row>
    <row r="97" spans="1:68" s="15" customFormat="1" ht="21" customHeight="1" x14ac:dyDescent="0.2">
      <c r="A97" s="16" t="s">
        <v>199</v>
      </c>
      <c r="B97" s="435">
        <v>0</v>
      </c>
      <c r="C97" s="436">
        <v>0</v>
      </c>
      <c r="D97" s="436">
        <v>0</v>
      </c>
      <c r="E97" s="298" t="e">
        <f t="shared" si="6"/>
        <v>#DIV/0!</v>
      </c>
      <c r="F97" s="159">
        <v>2679</v>
      </c>
      <c r="G97" s="101">
        <v>725.74099999999999</v>
      </c>
      <c r="H97" s="101">
        <v>638.96</v>
      </c>
      <c r="I97" s="298">
        <f t="shared" si="7"/>
        <v>-0.11957571640571496</v>
      </c>
      <c r="J97" s="174">
        <v>81</v>
      </c>
      <c r="K97" s="101">
        <v>56.7</v>
      </c>
      <c r="L97" s="101">
        <v>19</v>
      </c>
      <c r="M97" s="298">
        <f t="shared" si="8"/>
        <v>-0.66490299823633159</v>
      </c>
      <c r="N97" s="160">
        <v>0</v>
      </c>
      <c r="O97" s="101">
        <v>0</v>
      </c>
      <c r="P97" s="101">
        <v>0</v>
      </c>
      <c r="Q97" s="298" t="e">
        <f t="shared" si="9"/>
        <v>#DIV/0!</v>
      </c>
      <c r="R97" s="160">
        <v>0</v>
      </c>
      <c r="S97" s="101">
        <v>0</v>
      </c>
      <c r="T97" s="100">
        <v>0</v>
      </c>
      <c r="U97" s="557" t="e">
        <f t="shared" si="10"/>
        <v>#DIV/0!</v>
      </c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</row>
    <row r="98" spans="1:68" s="2" customFormat="1" ht="21" customHeight="1" x14ac:dyDescent="0.2">
      <c r="A98" s="7" t="s">
        <v>245</v>
      </c>
      <c r="B98" s="433">
        <v>0</v>
      </c>
      <c r="C98" s="434">
        <v>0</v>
      </c>
      <c r="D98" s="434">
        <v>0</v>
      </c>
      <c r="E98" s="304" t="e">
        <f t="shared" si="6"/>
        <v>#DIV/0!</v>
      </c>
      <c r="F98" s="161">
        <v>1990</v>
      </c>
      <c r="G98" s="104">
        <v>1057.287</v>
      </c>
      <c r="H98" s="104">
        <v>733</v>
      </c>
      <c r="I98" s="304">
        <f t="shared" si="7"/>
        <v>-0.30671615181119227</v>
      </c>
      <c r="J98" s="173">
        <v>83</v>
      </c>
      <c r="K98" s="104">
        <v>58.1</v>
      </c>
      <c r="L98" s="104">
        <v>38</v>
      </c>
      <c r="M98" s="304">
        <f t="shared" si="8"/>
        <v>-0.34595524956970747</v>
      </c>
      <c r="N98" s="162">
        <v>0</v>
      </c>
      <c r="O98" s="104">
        <v>0</v>
      </c>
      <c r="P98" s="104">
        <v>0</v>
      </c>
      <c r="Q98" s="304" t="e">
        <f t="shared" si="9"/>
        <v>#DIV/0!</v>
      </c>
      <c r="R98" s="162">
        <v>0</v>
      </c>
      <c r="S98" s="104">
        <v>0</v>
      </c>
      <c r="T98" s="111">
        <v>0</v>
      </c>
      <c r="U98" s="563" t="e">
        <f t="shared" si="10"/>
        <v>#DIV/0!</v>
      </c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15"/>
      <c r="BJ98" s="15"/>
      <c r="BK98" s="15"/>
      <c r="BL98" s="15"/>
      <c r="BM98" s="15"/>
      <c r="BN98" s="15"/>
      <c r="BO98" s="15"/>
      <c r="BP98" s="15"/>
    </row>
    <row r="99" spans="1:68" s="15" customFormat="1" ht="21" customHeight="1" x14ac:dyDescent="0.2">
      <c r="A99" s="16" t="s">
        <v>200</v>
      </c>
      <c r="B99" s="435">
        <v>0</v>
      </c>
      <c r="C99" s="436">
        <v>0</v>
      </c>
      <c r="D99" s="436">
        <v>0</v>
      </c>
      <c r="E99" s="298" t="e">
        <f t="shared" si="6"/>
        <v>#DIV/0!</v>
      </c>
      <c r="F99" s="159">
        <v>3460</v>
      </c>
      <c r="G99" s="101">
        <v>1431.402</v>
      </c>
      <c r="H99" s="101">
        <v>378</v>
      </c>
      <c r="I99" s="298">
        <f t="shared" si="7"/>
        <v>-0.73592324168891765</v>
      </c>
      <c r="J99" s="174">
        <v>80</v>
      </c>
      <c r="K99" s="101">
        <v>56</v>
      </c>
      <c r="L99" s="101">
        <v>70</v>
      </c>
      <c r="M99" s="298">
        <f t="shared" si="8"/>
        <v>0.25</v>
      </c>
      <c r="N99" s="160">
        <v>0</v>
      </c>
      <c r="O99" s="101">
        <v>0</v>
      </c>
      <c r="P99" s="101">
        <v>0</v>
      </c>
      <c r="Q99" s="298" t="e">
        <f t="shared" si="9"/>
        <v>#DIV/0!</v>
      </c>
      <c r="R99" s="160">
        <v>0</v>
      </c>
      <c r="S99" s="101">
        <v>0</v>
      </c>
      <c r="T99" s="100">
        <v>0</v>
      </c>
      <c r="U99" s="557" t="e">
        <f t="shared" si="10"/>
        <v>#DIV/0!</v>
      </c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</row>
    <row r="100" spans="1:68" s="2" customFormat="1" ht="21" customHeight="1" x14ac:dyDescent="0.2">
      <c r="A100" s="63" t="s">
        <v>201</v>
      </c>
      <c r="B100" s="433">
        <v>0</v>
      </c>
      <c r="C100" s="434">
        <v>0</v>
      </c>
      <c r="D100" s="434">
        <v>0</v>
      </c>
      <c r="E100" s="304" t="e">
        <f t="shared" si="6"/>
        <v>#DIV/0!</v>
      </c>
      <c r="F100" s="161">
        <v>2651</v>
      </c>
      <c r="G100" s="104">
        <v>2184.1590000000001</v>
      </c>
      <c r="H100" s="104">
        <v>751</v>
      </c>
      <c r="I100" s="304">
        <f t="shared" si="7"/>
        <v>-0.65616056340220652</v>
      </c>
      <c r="J100" s="173">
        <v>179</v>
      </c>
      <c r="K100" s="104">
        <v>125.3</v>
      </c>
      <c r="L100" s="104">
        <v>102</v>
      </c>
      <c r="M100" s="304">
        <f t="shared" si="8"/>
        <v>-0.18595371109337588</v>
      </c>
      <c r="N100" s="161">
        <v>0</v>
      </c>
      <c r="O100" s="104">
        <v>0</v>
      </c>
      <c r="P100" s="104">
        <v>0</v>
      </c>
      <c r="Q100" s="304" t="e">
        <f t="shared" si="9"/>
        <v>#DIV/0!</v>
      </c>
      <c r="R100" s="162">
        <v>0</v>
      </c>
      <c r="S100" s="104">
        <v>0</v>
      </c>
      <c r="T100" s="111">
        <v>0</v>
      </c>
      <c r="U100" s="563" t="e">
        <f t="shared" si="10"/>
        <v>#DIV/0!</v>
      </c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15"/>
      <c r="BJ100" s="15"/>
      <c r="BK100" s="15"/>
      <c r="BL100" s="15"/>
      <c r="BM100" s="15"/>
      <c r="BN100" s="15"/>
      <c r="BO100" s="15"/>
      <c r="BP100" s="15"/>
    </row>
    <row r="101" spans="1:68" s="15" customFormat="1" ht="21" customHeight="1" x14ac:dyDescent="0.2">
      <c r="A101" s="16" t="s">
        <v>202</v>
      </c>
      <c r="B101" s="435">
        <v>0</v>
      </c>
      <c r="C101" s="436">
        <v>0</v>
      </c>
      <c r="D101" s="436">
        <v>0</v>
      </c>
      <c r="E101" s="298" t="e">
        <f t="shared" si="6"/>
        <v>#DIV/0!</v>
      </c>
      <c r="F101" s="159">
        <v>1790</v>
      </c>
      <c r="G101" s="101">
        <v>957.29200000000003</v>
      </c>
      <c r="H101" s="101">
        <v>575</v>
      </c>
      <c r="I101" s="298">
        <f t="shared" si="7"/>
        <v>-0.39934732558090946</v>
      </c>
      <c r="J101" s="174">
        <v>49</v>
      </c>
      <c r="K101" s="101">
        <v>34.299999999999997</v>
      </c>
      <c r="L101" s="101">
        <v>27</v>
      </c>
      <c r="M101" s="298">
        <f t="shared" si="8"/>
        <v>-0.21282798833819239</v>
      </c>
      <c r="N101" s="160">
        <v>0</v>
      </c>
      <c r="O101" s="101">
        <v>0</v>
      </c>
      <c r="P101" s="101">
        <v>0</v>
      </c>
      <c r="Q101" s="298" t="e">
        <f t="shared" si="9"/>
        <v>#DIV/0!</v>
      </c>
      <c r="R101" s="160">
        <v>0</v>
      </c>
      <c r="S101" s="101">
        <v>0</v>
      </c>
      <c r="T101" s="100">
        <v>0</v>
      </c>
      <c r="U101" s="557" t="e">
        <f t="shared" si="10"/>
        <v>#DIV/0!</v>
      </c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</row>
    <row r="102" spans="1:68" s="2" customFormat="1" ht="21" customHeight="1" x14ac:dyDescent="0.2">
      <c r="A102" s="63" t="s">
        <v>203</v>
      </c>
      <c r="B102" s="433">
        <v>0</v>
      </c>
      <c r="C102" s="434">
        <v>0</v>
      </c>
      <c r="D102" s="434">
        <v>0</v>
      </c>
      <c r="E102" s="304" t="e">
        <f t="shared" si="6"/>
        <v>#DIV/0!</v>
      </c>
      <c r="F102" s="161">
        <v>915</v>
      </c>
      <c r="G102" s="104">
        <v>1091</v>
      </c>
      <c r="H102" s="104">
        <v>212</v>
      </c>
      <c r="I102" s="304">
        <f t="shared" si="7"/>
        <v>-0.80568285976168652</v>
      </c>
      <c r="J102" s="173">
        <v>65</v>
      </c>
      <c r="K102" s="104">
        <v>43</v>
      </c>
      <c r="L102" s="104">
        <v>60</v>
      </c>
      <c r="M102" s="304">
        <f t="shared" si="8"/>
        <v>0.39534883720930236</v>
      </c>
      <c r="N102" s="162">
        <v>0</v>
      </c>
      <c r="O102" s="104">
        <v>0</v>
      </c>
      <c r="P102" s="104">
        <v>0</v>
      </c>
      <c r="Q102" s="304" t="e">
        <f t="shared" si="9"/>
        <v>#DIV/0!</v>
      </c>
      <c r="R102" s="162">
        <v>0</v>
      </c>
      <c r="S102" s="104">
        <v>0</v>
      </c>
      <c r="T102" s="104">
        <v>0</v>
      </c>
      <c r="U102" s="563" t="e">
        <f t="shared" si="10"/>
        <v>#DIV/0!</v>
      </c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15"/>
      <c r="BJ102" s="15"/>
      <c r="BK102" s="15"/>
      <c r="BL102" s="15"/>
      <c r="BM102" s="15"/>
      <c r="BN102" s="15"/>
      <c r="BO102" s="15"/>
      <c r="BP102" s="15"/>
    </row>
    <row r="103" spans="1:68" s="15" customFormat="1" ht="21" customHeight="1" x14ac:dyDescent="0.2">
      <c r="A103" s="16" t="s">
        <v>204</v>
      </c>
      <c r="B103" s="435">
        <v>0</v>
      </c>
      <c r="C103" s="436">
        <v>0</v>
      </c>
      <c r="D103" s="436">
        <v>0</v>
      </c>
      <c r="E103" s="298" t="e">
        <f t="shared" si="6"/>
        <v>#DIV/0!</v>
      </c>
      <c r="F103" s="159">
        <v>2423</v>
      </c>
      <c r="G103" s="101">
        <v>2062.4580000000001</v>
      </c>
      <c r="H103" s="101">
        <v>0</v>
      </c>
      <c r="I103" s="298">
        <f t="shared" si="7"/>
        <v>-1</v>
      </c>
      <c r="J103" s="174">
        <v>181</v>
      </c>
      <c r="K103" s="101">
        <v>126.7</v>
      </c>
      <c r="L103" s="101">
        <v>26</v>
      </c>
      <c r="M103" s="298">
        <f t="shared" si="8"/>
        <v>-0.79479084451460147</v>
      </c>
      <c r="N103" s="159">
        <v>0</v>
      </c>
      <c r="O103" s="101">
        <v>0</v>
      </c>
      <c r="P103" s="101">
        <v>0</v>
      </c>
      <c r="Q103" s="298" t="e">
        <f t="shared" si="9"/>
        <v>#DIV/0!</v>
      </c>
      <c r="R103" s="159">
        <v>0</v>
      </c>
      <c r="S103" s="101">
        <v>0</v>
      </c>
      <c r="T103" s="101">
        <v>0</v>
      </c>
      <c r="U103" s="557" t="e">
        <f t="shared" si="10"/>
        <v>#DIV/0!</v>
      </c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</row>
    <row r="104" spans="1:68" s="2" customFormat="1" ht="21" customHeight="1" x14ac:dyDescent="0.2">
      <c r="A104" s="63" t="s">
        <v>205</v>
      </c>
      <c r="B104" s="433">
        <v>0</v>
      </c>
      <c r="C104" s="434">
        <v>0</v>
      </c>
      <c r="D104" s="434">
        <v>0</v>
      </c>
      <c r="E104" s="299" t="e">
        <f t="shared" si="6"/>
        <v>#DIV/0!</v>
      </c>
      <c r="F104" s="161">
        <v>4900</v>
      </c>
      <c r="G104" s="104">
        <v>3008.11</v>
      </c>
      <c r="H104" s="104">
        <v>1008</v>
      </c>
      <c r="I104" s="299">
        <f t="shared" si="7"/>
        <v>-0.66490587112838295</v>
      </c>
      <c r="J104" s="173">
        <v>242</v>
      </c>
      <c r="K104" s="104">
        <v>169.4</v>
      </c>
      <c r="L104" s="104">
        <v>193</v>
      </c>
      <c r="M104" s="299">
        <f t="shared" si="8"/>
        <v>0.13931523022432102</v>
      </c>
      <c r="N104" s="161">
        <v>0</v>
      </c>
      <c r="O104" s="104">
        <v>0</v>
      </c>
      <c r="P104" s="104">
        <v>0</v>
      </c>
      <c r="Q104" s="299" t="e">
        <f t="shared" si="9"/>
        <v>#DIV/0!</v>
      </c>
      <c r="R104" s="162">
        <v>0</v>
      </c>
      <c r="S104" s="104">
        <v>0</v>
      </c>
      <c r="T104" s="103">
        <v>0</v>
      </c>
      <c r="U104" s="558" t="e">
        <f t="shared" si="10"/>
        <v>#DIV/0!</v>
      </c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15"/>
      <c r="BJ104" s="15"/>
      <c r="BK104" s="15"/>
      <c r="BL104" s="15"/>
      <c r="BM104" s="15"/>
      <c r="BN104" s="15"/>
      <c r="BO104" s="15"/>
      <c r="BP104" s="15"/>
    </row>
    <row r="105" spans="1:68" s="15" customFormat="1" ht="28.5" x14ac:dyDescent="0.2">
      <c r="A105" s="16" t="s">
        <v>206</v>
      </c>
      <c r="B105" s="435">
        <v>0</v>
      </c>
      <c r="C105" s="436">
        <v>0</v>
      </c>
      <c r="D105" s="436">
        <v>0</v>
      </c>
      <c r="E105" s="298" t="e">
        <f t="shared" si="6"/>
        <v>#DIV/0!</v>
      </c>
      <c r="F105" s="159">
        <v>2976</v>
      </c>
      <c r="G105" s="101">
        <v>1987.373</v>
      </c>
      <c r="H105" s="101">
        <v>2946</v>
      </c>
      <c r="I105" s="298">
        <f t="shared" si="7"/>
        <v>0.48235887274306322</v>
      </c>
      <c r="J105" s="174">
        <v>96</v>
      </c>
      <c r="K105" s="101">
        <v>67.2</v>
      </c>
      <c r="L105" s="101">
        <v>151</v>
      </c>
      <c r="M105" s="298">
        <f t="shared" si="8"/>
        <v>1.2470238095238093</v>
      </c>
      <c r="N105" s="159">
        <v>0</v>
      </c>
      <c r="O105" s="101">
        <v>0</v>
      </c>
      <c r="P105" s="101">
        <v>0</v>
      </c>
      <c r="Q105" s="298" t="e">
        <f t="shared" si="9"/>
        <v>#DIV/0!</v>
      </c>
      <c r="R105" s="160">
        <v>0</v>
      </c>
      <c r="S105" s="101">
        <v>0</v>
      </c>
      <c r="T105" s="100">
        <v>0</v>
      </c>
      <c r="U105" s="557" t="e">
        <f t="shared" si="10"/>
        <v>#DIV/0!</v>
      </c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</row>
    <row r="106" spans="1:68" s="2" customFormat="1" ht="21" customHeight="1" x14ac:dyDescent="0.2">
      <c r="A106" s="63" t="s">
        <v>207</v>
      </c>
      <c r="B106" s="433">
        <v>0</v>
      </c>
      <c r="C106" s="434">
        <v>0</v>
      </c>
      <c r="D106" s="434">
        <v>0</v>
      </c>
      <c r="E106" s="299" t="e">
        <f t="shared" si="6"/>
        <v>#DIV/0!</v>
      </c>
      <c r="F106" s="161">
        <v>2189</v>
      </c>
      <c r="G106" s="104">
        <v>991.39800000000002</v>
      </c>
      <c r="H106" s="104">
        <v>796</v>
      </c>
      <c r="I106" s="299">
        <f t="shared" si="7"/>
        <v>-0.19709339740447329</v>
      </c>
      <c r="J106" s="173">
        <v>100</v>
      </c>
      <c r="K106" s="104">
        <v>70</v>
      </c>
      <c r="L106" s="104">
        <v>91</v>
      </c>
      <c r="M106" s="299">
        <f t="shared" si="8"/>
        <v>0.30000000000000004</v>
      </c>
      <c r="N106" s="162">
        <v>0</v>
      </c>
      <c r="O106" s="104">
        <v>0</v>
      </c>
      <c r="P106" s="104">
        <v>0</v>
      </c>
      <c r="Q106" s="299" t="e">
        <f t="shared" si="9"/>
        <v>#DIV/0!</v>
      </c>
      <c r="R106" s="162">
        <v>0</v>
      </c>
      <c r="S106" s="104">
        <v>0</v>
      </c>
      <c r="T106" s="103">
        <v>0</v>
      </c>
      <c r="U106" s="558" t="e">
        <f t="shared" si="10"/>
        <v>#DIV/0!</v>
      </c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15"/>
      <c r="BJ106" s="15"/>
      <c r="BK106" s="15"/>
      <c r="BL106" s="15"/>
      <c r="BM106" s="15"/>
      <c r="BN106" s="15"/>
      <c r="BO106" s="15"/>
      <c r="BP106" s="15"/>
    </row>
    <row r="107" spans="1:68" s="15" customFormat="1" ht="21" customHeight="1" x14ac:dyDescent="0.2">
      <c r="A107" s="14" t="s">
        <v>255</v>
      </c>
      <c r="B107" s="435">
        <v>0</v>
      </c>
      <c r="C107" s="436">
        <v>0</v>
      </c>
      <c r="D107" s="436">
        <v>0</v>
      </c>
      <c r="E107" s="298" t="e">
        <f t="shared" si="6"/>
        <v>#DIV/0!</v>
      </c>
      <c r="F107" s="159">
        <v>2598</v>
      </c>
      <c r="G107" s="101">
        <v>1467.61</v>
      </c>
      <c r="H107" s="101">
        <v>831</v>
      </c>
      <c r="I107" s="298">
        <f t="shared" si="7"/>
        <v>-0.43377327764188034</v>
      </c>
      <c r="J107" s="174">
        <v>80</v>
      </c>
      <c r="K107" s="101">
        <v>56</v>
      </c>
      <c r="L107" s="118">
        <v>62</v>
      </c>
      <c r="M107" s="298">
        <f t="shared" si="8"/>
        <v>0.10714285714285721</v>
      </c>
      <c r="N107" s="159">
        <v>0</v>
      </c>
      <c r="O107" s="101">
        <v>0</v>
      </c>
      <c r="P107" s="101">
        <v>0</v>
      </c>
      <c r="Q107" s="298" t="e">
        <f t="shared" si="9"/>
        <v>#DIV/0!</v>
      </c>
      <c r="R107" s="160">
        <v>0</v>
      </c>
      <c r="S107" s="101">
        <v>0</v>
      </c>
      <c r="T107" s="100">
        <v>0</v>
      </c>
      <c r="U107" s="557" t="e">
        <f t="shared" si="10"/>
        <v>#DIV/0!</v>
      </c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</row>
    <row r="108" spans="1:68" s="2" customFormat="1" ht="21" customHeight="1" x14ac:dyDescent="0.2">
      <c r="A108" s="63" t="s">
        <v>208</v>
      </c>
      <c r="B108" s="433">
        <v>0</v>
      </c>
      <c r="C108" s="434">
        <v>0</v>
      </c>
      <c r="D108" s="434">
        <v>0</v>
      </c>
      <c r="E108" s="299" t="e">
        <f t="shared" si="6"/>
        <v>#DIV/0!</v>
      </c>
      <c r="F108" s="161">
        <v>3859</v>
      </c>
      <c r="G108" s="104">
        <v>3079.482</v>
      </c>
      <c r="H108" s="104">
        <v>1456</v>
      </c>
      <c r="I108" s="299">
        <f t="shared" si="7"/>
        <v>-0.52719320976709727</v>
      </c>
      <c r="J108" s="173">
        <v>163</v>
      </c>
      <c r="K108" s="104">
        <v>114.1</v>
      </c>
      <c r="L108" s="104">
        <v>109</v>
      </c>
      <c r="M108" s="299">
        <f t="shared" si="8"/>
        <v>-4.4697633654688818E-2</v>
      </c>
      <c r="N108" s="161">
        <v>0</v>
      </c>
      <c r="O108" s="104">
        <v>0</v>
      </c>
      <c r="P108" s="104">
        <v>0</v>
      </c>
      <c r="Q108" s="299" t="e">
        <f t="shared" si="9"/>
        <v>#DIV/0!</v>
      </c>
      <c r="R108" s="162">
        <v>0</v>
      </c>
      <c r="S108" s="104">
        <v>0</v>
      </c>
      <c r="T108" s="103">
        <v>0</v>
      </c>
      <c r="U108" s="558" t="e">
        <f t="shared" si="10"/>
        <v>#DIV/0!</v>
      </c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15"/>
      <c r="BJ108" s="15"/>
      <c r="BK108" s="15"/>
      <c r="BL108" s="15"/>
      <c r="BM108" s="15"/>
      <c r="BN108" s="15"/>
      <c r="BO108" s="15"/>
      <c r="BP108" s="15"/>
    </row>
    <row r="109" spans="1:68" s="15" customFormat="1" ht="21" customHeight="1" x14ac:dyDescent="0.2">
      <c r="A109" s="16" t="s">
        <v>209</v>
      </c>
      <c r="B109" s="435">
        <v>0</v>
      </c>
      <c r="C109" s="436">
        <v>0</v>
      </c>
      <c r="D109" s="436">
        <v>0</v>
      </c>
      <c r="E109" s="298" t="e">
        <f t="shared" si="6"/>
        <v>#DIV/0!</v>
      </c>
      <c r="F109" s="159">
        <v>1622</v>
      </c>
      <c r="G109" s="101">
        <v>557.48099999999999</v>
      </c>
      <c r="H109" s="101">
        <v>404</v>
      </c>
      <c r="I109" s="298">
        <f t="shared" si="7"/>
        <v>-0.27531162497017836</v>
      </c>
      <c r="J109" s="174">
        <v>41</v>
      </c>
      <c r="K109" s="101">
        <v>28.7</v>
      </c>
      <c r="L109" s="101">
        <v>25</v>
      </c>
      <c r="M109" s="298">
        <f t="shared" si="8"/>
        <v>-0.12891986062717764</v>
      </c>
      <c r="N109" s="159">
        <v>10.606</v>
      </c>
      <c r="O109" s="101">
        <v>17.984999999999999</v>
      </c>
      <c r="P109" s="101">
        <v>5.9240000000000004</v>
      </c>
      <c r="Q109" s="298">
        <f t="shared" si="9"/>
        <v>-0.6706144008896302</v>
      </c>
      <c r="R109" s="160">
        <v>0</v>
      </c>
      <c r="S109" s="101">
        <v>0</v>
      </c>
      <c r="T109" s="100">
        <v>0</v>
      </c>
      <c r="U109" s="557" t="e">
        <f t="shared" si="10"/>
        <v>#DIV/0!</v>
      </c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</row>
    <row r="110" spans="1:68" s="2" customFormat="1" ht="21" customHeight="1" x14ac:dyDescent="0.2">
      <c r="A110" s="63" t="s">
        <v>210</v>
      </c>
      <c r="B110" s="433">
        <v>0</v>
      </c>
      <c r="C110" s="434">
        <v>0</v>
      </c>
      <c r="D110" s="434">
        <v>0</v>
      </c>
      <c r="E110" s="299" t="e">
        <f t="shared" si="6"/>
        <v>#DIV/0!</v>
      </c>
      <c r="F110" s="161">
        <v>2413</v>
      </c>
      <c r="G110" s="104">
        <v>4988.1559999999999</v>
      </c>
      <c r="H110" s="104">
        <v>528.96</v>
      </c>
      <c r="I110" s="299">
        <f t="shared" si="7"/>
        <v>-0.89395680487939833</v>
      </c>
      <c r="J110" s="173">
        <v>177</v>
      </c>
      <c r="K110" s="104">
        <v>206.9</v>
      </c>
      <c r="L110" s="104">
        <v>81</v>
      </c>
      <c r="M110" s="299">
        <f t="shared" si="8"/>
        <v>-0.60850652489125179</v>
      </c>
      <c r="N110" s="161">
        <v>0</v>
      </c>
      <c r="O110" s="104">
        <v>0</v>
      </c>
      <c r="P110" s="104">
        <v>0</v>
      </c>
      <c r="Q110" s="299" t="e">
        <f t="shared" si="9"/>
        <v>#DIV/0!</v>
      </c>
      <c r="R110" s="162">
        <v>0</v>
      </c>
      <c r="S110" s="104">
        <v>0</v>
      </c>
      <c r="T110" s="103">
        <v>0</v>
      </c>
      <c r="U110" s="558" t="e">
        <f t="shared" si="10"/>
        <v>#DIV/0!</v>
      </c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15"/>
      <c r="BJ110" s="15"/>
      <c r="BK110" s="15"/>
      <c r="BL110" s="15"/>
      <c r="BM110" s="15"/>
      <c r="BN110" s="15"/>
      <c r="BO110" s="15"/>
      <c r="BP110" s="15"/>
    </row>
    <row r="111" spans="1:68" s="15" customFormat="1" ht="21" customHeight="1" x14ac:dyDescent="0.2">
      <c r="A111" s="16" t="s">
        <v>211</v>
      </c>
      <c r="B111" s="435">
        <v>0</v>
      </c>
      <c r="C111" s="436">
        <v>0</v>
      </c>
      <c r="D111" s="436">
        <v>0</v>
      </c>
      <c r="E111" s="298" t="e">
        <f t="shared" si="6"/>
        <v>#DIV/0!</v>
      </c>
      <c r="F111" s="159">
        <v>1267</v>
      </c>
      <c r="G111" s="101">
        <v>0</v>
      </c>
      <c r="H111" s="101">
        <v>84</v>
      </c>
      <c r="I111" s="298" t="e">
        <f t="shared" si="7"/>
        <v>#DIV/0!</v>
      </c>
      <c r="J111" s="174">
        <v>31</v>
      </c>
      <c r="K111" s="101">
        <v>0</v>
      </c>
      <c r="L111" s="101">
        <v>15</v>
      </c>
      <c r="M111" s="298" t="e">
        <f t="shared" si="8"/>
        <v>#DIV/0!</v>
      </c>
      <c r="N111" s="160">
        <v>0</v>
      </c>
      <c r="O111" s="101">
        <v>0</v>
      </c>
      <c r="P111" s="101">
        <v>0</v>
      </c>
      <c r="Q111" s="298" t="e">
        <f t="shared" si="9"/>
        <v>#DIV/0!</v>
      </c>
      <c r="R111" s="160">
        <v>0</v>
      </c>
      <c r="S111" s="101">
        <v>0</v>
      </c>
      <c r="T111" s="100">
        <v>0</v>
      </c>
      <c r="U111" s="557" t="e">
        <f t="shared" si="10"/>
        <v>#DIV/0!</v>
      </c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</row>
    <row r="112" spans="1:68" s="2" customFormat="1" ht="21" customHeight="1" x14ac:dyDescent="0.2">
      <c r="A112" s="63" t="s">
        <v>212</v>
      </c>
      <c r="B112" s="433">
        <v>0</v>
      </c>
      <c r="C112" s="434">
        <v>0</v>
      </c>
      <c r="D112" s="434">
        <v>0</v>
      </c>
      <c r="E112" s="299" t="e">
        <f t="shared" si="6"/>
        <v>#DIV/0!</v>
      </c>
      <c r="F112" s="162">
        <v>1439</v>
      </c>
      <c r="G112" s="104">
        <v>882.39499999999998</v>
      </c>
      <c r="H112" s="104">
        <v>419</v>
      </c>
      <c r="I112" s="299">
        <f t="shared" si="7"/>
        <v>-0.52515596756554606</v>
      </c>
      <c r="J112" s="173">
        <v>74</v>
      </c>
      <c r="K112" s="104">
        <v>51.8</v>
      </c>
      <c r="L112" s="104">
        <v>55</v>
      </c>
      <c r="M112" s="299">
        <f t="shared" si="8"/>
        <v>6.1776061776061875E-2</v>
      </c>
      <c r="N112" s="162">
        <v>27.5</v>
      </c>
      <c r="O112" s="104">
        <v>12</v>
      </c>
      <c r="P112" s="104">
        <v>9.1479999999999997</v>
      </c>
      <c r="Q112" s="299">
        <f t="shared" si="9"/>
        <v>-0.23766666666666669</v>
      </c>
      <c r="R112" s="162">
        <v>0</v>
      </c>
      <c r="S112" s="104">
        <v>0</v>
      </c>
      <c r="T112" s="103">
        <v>0</v>
      </c>
      <c r="U112" s="558" t="e">
        <f t="shared" si="10"/>
        <v>#DIV/0!</v>
      </c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15"/>
      <c r="BJ112" s="15"/>
      <c r="BK112" s="15"/>
      <c r="BL112" s="15"/>
      <c r="BM112" s="15"/>
      <c r="BN112" s="15"/>
      <c r="BO112" s="15"/>
      <c r="BP112" s="15"/>
    </row>
    <row r="113" spans="1:68" s="15" customFormat="1" ht="21" customHeight="1" x14ac:dyDescent="0.2">
      <c r="A113" s="16" t="s">
        <v>213</v>
      </c>
      <c r="B113" s="435">
        <v>0</v>
      </c>
      <c r="C113" s="436">
        <v>0</v>
      </c>
      <c r="D113" s="436">
        <v>0</v>
      </c>
      <c r="E113" s="298" t="e">
        <f t="shared" si="6"/>
        <v>#DIV/0!</v>
      </c>
      <c r="F113" s="159">
        <v>2178</v>
      </c>
      <c r="G113" s="101">
        <v>858.35</v>
      </c>
      <c r="H113" s="101">
        <v>735</v>
      </c>
      <c r="I113" s="298">
        <f t="shared" si="7"/>
        <v>-0.1437059474573309</v>
      </c>
      <c r="J113" s="174">
        <v>64</v>
      </c>
      <c r="K113" s="101">
        <v>44.8</v>
      </c>
      <c r="L113" s="101">
        <v>20</v>
      </c>
      <c r="M113" s="298">
        <f t="shared" si="8"/>
        <v>-0.5535714285714286</v>
      </c>
      <c r="N113" s="160">
        <v>0</v>
      </c>
      <c r="O113" s="101">
        <v>0</v>
      </c>
      <c r="P113" s="101">
        <v>0</v>
      </c>
      <c r="Q113" s="298" t="e">
        <f t="shared" si="9"/>
        <v>#DIV/0!</v>
      </c>
      <c r="R113" s="160">
        <v>0</v>
      </c>
      <c r="S113" s="101">
        <v>0</v>
      </c>
      <c r="T113" s="100">
        <v>0</v>
      </c>
      <c r="U113" s="557" t="e">
        <f t="shared" si="10"/>
        <v>#DIV/0!</v>
      </c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</row>
    <row r="114" spans="1:68" s="2" customFormat="1" ht="21" customHeight="1" x14ac:dyDescent="0.2">
      <c r="A114" s="63" t="s">
        <v>214</v>
      </c>
      <c r="B114" s="433">
        <v>0</v>
      </c>
      <c r="C114" s="434">
        <v>0</v>
      </c>
      <c r="D114" s="434">
        <v>0</v>
      </c>
      <c r="E114" s="299" t="e">
        <f t="shared" si="6"/>
        <v>#DIV/0!</v>
      </c>
      <c r="F114" s="161">
        <v>6034</v>
      </c>
      <c r="G114" s="104">
        <v>4360.7</v>
      </c>
      <c r="H114" s="104">
        <v>1666</v>
      </c>
      <c r="I114" s="299">
        <f t="shared" si="7"/>
        <v>-0.61795124635952936</v>
      </c>
      <c r="J114" s="173">
        <v>115</v>
      </c>
      <c r="K114" s="104">
        <v>80.5</v>
      </c>
      <c r="L114" s="104">
        <v>77</v>
      </c>
      <c r="M114" s="299">
        <f t="shared" si="8"/>
        <v>-4.3478260869565188E-2</v>
      </c>
      <c r="N114" s="161">
        <v>0</v>
      </c>
      <c r="O114" s="104">
        <v>0</v>
      </c>
      <c r="P114" s="104">
        <v>0</v>
      </c>
      <c r="Q114" s="299" t="e">
        <f t="shared" si="9"/>
        <v>#DIV/0!</v>
      </c>
      <c r="R114" s="162">
        <v>0</v>
      </c>
      <c r="S114" s="104">
        <v>0</v>
      </c>
      <c r="T114" s="103">
        <v>0</v>
      </c>
      <c r="U114" s="558" t="e">
        <f t="shared" si="10"/>
        <v>#DIV/0!</v>
      </c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15"/>
      <c r="BJ114" s="15"/>
      <c r="BK114" s="15"/>
      <c r="BL114" s="15"/>
      <c r="BM114" s="15"/>
      <c r="BN114" s="15"/>
      <c r="BO114" s="15"/>
      <c r="BP114" s="15"/>
    </row>
    <row r="115" spans="1:68" s="15" customFormat="1" ht="27" customHeight="1" x14ac:dyDescent="0.2">
      <c r="A115" s="16" t="s">
        <v>215</v>
      </c>
      <c r="B115" s="435">
        <v>0</v>
      </c>
      <c r="C115" s="436">
        <v>0</v>
      </c>
      <c r="D115" s="436">
        <v>0</v>
      </c>
      <c r="E115" s="298" t="e">
        <f t="shared" si="6"/>
        <v>#DIV/0!</v>
      </c>
      <c r="F115" s="159">
        <v>4376</v>
      </c>
      <c r="G115" s="101">
        <v>2214.694</v>
      </c>
      <c r="H115" s="101">
        <v>1367</v>
      </c>
      <c r="I115" s="298">
        <f t="shared" si="7"/>
        <v>-0.38275897257138003</v>
      </c>
      <c r="J115" s="174">
        <v>191</v>
      </c>
      <c r="K115" s="101">
        <v>133.69999999999999</v>
      </c>
      <c r="L115" s="101">
        <v>112</v>
      </c>
      <c r="M115" s="298">
        <f t="shared" si="8"/>
        <v>-0.16230366492146586</v>
      </c>
      <c r="N115" s="159">
        <v>0</v>
      </c>
      <c r="O115" s="101">
        <v>0</v>
      </c>
      <c r="P115" s="101">
        <v>0</v>
      </c>
      <c r="Q115" s="298" t="e">
        <f t="shared" si="9"/>
        <v>#DIV/0!</v>
      </c>
      <c r="R115" s="160">
        <v>0</v>
      </c>
      <c r="S115" s="101">
        <v>0</v>
      </c>
      <c r="T115" s="100">
        <v>0</v>
      </c>
      <c r="U115" s="557" t="e">
        <f t="shared" si="10"/>
        <v>#DIV/0!</v>
      </c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</row>
    <row r="116" spans="1:68" s="2" customFormat="1" ht="21" customHeight="1" x14ac:dyDescent="0.2">
      <c r="A116" s="7" t="s">
        <v>246</v>
      </c>
      <c r="B116" s="433">
        <v>0</v>
      </c>
      <c r="C116" s="434">
        <v>0</v>
      </c>
      <c r="D116" s="434">
        <v>0</v>
      </c>
      <c r="E116" s="299" t="e">
        <f t="shared" si="6"/>
        <v>#DIV/0!</v>
      </c>
      <c r="F116" s="161">
        <v>2680</v>
      </c>
      <c r="G116" s="104">
        <v>885.47199999999998</v>
      </c>
      <c r="H116" s="104">
        <v>625.96</v>
      </c>
      <c r="I116" s="299">
        <f t="shared" si="7"/>
        <v>-0.29307759025694768</v>
      </c>
      <c r="J116" s="173">
        <v>111</v>
      </c>
      <c r="K116" s="104">
        <v>77.7</v>
      </c>
      <c r="L116" s="104">
        <v>50</v>
      </c>
      <c r="M116" s="299">
        <f t="shared" si="8"/>
        <v>-0.35649935649935649</v>
      </c>
      <c r="N116" s="161">
        <v>0</v>
      </c>
      <c r="O116" s="104">
        <v>0</v>
      </c>
      <c r="P116" s="104">
        <v>0</v>
      </c>
      <c r="Q116" s="299" t="e">
        <f t="shared" si="9"/>
        <v>#DIV/0!</v>
      </c>
      <c r="R116" s="162">
        <v>0</v>
      </c>
      <c r="S116" s="104">
        <v>0</v>
      </c>
      <c r="T116" s="103">
        <v>0</v>
      </c>
      <c r="U116" s="558" t="e">
        <f t="shared" si="10"/>
        <v>#DIV/0!</v>
      </c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15"/>
      <c r="BJ116" s="15"/>
      <c r="BK116" s="15"/>
      <c r="BL116" s="15"/>
      <c r="BM116" s="15"/>
      <c r="BN116" s="15"/>
      <c r="BO116" s="15"/>
      <c r="BP116" s="15"/>
    </row>
    <row r="117" spans="1:68" s="15" customFormat="1" ht="21" customHeight="1" x14ac:dyDescent="0.2">
      <c r="A117" s="14" t="s">
        <v>247</v>
      </c>
      <c r="B117" s="435">
        <v>0</v>
      </c>
      <c r="C117" s="436">
        <v>0</v>
      </c>
      <c r="D117" s="436">
        <v>0</v>
      </c>
      <c r="E117" s="298" t="e">
        <f t="shared" si="6"/>
        <v>#DIV/0!</v>
      </c>
      <c r="F117" s="159">
        <v>4430</v>
      </c>
      <c r="G117" s="101">
        <v>3426.605</v>
      </c>
      <c r="H117" s="101">
        <v>1257</v>
      </c>
      <c r="I117" s="298">
        <f t="shared" si="7"/>
        <v>-0.63316460461593915</v>
      </c>
      <c r="J117" s="174">
        <v>192</v>
      </c>
      <c r="K117" s="101">
        <v>134.4</v>
      </c>
      <c r="L117" s="101">
        <v>151</v>
      </c>
      <c r="M117" s="298">
        <f t="shared" si="8"/>
        <v>0.12351190476190466</v>
      </c>
      <c r="N117" s="159">
        <v>0</v>
      </c>
      <c r="O117" s="101">
        <v>0</v>
      </c>
      <c r="P117" s="101">
        <v>0</v>
      </c>
      <c r="Q117" s="298" t="e">
        <f t="shared" si="9"/>
        <v>#DIV/0!</v>
      </c>
      <c r="R117" s="160">
        <v>0</v>
      </c>
      <c r="S117" s="101">
        <v>0</v>
      </c>
      <c r="T117" s="100">
        <v>0</v>
      </c>
      <c r="U117" s="557" t="e">
        <f t="shared" si="10"/>
        <v>#DIV/0!</v>
      </c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</row>
    <row r="118" spans="1:68" s="2" customFormat="1" ht="21" customHeight="1" x14ac:dyDescent="0.2">
      <c r="A118" s="63" t="s">
        <v>216</v>
      </c>
      <c r="B118" s="433">
        <v>0</v>
      </c>
      <c r="C118" s="434">
        <v>0</v>
      </c>
      <c r="D118" s="434">
        <v>0</v>
      </c>
      <c r="E118" s="299" t="e">
        <f t="shared" si="6"/>
        <v>#DIV/0!</v>
      </c>
      <c r="F118" s="161">
        <v>3813</v>
      </c>
      <c r="G118" s="104">
        <v>2044.5309999999999</v>
      </c>
      <c r="H118" s="104">
        <v>900</v>
      </c>
      <c r="I118" s="299">
        <f t="shared" si="7"/>
        <v>-0.55980124537118781</v>
      </c>
      <c r="J118" s="173">
        <v>116</v>
      </c>
      <c r="K118" s="104">
        <v>81.2</v>
      </c>
      <c r="L118" s="104">
        <v>88</v>
      </c>
      <c r="M118" s="299">
        <f t="shared" si="8"/>
        <v>8.3743842364532028E-2</v>
      </c>
      <c r="N118" s="161">
        <v>0</v>
      </c>
      <c r="O118" s="104">
        <v>0</v>
      </c>
      <c r="P118" s="104">
        <v>0</v>
      </c>
      <c r="Q118" s="299" t="e">
        <f t="shared" si="9"/>
        <v>#DIV/0!</v>
      </c>
      <c r="R118" s="162">
        <v>0</v>
      </c>
      <c r="S118" s="104">
        <v>0</v>
      </c>
      <c r="T118" s="103">
        <v>0</v>
      </c>
      <c r="U118" s="558" t="e">
        <f t="shared" si="10"/>
        <v>#DIV/0!</v>
      </c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15"/>
      <c r="BJ118" s="15"/>
      <c r="BK118" s="15"/>
      <c r="BL118" s="15"/>
      <c r="BM118" s="15"/>
      <c r="BN118" s="15"/>
      <c r="BO118" s="15"/>
      <c r="BP118" s="15"/>
    </row>
    <row r="119" spans="1:68" s="15" customFormat="1" ht="21" customHeight="1" x14ac:dyDescent="0.2">
      <c r="A119" s="16" t="s">
        <v>217</v>
      </c>
      <c r="B119" s="435">
        <v>0</v>
      </c>
      <c r="C119" s="436">
        <v>0</v>
      </c>
      <c r="D119" s="436">
        <v>0</v>
      </c>
      <c r="E119" s="298" t="e">
        <f t="shared" si="6"/>
        <v>#DIV/0!</v>
      </c>
      <c r="F119" s="159">
        <v>3779</v>
      </c>
      <c r="G119" s="101">
        <v>3351.5949999999998</v>
      </c>
      <c r="H119" s="101">
        <v>1220</v>
      </c>
      <c r="I119" s="298">
        <f t="shared" si="7"/>
        <v>-0.63599420574383236</v>
      </c>
      <c r="J119" s="174">
        <v>138</v>
      </c>
      <c r="K119" s="101">
        <v>96.6</v>
      </c>
      <c r="L119" s="101">
        <v>95</v>
      </c>
      <c r="M119" s="298">
        <f t="shared" si="8"/>
        <v>-1.6563146997929601E-2</v>
      </c>
      <c r="N119" s="159">
        <v>0</v>
      </c>
      <c r="O119" s="101">
        <v>0</v>
      </c>
      <c r="P119" s="101">
        <v>0</v>
      </c>
      <c r="Q119" s="298" t="e">
        <f t="shared" si="9"/>
        <v>#DIV/0!</v>
      </c>
      <c r="R119" s="160">
        <v>0</v>
      </c>
      <c r="S119" s="101">
        <v>0</v>
      </c>
      <c r="T119" s="100">
        <v>0</v>
      </c>
      <c r="U119" s="557" t="e">
        <f t="shared" si="10"/>
        <v>#DIV/0!</v>
      </c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</row>
    <row r="120" spans="1:68" s="2" customFormat="1" ht="27.75" customHeight="1" x14ac:dyDescent="0.2">
      <c r="A120" s="63" t="s">
        <v>218</v>
      </c>
      <c r="B120" s="433">
        <v>0</v>
      </c>
      <c r="C120" s="434">
        <v>0</v>
      </c>
      <c r="D120" s="434">
        <v>0</v>
      </c>
      <c r="E120" s="299" t="e">
        <f t="shared" si="6"/>
        <v>#DIV/0!</v>
      </c>
      <c r="F120" s="161">
        <v>2434</v>
      </c>
      <c r="G120" s="104">
        <v>1434.6</v>
      </c>
      <c r="H120" s="104">
        <v>1448</v>
      </c>
      <c r="I120" s="299">
        <f t="shared" si="7"/>
        <v>9.3405827408337139E-3</v>
      </c>
      <c r="J120" s="173">
        <v>64</v>
      </c>
      <c r="K120" s="104">
        <v>44.8</v>
      </c>
      <c r="L120" s="104">
        <v>54</v>
      </c>
      <c r="M120" s="299">
        <f t="shared" si="8"/>
        <v>0.20535714285714302</v>
      </c>
      <c r="N120" s="161">
        <v>0</v>
      </c>
      <c r="O120" s="104">
        <v>0</v>
      </c>
      <c r="P120" s="104">
        <v>0</v>
      </c>
      <c r="Q120" s="299" t="e">
        <f t="shared" si="9"/>
        <v>#DIV/0!</v>
      </c>
      <c r="R120" s="162">
        <v>0</v>
      </c>
      <c r="S120" s="104">
        <v>0</v>
      </c>
      <c r="T120" s="103">
        <v>0</v>
      </c>
      <c r="U120" s="558" t="e">
        <f t="shared" si="10"/>
        <v>#DIV/0!</v>
      </c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15"/>
      <c r="BJ120" s="15"/>
      <c r="BK120" s="15"/>
      <c r="BL120" s="15"/>
      <c r="BM120" s="15"/>
      <c r="BN120" s="15"/>
      <c r="BO120" s="15"/>
      <c r="BP120" s="15"/>
    </row>
    <row r="121" spans="1:68" s="15" customFormat="1" ht="21" customHeight="1" x14ac:dyDescent="0.2">
      <c r="A121" s="16" t="s">
        <v>219</v>
      </c>
      <c r="B121" s="435">
        <v>0</v>
      </c>
      <c r="C121" s="436">
        <v>0</v>
      </c>
      <c r="D121" s="436">
        <v>0</v>
      </c>
      <c r="E121" s="298" t="e">
        <f t="shared" si="6"/>
        <v>#DIV/0!</v>
      </c>
      <c r="F121" s="159">
        <v>1160.6666660000001</v>
      </c>
      <c r="G121" s="101">
        <v>1087</v>
      </c>
      <c r="H121" s="101">
        <v>0</v>
      </c>
      <c r="I121" s="298">
        <f t="shared" si="7"/>
        <v>-1</v>
      </c>
      <c r="J121" s="174">
        <v>47</v>
      </c>
      <c r="K121" s="101">
        <v>32.9</v>
      </c>
      <c r="L121" s="101">
        <v>9</v>
      </c>
      <c r="M121" s="298">
        <f t="shared" si="8"/>
        <v>-0.7264437689969605</v>
      </c>
      <c r="N121" s="159">
        <v>0</v>
      </c>
      <c r="O121" s="101">
        <v>0</v>
      </c>
      <c r="P121" s="101">
        <v>0</v>
      </c>
      <c r="Q121" s="298" t="e">
        <f t="shared" si="9"/>
        <v>#DIV/0!</v>
      </c>
      <c r="R121" s="160">
        <v>0</v>
      </c>
      <c r="S121" s="101">
        <v>0</v>
      </c>
      <c r="T121" s="100">
        <v>0</v>
      </c>
      <c r="U121" s="557" t="e">
        <f t="shared" si="10"/>
        <v>#DIV/0!</v>
      </c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</row>
    <row r="122" spans="1:68" s="2" customFormat="1" ht="21" customHeight="1" x14ac:dyDescent="0.2">
      <c r="A122" s="63" t="s">
        <v>220</v>
      </c>
      <c r="B122" s="433">
        <v>0</v>
      </c>
      <c r="C122" s="434">
        <v>0</v>
      </c>
      <c r="D122" s="434">
        <v>0</v>
      </c>
      <c r="E122" s="299" t="e">
        <f t="shared" si="6"/>
        <v>#DIV/0!</v>
      </c>
      <c r="F122" s="161">
        <v>6450</v>
      </c>
      <c r="G122" s="104">
        <v>0</v>
      </c>
      <c r="H122" s="104">
        <v>1157</v>
      </c>
      <c r="I122" s="299" t="e">
        <f t="shared" si="7"/>
        <v>#DIV/0!</v>
      </c>
      <c r="J122" s="173">
        <v>48</v>
      </c>
      <c r="K122" s="104"/>
      <c r="L122" s="104">
        <v>63</v>
      </c>
      <c r="M122" s="299" t="e">
        <f t="shared" si="8"/>
        <v>#DIV/0!</v>
      </c>
      <c r="N122" s="161">
        <v>0</v>
      </c>
      <c r="O122" s="104">
        <v>0</v>
      </c>
      <c r="P122" s="104">
        <v>0</v>
      </c>
      <c r="Q122" s="299" t="e">
        <f t="shared" si="9"/>
        <v>#DIV/0!</v>
      </c>
      <c r="R122" s="162">
        <v>0</v>
      </c>
      <c r="S122" s="104">
        <v>0</v>
      </c>
      <c r="T122" s="103">
        <v>0</v>
      </c>
      <c r="U122" s="558" t="e">
        <f t="shared" si="10"/>
        <v>#DIV/0!</v>
      </c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15"/>
      <c r="BJ122" s="15"/>
      <c r="BK122" s="15"/>
      <c r="BL122" s="15"/>
      <c r="BM122" s="15"/>
      <c r="BN122" s="15"/>
      <c r="BO122" s="15"/>
      <c r="BP122" s="15"/>
    </row>
    <row r="123" spans="1:68" s="15" customFormat="1" ht="21" customHeight="1" x14ac:dyDescent="0.2">
      <c r="A123" s="16" t="s">
        <v>221</v>
      </c>
      <c r="B123" s="435">
        <v>0</v>
      </c>
      <c r="C123" s="436">
        <v>0</v>
      </c>
      <c r="D123" s="436">
        <v>0</v>
      </c>
      <c r="E123" s="298" t="e">
        <f t="shared" si="6"/>
        <v>#DIV/0!</v>
      </c>
      <c r="F123" s="159">
        <v>3668</v>
      </c>
      <c r="G123" s="101">
        <v>2819.2249999999999</v>
      </c>
      <c r="H123" s="101">
        <v>1105</v>
      </c>
      <c r="I123" s="298">
        <f t="shared" si="7"/>
        <v>-0.60804831114934066</v>
      </c>
      <c r="J123" s="174">
        <v>54</v>
      </c>
      <c r="K123" s="101">
        <v>75.599999999999994</v>
      </c>
      <c r="L123" s="101">
        <v>149</v>
      </c>
      <c r="M123" s="298">
        <f t="shared" si="8"/>
        <v>0.97089947089947115</v>
      </c>
      <c r="N123" s="159">
        <v>0</v>
      </c>
      <c r="O123" s="101">
        <v>0</v>
      </c>
      <c r="P123" s="101">
        <v>0</v>
      </c>
      <c r="Q123" s="298" t="e">
        <f t="shared" si="9"/>
        <v>#DIV/0!</v>
      </c>
      <c r="R123" s="160">
        <v>0</v>
      </c>
      <c r="S123" s="101">
        <v>0</v>
      </c>
      <c r="T123" s="100">
        <v>0</v>
      </c>
      <c r="U123" s="557" t="e">
        <f t="shared" si="10"/>
        <v>#DIV/0!</v>
      </c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</row>
    <row r="124" spans="1:68" s="15" customFormat="1" ht="27" customHeight="1" x14ac:dyDescent="0.2">
      <c r="A124" s="63" t="s">
        <v>222</v>
      </c>
      <c r="B124" s="433">
        <v>0</v>
      </c>
      <c r="C124" s="434">
        <v>0</v>
      </c>
      <c r="D124" s="434">
        <v>0</v>
      </c>
      <c r="E124" s="299" t="e">
        <f t="shared" si="6"/>
        <v>#DIV/0!</v>
      </c>
      <c r="F124" s="161">
        <v>3850</v>
      </c>
      <c r="G124" s="104">
        <v>1444.52</v>
      </c>
      <c r="H124" s="104">
        <v>1041</v>
      </c>
      <c r="I124" s="299">
        <f t="shared" si="7"/>
        <v>-0.27934538808739229</v>
      </c>
      <c r="J124" s="173">
        <v>183</v>
      </c>
      <c r="K124" s="104">
        <v>128.1</v>
      </c>
      <c r="L124" s="104">
        <v>145</v>
      </c>
      <c r="M124" s="299">
        <f t="shared" si="8"/>
        <v>0.13192818110850912</v>
      </c>
      <c r="N124" s="162">
        <v>0</v>
      </c>
      <c r="O124" s="104">
        <v>0</v>
      </c>
      <c r="P124" s="104">
        <v>0</v>
      </c>
      <c r="Q124" s="299" t="e">
        <f t="shared" si="9"/>
        <v>#DIV/0!</v>
      </c>
      <c r="R124" s="162">
        <v>0</v>
      </c>
      <c r="S124" s="104">
        <v>0</v>
      </c>
      <c r="T124" s="103">
        <v>0</v>
      </c>
      <c r="U124" s="558" t="e">
        <f t="shared" si="10"/>
        <v>#DIV/0!</v>
      </c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</row>
    <row r="125" spans="1:68" s="15" customFormat="1" ht="28.5" x14ac:dyDescent="0.2">
      <c r="A125" s="16" t="s">
        <v>223</v>
      </c>
      <c r="B125" s="435">
        <v>0</v>
      </c>
      <c r="C125" s="436">
        <v>0</v>
      </c>
      <c r="D125" s="436">
        <v>0</v>
      </c>
      <c r="E125" s="298" t="e">
        <f t="shared" si="6"/>
        <v>#DIV/0!</v>
      </c>
      <c r="F125" s="159">
        <v>4326</v>
      </c>
      <c r="G125" s="101">
        <v>2162.1350000000002</v>
      </c>
      <c r="H125" s="101">
        <v>1571</v>
      </c>
      <c r="I125" s="298">
        <f t="shared" si="7"/>
        <v>-0.27340337212986243</v>
      </c>
      <c r="J125" s="174">
        <v>111</v>
      </c>
      <c r="K125" s="101">
        <v>77.7</v>
      </c>
      <c r="L125" s="101">
        <v>136</v>
      </c>
      <c r="M125" s="298">
        <f t="shared" si="8"/>
        <v>0.7503217503217503</v>
      </c>
      <c r="N125" s="159">
        <v>0</v>
      </c>
      <c r="O125" s="101">
        <v>0</v>
      </c>
      <c r="P125" s="101">
        <v>0</v>
      </c>
      <c r="Q125" s="298" t="e">
        <f t="shared" si="9"/>
        <v>#DIV/0!</v>
      </c>
      <c r="R125" s="160">
        <v>0</v>
      </c>
      <c r="S125" s="101">
        <v>0</v>
      </c>
      <c r="T125" s="100">
        <v>0</v>
      </c>
      <c r="U125" s="557" t="e">
        <f t="shared" si="10"/>
        <v>#DIV/0!</v>
      </c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</row>
    <row r="126" spans="1:68" s="15" customFormat="1" ht="21" customHeight="1" x14ac:dyDescent="0.2">
      <c r="A126" s="63" t="s">
        <v>224</v>
      </c>
      <c r="B126" s="433">
        <v>0</v>
      </c>
      <c r="C126" s="434">
        <v>0</v>
      </c>
      <c r="D126" s="434">
        <v>0</v>
      </c>
      <c r="E126" s="299" t="e">
        <f t="shared" si="6"/>
        <v>#DIV/0!</v>
      </c>
      <c r="F126" s="161">
        <v>5323</v>
      </c>
      <c r="G126" s="104">
        <v>2764.7660000000001</v>
      </c>
      <c r="H126" s="104">
        <v>1558</v>
      </c>
      <c r="I126" s="299">
        <f t="shared" si="7"/>
        <v>-0.4364803386615721</v>
      </c>
      <c r="J126" s="173">
        <v>230</v>
      </c>
      <c r="K126" s="104">
        <v>161</v>
      </c>
      <c r="L126" s="104">
        <v>195</v>
      </c>
      <c r="M126" s="299">
        <f t="shared" si="8"/>
        <v>0.21118012422360244</v>
      </c>
      <c r="N126" s="162">
        <v>0</v>
      </c>
      <c r="O126" s="104">
        <v>0</v>
      </c>
      <c r="P126" s="104">
        <v>0</v>
      </c>
      <c r="Q126" s="299" t="e">
        <f t="shared" si="9"/>
        <v>#DIV/0!</v>
      </c>
      <c r="R126" s="162">
        <v>0</v>
      </c>
      <c r="S126" s="104">
        <v>0</v>
      </c>
      <c r="T126" s="103">
        <v>0</v>
      </c>
      <c r="U126" s="558" t="e">
        <f t="shared" si="10"/>
        <v>#DIV/0!</v>
      </c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</row>
    <row r="127" spans="1:68" s="15" customFormat="1" ht="21" customHeight="1" x14ac:dyDescent="0.2">
      <c r="A127" s="16" t="s">
        <v>225</v>
      </c>
      <c r="B127" s="435">
        <v>0</v>
      </c>
      <c r="C127" s="436">
        <v>0</v>
      </c>
      <c r="D127" s="436">
        <v>0</v>
      </c>
      <c r="E127" s="298" t="e">
        <f t="shared" si="6"/>
        <v>#DIV/0!</v>
      </c>
      <c r="F127" s="159">
        <v>2276</v>
      </c>
      <c r="G127" s="101">
        <v>0</v>
      </c>
      <c r="H127" s="101">
        <v>629</v>
      </c>
      <c r="I127" s="298" t="e">
        <f t="shared" si="7"/>
        <v>#DIV/0!</v>
      </c>
      <c r="J127" s="174">
        <v>66</v>
      </c>
      <c r="K127" s="101"/>
      <c r="L127" s="101">
        <v>52</v>
      </c>
      <c r="M127" s="298" t="e">
        <f t="shared" si="8"/>
        <v>#DIV/0!</v>
      </c>
      <c r="N127" s="159">
        <v>0</v>
      </c>
      <c r="O127" s="101">
        <v>0</v>
      </c>
      <c r="P127" s="101">
        <v>0</v>
      </c>
      <c r="Q127" s="298" t="e">
        <f t="shared" si="9"/>
        <v>#DIV/0!</v>
      </c>
      <c r="R127" s="160">
        <v>0</v>
      </c>
      <c r="S127" s="101">
        <v>0</v>
      </c>
      <c r="T127" s="100">
        <v>0</v>
      </c>
      <c r="U127" s="557" t="e">
        <f t="shared" si="10"/>
        <v>#DIV/0!</v>
      </c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</row>
    <row r="128" spans="1:68" s="15" customFormat="1" ht="21" customHeight="1" x14ac:dyDescent="0.2">
      <c r="A128" s="7" t="s">
        <v>248</v>
      </c>
      <c r="B128" s="433">
        <v>0</v>
      </c>
      <c r="C128" s="434">
        <v>0</v>
      </c>
      <c r="D128" s="434">
        <v>0</v>
      </c>
      <c r="E128" s="299" t="e">
        <f t="shared" si="6"/>
        <v>#DIV/0!</v>
      </c>
      <c r="F128" s="161">
        <v>5474</v>
      </c>
      <c r="G128" s="104">
        <v>1111.222</v>
      </c>
      <c r="H128" s="104">
        <v>2169</v>
      </c>
      <c r="I128" s="299">
        <f t="shared" si="7"/>
        <v>0.95190519986105393</v>
      </c>
      <c r="J128" s="173">
        <v>189</v>
      </c>
      <c r="K128" s="104">
        <v>132.30000000000001</v>
      </c>
      <c r="L128" s="104">
        <v>110</v>
      </c>
      <c r="M128" s="299">
        <f t="shared" si="8"/>
        <v>-0.1685563114134544</v>
      </c>
      <c r="N128" s="161">
        <v>0</v>
      </c>
      <c r="O128" s="104">
        <v>0</v>
      </c>
      <c r="P128" s="104">
        <v>0</v>
      </c>
      <c r="Q128" s="299" t="e">
        <f t="shared" si="9"/>
        <v>#DIV/0!</v>
      </c>
      <c r="R128" s="162">
        <v>0</v>
      </c>
      <c r="S128" s="104">
        <v>0</v>
      </c>
      <c r="T128" s="103">
        <v>0</v>
      </c>
      <c r="U128" s="558" t="e">
        <f t="shared" si="10"/>
        <v>#DIV/0!</v>
      </c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</row>
    <row r="129" spans="1:68" s="15" customFormat="1" ht="21" customHeight="1" x14ac:dyDescent="0.2">
      <c r="A129" s="14" t="s">
        <v>249</v>
      </c>
      <c r="B129" s="435">
        <v>0</v>
      </c>
      <c r="C129" s="436">
        <v>0</v>
      </c>
      <c r="D129" s="436">
        <v>0</v>
      </c>
      <c r="E129" s="298" t="e">
        <f t="shared" si="6"/>
        <v>#DIV/0!</v>
      </c>
      <c r="F129" s="159">
        <v>3172</v>
      </c>
      <c r="G129" s="101">
        <v>2120.482</v>
      </c>
      <c r="H129" s="101">
        <v>895</v>
      </c>
      <c r="I129" s="298">
        <f t="shared" si="7"/>
        <v>-0.57792615075251752</v>
      </c>
      <c r="J129" s="174">
        <v>93</v>
      </c>
      <c r="K129" s="101">
        <v>105.462</v>
      </c>
      <c r="L129" s="101">
        <v>86</v>
      </c>
      <c r="M129" s="298">
        <f t="shared" si="8"/>
        <v>-0.18454040317839604</v>
      </c>
      <c r="N129" s="159">
        <v>0</v>
      </c>
      <c r="O129" s="101">
        <v>0</v>
      </c>
      <c r="P129" s="101">
        <v>0</v>
      </c>
      <c r="Q129" s="298" t="e">
        <f t="shared" si="9"/>
        <v>#DIV/0!</v>
      </c>
      <c r="R129" s="160">
        <v>0</v>
      </c>
      <c r="S129" s="101">
        <v>0</v>
      </c>
      <c r="T129" s="100">
        <v>0</v>
      </c>
      <c r="U129" s="557" t="e">
        <f t="shared" si="10"/>
        <v>#DIV/0!</v>
      </c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</row>
    <row r="130" spans="1:68" s="15" customFormat="1" ht="21" customHeight="1" x14ac:dyDescent="0.2">
      <c r="A130" s="7" t="s">
        <v>250</v>
      </c>
      <c r="B130" s="433">
        <v>0</v>
      </c>
      <c r="C130" s="595">
        <v>0</v>
      </c>
      <c r="D130" s="595">
        <v>0</v>
      </c>
      <c r="E130" s="299" t="e">
        <f t="shared" si="6"/>
        <v>#DIV/0!</v>
      </c>
      <c r="F130" s="161">
        <v>2107</v>
      </c>
      <c r="G130" s="104">
        <v>1081.1020000000001</v>
      </c>
      <c r="H130" s="104">
        <v>817</v>
      </c>
      <c r="I130" s="299">
        <f t="shared" si="7"/>
        <v>-0.24428962299579504</v>
      </c>
      <c r="J130" s="173">
        <v>65</v>
      </c>
      <c r="K130" s="104">
        <v>45.5</v>
      </c>
      <c r="L130" s="104">
        <v>61</v>
      </c>
      <c r="M130" s="299">
        <f t="shared" si="8"/>
        <v>0.34065934065934056</v>
      </c>
      <c r="N130" s="162">
        <v>0</v>
      </c>
      <c r="O130" s="104">
        <v>0</v>
      </c>
      <c r="P130" s="104">
        <v>0</v>
      </c>
      <c r="Q130" s="299" t="e">
        <f t="shared" si="9"/>
        <v>#DIV/0!</v>
      </c>
      <c r="R130" s="162">
        <v>0</v>
      </c>
      <c r="S130" s="104">
        <v>0</v>
      </c>
      <c r="T130" s="103">
        <v>0</v>
      </c>
      <c r="U130" s="558" t="e">
        <f t="shared" si="10"/>
        <v>#DIV/0!</v>
      </c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</row>
    <row r="131" spans="1:68" s="15" customFormat="1" ht="21" customHeight="1" x14ac:dyDescent="0.2">
      <c r="A131" s="16" t="s">
        <v>226</v>
      </c>
      <c r="B131" s="435">
        <v>0</v>
      </c>
      <c r="C131" s="436">
        <v>0</v>
      </c>
      <c r="D131" s="436">
        <v>0</v>
      </c>
      <c r="E131" s="298" t="e">
        <f t="shared" si="6"/>
        <v>#DIV/0!</v>
      </c>
      <c r="F131" s="159">
        <v>2580</v>
      </c>
      <c r="G131" s="101">
        <v>2944.6</v>
      </c>
      <c r="H131" s="101">
        <v>1141</v>
      </c>
      <c r="I131" s="298">
        <f t="shared" si="7"/>
        <v>-0.61251103715275423</v>
      </c>
      <c r="J131" s="174">
        <v>54</v>
      </c>
      <c r="K131" s="101">
        <v>77.8</v>
      </c>
      <c r="L131" s="101">
        <v>136</v>
      </c>
      <c r="M131" s="298">
        <f t="shared" si="8"/>
        <v>0.74807197943444725</v>
      </c>
      <c r="N131" s="159">
        <v>0</v>
      </c>
      <c r="O131" s="101">
        <v>0</v>
      </c>
      <c r="P131" s="101">
        <v>0</v>
      </c>
      <c r="Q131" s="298" t="e">
        <f t="shared" si="9"/>
        <v>#DIV/0!</v>
      </c>
      <c r="R131" s="160">
        <v>0</v>
      </c>
      <c r="S131" s="101">
        <v>0</v>
      </c>
      <c r="T131" s="100">
        <v>0</v>
      </c>
      <c r="U131" s="557" t="e">
        <f t="shared" si="10"/>
        <v>#DIV/0!</v>
      </c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</row>
    <row r="132" spans="1:68" s="15" customFormat="1" ht="27.75" customHeight="1" x14ac:dyDescent="0.2">
      <c r="A132" s="63" t="s">
        <v>227</v>
      </c>
      <c r="B132" s="433">
        <v>0</v>
      </c>
      <c r="C132" s="434">
        <v>0</v>
      </c>
      <c r="D132" s="434">
        <v>0</v>
      </c>
      <c r="E132" s="299" t="e">
        <f t="shared" si="6"/>
        <v>#DIV/0!</v>
      </c>
      <c r="F132" s="161">
        <v>5090</v>
      </c>
      <c r="G132" s="104">
        <v>3573.6889999999999</v>
      </c>
      <c r="H132" s="104">
        <v>1432</v>
      </c>
      <c r="I132" s="299">
        <f t="shared" si="7"/>
        <v>-0.59929361508514023</v>
      </c>
      <c r="J132" s="173">
        <v>138</v>
      </c>
      <c r="K132" s="104">
        <v>96.6</v>
      </c>
      <c r="L132" s="104">
        <v>34</v>
      </c>
      <c r="M132" s="299">
        <f t="shared" si="8"/>
        <v>-0.64803312629399579</v>
      </c>
      <c r="N132" s="161">
        <v>0</v>
      </c>
      <c r="O132" s="104">
        <v>0</v>
      </c>
      <c r="P132" s="104">
        <v>0</v>
      </c>
      <c r="Q132" s="299" t="e">
        <f t="shared" si="9"/>
        <v>#DIV/0!</v>
      </c>
      <c r="R132" s="162">
        <v>0</v>
      </c>
      <c r="S132" s="104">
        <v>0</v>
      </c>
      <c r="T132" s="103">
        <v>0</v>
      </c>
      <c r="U132" s="558" t="e">
        <f t="shared" si="10"/>
        <v>#DIV/0!</v>
      </c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</row>
    <row r="133" spans="1:68" s="15" customFormat="1" ht="21" customHeight="1" x14ac:dyDescent="0.2">
      <c r="A133" s="16" t="s">
        <v>228</v>
      </c>
      <c r="B133" s="435">
        <v>0</v>
      </c>
      <c r="C133" s="436">
        <v>0</v>
      </c>
      <c r="D133" s="436">
        <v>0</v>
      </c>
      <c r="E133" s="298" t="e">
        <f t="shared" si="6"/>
        <v>#DIV/0!</v>
      </c>
      <c r="F133" s="159">
        <v>4329</v>
      </c>
      <c r="G133" s="101">
        <v>2224.2399999999998</v>
      </c>
      <c r="H133" s="101">
        <v>1303</v>
      </c>
      <c r="I133" s="298">
        <f t="shared" si="7"/>
        <v>-0.41418192281408472</v>
      </c>
      <c r="J133" s="174">
        <v>157</v>
      </c>
      <c r="K133" s="101">
        <v>109.9</v>
      </c>
      <c r="L133" s="101">
        <v>102</v>
      </c>
      <c r="M133" s="298">
        <f t="shared" si="8"/>
        <v>-7.1883530482256597E-2</v>
      </c>
      <c r="N133" s="159">
        <v>0</v>
      </c>
      <c r="O133" s="101">
        <v>0</v>
      </c>
      <c r="P133" s="101">
        <v>0</v>
      </c>
      <c r="Q133" s="298" t="e">
        <f t="shared" si="9"/>
        <v>#DIV/0!</v>
      </c>
      <c r="R133" s="160">
        <v>0</v>
      </c>
      <c r="S133" s="101">
        <v>0</v>
      </c>
      <c r="T133" s="100">
        <v>0</v>
      </c>
      <c r="U133" s="557" t="e">
        <f t="shared" si="10"/>
        <v>#DIV/0!</v>
      </c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</row>
    <row r="134" spans="1:68" s="15" customFormat="1" ht="30" customHeight="1" x14ac:dyDescent="0.2">
      <c r="A134" s="63" t="s">
        <v>229</v>
      </c>
      <c r="B134" s="433">
        <v>0</v>
      </c>
      <c r="C134" s="434">
        <v>0</v>
      </c>
      <c r="D134" s="434">
        <v>0</v>
      </c>
      <c r="E134" s="299" t="e">
        <f t="shared" si="6"/>
        <v>#DIV/0!</v>
      </c>
      <c r="F134" s="161">
        <v>2652</v>
      </c>
      <c r="G134" s="104">
        <v>1540.8119999999999</v>
      </c>
      <c r="H134" s="104">
        <v>1171</v>
      </c>
      <c r="I134" s="299">
        <f t="shared" si="7"/>
        <v>-0.24001111102457662</v>
      </c>
      <c r="J134" s="173">
        <v>85</v>
      </c>
      <c r="K134" s="104">
        <v>79.8</v>
      </c>
      <c r="L134" s="104">
        <v>89</v>
      </c>
      <c r="M134" s="299">
        <f t="shared" si="8"/>
        <v>0.11528822055137855</v>
      </c>
      <c r="N134" s="161">
        <v>0</v>
      </c>
      <c r="O134" s="104">
        <v>0</v>
      </c>
      <c r="P134" s="104">
        <v>0</v>
      </c>
      <c r="Q134" s="299" t="e">
        <f t="shared" si="9"/>
        <v>#DIV/0!</v>
      </c>
      <c r="R134" s="162">
        <v>0</v>
      </c>
      <c r="S134" s="104">
        <v>0</v>
      </c>
      <c r="T134" s="103">
        <v>0</v>
      </c>
      <c r="U134" s="558" t="e">
        <f t="shared" si="10"/>
        <v>#DIV/0!</v>
      </c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</row>
    <row r="135" spans="1:68" s="15" customFormat="1" ht="21" customHeight="1" x14ac:dyDescent="0.2">
      <c r="A135" s="16" t="s">
        <v>230</v>
      </c>
      <c r="B135" s="435">
        <v>0</v>
      </c>
      <c r="C135" s="436">
        <v>0</v>
      </c>
      <c r="D135" s="436">
        <v>0</v>
      </c>
      <c r="E135" s="298" t="e">
        <f t="shared" ref="E135:E162" si="11">D135/C135-1</f>
        <v>#DIV/0!</v>
      </c>
      <c r="F135" s="159">
        <v>3139</v>
      </c>
      <c r="G135" s="101">
        <v>3049.8519999999999</v>
      </c>
      <c r="H135" s="101">
        <v>1874</v>
      </c>
      <c r="I135" s="298">
        <f t="shared" ref="I135:I162" si="12">H135/G135-1</f>
        <v>-0.38554395426401011</v>
      </c>
      <c r="J135" s="174">
        <v>196</v>
      </c>
      <c r="K135" s="101">
        <v>137.19999999999999</v>
      </c>
      <c r="L135" s="101">
        <v>246</v>
      </c>
      <c r="M135" s="298">
        <f t="shared" ref="M135:M162" si="13">L135/K135-1</f>
        <v>0.79300291545189516</v>
      </c>
      <c r="N135" s="159">
        <v>0</v>
      </c>
      <c r="O135" s="101">
        <v>0</v>
      </c>
      <c r="P135" s="101">
        <v>0</v>
      </c>
      <c r="Q135" s="298" t="e">
        <f t="shared" ref="Q135:Q162" si="14">P135/O135-1</f>
        <v>#DIV/0!</v>
      </c>
      <c r="R135" s="160">
        <v>0</v>
      </c>
      <c r="S135" s="101">
        <v>0</v>
      </c>
      <c r="T135" s="100">
        <v>0</v>
      </c>
      <c r="U135" s="557" t="e">
        <f t="shared" ref="U135:U162" si="15">T135/S135-1</f>
        <v>#DIV/0!</v>
      </c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</row>
    <row r="136" spans="1:68" s="2" customFormat="1" ht="21" customHeight="1" x14ac:dyDescent="0.2">
      <c r="A136" s="63" t="s">
        <v>231</v>
      </c>
      <c r="B136" s="433">
        <v>0</v>
      </c>
      <c r="C136" s="434">
        <v>0</v>
      </c>
      <c r="D136" s="434">
        <v>0</v>
      </c>
      <c r="E136" s="299" t="e">
        <f t="shared" si="11"/>
        <v>#DIV/0!</v>
      </c>
      <c r="F136" s="161">
        <v>4155</v>
      </c>
      <c r="G136" s="104">
        <v>3760.6909999999998</v>
      </c>
      <c r="H136" s="104">
        <v>1435</v>
      </c>
      <c r="I136" s="299">
        <f t="shared" si="12"/>
        <v>-0.61842118908466559</v>
      </c>
      <c r="J136" s="173">
        <v>104</v>
      </c>
      <c r="K136" s="104">
        <v>72.8</v>
      </c>
      <c r="L136" s="104">
        <v>73</v>
      </c>
      <c r="M136" s="299">
        <f t="shared" si="13"/>
        <v>2.7472527472527375E-3</v>
      </c>
      <c r="N136" s="161">
        <v>0</v>
      </c>
      <c r="O136" s="104">
        <v>0</v>
      </c>
      <c r="P136" s="104">
        <v>0</v>
      </c>
      <c r="Q136" s="299" t="e">
        <f t="shared" si="14"/>
        <v>#DIV/0!</v>
      </c>
      <c r="R136" s="162">
        <v>0</v>
      </c>
      <c r="S136" s="104">
        <v>0</v>
      </c>
      <c r="T136" s="103">
        <v>0</v>
      </c>
      <c r="U136" s="558" t="e">
        <f t="shared" si="15"/>
        <v>#DIV/0!</v>
      </c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15"/>
      <c r="BJ136" s="15"/>
      <c r="BK136" s="15"/>
      <c r="BL136" s="15"/>
      <c r="BM136" s="15"/>
      <c r="BN136" s="15"/>
      <c r="BO136" s="15"/>
      <c r="BP136" s="15"/>
    </row>
    <row r="137" spans="1:68" s="15" customFormat="1" ht="21" customHeight="1" x14ac:dyDescent="0.2">
      <c r="A137" s="16" t="s">
        <v>232</v>
      </c>
      <c r="B137" s="435">
        <v>0</v>
      </c>
      <c r="C137" s="436">
        <v>0</v>
      </c>
      <c r="D137" s="436">
        <v>0</v>
      </c>
      <c r="E137" s="298" t="e">
        <f t="shared" si="11"/>
        <v>#DIV/0!</v>
      </c>
      <c r="F137" s="159">
        <v>2730</v>
      </c>
      <c r="G137" s="101">
        <v>2134.587</v>
      </c>
      <c r="H137" s="101">
        <v>1177</v>
      </c>
      <c r="I137" s="298">
        <f t="shared" si="12"/>
        <v>-0.44860528055310001</v>
      </c>
      <c r="J137" s="174">
        <v>78</v>
      </c>
      <c r="K137" s="101">
        <v>63</v>
      </c>
      <c r="L137" s="101">
        <v>47</v>
      </c>
      <c r="M137" s="298">
        <f t="shared" si="13"/>
        <v>-0.25396825396825395</v>
      </c>
      <c r="N137" s="159">
        <v>0</v>
      </c>
      <c r="O137" s="101">
        <v>0</v>
      </c>
      <c r="P137" s="101">
        <v>0</v>
      </c>
      <c r="Q137" s="298" t="e">
        <f t="shared" si="14"/>
        <v>#DIV/0!</v>
      </c>
      <c r="R137" s="160">
        <v>0</v>
      </c>
      <c r="S137" s="101">
        <v>0</v>
      </c>
      <c r="T137" s="100">
        <v>0</v>
      </c>
      <c r="U137" s="557" t="e">
        <f t="shared" si="15"/>
        <v>#DIV/0!</v>
      </c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</row>
    <row r="138" spans="1:68" s="2" customFormat="1" ht="27.75" customHeight="1" x14ac:dyDescent="0.2">
      <c r="A138" s="63" t="s">
        <v>233</v>
      </c>
      <c r="B138" s="433">
        <v>0</v>
      </c>
      <c r="C138" s="434">
        <v>0</v>
      </c>
      <c r="D138" s="434">
        <v>0</v>
      </c>
      <c r="E138" s="299" t="e">
        <f t="shared" si="11"/>
        <v>#DIV/0!</v>
      </c>
      <c r="F138" s="161">
        <v>786</v>
      </c>
      <c r="G138" s="104">
        <v>549.65</v>
      </c>
      <c r="H138" s="104">
        <v>989</v>
      </c>
      <c r="I138" s="299">
        <f t="shared" si="12"/>
        <v>0.79932684435549906</v>
      </c>
      <c r="J138" s="173">
        <v>70</v>
      </c>
      <c r="K138" s="104">
        <v>49</v>
      </c>
      <c r="L138" s="104">
        <v>43</v>
      </c>
      <c r="M138" s="299">
        <f t="shared" si="13"/>
        <v>-0.12244897959183676</v>
      </c>
      <c r="N138" s="161">
        <v>0</v>
      </c>
      <c r="O138" s="104">
        <v>0</v>
      </c>
      <c r="P138" s="104">
        <v>0</v>
      </c>
      <c r="Q138" s="299" t="e">
        <f t="shared" si="14"/>
        <v>#DIV/0!</v>
      </c>
      <c r="R138" s="162">
        <v>0</v>
      </c>
      <c r="S138" s="104">
        <v>0</v>
      </c>
      <c r="T138" s="103">
        <v>0</v>
      </c>
      <c r="U138" s="558" t="e">
        <f t="shared" si="15"/>
        <v>#DIV/0!</v>
      </c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15"/>
      <c r="BJ138" s="15"/>
      <c r="BK138" s="15"/>
      <c r="BL138" s="15"/>
      <c r="BM138" s="15"/>
      <c r="BN138" s="15"/>
      <c r="BO138" s="15"/>
      <c r="BP138" s="15"/>
    </row>
    <row r="139" spans="1:68" s="15" customFormat="1" ht="21" customHeight="1" x14ac:dyDescent="0.2">
      <c r="A139" s="16" t="s">
        <v>234</v>
      </c>
      <c r="B139" s="435">
        <v>0</v>
      </c>
      <c r="C139" s="436">
        <v>0</v>
      </c>
      <c r="D139" s="436">
        <v>0</v>
      </c>
      <c r="E139" s="298" t="e">
        <f t="shared" si="11"/>
        <v>#DIV/0!</v>
      </c>
      <c r="F139" s="159">
        <v>2266</v>
      </c>
      <c r="G139" s="101">
        <v>1740.0609999999999</v>
      </c>
      <c r="H139" s="101">
        <v>705</v>
      </c>
      <c r="I139" s="298">
        <f t="shared" si="12"/>
        <v>-0.59484179002920012</v>
      </c>
      <c r="J139" s="174">
        <v>50</v>
      </c>
      <c r="K139" s="101">
        <v>135</v>
      </c>
      <c r="L139" s="101">
        <v>57</v>
      </c>
      <c r="M139" s="298">
        <f t="shared" si="13"/>
        <v>-0.57777777777777772</v>
      </c>
      <c r="N139" s="159">
        <v>0</v>
      </c>
      <c r="O139" s="101">
        <v>0</v>
      </c>
      <c r="P139" s="101">
        <v>0</v>
      </c>
      <c r="Q139" s="298" t="e">
        <f t="shared" si="14"/>
        <v>#DIV/0!</v>
      </c>
      <c r="R139" s="160">
        <v>0</v>
      </c>
      <c r="S139" s="101">
        <v>0</v>
      </c>
      <c r="T139" s="100">
        <v>0</v>
      </c>
      <c r="U139" s="557" t="e">
        <f t="shared" si="15"/>
        <v>#DIV/0!</v>
      </c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</row>
    <row r="140" spans="1:68" s="2" customFormat="1" ht="21" customHeight="1" x14ac:dyDescent="0.2">
      <c r="A140" s="63" t="s">
        <v>235</v>
      </c>
      <c r="B140" s="433">
        <v>0</v>
      </c>
      <c r="C140" s="434">
        <v>0</v>
      </c>
      <c r="D140" s="434">
        <v>0</v>
      </c>
      <c r="E140" s="299" t="e">
        <f t="shared" si="11"/>
        <v>#DIV/0!</v>
      </c>
      <c r="F140" s="161">
        <v>3798</v>
      </c>
      <c r="G140" s="104">
        <v>7744.5020000000004</v>
      </c>
      <c r="H140" s="104">
        <v>4960</v>
      </c>
      <c r="I140" s="299">
        <f t="shared" si="12"/>
        <v>-0.35954564928771404</v>
      </c>
      <c r="J140" s="173">
        <v>208</v>
      </c>
      <c r="K140" s="104">
        <v>202.6</v>
      </c>
      <c r="L140" s="104">
        <v>83</v>
      </c>
      <c r="M140" s="299">
        <f t="shared" si="13"/>
        <v>-0.59032576505429413</v>
      </c>
      <c r="N140" s="161">
        <v>0</v>
      </c>
      <c r="O140" s="104">
        <v>0</v>
      </c>
      <c r="P140" s="104">
        <v>0</v>
      </c>
      <c r="Q140" s="299" t="e">
        <f t="shared" si="14"/>
        <v>#DIV/0!</v>
      </c>
      <c r="R140" s="162">
        <v>0</v>
      </c>
      <c r="S140" s="104">
        <v>0</v>
      </c>
      <c r="T140" s="103">
        <v>0</v>
      </c>
      <c r="U140" s="558" t="e">
        <f t="shared" si="15"/>
        <v>#DIV/0!</v>
      </c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15"/>
      <c r="BJ140" s="15"/>
      <c r="BK140" s="15"/>
      <c r="BL140" s="15"/>
      <c r="BM140" s="15"/>
      <c r="BN140" s="15"/>
      <c r="BO140" s="15"/>
      <c r="BP140" s="15"/>
    </row>
    <row r="141" spans="1:68" s="15" customFormat="1" ht="28.5" x14ac:dyDescent="0.2">
      <c r="A141" s="14" t="s">
        <v>251</v>
      </c>
      <c r="B141" s="435">
        <v>0</v>
      </c>
      <c r="C141" s="436">
        <v>0</v>
      </c>
      <c r="D141" s="436">
        <v>0</v>
      </c>
      <c r="E141" s="298" t="e">
        <f t="shared" si="11"/>
        <v>#DIV/0!</v>
      </c>
      <c r="F141" s="159">
        <v>2271</v>
      </c>
      <c r="G141" s="101">
        <v>1589.7</v>
      </c>
      <c r="H141" s="101">
        <v>0</v>
      </c>
      <c r="I141" s="298">
        <f t="shared" si="12"/>
        <v>-1</v>
      </c>
      <c r="J141" s="174">
        <v>93</v>
      </c>
      <c r="K141" s="101">
        <v>65.099999999999994</v>
      </c>
      <c r="L141" s="101">
        <v>-6</v>
      </c>
      <c r="M141" s="298">
        <f t="shared" si="13"/>
        <v>-1.0921658986175116</v>
      </c>
      <c r="N141" s="159">
        <v>0</v>
      </c>
      <c r="O141" s="101">
        <v>0</v>
      </c>
      <c r="P141" s="101">
        <v>0</v>
      </c>
      <c r="Q141" s="298" t="e">
        <f t="shared" si="14"/>
        <v>#DIV/0!</v>
      </c>
      <c r="R141" s="160">
        <v>0</v>
      </c>
      <c r="S141" s="101">
        <v>0</v>
      </c>
      <c r="T141" s="100">
        <v>0</v>
      </c>
      <c r="U141" s="557" t="e">
        <f t="shared" si="15"/>
        <v>#DIV/0!</v>
      </c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</row>
    <row r="142" spans="1:68" s="2" customFormat="1" ht="21" customHeight="1" x14ac:dyDescent="0.2">
      <c r="A142" s="7" t="s">
        <v>260</v>
      </c>
      <c r="B142" s="433">
        <v>0</v>
      </c>
      <c r="C142" s="434">
        <v>0</v>
      </c>
      <c r="D142" s="434">
        <v>0</v>
      </c>
      <c r="E142" s="299" t="e">
        <f t="shared" si="11"/>
        <v>#DIV/0!</v>
      </c>
      <c r="F142" s="161">
        <v>3120</v>
      </c>
      <c r="G142" s="104">
        <v>3332.7840000000001</v>
      </c>
      <c r="H142" s="104">
        <v>4674</v>
      </c>
      <c r="I142" s="299">
        <f t="shared" si="12"/>
        <v>0.40243112064868281</v>
      </c>
      <c r="J142" s="173">
        <v>201</v>
      </c>
      <c r="K142" s="104">
        <v>77.8</v>
      </c>
      <c r="L142" s="104">
        <v>77</v>
      </c>
      <c r="M142" s="299">
        <f t="shared" si="13"/>
        <v>-1.0282776349614386E-2</v>
      </c>
      <c r="N142" s="161">
        <v>0</v>
      </c>
      <c r="O142" s="104">
        <v>0</v>
      </c>
      <c r="P142" s="104">
        <v>0</v>
      </c>
      <c r="Q142" s="299" t="e">
        <f t="shared" si="14"/>
        <v>#DIV/0!</v>
      </c>
      <c r="R142" s="162">
        <v>0</v>
      </c>
      <c r="S142" s="104">
        <v>0</v>
      </c>
      <c r="T142" s="103">
        <v>0</v>
      </c>
      <c r="U142" s="558" t="e">
        <f t="shared" si="15"/>
        <v>#DIV/0!</v>
      </c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15"/>
      <c r="BJ142" s="15"/>
      <c r="BK142" s="15"/>
      <c r="BL142" s="15"/>
      <c r="BM142" s="15"/>
      <c r="BN142" s="15"/>
      <c r="BO142" s="15"/>
      <c r="BP142" s="15"/>
    </row>
    <row r="143" spans="1:68" s="15" customFormat="1" ht="21" customHeight="1" x14ac:dyDescent="0.2">
      <c r="A143" s="14" t="s">
        <v>256</v>
      </c>
      <c r="B143" s="435">
        <v>0</v>
      </c>
      <c r="C143" s="437">
        <v>0</v>
      </c>
      <c r="D143" s="437">
        <v>0</v>
      </c>
      <c r="E143" s="308" t="e">
        <f t="shared" si="11"/>
        <v>#DIV/0!</v>
      </c>
      <c r="F143" s="159">
        <v>4309</v>
      </c>
      <c r="G143" s="101">
        <v>3139.9679999999998</v>
      </c>
      <c r="H143" s="101">
        <v>1916</v>
      </c>
      <c r="I143" s="308">
        <f t="shared" si="12"/>
        <v>-0.38980269862622796</v>
      </c>
      <c r="J143" s="174">
        <v>139</v>
      </c>
      <c r="K143" s="101">
        <v>97.3</v>
      </c>
      <c r="L143" s="101">
        <v>154</v>
      </c>
      <c r="M143" s="308">
        <f t="shared" si="13"/>
        <v>0.58273381294964044</v>
      </c>
      <c r="N143" s="159">
        <v>0</v>
      </c>
      <c r="O143" s="101">
        <v>0</v>
      </c>
      <c r="P143" s="101">
        <v>0</v>
      </c>
      <c r="Q143" s="308" t="e">
        <f t="shared" si="14"/>
        <v>#DIV/0!</v>
      </c>
      <c r="R143" s="160">
        <v>0</v>
      </c>
      <c r="S143" s="101">
        <v>0</v>
      </c>
      <c r="T143" s="100">
        <v>0</v>
      </c>
      <c r="U143" s="567" t="e">
        <f t="shared" si="15"/>
        <v>#DIV/0!</v>
      </c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</row>
    <row r="144" spans="1:68" s="2" customFormat="1" ht="21" customHeight="1" x14ac:dyDescent="0.2">
      <c r="A144" s="63" t="s">
        <v>236</v>
      </c>
      <c r="B144" s="433">
        <v>0</v>
      </c>
      <c r="C144" s="434">
        <v>0</v>
      </c>
      <c r="D144" s="434">
        <v>0</v>
      </c>
      <c r="E144" s="299" t="e">
        <f t="shared" si="11"/>
        <v>#DIV/0!</v>
      </c>
      <c r="F144" s="161">
        <v>1600</v>
      </c>
      <c r="G144" s="104">
        <v>1625.12</v>
      </c>
      <c r="H144" s="104">
        <v>698</v>
      </c>
      <c r="I144" s="299">
        <f t="shared" si="12"/>
        <v>-0.57049325588264255</v>
      </c>
      <c r="J144" s="173">
        <v>71</v>
      </c>
      <c r="K144" s="104">
        <v>55</v>
      </c>
      <c r="L144" s="104">
        <v>65</v>
      </c>
      <c r="M144" s="299">
        <f t="shared" si="13"/>
        <v>0.18181818181818188</v>
      </c>
      <c r="N144" s="161">
        <v>0</v>
      </c>
      <c r="O144" s="104">
        <v>0</v>
      </c>
      <c r="P144" s="104">
        <v>0</v>
      </c>
      <c r="Q144" s="299" t="e">
        <f t="shared" si="14"/>
        <v>#DIV/0!</v>
      </c>
      <c r="R144" s="162">
        <v>0</v>
      </c>
      <c r="S144" s="104">
        <v>0</v>
      </c>
      <c r="T144" s="103">
        <v>0</v>
      </c>
      <c r="U144" s="558" t="e">
        <f t="shared" si="15"/>
        <v>#DIV/0!</v>
      </c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15"/>
      <c r="BJ144" s="15"/>
      <c r="BK144" s="15"/>
      <c r="BL144" s="15"/>
      <c r="BM144" s="15"/>
      <c r="BN144" s="15"/>
      <c r="BO144" s="15"/>
      <c r="BP144" s="15"/>
    </row>
    <row r="145" spans="1:68" s="15" customFormat="1" ht="21" customHeight="1" x14ac:dyDescent="0.2">
      <c r="A145" s="16" t="s">
        <v>237</v>
      </c>
      <c r="B145" s="435">
        <v>0</v>
      </c>
      <c r="C145" s="436">
        <v>0</v>
      </c>
      <c r="D145" s="436">
        <v>0</v>
      </c>
      <c r="E145" s="298" t="e">
        <f t="shared" si="11"/>
        <v>#DIV/0!</v>
      </c>
      <c r="F145" s="159">
        <v>1152</v>
      </c>
      <c r="G145" s="101">
        <v>1003.968</v>
      </c>
      <c r="H145" s="101">
        <v>1445</v>
      </c>
      <c r="I145" s="298">
        <f t="shared" si="12"/>
        <v>0.43928890163829926</v>
      </c>
      <c r="J145" s="174">
        <v>89</v>
      </c>
      <c r="K145" s="101">
        <v>62.3</v>
      </c>
      <c r="L145" s="101">
        <v>124</v>
      </c>
      <c r="M145" s="298">
        <f t="shared" si="13"/>
        <v>0.99036918138041741</v>
      </c>
      <c r="N145" s="159">
        <v>0</v>
      </c>
      <c r="O145" s="101">
        <v>0</v>
      </c>
      <c r="P145" s="101">
        <v>0</v>
      </c>
      <c r="Q145" s="298" t="e">
        <f t="shared" si="14"/>
        <v>#DIV/0!</v>
      </c>
      <c r="R145" s="160">
        <v>0</v>
      </c>
      <c r="S145" s="101">
        <v>0</v>
      </c>
      <c r="T145" s="100">
        <v>0</v>
      </c>
      <c r="U145" s="557" t="e">
        <f t="shared" si="15"/>
        <v>#DIV/0!</v>
      </c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</row>
    <row r="146" spans="1:68" s="2" customFormat="1" ht="21" customHeight="1" x14ac:dyDescent="0.2">
      <c r="A146" s="63" t="s">
        <v>238</v>
      </c>
      <c r="B146" s="433">
        <v>0</v>
      </c>
      <c r="C146" s="434">
        <v>0</v>
      </c>
      <c r="D146" s="434">
        <v>0</v>
      </c>
      <c r="E146" s="299" t="e">
        <f t="shared" si="11"/>
        <v>#DIV/0!</v>
      </c>
      <c r="F146" s="161">
        <v>3744</v>
      </c>
      <c r="G146" s="104">
        <v>3847.3339999999998</v>
      </c>
      <c r="H146" s="104">
        <v>1650</v>
      </c>
      <c r="I146" s="299">
        <f t="shared" si="12"/>
        <v>-0.57113159398170266</v>
      </c>
      <c r="J146" s="173">
        <v>189</v>
      </c>
      <c r="K146" s="104">
        <v>132.30000000000001</v>
      </c>
      <c r="L146" s="104">
        <v>122</v>
      </c>
      <c r="M146" s="299">
        <f t="shared" si="13"/>
        <v>-7.7853363567649381E-2</v>
      </c>
      <c r="N146" s="161">
        <v>0</v>
      </c>
      <c r="O146" s="104">
        <v>0</v>
      </c>
      <c r="P146" s="104">
        <v>0</v>
      </c>
      <c r="Q146" s="299" t="e">
        <f t="shared" si="14"/>
        <v>#DIV/0!</v>
      </c>
      <c r="R146" s="162">
        <v>0</v>
      </c>
      <c r="S146" s="104">
        <v>0</v>
      </c>
      <c r="T146" s="103">
        <v>0</v>
      </c>
      <c r="U146" s="558" t="e">
        <f t="shared" si="15"/>
        <v>#DIV/0!</v>
      </c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15"/>
      <c r="BJ146" s="15"/>
      <c r="BK146" s="15"/>
      <c r="BL146" s="15"/>
      <c r="BM146" s="15"/>
      <c r="BN146" s="15"/>
      <c r="BO146" s="15"/>
      <c r="BP146" s="15"/>
    </row>
    <row r="147" spans="1:68" s="15" customFormat="1" ht="21" customHeight="1" x14ac:dyDescent="0.2">
      <c r="A147" s="16" t="s">
        <v>239</v>
      </c>
      <c r="B147" s="435">
        <v>0</v>
      </c>
      <c r="C147" s="436">
        <v>0</v>
      </c>
      <c r="D147" s="436">
        <v>0</v>
      </c>
      <c r="E147" s="298" t="e">
        <f t="shared" si="11"/>
        <v>#DIV/0!</v>
      </c>
      <c r="F147" s="159">
        <v>5117</v>
      </c>
      <c r="G147" s="101">
        <v>4205</v>
      </c>
      <c r="H147" s="101">
        <v>1771</v>
      </c>
      <c r="I147" s="298">
        <f t="shared" si="12"/>
        <v>-0.57883472057074914</v>
      </c>
      <c r="J147" s="174">
        <v>191</v>
      </c>
      <c r="K147" s="101">
        <v>133.69999999999999</v>
      </c>
      <c r="L147" s="101">
        <v>138</v>
      </c>
      <c r="M147" s="298">
        <f t="shared" si="13"/>
        <v>3.2161555721765156E-2</v>
      </c>
      <c r="N147" s="159">
        <v>0</v>
      </c>
      <c r="O147" s="101">
        <v>0</v>
      </c>
      <c r="P147" s="101">
        <v>0</v>
      </c>
      <c r="Q147" s="298" t="e">
        <f t="shared" si="14"/>
        <v>#DIV/0!</v>
      </c>
      <c r="R147" s="160">
        <v>0</v>
      </c>
      <c r="S147" s="101">
        <v>0</v>
      </c>
      <c r="T147" s="100">
        <v>0</v>
      </c>
      <c r="U147" s="557" t="e">
        <f t="shared" si="15"/>
        <v>#DIV/0!</v>
      </c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</row>
    <row r="148" spans="1:68" s="2" customFormat="1" ht="28.5" x14ac:dyDescent="0.2">
      <c r="A148" s="63" t="s">
        <v>240</v>
      </c>
      <c r="B148" s="433">
        <v>0</v>
      </c>
      <c r="C148" s="434">
        <v>0</v>
      </c>
      <c r="D148" s="434">
        <v>0</v>
      </c>
      <c r="E148" s="299" t="e">
        <f t="shared" si="11"/>
        <v>#DIV/0!</v>
      </c>
      <c r="F148" s="161">
        <v>4987</v>
      </c>
      <c r="G148" s="104">
        <v>3023.1190000000001</v>
      </c>
      <c r="H148" s="104">
        <v>1515</v>
      </c>
      <c r="I148" s="299">
        <f t="shared" si="12"/>
        <v>-0.49886193695980874</v>
      </c>
      <c r="J148" s="173">
        <v>211</v>
      </c>
      <c r="K148" s="104">
        <v>147.69999999999999</v>
      </c>
      <c r="L148" s="104">
        <v>183</v>
      </c>
      <c r="M148" s="299">
        <f t="shared" si="13"/>
        <v>0.23899796885578883</v>
      </c>
      <c r="N148" s="161">
        <v>0</v>
      </c>
      <c r="O148" s="104">
        <v>0</v>
      </c>
      <c r="P148" s="104">
        <v>0</v>
      </c>
      <c r="Q148" s="299" t="e">
        <f t="shared" si="14"/>
        <v>#DIV/0!</v>
      </c>
      <c r="R148" s="162">
        <v>0</v>
      </c>
      <c r="S148" s="104">
        <v>0</v>
      </c>
      <c r="T148" s="103">
        <v>0</v>
      </c>
      <c r="U148" s="558" t="e">
        <f t="shared" si="15"/>
        <v>#DIV/0!</v>
      </c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15"/>
      <c r="BJ148" s="15"/>
      <c r="BK148" s="15"/>
      <c r="BL148" s="15"/>
      <c r="BM148" s="15"/>
      <c r="BN148" s="15"/>
      <c r="BO148" s="15"/>
      <c r="BP148" s="15"/>
    </row>
    <row r="149" spans="1:68" s="15" customFormat="1" ht="21" customHeight="1" x14ac:dyDescent="0.2">
      <c r="A149" s="14" t="s">
        <v>259</v>
      </c>
      <c r="B149" s="435">
        <v>0</v>
      </c>
      <c r="C149" s="436">
        <v>0</v>
      </c>
      <c r="D149" s="436">
        <v>0</v>
      </c>
      <c r="E149" s="298" t="e">
        <f t="shared" si="11"/>
        <v>#DIV/0!</v>
      </c>
      <c r="F149" s="159">
        <v>1431</v>
      </c>
      <c r="G149" s="101">
        <v>1222.0740000000001</v>
      </c>
      <c r="H149" s="101">
        <v>637</v>
      </c>
      <c r="I149" s="298">
        <f t="shared" si="12"/>
        <v>-0.47875496901169656</v>
      </c>
      <c r="J149" s="174">
        <v>58</v>
      </c>
      <c r="K149" s="101">
        <v>40.6</v>
      </c>
      <c r="L149" s="101">
        <v>57</v>
      </c>
      <c r="M149" s="298">
        <f t="shared" si="13"/>
        <v>0.40394088669950734</v>
      </c>
      <c r="N149" s="159">
        <v>0</v>
      </c>
      <c r="O149" s="101">
        <v>0</v>
      </c>
      <c r="P149" s="101">
        <v>0</v>
      </c>
      <c r="Q149" s="298" t="e">
        <f t="shared" si="14"/>
        <v>#DIV/0!</v>
      </c>
      <c r="R149" s="160">
        <v>0</v>
      </c>
      <c r="S149" s="101">
        <v>0</v>
      </c>
      <c r="T149" s="100">
        <v>0</v>
      </c>
      <c r="U149" s="557" t="e">
        <f t="shared" si="15"/>
        <v>#DIV/0!</v>
      </c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</row>
    <row r="150" spans="1:68" s="2" customFormat="1" ht="21" customHeight="1" x14ac:dyDescent="0.2">
      <c r="A150" s="7" t="s">
        <v>258</v>
      </c>
      <c r="B150" s="433">
        <v>0</v>
      </c>
      <c r="C150" s="434">
        <v>0</v>
      </c>
      <c r="D150" s="434">
        <v>0</v>
      </c>
      <c r="E150" s="299" t="e">
        <f t="shared" si="11"/>
        <v>#DIV/0!</v>
      </c>
      <c r="F150" s="161">
        <v>2127</v>
      </c>
      <c r="G150" s="104">
        <v>1073.4970000000001</v>
      </c>
      <c r="H150" s="104">
        <v>1189</v>
      </c>
      <c r="I150" s="299">
        <f t="shared" si="12"/>
        <v>0.10759508410363505</v>
      </c>
      <c r="J150" s="173">
        <v>102</v>
      </c>
      <c r="K150" s="104">
        <v>71.400000000000006</v>
      </c>
      <c r="L150" s="104">
        <v>86</v>
      </c>
      <c r="M150" s="299">
        <f t="shared" si="13"/>
        <v>0.20448179271708677</v>
      </c>
      <c r="N150" s="161">
        <v>0</v>
      </c>
      <c r="O150" s="104">
        <v>0</v>
      </c>
      <c r="P150" s="104">
        <v>0</v>
      </c>
      <c r="Q150" s="299" t="e">
        <f t="shared" si="14"/>
        <v>#DIV/0!</v>
      </c>
      <c r="R150" s="162">
        <v>0</v>
      </c>
      <c r="S150" s="104">
        <v>0</v>
      </c>
      <c r="T150" s="103">
        <v>0</v>
      </c>
      <c r="U150" s="558" t="e">
        <f t="shared" si="15"/>
        <v>#DIV/0!</v>
      </c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15"/>
      <c r="BJ150" s="15"/>
      <c r="BK150" s="15"/>
      <c r="BL150" s="15"/>
      <c r="BM150" s="15"/>
      <c r="BN150" s="15"/>
      <c r="BO150" s="15"/>
      <c r="BP150" s="15"/>
    </row>
    <row r="151" spans="1:68" s="15" customFormat="1" ht="28.5" x14ac:dyDescent="0.2">
      <c r="A151" s="14" t="s">
        <v>257</v>
      </c>
      <c r="B151" s="435">
        <v>0</v>
      </c>
      <c r="C151" s="436">
        <v>0</v>
      </c>
      <c r="D151" s="436">
        <v>0</v>
      </c>
      <c r="E151" s="298" t="e">
        <f t="shared" si="11"/>
        <v>#DIV/0!</v>
      </c>
      <c r="F151" s="159">
        <v>4474</v>
      </c>
      <c r="G151" s="101">
        <v>3667.3380000000002</v>
      </c>
      <c r="H151" s="101">
        <v>1387</v>
      </c>
      <c r="I151" s="298">
        <f t="shared" si="12"/>
        <v>-0.62179651834655003</v>
      </c>
      <c r="J151" s="174">
        <v>260</v>
      </c>
      <c r="K151" s="101">
        <v>182</v>
      </c>
      <c r="L151" s="101">
        <v>166</v>
      </c>
      <c r="M151" s="298">
        <f t="shared" si="13"/>
        <v>-8.7912087912087933E-2</v>
      </c>
      <c r="N151" s="159">
        <v>0</v>
      </c>
      <c r="O151" s="101">
        <v>0</v>
      </c>
      <c r="P151" s="101">
        <v>0</v>
      </c>
      <c r="Q151" s="298" t="e">
        <f t="shared" si="14"/>
        <v>#DIV/0!</v>
      </c>
      <c r="R151" s="160">
        <v>0</v>
      </c>
      <c r="S151" s="101">
        <v>0</v>
      </c>
      <c r="T151" s="100">
        <v>0</v>
      </c>
      <c r="U151" s="557" t="e">
        <f t="shared" si="15"/>
        <v>#DIV/0!</v>
      </c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</row>
    <row r="152" spans="1:68" s="2" customFormat="1" ht="21" customHeight="1" x14ac:dyDescent="0.2">
      <c r="A152" s="63" t="s">
        <v>241</v>
      </c>
      <c r="B152" s="433">
        <v>0</v>
      </c>
      <c r="C152" s="434">
        <v>0</v>
      </c>
      <c r="D152" s="434">
        <v>0</v>
      </c>
      <c r="E152" s="299" t="e">
        <f t="shared" si="11"/>
        <v>#DIV/0!</v>
      </c>
      <c r="F152" s="161">
        <v>4120</v>
      </c>
      <c r="G152" s="104">
        <v>3106.0680000000002</v>
      </c>
      <c r="H152" s="104">
        <v>1126</v>
      </c>
      <c r="I152" s="299">
        <f t="shared" si="12"/>
        <v>-0.63748378979468578</v>
      </c>
      <c r="J152" s="173">
        <v>0</v>
      </c>
      <c r="K152" s="104">
        <v>126</v>
      </c>
      <c r="L152" s="104">
        <v>172</v>
      </c>
      <c r="M152" s="299">
        <f t="shared" si="13"/>
        <v>0.36507936507936511</v>
      </c>
      <c r="N152" s="161">
        <v>0</v>
      </c>
      <c r="O152" s="104">
        <v>0</v>
      </c>
      <c r="P152" s="104">
        <v>0</v>
      </c>
      <c r="Q152" s="299" t="e">
        <f t="shared" si="14"/>
        <v>#DIV/0!</v>
      </c>
      <c r="R152" s="162">
        <v>0</v>
      </c>
      <c r="S152" s="104">
        <v>0</v>
      </c>
      <c r="T152" s="103">
        <v>0</v>
      </c>
      <c r="U152" s="558" t="e">
        <f t="shared" si="15"/>
        <v>#DIV/0!</v>
      </c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15"/>
      <c r="BJ152" s="15"/>
      <c r="BK152" s="15"/>
      <c r="BL152" s="15"/>
      <c r="BM152" s="15"/>
      <c r="BN152" s="15"/>
      <c r="BO152" s="15"/>
      <c r="BP152" s="15"/>
    </row>
    <row r="153" spans="1:68" s="15" customFormat="1" ht="21" customHeight="1" x14ac:dyDescent="0.2">
      <c r="A153" s="16" t="s">
        <v>242</v>
      </c>
      <c r="B153" s="435">
        <v>0</v>
      </c>
      <c r="C153" s="437">
        <v>0</v>
      </c>
      <c r="D153" s="437">
        <v>0</v>
      </c>
      <c r="E153" s="298" t="e">
        <f t="shared" si="11"/>
        <v>#DIV/0!</v>
      </c>
      <c r="F153" s="159">
        <v>2869</v>
      </c>
      <c r="G153" s="101">
        <v>2112.732</v>
      </c>
      <c r="H153" s="101">
        <v>1111</v>
      </c>
      <c r="I153" s="298">
        <f t="shared" si="12"/>
        <v>-0.47414059142380571</v>
      </c>
      <c r="J153" s="174">
        <v>129</v>
      </c>
      <c r="K153" s="101">
        <v>90.3</v>
      </c>
      <c r="L153" s="101">
        <v>150</v>
      </c>
      <c r="M153" s="298">
        <f t="shared" si="13"/>
        <v>0.66112956810631229</v>
      </c>
      <c r="N153" s="160">
        <v>0</v>
      </c>
      <c r="O153" s="101">
        <v>0</v>
      </c>
      <c r="P153" s="101">
        <v>0</v>
      </c>
      <c r="Q153" s="298" t="e">
        <f t="shared" si="14"/>
        <v>#DIV/0!</v>
      </c>
      <c r="R153" s="160">
        <v>0</v>
      </c>
      <c r="S153" s="101">
        <v>0</v>
      </c>
      <c r="T153" s="100">
        <v>0</v>
      </c>
      <c r="U153" s="557" t="e">
        <f t="shared" si="15"/>
        <v>#DIV/0!</v>
      </c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</row>
    <row r="154" spans="1:68" s="2" customFormat="1" ht="21" customHeight="1" thickBot="1" x14ac:dyDescent="0.25">
      <c r="A154" s="62" t="s">
        <v>243</v>
      </c>
      <c r="B154" s="438">
        <v>0</v>
      </c>
      <c r="C154" s="439">
        <v>0</v>
      </c>
      <c r="D154" s="439">
        <v>0</v>
      </c>
      <c r="E154" s="309" t="e">
        <f t="shared" si="11"/>
        <v>#DIV/0!</v>
      </c>
      <c r="F154" s="175">
        <v>5440</v>
      </c>
      <c r="G154" s="119">
        <v>5598.9110000000001</v>
      </c>
      <c r="H154" s="119">
        <v>2238</v>
      </c>
      <c r="I154" s="309">
        <f t="shared" si="12"/>
        <v>-0.60027941147841068</v>
      </c>
      <c r="J154" s="176">
        <v>245</v>
      </c>
      <c r="K154" s="119">
        <v>217.7</v>
      </c>
      <c r="L154" s="119">
        <v>129</v>
      </c>
      <c r="M154" s="309">
        <f t="shared" si="13"/>
        <v>-0.40744143316490578</v>
      </c>
      <c r="N154" s="175">
        <v>0</v>
      </c>
      <c r="O154" s="119">
        <v>0</v>
      </c>
      <c r="P154" s="119">
        <v>0</v>
      </c>
      <c r="Q154" s="309" t="e">
        <f t="shared" si="14"/>
        <v>#DIV/0!</v>
      </c>
      <c r="R154" s="177">
        <v>0</v>
      </c>
      <c r="S154" s="119">
        <v>0</v>
      </c>
      <c r="T154" s="120">
        <v>0</v>
      </c>
      <c r="U154" s="568" t="e">
        <f t="shared" si="15"/>
        <v>#DIV/0!</v>
      </c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15"/>
      <c r="BJ154" s="15"/>
      <c r="BK154" s="15"/>
      <c r="BL154" s="15"/>
      <c r="BM154" s="15"/>
      <c r="BN154" s="15"/>
      <c r="BO154" s="15"/>
      <c r="BP154" s="15"/>
    </row>
    <row r="155" spans="1:68" s="24" customFormat="1" ht="21" customHeight="1" thickBot="1" x14ac:dyDescent="0.25">
      <c r="A155" s="38" t="s">
        <v>100</v>
      </c>
      <c r="B155" s="440">
        <v>0</v>
      </c>
      <c r="C155" s="441">
        <v>0</v>
      </c>
      <c r="D155" s="441">
        <v>0</v>
      </c>
      <c r="E155" s="310" t="e">
        <f t="shared" si="11"/>
        <v>#DIV/0!</v>
      </c>
      <c r="F155" s="155">
        <v>14370</v>
      </c>
      <c r="G155" s="94">
        <v>14370</v>
      </c>
      <c r="H155" s="94">
        <v>17338</v>
      </c>
      <c r="I155" s="310">
        <f t="shared" si="12"/>
        <v>0.20654140570633261</v>
      </c>
      <c r="J155" s="178">
        <v>440</v>
      </c>
      <c r="K155" s="94">
        <v>440</v>
      </c>
      <c r="L155" s="94">
        <v>18</v>
      </c>
      <c r="M155" s="310">
        <f t="shared" si="13"/>
        <v>-0.95909090909090911</v>
      </c>
      <c r="N155" s="155">
        <v>0</v>
      </c>
      <c r="O155" s="94">
        <v>0</v>
      </c>
      <c r="P155" s="94">
        <v>0</v>
      </c>
      <c r="Q155" s="310" t="e">
        <f t="shared" si="14"/>
        <v>#DIV/0!</v>
      </c>
      <c r="R155" s="156">
        <v>0</v>
      </c>
      <c r="S155" s="121">
        <v>18</v>
      </c>
      <c r="T155" s="94">
        <v>0</v>
      </c>
      <c r="U155" s="555">
        <f t="shared" si="15"/>
        <v>-1</v>
      </c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</row>
    <row r="156" spans="1:68" s="26" customFormat="1" ht="27" customHeight="1" x14ac:dyDescent="0.2">
      <c r="A156" s="37" t="s">
        <v>101</v>
      </c>
      <c r="B156" s="442">
        <v>0</v>
      </c>
      <c r="C156" s="443">
        <v>0</v>
      </c>
      <c r="D156" s="443">
        <v>0</v>
      </c>
      <c r="E156" s="311" t="e">
        <f t="shared" si="11"/>
        <v>#DIV/0!</v>
      </c>
      <c r="F156" s="157">
        <v>1212</v>
      </c>
      <c r="G156" s="98">
        <v>2612</v>
      </c>
      <c r="H156" s="98">
        <v>3935</v>
      </c>
      <c r="I156" s="311">
        <f t="shared" si="12"/>
        <v>0.50650842266462481</v>
      </c>
      <c r="J156" s="179">
        <v>332</v>
      </c>
      <c r="K156" s="98">
        <v>230</v>
      </c>
      <c r="L156" s="98">
        <v>141</v>
      </c>
      <c r="M156" s="311">
        <f>L156/K156-1</f>
        <v>-0.38695652173913042</v>
      </c>
      <c r="N156" s="157">
        <v>0</v>
      </c>
      <c r="O156" s="98">
        <v>0</v>
      </c>
      <c r="P156" s="98">
        <v>0</v>
      </c>
      <c r="Q156" s="311" t="e">
        <f>P156/O156-1</f>
        <v>#DIV/0!</v>
      </c>
      <c r="R156" s="158">
        <v>0</v>
      </c>
      <c r="S156" s="98">
        <v>0</v>
      </c>
      <c r="T156" s="98">
        <v>0</v>
      </c>
      <c r="U156" s="569" t="e">
        <f>T156/S156-1</f>
        <v>#DIV/0!</v>
      </c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</row>
    <row r="157" spans="1:68" s="26" customFormat="1" ht="22.5" customHeight="1" x14ac:dyDescent="0.2">
      <c r="A157" s="25" t="s">
        <v>102</v>
      </c>
      <c r="B157" s="435">
        <v>0</v>
      </c>
      <c r="C157" s="436">
        <v>0</v>
      </c>
      <c r="D157" s="436">
        <v>0</v>
      </c>
      <c r="E157" s="312" t="e">
        <f t="shared" si="11"/>
        <v>#DIV/0!</v>
      </c>
      <c r="F157" s="159">
        <v>1846</v>
      </c>
      <c r="G157" s="101">
        <v>2389</v>
      </c>
      <c r="H157" s="101">
        <v>3477</v>
      </c>
      <c r="I157" s="312">
        <f t="shared" si="12"/>
        <v>0.45542067810799503</v>
      </c>
      <c r="J157" s="174">
        <v>19</v>
      </c>
      <c r="K157" s="101">
        <v>63</v>
      </c>
      <c r="L157" s="101">
        <v>9</v>
      </c>
      <c r="M157" s="312">
        <f t="shared" si="13"/>
        <v>-0.85714285714285721</v>
      </c>
      <c r="N157" s="159">
        <v>0</v>
      </c>
      <c r="O157" s="101">
        <v>0</v>
      </c>
      <c r="P157" s="101">
        <v>0</v>
      </c>
      <c r="Q157" s="312" t="e">
        <f t="shared" si="14"/>
        <v>#DIV/0!</v>
      </c>
      <c r="R157" s="160">
        <v>0</v>
      </c>
      <c r="S157" s="101">
        <v>0</v>
      </c>
      <c r="T157" s="101">
        <v>0</v>
      </c>
      <c r="U157" s="570" t="e">
        <f t="shared" si="15"/>
        <v>#DIV/0!</v>
      </c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</row>
    <row r="158" spans="1:68" s="26" customFormat="1" ht="30" customHeight="1" x14ac:dyDescent="0.2">
      <c r="A158" s="32" t="s">
        <v>104</v>
      </c>
      <c r="B158" s="433">
        <v>0</v>
      </c>
      <c r="C158" s="434">
        <v>0</v>
      </c>
      <c r="D158" s="434">
        <v>0</v>
      </c>
      <c r="E158" s="313" t="e">
        <f t="shared" si="11"/>
        <v>#DIV/0!</v>
      </c>
      <c r="F158" s="161">
        <v>59</v>
      </c>
      <c r="G158" s="104">
        <v>486</v>
      </c>
      <c r="H158" s="104">
        <v>440</v>
      </c>
      <c r="I158" s="313">
        <f t="shared" si="12"/>
        <v>-9.4650205761316886E-2</v>
      </c>
      <c r="J158" s="173">
        <v>22</v>
      </c>
      <c r="K158" s="104">
        <v>25</v>
      </c>
      <c r="L158" s="104">
        <v>20</v>
      </c>
      <c r="M158" s="313">
        <f t="shared" si="13"/>
        <v>-0.19999999999999996</v>
      </c>
      <c r="N158" s="161">
        <v>0</v>
      </c>
      <c r="O158" s="104">
        <v>0</v>
      </c>
      <c r="P158" s="104">
        <v>0</v>
      </c>
      <c r="Q158" s="313" t="e">
        <f t="shared" si="14"/>
        <v>#DIV/0!</v>
      </c>
      <c r="R158" s="162">
        <v>0</v>
      </c>
      <c r="S158" s="104">
        <v>0</v>
      </c>
      <c r="T158" s="104">
        <v>0</v>
      </c>
      <c r="U158" s="564" t="e">
        <f t="shared" si="15"/>
        <v>#DIV/0!</v>
      </c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</row>
    <row r="159" spans="1:68" s="28" customFormat="1" ht="30" customHeight="1" x14ac:dyDescent="0.2">
      <c r="A159" s="27" t="s">
        <v>103</v>
      </c>
      <c r="B159" s="444">
        <v>0</v>
      </c>
      <c r="C159" s="445">
        <v>0</v>
      </c>
      <c r="D159" s="445">
        <v>0</v>
      </c>
      <c r="E159" s="314" t="e">
        <f t="shared" si="11"/>
        <v>#DIV/0!</v>
      </c>
      <c r="F159" s="180">
        <v>226</v>
      </c>
      <c r="G159" s="118">
        <v>36.159999999999997</v>
      </c>
      <c r="H159" s="118">
        <v>225</v>
      </c>
      <c r="I159" s="314">
        <f t="shared" si="12"/>
        <v>5.2223451327433636</v>
      </c>
      <c r="J159" s="181">
        <v>9</v>
      </c>
      <c r="K159" s="118">
        <v>3</v>
      </c>
      <c r="L159" s="118">
        <v>8</v>
      </c>
      <c r="M159" s="314">
        <f t="shared" si="13"/>
        <v>1.6666666666666665</v>
      </c>
      <c r="N159" s="180">
        <v>0</v>
      </c>
      <c r="O159" s="118">
        <v>0</v>
      </c>
      <c r="P159" s="118">
        <v>0</v>
      </c>
      <c r="Q159" s="314" t="e">
        <f t="shared" si="14"/>
        <v>#DIV/0!</v>
      </c>
      <c r="R159" s="182">
        <v>0</v>
      </c>
      <c r="S159" s="118">
        <v>0</v>
      </c>
      <c r="T159" s="118">
        <v>0</v>
      </c>
      <c r="U159" s="571" t="e">
        <f t="shared" si="15"/>
        <v>#DIV/0!</v>
      </c>
    </row>
    <row r="160" spans="1:68" s="28" customFormat="1" ht="30" customHeight="1" thickBot="1" x14ac:dyDescent="0.25">
      <c r="A160" s="33" t="s">
        <v>105</v>
      </c>
      <c r="B160" s="438">
        <v>0</v>
      </c>
      <c r="C160" s="439">
        <v>0</v>
      </c>
      <c r="D160" s="439">
        <v>0</v>
      </c>
      <c r="E160" s="315" t="e">
        <f t="shared" si="11"/>
        <v>#DIV/0!</v>
      </c>
      <c r="F160" s="175">
        <v>483</v>
      </c>
      <c r="G160" s="119">
        <v>1018.8</v>
      </c>
      <c r="H160" s="119">
        <v>1012</v>
      </c>
      <c r="I160" s="315">
        <f t="shared" si="12"/>
        <v>-6.6745190420102185E-3</v>
      </c>
      <c r="J160" s="176">
        <v>9</v>
      </c>
      <c r="K160" s="119">
        <v>9</v>
      </c>
      <c r="L160" s="119">
        <v>10</v>
      </c>
      <c r="M160" s="315">
        <f t="shared" si="13"/>
        <v>0.11111111111111116</v>
      </c>
      <c r="N160" s="175">
        <v>0</v>
      </c>
      <c r="O160" s="119">
        <v>0</v>
      </c>
      <c r="P160" s="119">
        <v>0</v>
      </c>
      <c r="Q160" s="315" t="e">
        <f t="shared" si="14"/>
        <v>#DIV/0!</v>
      </c>
      <c r="R160" s="177">
        <v>0</v>
      </c>
      <c r="S160" s="119">
        <v>0</v>
      </c>
      <c r="T160" s="119">
        <v>0</v>
      </c>
      <c r="U160" s="572" t="e">
        <f t="shared" si="15"/>
        <v>#DIV/0!</v>
      </c>
    </row>
    <row r="161" spans="1:21" s="28" customFormat="1" ht="20.25" customHeight="1" x14ac:dyDescent="0.2">
      <c r="A161" s="81" t="s">
        <v>133</v>
      </c>
      <c r="B161" s="446">
        <v>0</v>
      </c>
      <c r="C161" s="447">
        <v>0</v>
      </c>
      <c r="D161" s="447">
        <v>0</v>
      </c>
      <c r="E161" s="316" t="e">
        <f t="shared" si="11"/>
        <v>#DIV/0!</v>
      </c>
      <c r="F161" s="183">
        <v>0</v>
      </c>
      <c r="G161" s="122">
        <v>529.6</v>
      </c>
      <c r="H161" s="122">
        <v>529.57036535859277</v>
      </c>
      <c r="I161" s="316">
        <f t="shared" si="12"/>
        <v>-5.5956649182897777E-5</v>
      </c>
      <c r="J161" s="184">
        <v>0</v>
      </c>
      <c r="K161" s="122">
        <v>7</v>
      </c>
      <c r="L161" s="122">
        <v>7</v>
      </c>
      <c r="M161" s="316">
        <f t="shared" si="13"/>
        <v>0</v>
      </c>
      <c r="N161" s="183">
        <v>0</v>
      </c>
      <c r="O161" s="122">
        <v>0</v>
      </c>
      <c r="P161" s="122">
        <v>0</v>
      </c>
      <c r="Q161" s="316" t="e">
        <f t="shared" si="14"/>
        <v>#DIV/0!</v>
      </c>
      <c r="R161" s="185">
        <v>0</v>
      </c>
      <c r="S161" s="122">
        <v>0</v>
      </c>
      <c r="T161" s="122">
        <v>0</v>
      </c>
      <c r="U161" s="573" t="e">
        <f t="shared" si="15"/>
        <v>#DIV/0!</v>
      </c>
    </row>
    <row r="162" spans="1:21" s="28" customFormat="1" ht="19.5" customHeight="1" thickBot="1" x14ac:dyDescent="0.25">
      <c r="A162" s="80" t="s">
        <v>152</v>
      </c>
      <c r="B162" s="448">
        <v>0</v>
      </c>
      <c r="C162" s="449">
        <v>0</v>
      </c>
      <c r="D162" s="449">
        <v>0</v>
      </c>
      <c r="E162" s="317" t="e">
        <f t="shared" si="11"/>
        <v>#DIV/0!</v>
      </c>
      <c r="F162" s="186">
        <v>0</v>
      </c>
      <c r="G162" s="123">
        <f>18304.92+3613+929.04+929.04*4</f>
        <v>26563.119999999999</v>
      </c>
      <c r="H162" s="123">
        <f>508.92+9224+929.04+929.04*3</f>
        <v>13449.079999999998</v>
      </c>
      <c r="I162" s="317">
        <f t="shared" si="12"/>
        <v>-0.49369351190673394</v>
      </c>
      <c r="J162" s="187">
        <v>0</v>
      </c>
      <c r="K162" s="123">
        <f>1275.47+57+36.624+36.624*4</f>
        <v>1515.5900000000001</v>
      </c>
      <c r="L162" s="123">
        <f>104+1.013+36.624+36.624*3</f>
        <v>251.50900000000001</v>
      </c>
      <c r="M162" s="317">
        <f t="shared" si="13"/>
        <v>-0.83405208532650654</v>
      </c>
      <c r="N162" s="186">
        <v>0</v>
      </c>
      <c r="O162" s="123">
        <v>0</v>
      </c>
      <c r="P162" s="123">
        <v>0</v>
      </c>
      <c r="Q162" s="317" t="e">
        <f t="shared" si="14"/>
        <v>#DIV/0!</v>
      </c>
      <c r="R162" s="188">
        <v>0</v>
      </c>
      <c r="S162" s="123">
        <v>0</v>
      </c>
      <c r="T162" s="123">
        <v>0</v>
      </c>
      <c r="U162" s="574" t="e">
        <f t="shared" si="15"/>
        <v>#DIV/0!</v>
      </c>
    </row>
    <row r="163" spans="1:21" ht="23.25" customHeight="1" thickBot="1" x14ac:dyDescent="0.25">
      <c r="A163" s="576" t="s">
        <v>162</v>
      </c>
      <c r="B163" s="476">
        <f t="shared" ref="B163:T163" si="16">SUM(B6:B162)</f>
        <v>0</v>
      </c>
      <c r="C163" s="419">
        <f>SUM(C6:C162)</f>
        <v>0</v>
      </c>
      <c r="D163" s="419">
        <f t="shared" si="16"/>
        <v>0</v>
      </c>
      <c r="E163" s="214" t="e">
        <f>D163/C163-1</f>
        <v>#DIV/0!</v>
      </c>
      <c r="F163" s="135">
        <f t="shared" si="16"/>
        <v>316405.34804399998</v>
      </c>
      <c r="G163" s="136">
        <f>SUM(G6:G162)</f>
        <v>268702.07</v>
      </c>
      <c r="H163" s="136">
        <f>SUM(H6:H162)</f>
        <v>208055.31646820027</v>
      </c>
      <c r="I163" s="214">
        <f>H163/G163-1</f>
        <v>-0.22570259146793969</v>
      </c>
      <c r="J163" s="135">
        <f t="shared" si="16"/>
        <v>12580.954802</v>
      </c>
      <c r="K163" s="136">
        <f t="shared" si="16"/>
        <v>11551.455000000004</v>
      </c>
      <c r="L163" s="136">
        <f t="shared" si="16"/>
        <v>10067.92</v>
      </c>
      <c r="M163" s="214">
        <f>L163/K163-1</f>
        <v>-0.12842841010071915</v>
      </c>
      <c r="N163" s="526">
        <f t="shared" si="16"/>
        <v>58.106000000000002</v>
      </c>
      <c r="O163" s="136">
        <f t="shared" si="16"/>
        <v>58.384999999999998</v>
      </c>
      <c r="P163" s="136">
        <f t="shared" si="16"/>
        <v>80.072000000000003</v>
      </c>
      <c r="Q163" s="534">
        <f>P163/O163-1</f>
        <v>0.37144814592789244</v>
      </c>
      <c r="R163" s="135">
        <f>SUM(R6:R162)</f>
        <v>0</v>
      </c>
      <c r="S163" s="136">
        <f t="shared" si="16"/>
        <v>18</v>
      </c>
      <c r="T163" s="136">
        <f t="shared" si="16"/>
        <v>0</v>
      </c>
      <c r="U163" s="214">
        <f>T163/S163-1</f>
        <v>-1</v>
      </c>
    </row>
  </sheetData>
  <mergeCells count="6">
    <mergeCell ref="R3:U3"/>
    <mergeCell ref="A3:A5"/>
    <mergeCell ref="F3:I3"/>
    <mergeCell ref="J3:M3"/>
    <mergeCell ref="N3:Q3"/>
    <mergeCell ref="B3:E3"/>
  </mergeCells>
  <pageMargins left="0.27559055118110237" right="0.27559055118110237" top="0.59055118110236227" bottom="0.39370078740157483" header="0.31496062992125984" footer="0.31496062992125984"/>
  <pageSetup paperSize="9" scale="50" fitToHeight="0" orientation="landscape" r:id="rId1"/>
  <rowBreaks count="1" manualBreakCount="1">
    <brk id="133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155"/>
  <sheetViews>
    <sheetView showOutlineSymbols="0" showWhiteSpace="0" view="pageBreakPreview" zoomScale="60" zoomScaleNormal="70" workbookViewId="0">
      <selection activeCell="A2" sqref="A2"/>
    </sheetView>
  </sheetViews>
  <sheetFormatPr defaultRowHeight="14.25" x14ac:dyDescent="0.2"/>
  <cols>
    <col min="1" max="1" width="52.125" style="8" customWidth="1"/>
    <col min="2" max="3" width="10.5" customWidth="1"/>
    <col min="4" max="4" width="10.25" customWidth="1"/>
    <col min="5" max="5" width="10.5" style="5" customWidth="1"/>
    <col min="6" max="7" width="10.75" style="1" customWidth="1"/>
    <col min="8" max="8" width="10.875" style="1" customWidth="1"/>
    <col min="9" max="9" width="10.75" style="5" customWidth="1"/>
    <col min="10" max="12" width="10.75" customWidth="1"/>
    <col min="13" max="13" width="10.875" style="5" customWidth="1"/>
    <col min="14" max="14" width="10.25" customWidth="1"/>
    <col min="15" max="15" width="10.5" customWidth="1"/>
    <col min="16" max="16" width="10.25" customWidth="1"/>
    <col min="17" max="17" width="10.25" style="5" customWidth="1"/>
    <col min="18" max="18" width="10.5" customWidth="1"/>
    <col min="19" max="20" width="10.125" customWidth="1"/>
    <col min="21" max="21" width="10.25" style="5" customWidth="1"/>
    <col min="22" max="85" width="9" style="15"/>
  </cols>
  <sheetData>
    <row r="1" spans="1:85" ht="26.25" customHeight="1" x14ac:dyDescent="0.45">
      <c r="A1" s="588" t="str">
        <f>Экономия!F1</f>
        <v>Вересень 2019р.</v>
      </c>
      <c r="B1" s="2"/>
      <c r="C1" s="2"/>
      <c r="D1" s="2"/>
      <c r="E1" s="593"/>
      <c r="F1" s="591" t="s">
        <v>153</v>
      </c>
      <c r="G1" s="590"/>
      <c r="H1" s="590"/>
      <c r="I1" s="593"/>
      <c r="J1" s="2"/>
      <c r="K1" s="2"/>
      <c r="L1" s="2"/>
      <c r="M1" s="593"/>
      <c r="N1" s="2"/>
      <c r="O1" s="2"/>
      <c r="P1" s="2"/>
      <c r="Q1" s="593"/>
      <c r="R1" s="2"/>
      <c r="S1" s="2"/>
      <c r="T1" s="2"/>
      <c r="U1" s="593"/>
    </row>
    <row r="2" spans="1:85" ht="9" customHeight="1" thickBot="1" x14ac:dyDescent="0.25">
      <c r="A2" s="592"/>
      <c r="B2" s="2"/>
      <c r="C2" s="2"/>
      <c r="D2" s="2"/>
      <c r="E2" s="593"/>
      <c r="F2" s="590"/>
      <c r="G2" s="590"/>
      <c r="H2" s="590"/>
      <c r="I2" s="593"/>
      <c r="J2" s="2"/>
      <c r="K2" s="2"/>
      <c r="L2" s="2"/>
      <c r="M2" s="593"/>
      <c r="N2" s="2"/>
      <c r="O2" s="2"/>
      <c r="P2" s="2"/>
      <c r="Q2" s="593"/>
      <c r="R2" s="2"/>
      <c r="S2" s="2"/>
      <c r="T2" s="2"/>
      <c r="U2" s="593"/>
    </row>
    <row r="3" spans="1:85" ht="22.5" customHeight="1" thickBot="1" x14ac:dyDescent="0.25">
      <c r="A3" s="609" t="s">
        <v>155</v>
      </c>
      <c r="B3" s="606" t="s">
        <v>113</v>
      </c>
      <c r="C3" s="607"/>
      <c r="D3" s="607"/>
      <c r="E3" s="607"/>
      <c r="F3" s="603" t="s">
        <v>97</v>
      </c>
      <c r="G3" s="604"/>
      <c r="H3" s="604"/>
      <c r="I3" s="605"/>
      <c r="J3" s="606" t="s">
        <v>59</v>
      </c>
      <c r="K3" s="607"/>
      <c r="L3" s="607"/>
      <c r="M3" s="608"/>
      <c r="N3" s="597" t="s">
        <v>161</v>
      </c>
      <c r="O3" s="598"/>
      <c r="P3" s="598"/>
      <c r="Q3" s="599"/>
      <c r="R3" s="597" t="s">
        <v>160</v>
      </c>
      <c r="S3" s="598"/>
      <c r="T3" s="598"/>
      <c r="U3" s="599"/>
    </row>
    <row r="4" spans="1:85" ht="30" x14ac:dyDescent="0.2">
      <c r="A4" s="610"/>
      <c r="B4" s="575" t="s">
        <v>166</v>
      </c>
      <c r="C4" s="319" t="str">
        <f>$A$1</f>
        <v>Вересень 2019р.</v>
      </c>
      <c r="D4" s="319" t="str">
        <f>$A$1</f>
        <v>Вересень 2019р.</v>
      </c>
      <c r="E4" s="294" t="str">
        <f>$A$1</f>
        <v>Вересень 2019р.</v>
      </c>
      <c r="F4" s="575" t="s">
        <v>166</v>
      </c>
      <c r="G4" s="319" t="str">
        <f>$A$1</f>
        <v>Вересень 2019р.</v>
      </c>
      <c r="H4" s="319" t="str">
        <f>$A$1</f>
        <v>Вересень 2019р.</v>
      </c>
      <c r="I4" s="294" t="str">
        <f>$A$1</f>
        <v>Вересень 2019р.</v>
      </c>
      <c r="J4" s="575" t="s">
        <v>166</v>
      </c>
      <c r="K4" s="319" t="str">
        <f>$A$1</f>
        <v>Вересень 2019р.</v>
      </c>
      <c r="L4" s="319" t="str">
        <f>$A$1</f>
        <v>Вересень 2019р.</v>
      </c>
      <c r="M4" s="294" t="str">
        <f>$A$1</f>
        <v>Вересень 2019р.</v>
      </c>
      <c r="N4" s="575" t="s">
        <v>166</v>
      </c>
      <c r="O4" s="319" t="str">
        <f>$A$1</f>
        <v>Вересень 2019р.</v>
      </c>
      <c r="P4" s="319" t="str">
        <f>$A$1</f>
        <v>Вересень 2019р.</v>
      </c>
      <c r="Q4" s="294" t="str">
        <f>$A$1</f>
        <v>Вересень 2019р.</v>
      </c>
      <c r="R4" s="575" t="s">
        <v>166</v>
      </c>
      <c r="S4" s="319" t="str">
        <f>$A$1</f>
        <v>Вересень 2019р.</v>
      </c>
      <c r="T4" s="319" t="str">
        <f>$A$1</f>
        <v>Вересень 2019р.</v>
      </c>
      <c r="U4" s="294" t="str">
        <f>$A$1</f>
        <v>Вересень 2019р.</v>
      </c>
    </row>
    <row r="5" spans="1:85" s="4" customFormat="1" ht="30.75" thickBot="1" x14ac:dyDescent="0.25">
      <c r="A5" s="611"/>
      <c r="B5" s="90" t="s">
        <v>147</v>
      </c>
      <c r="C5" s="91" t="s">
        <v>174</v>
      </c>
      <c r="D5" s="91" t="s">
        <v>253</v>
      </c>
      <c r="E5" s="318" t="s">
        <v>151</v>
      </c>
      <c r="F5" s="90" t="s">
        <v>147</v>
      </c>
      <c r="G5" s="91" t="s">
        <v>174</v>
      </c>
      <c r="H5" s="91" t="s">
        <v>253</v>
      </c>
      <c r="I5" s="318" t="s">
        <v>151</v>
      </c>
      <c r="J5" s="90" t="s">
        <v>147</v>
      </c>
      <c r="K5" s="91" t="s">
        <v>174</v>
      </c>
      <c r="L5" s="91" t="s">
        <v>253</v>
      </c>
      <c r="M5" s="318" t="s">
        <v>151</v>
      </c>
      <c r="N5" s="90" t="s">
        <v>147</v>
      </c>
      <c r="O5" s="91" t="s">
        <v>174</v>
      </c>
      <c r="P5" s="91" t="s">
        <v>253</v>
      </c>
      <c r="Q5" s="318" t="s">
        <v>151</v>
      </c>
      <c r="R5" s="90" t="s">
        <v>147</v>
      </c>
      <c r="S5" s="91" t="s">
        <v>174</v>
      </c>
      <c r="T5" s="91" t="s">
        <v>253</v>
      </c>
      <c r="U5" s="318" t="s">
        <v>151</v>
      </c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</row>
    <row r="6" spans="1:85" s="2" customFormat="1" ht="21" customHeight="1" x14ac:dyDescent="0.2">
      <c r="A6" s="72" t="s">
        <v>130</v>
      </c>
      <c r="B6" s="469">
        <v>0</v>
      </c>
      <c r="C6" s="411">
        <v>0</v>
      </c>
      <c r="D6" s="411">
        <v>0</v>
      </c>
      <c r="E6" s="215" t="e">
        <f t="shared" ref="E6:E9" si="0">D6/C6-1</f>
        <v>#DIV/0!</v>
      </c>
      <c r="F6" s="124">
        <v>0</v>
      </c>
      <c r="G6" s="125">
        <v>722.6</v>
      </c>
      <c r="H6" s="125">
        <v>632.07000000000005</v>
      </c>
      <c r="I6" s="205">
        <f t="shared" ref="I6:I9" si="1">H6/G6-1</f>
        <v>-0.12528369775809567</v>
      </c>
      <c r="J6" s="126">
        <v>0</v>
      </c>
      <c r="K6" s="127">
        <v>3</v>
      </c>
      <c r="L6" s="127">
        <v>2</v>
      </c>
      <c r="M6" s="215">
        <f t="shared" ref="M6:M9" si="2">L6/K6-1</f>
        <v>-0.33333333333333337</v>
      </c>
      <c r="N6" s="521">
        <v>0</v>
      </c>
      <c r="O6" s="127">
        <v>0</v>
      </c>
      <c r="P6" s="527">
        <v>0</v>
      </c>
      <c r="Q6" s="205" t="e">
        <f t="shared" ref="Q6:Q9" si="3">P6/O6-1</f>
        <v>#DIV/0!</v>
      </c>
      <c r="R6" s="128">
        <v>0</v>
      </c>
      <c r="S6" s="127">
        <v>0</v>
      </c>
      <c r="T6" s="127">
        <v>0</v>
      </c>
      <c r="U6" s="215" t="e">
        <f t="shared" ref="U6:U9" si="4">T6/S6-1</f>
        <v>#DIV/0!</v>
      </c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</row>
    <row r="7" spans="1:85" s="15" customFormat="1" ht="21" customHeight="1" thickBot="1" x14ac:dyDescent="0.25">
      <c r="A7" s="21" t="s">
        <v>131</v>
      </c>
      <c r="B7" s="429">
        <v>0</v>
      </c>
      <c r="C7" s="412">
        <v>0</v>
      </c>
      <c r="D7" s="412">
        <v>0</v>
      </c>
      <c r="E7" s="216" t="e">
        <f t="shared" si="0"/>
        <v>#DIV/0!</v>
      </c>
      <c r="F7" s="189">
        <v>0</v>
      </c>
      <c r="G7" s="112">
        <v>519.4</v>
      </c>
      <c r="H7" s="112">
        <v>111.1</v>
      </c>
      <c r="I7" s="206">
        <f t="shared" si="1"/>
        <v>-0.78609934539853676</v>
      </c>
      <c r="J7" s="170">
        <v>0</v>
      </c>
      <c r="K7" s="129">
        <v>12</v>
      </c>
      <c r="L7" s="129">
        <v>0</v>
      </c>
      <c r="M7" s="216">
        <f t="shared" si="2"/>
        <v>-1</v>
      </c>
      <c r="N7" s="113">
        <v>0</v>
      </c>
      <c r="O7" s="129">
        <v>0</v>
      </c>
      <c r="P7" s="528">
        <v>0</v>
      </c>
      <c r="Q7" s="206" t="e">
        <f t="shared" si="3"/>
        <v>#DIV/0!</v>
      </c>
      <c r="R7" s="130">
        <v>0</v>
      </c>
      <c r="S7" s="129">
        <v>0</v>
      </c>
      <c r="T7" s="129">
        <v>0</v>
      </c>
      <c r="U7" s="216" t="e">
        <f t="shared" si="4"/>
        <v>#DIV/0!</v>
      </c>
    </row>
    <row r="8" spans="1:85" s="15" customFormat="1" ht="28.5" x14ac:dyDescent="0.2">
      <c r="A8" s="61" t="s">
        <v>75</v>
      </c>
      <c r="B8" s="442">
        <v>0</v>
      </c>
      <c r="C8" s="413">
        <v>0</v>
      </c>
      <c r="D8" s="466">
        <v>0</v>
      </c>
      <c r="E8" s="408" t="e">
        <f t="shared" si="0"/>
        <v>#DIV/0!</v>
      </c>
      <c r="F8" s="190">
        <v>17826</v>
      </c>
      <c r="G8" s="95">
        <v>22104</v>
      </c>
      <c r="H8" s="96">
        <v>24332.22</v>
      </c>
      <c r="I8" s="207">
        <f t="shared" si="1"/>
        <v>0.10080618892508153</v>
      </c>
      <c r="J8" s="179">
        <v>679</v>
      </c>
      <c r="K8" s="95">
        <v>755</v>
      </c>
      <c r="L8" s="96">
        <v>668.4</v>
      </c>
      <c r="M8" s="217">
        <f t="shared" si="2"/>
        <v>-0.1147019867549669</v>
      </c>
      <c r="N8" s="522">
        <v>0</v>
      </c>
      <c r="O8" s="95">
        <v>0</v>
      </c>
      <c r="P8" s="529">
        <v>0</v>
      </c>
      <c r="Q8" s="213" t="e">
        <f t="shared" si="3"/>
        <v>#DIV/0!</v>
      </c>
      <c r="R8" s="157">
        <v>0</v>
      </c>
      <c r="S8" s="131">
        <v>0</v>
      </c>
      <c r="T8" s="131">
        <v>0</v>
      </c>
      <c r="U8" s="217" t="e">
        <f t="shared" si="4"/>
        <v>#DIV/0!</v>
      </c>
    </row>
    <row r="9" spans="1:85" s="15" customFormat="1" ht="21" customHeight="1" x14ac:dyDescent="0.2">
      <c r="A9" s="16" t="s">
        <v>80</v>
      </c>
      <c r="B9" s="423">
        <v>0</v>
      </c>
      <c r="C9" s="414">
        <v>0</v>
      </c>
      <c r="D9" s="414">
        <v>0</v>
      </c>
      <c r="E9" s="218" t="e">
        <f t="shared" si="0"/>
        <v>#DIV/0!</v>
      </c>
      <c r="F9" s="191">
        <v>35829</v>
      </c>
      <c r="G9" s="101">
        <v>28663.200000000001</v>
      </c>
      <c r="H9" s="101">
        <v>67396.45</v>
      </c>
      <c r="I9" s="208">
        <f t="shared" si="1"/>
        <v>1.3513232995618072</v>
      </c>
      <c r="J9" s="159">
        <v>1516.4</v>
      </c>
      <c r="K9" s="132">
        <v>1312.8</v>
      </c>
      <c r="L9" s="132">
        <v>1274.75</v>
      </c>
      <c r="M9" s="218">
        <f t="shared" si="2"/>
        <v>-2.8983851310176667E-2</v>
      </c>
      <c r="N9" s="117">
        <v>0</v>
      </c>
      <c r="O9" s="132">
        <v>0</v>
      </c>
      <c r="P9" s="140">
        <v>0</v>
      </c>
      <c r="Q9" s="208" t="e">
        <f t="shared" si="3"/>
        <v>#DIV/0!</v>
      </c>
      <c r="R9" s="174">
        <v>0</v>
      </c>
      <c r="S9" s="132">
        <v>0</v>
      </c>
      <c r="T9" s="132">
        <v>0</v>
      </c>
      <c r="U9" s="218" t="e">
        <f t="shared" si="4"/>
        <v>#DIV/0!</v>
      </c>
    </row>
    <row r="10" spans="1:85" s="15" customFormat="1" ht="21" customHeight="1" thickBot="1" x14ac:dyDescent="0.25">
      <c r="A10" s="62" t="s">
        <v>82</v>
      </c>
      <c r="B10" s="470">
        <v>0</v>
      </c>
      <c r="C10" s="415">
        <v>0</v>
      </c>
      <c r="D10" s="471">
        <v>0</v>
      </c>
      <c r="E10" s="409" t="e">
        <f>D10/C10-1</f>
        <v>#DIV/0!</v>
      </c>
      <c r="F10" s="192">
        <v>12656.6</v>
      </c>
      <c r="G10" s="133">
        <v>11340.672000000002</v>
      </c>
      <c r="H10" s="133">
        <v>10517.98</v>
      </c>
      <c r="I10" s="209">
        <f>H10/G10-1</f>
        <v>-7.2543496540593222E-2</v>
      </c>
      <c r="J10" s="175">
        <v>381</v>
      </c>
      <c r="K10" s="133">
        <v>399.28800000000001</v>
      </c>
      <c r="L10" s="133">
        <v>292</v>
      </c>
      <c r="M10" s="219">
        <f>L10/K10-1</f>
        <v>-0.26869828294363973</v>
      </c>
      <c r="N10" s="523">
        <v>0</v>
      </c>
      <c r="O10" s="133">
        <v>0</v>
      </c>
      <c r="P10" s="133">
        <v>0</v>
      </c>
      <c r="Q10" s="209" t="e">
        <f>P10/O10-1</f>
        <v>#DIV/0!</v>
      </c>
      <c r="R10" s="175">
        <v>68</v>
      </c>
      <c r="S10" s="133">
        <v>80</v>
      </c>
      <c r="T10" s="133">
        <v>63</v>
      </c>
      <c r="U10" s="219">
        <f>T10/S10-1</f>
        <v>-0.21250000000000002</v>
      </c>
    </row>
    <row r="11" spans="1:85" s="2" customFormat="1" ht="21" customHeight="1" x14ac:dyDescent="0.2">
      <c r="A11" s="71" t="s">
        <v>252</v>
      </c>
      <c r="B11" s="472">
        <v>0</v>
      </c>
      <c r="C11" s="416">
        <v>0</v>
      </c>
      <c r="D11" s="473">
        <v>0</v>
      </c>
      <c r="E11" s="410" t="e">
        <f t="shared" ref="E11:E21" si="5">D11/C11-1</f>
        <v>#DIV/0!</v>
      </c>
      <c r="F11" s="193">
        <v>47665</v>
      </c>
      <c r="G11" s="134">
        <v>48427</v>
      </c>
      <c r="H11" s="134">
        <v>54895.61</v>
      </c>
      <c r="I11" s="210">
        <f t="shared" ref="I11:I21" si="6">H11/G11-1</f>
        <v>0.13357445226836262</v>
      </c>
      <c r="J11" s="194">
        <v>2153</v>
      </c>
      <c r="K11" s="134">
        <v>2012.4</v>
      </c>
      <c r="L11" s="134">
        <v>1310</v>
      </c>
      <c r="M11" s="220">
        <f t="shared" ref="M11:M21" si="7">L11/K11-1</f>
        <v>-0.34903597694295374</v>
      </c>
      <c r="N11" s="524">
        <v>0</v>
      </c>
      <c r="O11" s="134">
        <v>0</v>
      </c>
      <c r="P11" s="134">
        <v>0</v>
      </c>
      <c r="Q11" s="235" t="e">
        <f t="shared" ref="Q11:Q21" si="8">P11/O11-1</f>
        <v>#DIV/0!</v>
      </c>
      <c r="R11" s="194">
        <v>1223</v>
      </c>
      <c r="S11" s="134">
        <v>1090</v>
      </c>
      <c r="T11" s="134">
        <v>775</v>
      </c>
      <c r="U11" s="220">
        <f t="shared" ref="U11:U21" si="9">T11/S11-1</f>
        <v>-0.28899082568807344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</row>
    <row r="12" spans="1:85" s="2" customFormat="1" ht="21" customHeight="1" x14ac:dyDescent="0.2">
      <c r="A12" s="63" t="s">
        <v>76</v>
      </c>
      <c r="B12" s="474">
        <v>0</v>
      </c>
      <c r="C12" s="417">
        <v>0</v>
      </c>
      <c r="D12" s="475">
        <v>0</v>
      </c>
      <c r="E12" s="403" t="e">
        <f t="shared" si="5"/>
        <v>#DIV/0!</v>
      </c>
      <c r="F12" s="195">
        <v>44156</v>
      </c>
      <c r="G12" s="102">
        <v>42324.800000000003</v>
      </c>
      <c r="H12" s="102">
        <v>39536.699999999997</v>
      </c>
      <c r="I12" s="211">
        <f t="shared" si="6"/>
        <v>-6.5873908441386742E-2</v>
      </c>
      <c r="J12" s="195">
        <v>1698</v>
      </c>
      <c r="K12" s="102">
        <v>1413.4</v>
      </c>
      <c r="L12" s="102">
        <v>1435</v>
      </c>
      <c r="M12" s="221">
        <f t="shared" si="7"/>
        <v>1.5282298004811068E-2</v>
      </c>
      <c r="N12" s="525">
        <v>0</v>
      </c>
      <c r="O12" s="102">
        <v>0</v>
      </c>
      <c r="P12" s="102">
        <v>0</v>
      </c>
      <c r="Q12" s="211" t="e">
        <f t="shared" si="8"/>
        <v>#DIV/0!</v>
      </c>
      <c r="R12" s="195">
        <v>195</v>
      </c>
      <c r="S12" s="102">
        <v>182</v>
      </c>
      <c r="T12" s="102">
        <v>278</v>
      </c>
      <c r="U12" s="221">
        <f t="shared" si="9"/>
        <v>0.52747252747252737</v>
      </c>
      <c r="V12" s="86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</row>
    <row r="13" spans="1:85" s="2" customFormat="1" ht="21" customHeight="1" x14ac:dyDescent="0.2">
      <c r="A13" s="16" t="s">
        <v>128</v>
      </c>
      <c r="B13" s="423">
        <v>0</v>
      </c>
      <c r="C13" s="418">
        <v>0</v>
      </c>
      <c r="D13" s="418">
        <v>0</v>
      </c>
      <c r="E13" s="212" t="e">
        <f t="shared" si="5"/>
        <v>#DIV/0!</v>
      </c>
      <c r="F13" s="191">
        <v>5150</v>
      </c>
      <c r="G13" s="99">
        <v>6969.26</v>
      </c>
      <c r="H13" s="99">
        <v>8842</v>
      </c>
      <c r="I13" s="212">
        <f t="shared" si="6"/>
        <v>0.26871432548075402</v>
      </c>
      <c r="J13" s="159">
        <v>329</v>
      </c>
      <c r="K13" s="99">
        <v>401.8</v>
      </c>
      <c r="L13" s="99">
        <v>1212.701</v>
      </c>
      <c r="M13" s="222">
        <f t="shared" si="7"/>
        <v>2.018170731707317</v>
      </c>
      <c r="N13" s="117">
        <v>0</v>
      </c>
      <c r="O13" s="99">
        <v>0</v>
      </c>
      <c r="P13" s="99">
        <v>0</v>
      </c>
      <c r="Q13" s="212" t="e">
        <f t="shared" si="8"/>
        <v>#DIV/0!</v>
      </c>
      <c r="R13" s="159">
        <v>0</v>
      </c>
      <c r="S13" s="99">
        <v>0</v>
      </c>
      <c r="T13" s="99">
        <v>0</v>
      </c>
      <c r="U13" s="222" t="e">
        <f t="shared" si="9"/>
        <v>#DIV/0!</v>
      </c>
      <c r="V13" s="86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</row>
    <row r="14" spans="1:85" s="2" customFormat="1" ht="21" customHeight="1" x14ac:dyDescent="0.2">
      <c r="A14" s="7" t="s">
        <v>83</v>
      </c>
      <c r="B14" s="474">
        <v>9</v>
      </c>
      <c r="C14" s="417">
        <v>9.0719999999999992</v>
      </c>
      <c r="D14" s="417">
        <v>10</v>
      </c>
      <c r="E14" s="211">
        <f t="shared" si="5"/>
        <v>0.10229276895943573</v>
      </c>
      <c r="F14" s="195">
        <v>11564</v>
      </c>
      <c r="G14" s="102">
        <v>9951</v>
      </c>
      <c r="H14" s="102">
        <v>11100</v>
      </c>
      <c r="I14" s="211">
        <f t="shared" si="6"/>
        <v>0.11546578233343374</v>
      </c>
      <c r="J14" s="195">
        <v>1101</v>
      </c>
      <c r="K14" s="102">
        <v>1030</v>
      </c>
      <c r="L14" s="102">
        <v>877</v>
      </c>
      <c r="M14" s="221">
        <f t="shared" si="7"/>
        <v>-0.14854368932038831</v>
      </c>
      <c r="N14" s="116">
        <v>0</v>
      </c>
      <c r="O14" s="102">
        <v>0</v>
      </c>
      <c r="P14" s="102">
        <v>0</v>
      </c>
      <c r="Q14" s="211" t="e">
        <f t="shared" si="8"/>
        <v>#DIV/0!</v>
      </c>
      <c r="R14" s="195">
        <v>0</v>
      </c>
      <c r="S14" s="102">
        <v>0</v>
      </c>
      <c r="T14" s="102">
        <v>0</v>
      </c>
      <c r="U14" s="221" t="e">
        <f t="shared" si="9"/>
        <v>#DIV/0!</v>
      </c>
      <c r="V14" s="86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</row>
    <row r="15" spans="1:85" s="2" customFormat="1" ht="21" customHeight="1" x14ac:dyDescent="0.2">
      <c r="A15" s="16" t="s">
        <v>81</v>
      </c>
      <c r="B15" s="423">
        <v>0</v>
      </c>
      <c r="C15" s="418">
        <v>0</v>
      </c>
      <c r="D15" s="418">
        <v>0</v>
      </c>
      <c r="E15" s="212" t="e">
        <f t="shared" si="5"/>
        <v>#DIV/0!</v>
      </c>
      <c r="F15" s="191">
        <v>29604</v>
      </c>
      <c r="G15" s="99">
        <v>29683.200000000001</v>
      </c>
      <c r="H15" s="99">
        <v>18898.64</v>
      </c>
      <c r="I15" s="212">
        <f t="shared" si="6"/>
        <v>-0.36332201379905138</v>
      </c>
      <c r="J15" s="159">
        <v>819</v>
      </c>
      <c r="K15" s="99">
        <v>755.2</v>
      </c>
      <c r="L15" s="99">
        <v>908.4</v>
      </c>
      <c r="M15" s="222">
        <f t="shared" si="7"/>
        <v>0.2028601694915253</v>
      </c>
      <c r="N15" s="117">
        <v>0</v>
      </c>
      <c r="O15" s="99">
        <v>0</v>
      </c>
      <c r="P15" s="99">
        <v>0</v>
      </c>
      <c r="Q15" s="212" t="e">
        <f t="shared" si="8"/>
        <v>#DIV/0!</v>
      </c>
      <c r="R15" s="159">
        <v>0</v>
      </c>
      <c r="S15" s="99">
        <v>0</v>
      </c>
      <c r="T15" s="99">
        <v>0</v>
      </c>
      <c r="U15" s="222" t="e">
        <f t="shared" si="9"/>
        <v>#DIV/0!</v>
      </c>
      <c r="V15" s="86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</row>
    <row r="16" spans="1:85" s="2" customFormat="1" ht="21" customHeight="1" thickBot="1" x14ac:dyDescent="0.25">
      <c r="A16" s="62" t="s">
        <v>79</v>
      </c>
      <c r="B16" s="470">
        <v>0</v>
      </c>
      <c r="C16" s="415">
        <v>0</v>
      </c>
      <c r="D16" s="415">
        <v>0</v>
      </c>
      <c r="E16" s="209" t="e">
        <f t="shared" si="5"/>
        <v>#DIV/0!</v>
      </c>
      <c r="F16" s="192">
        <f>631+278</f>
        <v>909</v>
      </c>
      <c r="G16" s="133">
        <v>604.79999999999995</v>
      </c>
      <c r="H16" s="133">
        <v>509</v>
      </c>
      <c r="I16" s="209">
        <f t="shared" si="6"/>
        <v>-0.15839947089947082</v>
      </c>
      <c r="J16" s="175">
        <v>16</v>
      </c>
      <c r="K16" s="133">
        <v>12.8</v>
      </c>
      <c r="L16" s="133">
        <v>13</v>
      </c>
      <c r="M16" s="219">
        <f t="shared" si="7"/>
        <v>1.5625E-2</v>
      </c>
      <c r="N16" s="523">
        <v>0</v>
      </c>
      <c r="O16" s="133">
        <v>0</v>
      </c>
      <c r="P16" s="133">
        <v>0</v>
      </c>
      <c r="Q16" s="530" t="e">
        <f t="shared" si="8"/>
        <v>#DIV/0!</v>
      </c>
      <c r="R16" s="175">
        <v>0</v>
      </c>
      <c r="S16" s="133">
        <v>5</v>
      </c>
      <c r="T16" s="133">
        <v>5</v>
      </c>
      <c r="U16" s="219">
        <f t="shared" si="9"/>
        <v>0</v>
      </c>
      <c r="V16" s="86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</row>
    <row r="17" spans="1:85" s="2" customFormat="1" ht="21" customHeight="1" x14ac:dyDescent="0.2">
      <c r="A17" s="61" t="s">
        <v>111</v>
      </c>
      <c r="B17" s="422">
        <v>0</v>
      </c>
      <c r="C17" s="413">
        <v>0</v>
      </c>
      <c r="D17" s="413">
        <v>0</v>
      </c>
      <c r="E17" s="213" t="e">
        <f t="shared" si="5"/>
        <v>#DIV/0!</v>
      </c>
      <c r="F17" s="196">
        <v>14153</v>
      </c>
      <c r="G17" s="95">
        <v>11322.4</v>
      </c>
      <c r="H17" s="95">
        <v>6827.85</v>
      </c>
      <c r="I17" s="213">
        <f t="shared" si="6"/>
        <v>-0.39696089168374193</v>
      </c>
      <c r="J17" s="157">
        <v>195</v>
      </c>
      <c r="K17" s="95">
        <v>251.5</v>
      </c>
      <c r="L17" s="95">
        <v>302</v>
      </c>
      <c r="M17" s="223">
        <f t="shared" si="7"/>
        <v>0.20079522862823063</v>
      </c>
      <c r="N17" s="197">
        <v>0</v>
      </c>
      <c r="O17" s="95">
        <v>0</v>
      </c>
      <c r="P17" s="95">
        <v>0</v>
      </c>
      <c r="Q17" s="531" t="e">
        <f t="shared" si="8"/>
        <v>#DIV/0!</v>
      </c>
      <c r="R17" s="157">
        <v>0</v>
      </c>
      <c r="S17" s="95">
        <v>0</v>
      </c>
      <c r="T17" s="95">
        <v>0</v>
      </c>
      <c r="U17" s="223" t="e">
        <f t="shared" si="9"/>
        <v>#DIV/0!</v>
      </c>
      <c r="V17" s="86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</row>
    <row r="18" spans="1:85" s="15" customFormat="1" ht="21" customHeight="1" x14ac:dyDescent="0.2">
      <c r="A18" s="16" t="s">
        <v>78</v>
      </c>
      <c r="B18" s="423">
        <v>0</v>
      </c>
      <c r="C18" s="418">
        <v>0</v>
      </c>
      <c r="D18" s="418">
        <v>0</v>
      </c>
      <c r="E18" s="212" t="e">
        <f t="shared" si="5"/>
        <v>#DIV/0!</v>
      </c>
      <c r="F18" s="191">
        <v>8591.89</v>
      </c>
      <c r="G18" s="99">
        <v>6873.6</v>
      </c>
      <c r="H18" s="99">
        <v>7867.1</v>
      </c>
      <c r="I18" s="212">
        <f t="shared" si="6"/>
        <v>0.14453852420856617</v>
      </c>
      <c r="J18" s="159">
        <v>256.2</v>
      </c>
      <c r="K18" s="99">
        <v>220.3</v>
      </c>
      <c r="L18" s="99">
        <v>146.12</v>
      </c>
      <c r="M18" s="222">
        <f t="shared" si="7"/>
        <v>-0.33672265093054932</v>
      </c>
      <c r="N18" s="117">
        <v>0</v>
      </c>
      <c r="O18" s="99">
        <v>0</v>
      </c>
      <c r="P18" s="99">
        <v>0</v>
      </c>
      <c r="Q18" s="532" t="e">
        <f t="shared" si="8"/>
        <v>#DIV/0!</v>
      </c>
      <c r="R18" s="159">
        <v>0</v>
      </c>
      <c r="S18" s="99">
        <v>0</v>
      </c>
      <c r="T18" s="99">
        <v>0</v>
      </c>
      <c r="U18" s="222" t="e">
        <f t="shared" si="9"/>
        <v>#DIV/0!</v>
      </c>
    </row>
    <row r="19" spans="1:85" s="2" customFormat="1" ht="21" customHeight="1" x14ac:dyDescent="0.2">
      <c r="A19" s="63" t="s">
        <v>110</v>
      </c>
      <c r="B19" s="424">
        <v>0</v>
      </c>
      <c r="C19" s="417">
        <v>0</v>
      </c>
      <c r="D19" s="417">
        <v>0</v>
      </c>
      <c r="E19" s="211" t="e">
        <f t="shared" si="5"/>
        <v>#DIV/0!</v>
      </c>
      <c r="F19" s="195">
        <v>3281</v>
      </c>
      <c r="G19" s="102">
        <v>3800</v>
      </c>
      <c r="H19" s="102">
        <v>-5786</v>
      </c>
      <c r="I19" s="211">
        <f t="shared" si="6"/>
        <v>-2.5226315789473683</v>
      </c>
      <c r="J19" s="161">
        <v>169.4</v>
      </c>
      <c r="K19" s="102">
        <v>135.19999999999999</v>
      </c>
      <c r="L19" s="102">
        <v>67.5</v>
      </c>
      <c r="M19" s="221">
        <f t="shared" si="7"/>
        <v>-0.50073964497041423</v>
      </c>
      <c r="N19" s="116">
        <v>2.883</v>
      </c>
      <c r="O19" s="102">
        <v>0</v>
      </c>
      <c r="P19" s="102">
        <v>0</v>
      </c>
      <c r="Q19" s="533" t="e">
        <f t="shared" si="8"/>
        <v>#DIV/0!</v>
      </c>
      <c r="R19" s="161">
        <v>0</v>
      </c>
      <c r="S19" s="102">
        <v>0</v>
      </c>
      <c r="T19" s="102">
        <v>0</v>
      </c>
      <c r="U19" s="221" t="e">
        <f t="shared" si="9"/>
        <v>#DIV/0!</v>
      </c>
      <c r="V19" s="60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</row>
    <row r="20" spans="1:85" s="15" customFormat="1" ht="21" customHeight="1" x14ac:dyDescent="0.2">
      <c r="A20" s="16" t="s">
        <v>77</v>
      </c>
      <c r="B20" s="423">
        <v>0</v>
      </c>
      <c r="C20" s="418">
        <v>0</v>
      </c>
      <c r="D20" s="418">
        <v>0</v>
      </c>
      <c r="E20" s="212" t="e">
        <f t="shared" si="5"/>
        <v>#DIV/0!</v>
      </c>
      <c r="F20" s="191">
        <v>2576</v>
      </c>
      <c r="G20" s="99">
        <v>2060.8000000000002</v>
      </c>
      <c r="H20" s="99">
        <v>12336.8</v>
      </c>
      <c r="I20" s="212">
        <f t="shared" si="6"/>
        <v>4.9864130434782599</v>
      </c>
      <c r="J20" s="159">
        <v>148</v>
      </c>
      <c r="K20" s="99">
        <v>118.4</v>
      </c>
      <c r="L20" s="99">
        <v>118.4</v>
      </c>
      <c r="M20" s="222">
        <f t="shared" si="7"/>
        <v>0</v>
      </c>
      <c r="N20" s="117">
        <v>0</v>
      </c>
      <c r="O20" s="99">
        <v>0</v>
      </c>
      <c r="P20" s="99">
        <v>0</v>
      </c>
      <c r="Q20" s="532" t="e">
        <f t="shared" si="8"/>
        <v>#DIV/0!</v>
      </c>
      <c r="R20" s="159">
        <v>0</v>
      </c>
      <c r="S20" s="99">
        <v>0</v>
      </c>
      <c r="T20" s="99">
        <v>0</v>
      </c>
      <c r="U20" s="222" t="e">
        <f t="shared" si="9"/>
        <v>#DIV/0!</v>
      </c>
    </row>
    <row r="21" spans="1:85" s="2" customFormat="1" ht="21" customHeight="1" x14ac:dyDescent="0.2">
      <c r="A21" s="7" t="s">
        <v>132</v>
      </c>
      <c r="B21" s="424">
        <v>0</v>
      </c>
      <c r="C21" s="417">
        <v>0</v>
      </c>
      <c r="D21" s="417">
        <v>0</v>
      </c>
      <c r="E21" s="211" t="e">
        <f t="shared" si="5"/>
        <v>#DIV/0!</v>
      </c>
      <c r="F21" s="195">
        <v>4052</v>
      </c>
      <c r="G21" s="102">
        <v>4441.6000000000004</v>
      </c>
      <c r="H21" s="102">
        <v>6354</v>
      </c>
      <c r="I21" s="211">
        <f t="shared" si="6"/>
        <v>0.43056556195965401</v>
      </c>
      <c r="J21" s="161">
        <v>269</v>
      </c>
      <c r="K21" s="102">
        <v>237.7</v>
      </c>
      <c r="L21" s="102">
        <v>149.30000000000001</v>
      </c>
      <c r="M21" s="221">
        <f t="shared" si="7"/>
        <v>-0.37189734960033649</v>
      </c>
      <c r="N21" s="116">
        <v>0</v>
      </c>
      <c r="O21" s="102">
        <v>0</v>
      </c>
      <c r="P21" s="102">
        <v>0</v>
      </c>
      <c r="Q21" s="533" t="e">
        <f t="shared" si="8"/>
        <v>#DIV/0!</v>
      </c>
      <c r="R21" s="161">
        <v>0</v>
      </c>
      <c r="S21" s="102">
        <v>0</v>
      </c>
      <c r="T21" s="102">
        <v>0</v>
      </c>
      <c r="U21" s="221" t="e">
        <f t="shared" si="9"/>
        <v>#DIV/0!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</row>
    <row r="22" spans="1:85" ht="24.75" customHeight="1" thickBot="1" x14ac:dyDescent="0.25">
      <c r="A22" s="576" t="s">
        <v>162</v>
      </c>
      <c r="B22" s="476">
        <f>SUM(B6:B21)</f>
        <v>9</v>
      </c>
      <c r="C22" s="419">
        <f t="shared" ref="C22:T22" si="10">SUM(C6:C21)</f>
        <v>9.0719999999999992</v>
      </c>
      <c r="D22" s="419">
        <f t="shared" si="10"/>
        <v>10</v>
      </c>
      <c r="E22" s="214">
        <f>D22/C22-1</f>
        <v>0.10229276895943573</v>
      </c>
      <c r="F22" s="135">
        <f t="shared" si="10"/>
        <v>238013.49</v>
      </c>
      <c r="G22" s="136">
        <f t="shared" si="10"/>
        <v>229808.33200000002</v>
      </c>
      <c r="H22" s="136">
        <f t="shared" si="10"/>
        <v>264371.52</v>
      </c>
      <c r="I22" s="214">
        <f>H22/G22-1</f>
        <v>0.15040006469391187</v>
      </c>
      <c r="J22" s="135">
        <f t="shared" si="10"/>
        <v>9730</v>
      </c>
      <c r="K22" s="136">
        <f t="shared" si="10"/>
        <v>9070.7880000000023</v>
      </c>
      <c r="L22" s="136">
        <f t="shared" si="10"/>
        <v>8776.5709999999999</v>
      </c>
      <c r="M22" s="214">
        <f>L22/K22-1</f>
        <v>-3.243566049608948E-2</v>
      </c>
      <c r="N22" s="526">
        <f t="shared" si="10"/>
        <v>2.883</v>
      </c>
      <c r="O22" s="136">
        <f t="shared" si="10"/>
        <v>0</v>
      </c>
      <c r="P22" s="136">
        <f t="shared" si="10"/>
        <v>0</v>
      </c>
      <c r="Q22" s="534" t="e">
        <f>P22/O22-1</f>
        <v>#DIV/0!</v>
      </c>
      <c r="R22" s="135">
        <f t="shared" si="10"/>
        <v>1486</v>
      </c>
      <c r="S22" s="136">
        <f>SUM(S6:S21)</f>
        <v>1357</v>
      </c>
      <c r="T22" s="136">
        <f t="shared" si="10"/>
        <v>1121</v>
      </c>
      <c r="U22" s="214">
        <f>T22/S22-1</f>
        <v>-0.17391304347826086</v>
      </c>
    </row>
    <row r="23" spans="1:85" x14ac:dyDescent="0.2">
      <c r="A23" s="35"/>
      <c r="C23" s="153"/>
      <c r="G23" s="152"/>
      <c r="K23" s="153"/>
      <c r="O23" s="153"/>
    </row>
    <row r="24" spans="1:85" x14ac:dyDescent="0.2">
      <c r="A24" s="87"/>
      <c r="C24" s="153"/>
      <c r="G24" s="152"/>
      <c r="K24" s="153"/>
      <c r="O24" s="153"/>
    </row>
    <row r="25" spans="1:85" x14ac:dyDescent="0.2">
      <c r="C25" s="153"/>
      <c r="G25" s="152"/>
      <c r="K25" s="153"/>
      <c r="O25" s="153"/>
    </row>
    <row r="26" spans="1:85" x14ac:dyDescent="0.2">
      <c r="C26" s="153"/>
      <c r="G26" s="152"/>
      <c r="K26" s="153"/>
      <c r="O26" s="153"/>
    </row>
    <row r="27" spans="1:85" x14ac:dyDescent="0.2">
      <c r="C27" s="153"/>
      <c r="G27" s="152"/>
      <c r="K27" s="153"/>
      <c r="O27" s="153"/>
    </row>
    <row r="28" spans="1:85" x14ac:dyDescent="0.2">
      <c r="C28" s="153"/>
      <c r="G28" s="152"/>
      <c r="K28" s="153"/>
      <c r="O28" s="153"/>
    </row>
    <row r="29" spans="1:85" x14ac:dyDescent="0.2">
      <c r="C29" s="153"/>
      <c r="G29" s="152"/>
      <c r="K29" s="153"/>
      <c r="O29" s="153"/>
    </row>
    <row r="30" spans="1:85" x14ac:dyDescent="0.2">
      <c r="C30" s="153"/>
      <c r="G30" s="152"/>
      <c r="K30" s="153"/>
      <c r="O30" s="153"/>
    </row>
    <row r="31" spans="1:85" x14ac:dyDescent="0.2">
      <c r="C31" s="153"/>
      <c r="G31" s="152"/>
      <c r="K31" s="153"/>
      <c r="O31" s="153"/>
    </row>
    <row r="32" spans="1:85" x14ac:dyDescent="0.2">
      <c r="C32" s="153"/>
      <c r="G32" s="152"/>
      <c r="K32" s="153"/>
      <c r="O32" s="153"/>
    </row>
    <row r="33" spans="3:15" x14ac:dyDescent="0.2">
      <c r="C33" s="153"/>
      <c r="G33" s="152"/>
      <c r="K33" s="153"/>
      <c r="O33" s="153"/>
    </row>
    <row r="34" spans="3:15" x14ac:dyDescent="0.2">
      <c r="C34" s="153"/>
      <c r="G34" s="152"/>
      <c r="K34" s="153"/>
      <c r="O34" s="153"/>
    </row>
    <row r="35" spans="3:15" x14ac:dyDescent="0.2">
      <c r="C35" s="153"/>
      <c r="G35" s="152"/>
      <c r="K35" s="153"/>
      <c r="O35" s="153"/>
    </row>
    <row r="36" spans="3:15" x14ac:dyDescent="0.2">
      <c r="C36" s="153"/>
      <c r="G36" s="152"/>
      <c r="K36" s="153"/>
      <c r="O36" s="153"/>
    </row>
    <row r="37" spans="3:15" x14ac:dyDescent="0.2">
      <c r="C37" s="153"/>
      <c r="G37" s="152"/>
      <c r="K37" s="153"/>
      <c r="O37" s="153"/>
    </row>
    <row r="38" spans="3:15" x14ac:dyDescent="0.2">
      <c r="C38" s="153"/>
      <c r="G38" s="152"/>
      <c r="K38" s="153"/>
      <c r="O38" s="153"/>
    </row>
    <row r="39" spans="3:15" x14ac:dyDescent="0.2">
      <c r="C39" s="153"/>
      <c r="G39" s="152"/>
      <c r="K39" s="153"/>
      <c r="O39" s="153"/>
    </row>
    <row r="40" spans="3:15" x14ac:dyDescent="0.2">
      <c r="C40" s="153"/>
      <c r="G40" s="152"/>
      <c r="K40" s="153"/>
      <c r="O40" s="153"/>
    </row>
    <row r="41" spans="3:15" x14ac:dyDescent="0.2">
      <c r="C41" s="153"/>
      <c r="G41" s="152"/>
      <c r="K41" s="153"/>
      <c r="O41" s="153"/>
    </row>
    <row r="42" spans="3:15" x14ac:dyDescent="0.2">
      <c r="C42" s="153"/>
      <c r="G42" s="152"/>
      <c r="K42" s="153"/>
      <c r="O42" s="153"/>
    </row>
    <row r="43" spans="3:15" x14ac:dyDescent="0.2">
      <c r="C43" s="153"/>
      <c r="G43" s="152"/>
      <c r="K43" s="153"/>
      <c r="O43" s="153"/>
    </row>
    <row r="44" spans="3:15" x14ac:dyDescent="0.2">
      <c r="C44" s="153"/>
      <c r="G44" s="152"/>
      <c r="K44" s="153"/>
      <c r="O44" s="153"/>
    </row>
    <row r="45" spans="3:15" x14ac:dyDescent="0.2">
      <c r="C45" s="153"/>
      <c r="G45" s="152"/>
      <c r="K45" s="153"/>
      <c r="O45" s="153"/>
    </row>
    <row r="46" spans="3:15" x14ac:dyDescent="0.2">
      <c r="C46" s="153"/>
      <c r="G46" s="152"/>
      <c r="K46" s="153"/>
      <c r="O46" s="153"/>
    </row>
    <row r="47" spans="3:15" x14ac:dyDescent="0.2">
      <c r="C47" s="153"/>
      <c r="G47" s="152"/>
      <c r="K47" s="153"/>
      <c r="O47" s="153"/>
    </row>
    <row r="48" spans="3:15" x14ac:dyDescent="0.2">
      <c r="C48" s="153"/>
      <c r="G48" s="152"/>
      <c r="K48" s="153"/>
      <c r="O48" s="153"/>
    </row>
    <row r="49" spans="3:19" x14ac:dyDescent="0.2">
      <c r="C49" s="153"/>
      <c r="G49" s="152"/>
      <c r="K49" s="153"/>
      <c r="O49" s="153"/>
    </row>
    <row r="50" spans="3:19" x14ac:dyDescent="0.2">
      <c r="C50" s="153"/>
      <c r="G50" s="152"/>
      <c r="K50" s="153"/>
      <c r="O50" s="153"/>
    </row>
    <row r="51" spans="3:19" x14ac:dyDescent="0.2">
      <c r="C51" s="153"/>
      <c r="G51" s="152"/>
      <c r="K51" s="153"/>
      <c r="O51" s="153"/>
    </row>
    <row r="52" spans="3:19" x14ac:dyDescent="0.2">
      <c r="C52" s="153"/>
      <c r="G52" s="152"/>
      <c r="K52" s="153"/>
      <c r="O52" s="153"/>
    </row>
    <row r="53" spans="3:19" x14ac:dyDescent="0.2">
      <c r="C53" s="153"/>
      <c r="G53" s="152"/>
      <c r="K53" s="153"/>
      <c r="O53" s="153"/>
    </row>
    <row r="54" spans="3:19" x14ac:dyDescent="0.2">
      <c r="C54" s="153"/>
      <c r="G54" s="152"/>
      <c r="K54" s="153"/>
      <c r="O54" s="153"/>
    </row>
    <row r="55" spans="3:19" x14ac:dyDescent="0.2">
      <c r="C55" s="153"/>
      <c r="G55" s="152"/>
      <c r="K55" s="153"/>
      <c r="O55" s="153"/>
    </row>
    <row r="56" spans="3:19" x14ac:dyDescent="0.2">
      <c r="C56" s="153"/>
      <c r="G56" s="152"/>
      <c r="K56" s="153"/>
      <c r="O56" s="153"/>
    </row>
    <row r="57" spans="3:19" x14ac:dyDescent="0.2">
      <c r="C57" s="153"/>
      <c r="G57" s="152"/>
      <c r="K57" s="153"/>
      <c r="O57" s="153"/>
    </row>
    <row r="58" spans="3:19" x14ac:dyDescent="0.2">
      <c r="C58" s="153"/>
      <c r="G58" s="152"/>
      <c r="K58" s="153"/>
      <c r="O58" s="153"/>
    </row>
    <row r="59" spans="3:19" x14ac:dyDescent="0.2">
      <c r="C59" s="153"/>
      <c r="G59" s="152"/>
      <c r="K59" s="153"/>
      <c r="O59" s="153"/>
    </row>
    <row r="60" spans="3:19" x14ac:dyDescent="0.2">
      <c r="C60" s="153"/>
      <c r="G60" s="152"/>
      <c r="K60" s="153"/>
      <c r="O60" s="153"/>
    </row>
    <row r="61" spans="3:19" x14ac:dyDescent="0.2">
      <c r="C61" s="153"/>
      <c r="G61" s="152"/>
      <c r="K61" s="153"/>
      <c r="O61" s="153"/>
    </row>
    <row r="62" spans="3:19" x14ac:dyDescent="0.2">
      <c r="C62" s="153"/>
      <c r="G62" s="152"/>
      <c r="K62" s="153"/>
      <c r="O62" s="153"/>
    </row>
    <row r="63" spans="3:19" x14ac:dyDescent="0.2">
      <c r="C63" s="153"/>
      <c r="G63" s="152"/>
      <c r="K63" s="153"/>
      <c r="O63" s="153"/>
    </row>
    <row r="64" spans="3:19" x14ac:dyDescent="0.2">
      <c r="C64" s="153"/>
      <c r="G64" s="152"/>
      <c r="K64" s="153"/>
      <c r="O64" s="153"/>
      <c r="S64" s="153"/>
    </row>
    <row r="65" spans="3:15" x14ac:dyDescent="0.2">
      <c r="C65" s="153"/>
      <c r="G65" s="152"/>
      <c r="K65" s="153"/>
      <c r="O65" s="153"/>
    </row>
    <row r="66" spans="3:15" x14ac:dyDescent="0.2">
      <c r="C66" s="153"/>
      <c r="G66" s="152"/>
      <c r="K66" s="153"/>
      <c r="O66" s="153"/>
    </row>
    <row r="67" spans="3:15" x14ac:dyDescent="0.2">
      <c r="C67" s="153"/>
      <c r="G67" s="152"/>
      <c r="K67" s="153"/>
      <c r="O67" s="153"/>
    </row>
    <row r="68" spans="3:15" x14ac:dyDescent="0.2">
      <c r="C68" s="153"/>
      <c r="G68" s="152"/>
      <c r="K68" s="153"/>
      <c r="O68" s="153"/>
    </row>
    <row r="69" spans="3:15" x14ac:dyDescent="0.2">
      <c r="C69" s="153"/>
      <c r="G69" s="152"/>
      <c r="K69" s="153"/>
      <c r="O69" s="153"/>
    </row>
    <row r="70" spans="3:15" x14ac:dyDescent="0.2">
      <c r="C70" s="153"/>
      <c r="G70" s="152"/>
      <c r="K70" s="153"/>
      <c r="O70" s="153"/>
    </row>
    <row r="71" spans="3:15" x14ac:dyDescent="0.2">
      <c r="C71" s="153"/>
      <c r="G71" s="152"/>
      <c r="K71" s="153"/>
      <c r="O71" s="153"/>
    </row>
    <row r="72" spans="3:15" x14ac:dyDescent="0.2">
      <c r="C72" s="153"/>
      <c r="G72" s="152"/>
      <c r="K72" s="153"/>
      <c r="O72" s="153"/>
    </row>
    <row r="73" spans="3:15" x14ac:dyDescent="0.2">
      <c r="C73" s="153"/>
      <c r="G73" s="152"/>
      <c r="K73" s="153"/>
      <c r="O73" s="153"/>
    </row>
    <row r="74" spans="3:15" x14ac:dyDescent="0.2">
      <c r="C74" s="153"/>
      <c r="G74" s="152"/>
      <c r="K74" s="153"/>
      <c r="O74" s="153"/>
    </row>
    <row r="75" spans="3:15" x14ac:dyDescent="0.2">
      <c r="C75" s="153"/>
      <c r="G75" s="152"/>
      <c r="K75" s="153"/>
      <c r="O75" s="153"/>
    </row>
    <row r="76" spans="3:15" x14ac:dyDescent="0.2">
      <c r="C76" s="153"/>
      <c r="G76" s="152"/>
      <c r="K76" s="153"/>
      <c r="O76" s="153"/>
    </row>
    <row r="77" spans="3:15" x14ac:dyDescent="0.2">
      <c r="C77" s="153"/>
      <c r="G77" s="152"/>
      <c r="K77" s="153"/>
      <c r="O77" s="153"/>
    </row>
    <row r="78" spans="3:15" x14ac:dyDescent="0.2">
      <c r="C78" s="153"/>
      <c r="G78" s="152"/>
      <c r="K78" s="153"/>
      <c r="O78" s="153"/>
    </row>
    <row r="79" spans="3:15" x14ac:dyDescent="0.2">
      <c r="C79" s="153"/>
      <c r="G79" s="152"/>
      <c r="K79" s="153"/>
      <c r="O79" s="153"/>
    </row>
    <row r="80" spans="3:15" x14ac:dyDescent="0.2">
      <c r="C80" s="153"/>
      <c r="G80" s="152"/>
      <c r="K80" s="153"/>
      <c r="O80" s="153"/>
    </row>
    <row r="81" spans="3:15" x14ac:dyDescent="0.2">
      <c r="C81" s="153"/>
      <c r="G81" s="152"/>
      <c r="K81" s="153"/>
      <c r="O81" s="153"/>
    </row>
    <row r="82" spans="3:15" x14ac:dyDescent="0.2">
      <c r="C82" s="153"/>
      <c r="G82" s="152"/>
      <c r="K82" s="153"/>
      <c r="O82" s="153"/>
    </row>
    <row r="83" spans="3:15" x14ac:dyDescent="0.2">
      <c r="C83" s="153"/>
      <c r="G83" s="152"/>
      <c r="K83" s="153"/>
      <c r="O83" s="153"/>
    </row>
    <row r="84" spans="3:15" x14ac:dyDescent="0.2">
      <c r="C84" s="153"/>
      <c r="G84" s="152"/>
      <c r="K84" s="153"/>
      <c r="O84" s="153"/>
    </row>
    <row r="85" spans="3:15" x14ac:dyDescent="0.2">
      <c r="C85" s="153"/>
      <c r="G85" s="152"/>
      <c r="K85" s="153"/>
      <c r="O85" s="153"/>
    </row>
    <row r="86" spans="3:15" x14ac:dyDescent="0.2">
      <c r="C86" s="153"/>
      <c r="G86" s="152"/>
      <c r="K86" s="153"/>
      <c r="O86" s="153"/>
    </row>
    <row r="87" spans="3:15" x14ac:dyDescent="0.2">
      <c r="C87" s="153"/>
      <c r="G87" s="152"/>
      <c r="K87" s="153"/>
      <c r="O87" s="153"/>
    </row>
    <row r="88" spans="3:15" x14ac:dyDescent="0.2">
      <c r="C88" s="153"/>
      <c r="G88" s="152"/>
      <c r="K88" s="153"/>
      <c r="O88" s="153"/>
    </row>
    <row r="89" spans="3:15" x14ac:dyDescent="0.2">
      <c r="C89" s="153"/>
      <c r="G89" s="152"/>
      <c r="K89" s="153"/>
      <c r="O89" s="153"/>
    </row>
    <row r="90" spans="3:15" x14ac:dyDescent="0.2">
      <c r="C90" s="153"/>
      <c r="G90" s="152"/>
      <c r="K90" s="153"/>
      <c r="O90" s="153"/>
    </row>
    <row r="91" spans="3:15" x14ac:dyDescent="0.2">
      <c r="C91" s="153"/>
      <c r="G91" s="152"/>
      <c r="K91" s="153"/>
      <c r="O91" s="153"/>
    </row>
    <row r="92" spans="3:15" x14ac:dyDescent="0.2">
      <c r="C92" s="153"/>
      <c r="G92" s="152"/>
      <c r="K92" s="153"/>
      <c r="O92" s="153"/>
    </row>
    <row r="93" spans="3:15" x14ac:dyDescent="0.2">
      <c r="C93" s="153"/>
      <c r="G93" s="152"/>
      <c r="K93" s="153"/>
      <c r="O93" s="153"/>
    </row>
    <row r="94" spans="3:15" x14ac:dyDescent="0.2">
      <c r="C94" s="153"/>
      <c r="G94" s="152"/>
      <c r="K94" s="153"/>
      <c r="O94" s="153"/>
    </row>
    <row r="95" spans="3:15" x14ac:dyDescent="0.2">
      <c r="C95" s="153"/>
      <c r="G95" s="152"/>
      <c r="K95" s="153"/>
      <c r="O95" s="153"/>
    </row>
    <row r="96" spans="3:15" x14ac:dyDescent="0.2">
      <c r="C96" s="153"/>
      <c r="G96" s="152"/>
      <c r="K96" s="153"/>
      <c r="O96" s="153"/>
    </row>
    <row r="97" spans="3:15" x14ac:dyDescent="0.2">
      <c r="C97" s="153"/>
      <c r="G97" s="152"/>
      <c r="K97" s="153"/>
      <c r="O97" s="153"/>
    </row>
    <row r="98" spans="3:15" x14ac:dyDescent="0.2">
      <c r="C98" s="153"/>
      <c r="G98" s="152"/>
      <c r="K98" s="153"/>
      <c r="O98" s="153"/>
    </row>
    <row r="99" spans="3:15" x14ac:dyDescent="0.2">
      <c r="C99" s="153"/>
      <c r="G99" s="152"/>
      <c r="K99" s="153"/>
      <c r="O99" s="153"/>
    </row>
    <row r="100" spans="3:15" x14ac:dyDescent="0.2">
      <c r="C100" s="153"/>
      <c r="G100" s="152"/>
      <c r="K100" s="153"/>
      <c r="O100" s="153"/>
    </row>
    <row r="101" spans="3:15" x14ac:dyDescent="0.2">
      <c r="C101" s="153"/>
      <c r="G101" s="152"/>
      <c r="K101" s="153"/>
      <c r="O101" s="153"/>
    </row>
    <row r="102" spans="3:15" x14ac:dyDescent="0.2">
      <c r="C102" s="153"/>
      <c r="G102" s="152"/>
      <c r="K102" s="153"/>
      <c r="O102" s="153"/>
    </row>
    <row r="103" spans="3:15" x14ac:dyDescent="0.2">
      <c r="C103" s="153"/>
      <c r="G103" s="152"/>
      <c r="K103" s="153"/>
      <c r="O103" s="153"/>
    </row>
    <row r="104" spans="3:15" x14ac:dyDescent="0.2">
      <c r="C104" s="153"/>
      <c r="G104" s="152"/>
      <c r="K104" s="153"/>
      <c r="O104" s="153"/>
    </row>
    <row r="105" spans="3:15" x14ac:dyDescent="0.2">
      <c r="C105" s="153"/>
      <c r="G105" s="152"/>
      <c r="K105" s="153"/>
      <c r="O105" s="153"/>
    </row>
    <row r="106" spans="3:15" x14ac:dyDescent="0.2">
      <c r="C106" s="153"/>
      <c r="G106" s="152"/>
      <c r="K106" s="153"/>
      <c r="O106" s="153"/>
    </row>
    <row r="107" spans="3:15" x14ac:dyDescent="0.2">
      <c r="C107" s="153"/>
      <c r="G107" s="152"/>
      <c r="K107" s="153"/>
      <c r="O107" s="153"/>
    </row>
    <row r="108" spans="3:15" x14ac:dyDescent="0.2">
      <c r="C108" s="153"/>
      <c r="G108" s="152"/>
      <c r="K108" s="153"/>
      <c r="O108" s="153"/>
    </row>
    <row r="109" spans="3:15" x14ac:dyDescent="0.2">
      <c r="C109" s="153"/>
      <c r="G109" s="152"/>
      <c r="K109" s="153"/>
      <c r="O109" s="153"/>
    </row>
    <row r="110" spans="3:15" x14ac:dyDescent="0.2">
      <c r="C110" s="153"/>
      <c r="G110" s="152"/>
      <c r="K110" s="153"/>
      <c r="O110" s="153"/>
    </row>
    <row r="111" spans="3:15" x14ac:dyDescent="0.2">
      <c r="C111" s="153"/>
      <c r="G111" s="152"/>
      <c r="K111" s="153"/>
      <c r="O111" s="153"/>
    </row>
    <row r="112" spans="3:15" x14ac:dyDescent="0.2">
      <c r="C112" s="153"/>
      <c r="G112" s="152"/>
      <c r="K112" s="153"/>
      <c r="O112" s="153"/>
    </row>
    <row r="113" spans="3:15" x14ac:dyDescent="0.2">
      <c r="C113" s="153"/>
      <c r="G113" s="152"/>
      <c r="K113" s="153"/>
      <c r="O113" s="153"/>
    </row>
    <row r="114" spans="3:15" x14ac:dyDescent="0.2">
      <c r="C114" s="153"/>
      <c r="G114" s="152"/>
      <c r="K114" s="153"/>
      <c r="O114" s="153"/>
    </row>
    <row r="115" spans="3:15" x14ac:dyDescent="0.2">
      <c r="C115" s="153"/>
      <c r="G115" s="152"/>
      <c r="K115" s="153"/>
      <c r="O115" s="153"/>
    </row>
    <row r="116" spans="3:15" x14ac:dyDescent="0.2">
      <c r="C116" s="153"/>
      <c r="G116" s="152"/>
      <c r="K116" s="153"/>
      <c r="O116" s="153"/>
    </row>
    <row r="117" spans="3:15" x14ac:dyDescent="0.2">
      <c r="C117" s="153"/>
      <c r="G117" s="152"/>
      <c r="K117" s="153"/>
      <c r="O117" s="153"/>
    </row>
    <row r="118" spans="3:15" x14ac:dyDescent="0.2">
      <c r="C118" s="153"/>
      <c r="G118" s="152"/>
      <c r="K118" s="153"/>
      <c r="O118" s="153"/>
    </row>
    <row r="119" spans="3:15" x14ac:dyDescent="0.2">
      <c r="C119" s="153"/>
      <c r="G119" s="152"/>
      <c r="K119" s="153"/>
      <c r="O119" s="153"/>
    </row>
    <row r="120" spans="3:15" x14ac:dyDescent="0.2">
      <c r="C120" s="153"/>
      <c r="G120" s="152"/>
      <c r="K120" s="153"/>
      <c r="O120" s="153"/>
    </row>
    <row r="121" spans="3:15" x14ac:dyDescent="0.2">
      <c r="C121" s="153"/>
      <c r="G121" s="152"/>
      <c r="K121" s="153"/>
      <c r="O121" s="153"/>
    </row>
    <row r="122" spans="3:15" x14ac:dyDescent="0.2">
      <c r="C122" s="153"/>
      <c r="G122" s="152"/>
      <c r="K122" s="153"/>
      <c r="O122" s="153"/>
    </row>
    <row r="123" spans="3:15" x14ac:dyDescent="0.2">
      <c r="C123" s="153"/>
      <c r="G123" s="152"/>
      <c r="K123" s="153"/>
      <c r="O123" s="153"/>
    </row>
    <row r="124" spans="3:15" x14ac:dyDescent="0.2">
      <c r="C124" s="153"/>
      <c r="G124" s="152"/>
      <c r="K124" s="153"/>
      <c r="O124" s="153"/>
    </row>
    <row r="125" spans="3:15" x14ac:dyDescent="0.2">
      <c r="C125" s="153"/>
      <c r="G125" s="152"/>
      <c r="K125" s="153"/>
      <c r="O125" s="153"/>
    </row>
    <row r="126" spans="3:15" x14ac:dyDescent="0.2">
      <c r="C126" s="153"/>
      <c r="G126" s="152"/>
      <c r="K126" s="153"/>
      <c r="O126" s="153"/>
    </row>
    <row r="127" spans="3:15" x14ac:dyDescent="0.2">
      <c r="C127" s="153"/>
      <c r="G127" s="152"/>
      <c r="K127" s="153"/>
      <c r="O127" s="153"/>
    </row>
    <row r="128" spans="3:15" x14ac:dyDescent="0.2">
      <c r="C128" s="153"/>
      <c r="G128" s="152"/>
      <c r="K128" s="153"/>
      <c r="O128" s="153"/>
    </row>
    <row r="129" spans="3:15" x14ac:dyDescent="0.2">
      <c r="C129" s="153"/>
      <c r="G129" s="152"/>
      <c r="K129" s="153"/>
      <c r="O129" s="153"/>
    </row>
    <row r="130" spans="3:15" x14ac:dyDescent="0.2">
      <c r="C130" s="153"/>
      <c r="G130" s="152"/>
      <c r="K130" s="153"/>
      <c r="O130" s="153"/>
    </row>
    <row r="131" spans="3:15" x14ac:dyDescent="0.2">
      <c r="C131" s="153"/>
      <c r="G131" s="152"/>
      <c r="K131" s="153"/>
      <c r="O131" s="153"/>
    </row>
    <row r="132" spans="3:15" x14ac:dyDescent="0.2">
      <c r="C132" s="153"/>
      <c r="G132" s="152"/>
      <c r="K132" s="153"/>
      <c r="O132" s="153"/>
    </row>
    <row r="133" spans="3:15" x14ac:dyDescent="0.2">
      <c r="C133" s="153"/>
      <c r="G133" s="152"/>
      <c r="K133" s="153"/>
      <c r="O133" s="153"/>
    </row>
    <row r="134" spans="3:15" x14ac:dyDescent="0.2">
      <c r="C134" s="153"/>
      <c r="G134" s="152"/>
      <c r="K134" s="153"/>
      <c r="O134" s="153"/>
    </row>
    <row r="135" spans="3:15" x14ac:dyDescent="0.2">
      <c r="C135" s="153"/>
      <c r="G135" s="152"/>
      <c r="K135" s="153"/>
      <c r="O135" s="153"/>
    </row>
    <row r="136" spans="3:15" x14ac:dyDescent="0.2">
      <c r="C136" s="153"/>
      <c r="G136" s="152"/>
      <c r="K136" s="153"/>
      <c r="O136" s="153"/>
    </row>
    <row r="137" spans="3:15" x14ac:dyDescent="0.2">
      <c r="C137" s="153"/>
      <c r="G137" s="152"/>
      <c r="K137" s="153"/>
      <c r="O137" s="153"/>
    </row>
    <row r="138" spans="3:15" x14ac:dyDescent="0.2">
      <c r="C138" s="153"/>
      <c r="G138" s="152"/>
      <c r="K138" s="153"/>
      <c r="O138" s="153"/>
    </row>
    <row r="139" spans="3:15" x14ac:dyDescent="0.2">
      <c r="C139" s="153"/>
      <c r="G139" s="152"/>
      <c r="K139" s="153"/>
      <c r="O139" s="153"/>
    </row>
    <row r="140" spans="3:15" x14ac:dyDescent="0.2">
      <c r="C140" s="153"/>
      <c r="G140" s="152"/>
      <c r="K140" s="153"/>
      <c r="O140" s="153"/>
    </row>
    <row r="141" spans="3:15" x14ac:dyDescent="0.2">
      <c r="C141" s="153"/>
      <c r="G141" s="152"/>
      <c r="K141" s="153"/>
      <c r="O141" s="153"/>
    </row>
    <row r="142" spans="3:15" x14ac:dyDescent="0.2">
      <c r="C142" s="153"/>
      <c r="G142" s="152"/>
      <c r="K142" s="153"/>
      <c r="O142" s="153"/>
    </row>
    <row r="143" spans="3:15" x14ac:dyDescent="0.2">
      <c r="C143" s="153"/>
      <c r="G143" s="152"/>
      <c r="K143" s="153"/>
      <c r="O143" s="153"/>
    </row>
    <row r="144" spans="3:15" x14ac:dyDescent="0.2">
      <c r="C144" s="153"/>
      <c r="G144" s="152"/>
      <c r="K144" s="153"/>
      <c r="O144" s="153"/>
    </row>
    <row r="145" spans="3:19" x14ac:dyDescent="0.2">
      <c r="C145" s="153"/>
      <c r="G145" s="152"/>
      <c r="K145" s="153"/>
      <c r="O145" s="153"/>
    </row>
    <row r="146" spans="3:19" x14ac:dyDescent="0.2">
      <c r="C146" s="153"/>
      <c r="G146" s="152"/>
      <c r="K146" s="153"/>
      <c r="O146" s="153"/>
    </row>
    <row r="147" spans="3:19" x14ac:dyDescent="0.2">
      <c r="C147" s="153"/>
      <c r="G147" s="152"/>
      <c r="K147" s="153"/>
      <c r="O147" s="153"/>
    </row>
    <row r="148" spans="3:19" x14ac:dyDescent="0.2">
      <c r="C148" s="153"/>
      <c r="G148" s="152"/>
      <c r="K148" s="153"/>
      <c r="O148" s="153"/>
      <c r="S148" s="153">
        <v>22.4</v>
      </c>
    </row>
    <row r="149" spans="3:19" x14ac:dyDescent="0.2">
      <c r="C149" s="153"/>
      <c r="G149" s="152"/>
      <c r="K149" s="153"/>
      <c r="O149" s="153"/>
    </row>
    <row r="150" spans="3:19" x14ac:dyDescent="0.2">
      <c r="C150" s="153"/>
      <c r="G150" s="152"/>
      <c r="K150" s="153"/>
      <c r="O150" s="153"/>
    </row>
    <row r="151" spans="3:19" x14ac:dyDescent="0.2">
      <c r="C151" s="153"/>
      <c r="G151" s="152"/>
      <c r="K151" s="153"/>
      <c r="O151" s="153"/>
    </row>
    <row r="152" spans="3:19" x14ac:dyDescent="0.2">
      <c r="C152" s="153"/>
      <c r="G152" s="152"/>
      <c r="K152" s="153"/>
      <c r="O152" s="153"/>
    </row>
    <row r="153" spans="3:19" x14ac:dyDescent="0.2">
      <c r="C153" s="153"/>
      <c r="G153" s="152"/>
      <c r="K153" s="153"/>
      <c r="O153" s="153"/>
    </row>
    <row r="154" spans="3:19" x14ac:dyDescent="0.2">
      <c r="C154" s="153"/>
      <c r="G154" s="152"/>
      <c r="K154" s="153"/>
      <c r="O154" s="153"/>
    </row>
    <row r="155" spans="3:19" x14ac:dyDescent="0.2">
      <c r="C155" s="153"/>
      <c r="G155" s="152"/>
      <c r="K155" s="153"/>
      <c r="O155" s="153">
        <v>1.1200000000000001</v>
      </c>
    </row>
  </sheetData>
  <mergeCells count="6">
    <mergeCell ref="R3:U3"/>
    <mergeCell ref="A3:A5"/>
    <mergeCell ref="F3:I3"/>
    <mergeCell ref="J3:M3"/>
    <mergeCell ref="N3:Q3"/>
    <mergeCell ref="B3:E3"/>
  </mergeCells>
  <pageMargins left="0.27559055118110237" right="0.27559055118110237" top="0.59055118110236227" bottom="0.39370078740157483" header="0.31496062992125984" footer="0.31496062992125984"/>
  <pageSetup paperSize="9" scale="4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130"/>
  <sheetViews>
    <sheetView showOutlineSymbols="0" showWhiteSpace="0" view="pageBreakPreview" zoomScale="60" zoomScaleNormal="70" workbookViewId="0">
      <pane ySplit="5" topLeftCell="A6" activePane="bottomLeft" state="frozen"/>
      <selection activeCell="W6" sqref="W6"/>
      <selection pane="bottomLeft" activeCell="A29" sqref="A29:XFD35"/>
    </sheetView>
  </sheetViews>
  <sheetFormatPr defaultRowHeight="14.25" x14ac:dyDescent="0.2"/>
  <cols>
    <col min="1" max="1" width="52.875" style="8" customWidth="1"/>
    <col min="2" max="3" width="10.625" customWidth="1"/>
    <col min="4" max="4" width="10.25" customWidth="1"/>
    <col min="5" max="5" width="10.5" style="5" customWidth="1"/>
    <col min="6" max="6" width="10.625" style="1" customWidth="1"/>
    <col min="7" max="7" width="10.125" style="1" customWidth="1"/>
    <col min="8" max="8" width="10.375" style="1" customWidth="1"/>
    <col min="9" max="9" width="10.25" style="5" customWidth="1"/>
    <col min="10" max="11" width="10.375" customWidth="1"/>
    <col min="12" max="12" width="10.125" customWidth="1"/>
    <col min="13" max="13" width="10.75" style="5" customWidth="1"/>
    <col min="14" max="14" width="10.125" customWidth="1"/>
    <col min="15" max="16" width="10.625" customWidth="1"/>
    <col min="17" max="17" width="10.625" style="5" customWidth="1"/>
    <col min="18" max="18" width="10.5" style="60" customWidth="1"/>
    <col min="19" max="20" width="10.125" style="15" customWidth="1"/>
    <col min="21" max="21" width="10.25" style="15" customWidth="1"/>
    <col min="22" max="25" width="9" style="15"/>
  </cols>
  <sheetData>
    <row r="1" spans="1:25" ht="27.75" customHeight="1" x14ac:dyDescent="0.45">
      <c r="A1" s="588" t="str">
        <f>Экономия!F1</f>
        <v>Вересень 2019р.</v>
      </c>
      <c r="B1" s="2"/>
      <c r="C1" s="2"/>
      <c r="D1" s="2"/>
      <c r="E1" s="593"/>
      <c r="F1" s="591" t="s">
        <v>96</v>
      </c>
      <c r="G1" s="590"/>
      <c r="H1" s="590"/>
      <c r="I1" s="593"/>
      <c r="J1" s="2"/>
      <c r="K1" s="2"/>
      <c r="L1" s="2"/>
      <c r="M1" s="593"/>
      <c r="N1" s="2"/>
      <c r="O1" s="2"/>
      <c r="P1" s="2"/>
      <c r="Q1" s="593"/>
    </row>
    <row r="2" spans="1:25" ht="6.75" customHeight="1" thickBot="1" x14ac:dyDescent="0.25">
      <c r="A2" s="592"/>
      <c r="B2" s="2"/>
      <c r="C2" s="2"/>
      <c r="D2" s="2"/>
      <c r="E2" s="593"/>
      <c r="F2" s="590"/>
      <c r="G2" s="590"/>
      <c r="H2" s="590"/>
      <c r="I2" s="593"/>
      <c r="J2" s="2"/>
      <c r="K2" s="2"/>
      <c r="L2" s="2"/>
      <c r="M2" s="593"/>
      <c r="N2" s="2"/>
      <c r="O2" s="2"/>
      <c r="P2" s="2"/>
      <c r="Q2" s="593"/>
    </row>
    <row r="3" spans="1:25" ht="22.5" customHeight="1" thickBot="1" x14ac:dyDescent="0.25">
      <c r="A3" s="609" t="s">
        <v>155</v>
      </c>
      <c r="B3" s="606" t="s">
        <v>113</v>
      </c>
      <c r="C3" s="607"/>
      <c r="D3" s="607"/>
      <c r="E3" s="607"/>
      <c r="F3" s="603" t="s">
        <v>97</v>
      </c>
      <c r="G3" s="604"/>
      <c r="H3" s="604"/>
      <c r="I3" s="605"/>
      <c r="J3" s="606" t="s">
        <v>59</v>
      </c>
      <c r="K3" s="607"/>
      <c r="L3" s="607"/>
      <c r="M3" s="608"/>
      <c r="N3" s="606" t="s">
        <v>160</v>
      </c>
      <c r="O3" s="607"/>
      <c r="P3" s="607"/>
      <c r="Q3" s="608"/>
    </row>
    <row r="4" spans="1:25" ht="30" x14ac:dyDescent="0.2">
      <c r="A4" s="610"/>
      <c r="B4" s="575" t="s">
        <v>166</v>
      </c>
      <c r="C4" s="319" t="str">
        <f t="shared" ref="C4:M4" si="0">$A$1</f>
        <v>Вересень 2019р.</v>
      </c>
      <c r="D4" s="319" t="str">
        <f t="shared" si="0"/>
        <v>Вересень 2019р.</v>
      </c>
      <c r="E4" s="293" t="str">
        <f t="shared" si="0"/>
        <v>Вересень 2019р.</v>
      </c>
      <c r="F4" s="575" t="s">
        <v>166</v>
      </c>
      <c r="G4" s="319" t="str">
        <f t="shared" si="0"/>
        <v>Вересень 2019р.</v>
      </c>
      <c r="H4" s="319" t="str">
        <f t="shared" si="0"/>
        <v>Вересень 2019р.</v>
      </c>
      <c r="I4" s="294" t="str">
        <f t="shared" si="0"/>
        <v>Вересень 2019р.</v>
      </c>
      <c r="J4" s="575" t="s">
        <v>166</v>
      </c>
      <c r="K4" s="319" t="str">
        <f t="shared" si="0"/>
        <v>Вересень 2019р.</v>
      </c>
      <c r="L4" s="319" t="str">
        <f t="shared" si="0"/>
        <v>Вересень 2019р.</v>
      </c>
      <c r="M4" s="294" t="str">
        <f t="shared" si="0"/>
        <v>Вересень 2019р.</v>
      </c>
      <c r="N4" s="575" t="s">
        <v>166</v>
      </c>
      <c r="O4" s="319" t="str">
        <f>$A$1</f>
        <v>Вересень 2019р.</v>
      </c>
      <c r="P4" s="319" t="str">
        <f>$A$1</f>
        <v>Вересень 2019р.</v>
      </c>
      <c r="Q4" s="294" t="str">
        <f>$A$1</f>
        <v>Вересень 2019р.</v>
      </c>
    </row>
    <row r="5" spans="1:25" s="9" customFormat="1" ht="30.75" thickBot="1" x14ac:dyDescent="0.25">
      <c r="A5" s="611"/>
      <c r="B5" s="90" t="s">
        <v>147</v>
      </c>
      <c r="C5" s="91" t="s">
        <v>174</v>
      </c>
      <c r="D5" s="91" t="s">
        <v>253</v>
      </c>
      <c r="E5" s="91" t="s">
        <v>151</v>
      </c>
      <c r="F5" s="90" t="s">
        <v>147</v>
      </c>
      <c r="G5" s="91" t="s">
        <v>174</v>
      </c>
      <c r="H5" s="91" t="s">
        <v>253</v>
      </c>
      <c r="I5" s="318" t="s">
        <v>151</v>
      </c>
      <c r="J5" s="90" t="s">
        <v>147</v>
      </c>
      <c r="K5" s="91" t="s">
        <v>174</v>
      </c>
      <c r="L5" s="91" t="s">
        <v>253</v>
      </c>
      <c r="M5" s="318" t="s">
        <v>151</v>
      </c>
      <c r="N5" s="90" t="s">
        <v>147</v>
      </c>
      <c r="O5" s="91" t="s">
        <v>174</v>
      </c>
      <c r="P5" s="91" t="s">
        <v>253</v>
      </c>
      <c r="Q5" s="318" t="s">
        <v>151</v>
      </c>
      <c r="R5" s="60"/>
      <c r="S5" s="23"/>
      <c r="T5" s="23"/>
      <c r="U5" s="23"/>
      <c r="V5" s="23"/>
      <c r="W5" s="23"/>
      <c r="X5" s="23"/>
      <c r="Y5" s="23"/>
    </row>
    <row r="6" spans="1:25" s="18" customFormat="1" ht="21.75" customHeight="1" x14ac:dyDescent="0.2">
      <c r="A6" s="42" t="s">
        <v>123</v>
      </c>
      <c r="B6" s="450">
        <v>0</v>
      </c>
      <c r="C6" s="451">
        <v>0</v>
      </c>
      <c r="D6" s="452">
        <v>0</v>
      </c>
      <c r="E6" s="535" t="e">
        <f t="shared" ref="E6:E28" si="1">D6/C6-1</f>
        <v>#DIV/0!</v>
      </c>
      <c r="F6" s="199">
        <v>410</v>
      </c>
      <c r="G6" s="198">
        <v>389.73399999999998</v>
      </c>
      <c r="H6" s="137">
        <v>376</v>
      </c>
      <c r="I6" s="231">
        <f t="shared" ref="I6:I28" si="2">H6/G6-1</f>
        <v>-3.5239419706774355E-2</v>
      </c>
      <c r="J6" s="199">
        <v>1.875</v>
      </c>
      <c r="K6" s="198">
        <v>5.3</v>
      </c>
      <c r="L6" s="137">
        <v>0.77</v>
      </c>
      <c r="M6" s="238">
        <f t="shared" ref="M6:M28" si="3">L6/K6-1</f>
        <v>-0.8547169811320755</v>
      </c>
      <c r="N6" s="199">
        <v>0</v>
      </c>
      <c r="O6" s="198">
        <v>0</v>
      </c>
      <c r="P6" s="137">
        <v>0</v>
      </c>
      <c r="Q6" s="231" t="e">
        <f t="shared" ref="Q6:Q28" si="4">P6/O6-1</f>
        <v>#DIV/0!</v>
      </c>
      <c r="R6" s="60"/>
      <c r="S6" s="40"/>
      <c r="T6" s="40"/>
      <c r="U6" s="40"/>
      <c r="V6" s="40"/>
      <c r="W6" s="40"/>
      <c r="X6" s="40"/>
      <c r="Y6" s="40"/>
    </row>
    <row r="7" spans="1:25" s="2" customFormat="1" ht="21.75" customHeight="1" thickBot="1" x14ac:dyDescent="0.25">
      <c r="A7" s="22" t="s">
        <v>65</v>
      </c>
      <c r="B7" s="429">
        <v>0</v>
      </c>
      <c r="C7" s="426">
        <v>0</v>
      </c>
      <c r="D7" s="453">
        <v>0</v>
      </c>
      <c r="E7" s="536" t="e">
        <f t="shared" si="1"/>
        <v>#DIV/0!</v>
      </c>
      <c r="F7" s="170">
        <v>740</v>
      </c>
      <c r="G7" s="330">
        <v>909.4</v>
      </c>
      <c r="H7" s="331">
        <f>1285-H6</f>
        <v>909</v>
      </c>
      <c r="I7" s="232">
        <f t="shared" si="2"/>
        <v>-4.398504508467127E-4</v>
      </c>
      <c r="J7" s="170">
        <v>3.125</v>
      </c>
      <c r="K7" s="106">
        <v>40</v>
      </c>
      <c r="L7" s="138">
        <f>2-L6</f>
        <v>1.23</v>
      </c>
      <c r="M7" s="239">
        <f>L7/K7-1</f>
        <v>-0.96924999999999994</v>
      </c>
      <c r="N7" s="170">
        <v>0</v>
      </c>
      <c r="O7" s="106">
        <v>0</v>
      </c>
      <c r="P7" s="138">
        <v>0</v>
      </c>
      <c r="Q7" s="232" t="e">
        <f t="shared" si="4"/>
        <v>#DIV/0!</v>
      </c>
      <c r="R7" s="60"/>
      <c r="S7" s="15"/>
      <c r="T7" s="15"/>
      <c r="U7" s="15"/>
      <c r="V7" s="15"/>
      <c r="W7" s="15"/>
      <c r="X7" s="15"/>
      <c r="Y7" s="15"/>
    </row>
    <row r="8" spans="1:25" s="2" customFormat="1" ht="21.75" customHeight="1" x14ac:dyDescent="0.2">
      <c r="A8" s="6" t="s">
        <v>68</v>
      </c>
      <c r="B8" s="422">
        <v>0</v>
      </c>
      <c r="C8" s="413">
        <v>0</v>
      </c>
      <c r="D8" s="413">
        <v>0</v>
      </c>
      <c r="E8" s="531" t="e">
        <f t="shared" si="1"/>
        <v>#DIV/0!</v>
      </c>
      <c r="F8" s="157">
        <v>708.92</v>
      </c>
      <c r="G8" s="95">
        <v>567.13599999999997</v>
      </c>
      <c r="H8" s="95">
        <v>567.51200000000017</v>
      </c>
      <c r="I8" s="223">
        <f t="shared" si="2"/>
        <v>6.6298030807465658E-4</v>
      </c>
      <c r="J8" s="157">
        <v>14</v>
      </c>
      <c r="K8" s="95">
        <v>11.2</v>
      </c>
      <c r="L8" s="95">
        <v>7</v>
      </c>
      <c r="M8" s="240">
        <f t="shared" si="3"/>
        <v>-0.375</v>
      </c>
      <c r="N8" s="157">
        <v>0</v>
      </c>
      <c r="O8" s="95">
        <v>0</v>
      </c>
      <c r="P8" s="139">
        <v>0</v>
      </c>
      <c r="Q8" s="223" t="e">
        <f t="shared" si="4"/>
        <v>#DIV/0!</v>
      </c>
      <c r="R8" s="60"/>
      <c r="S8" s="15"/>
      <c r="T8" s="15"/>
      <c r="U8" s="15"/>
      <c r="V8" s="15"/>
      <c r="W8" s="15"/>
      <c r="X8" s="15"/>
      <c r="Y8" s="15"/>
    </row>
    <row r="9" spans="1:25" s="2" customFormat="1" ht="21.75" customHeight="1" x14ac:dyDescent="0.2">
      <c r="A9" s="14" t="s">
        <v>69</v>
      </c>
      <c r="B9" s="423">
        <v>0</v>
      </c>
      <c r="C9" s="418">
        <v>0</v>
      </c>
      <c r="D9" s="418">
        <v>0</v>
      </c>
      <c r="E9" s="532" t="e">
        <f t="shared" si="1"/>
        <v>#DIV/0!</v>
      </c>
      <c r="F9" s="159">
        <v>451</v>
      </c>
      <c r="G9" s="99">
        <v>360.8</v>
      </c>
      <c r="H9" s="99">
        <v>461</v>
      </c>
      <c r="I9" s="222">
        <f t="shared" si="2"/>
        <v>0.2777161862527715</v>
      </c>
      <c r="J9" s="159">
        <v>7</v>
      </c>
      <c r="K9" s="99">
        <v>5.6</v>
      </c>
      <c r="L9" s="99">
        <v>10</v>
      </c>
      <c r="M9" s="241">
        <f t="shared" si="3"/>
        <v>0.78571428571428581</v>
      </c>
      <c r="N9" s="159">
        <v>0</v>
      </c>
      <c r="O9" s="99">
        <v>0</v>
      </c>
      <c r="P9" s="140">
        <v>0</v>
      </c>
      <c r="Q9" s="222" t="e">
        <f t="shared" si="4"/>
        <v>#DIV/0!</v>
      </c>
      <c r="R9" s="60"/>
      <c r="S9" s="15"/>
      <c r="T9" s="15"/>
      <c r="U9" s="15"/>
      <c r="V9" s="15"/>
      <c r="W9" s="15"/>
      <c r="X9" s="15"/>
      <c r="Y9" s="15"/>
    </row>
    <row r="10" spans="1:25" s="2" customFormat="1" ht="21.75" customHeight="1" x14ac:dyDescent="0.2">
      <c r="A10" s="7" t="s">
        <v>141</v>
      </c>
      <c r="B10" s="454">
        <v>0</v>
      </c>
      <c r="C10" s="455">
        <v>0</v>
      </c>
      <c r="D10" s="455">
        <v>0</v>
      </c>
      <c r="E10" s="533" t="e">
        <f t="shared" si="1"/>
        <v>#DIV/0!</v>
      </c>
      <c r="F10" s="200">
        <v>393</v>
      </c>
      <c r="G10" s="141">
        <v>314.39999999999998</v>
      </c>
      <c r="H10" s="141">
        <v>358</v>
      </c>
      <c r="I10" s="221">
        <f t="shared" si="2"/>
        <v>0.138676844783715</v>
      </c>
      <c r="J10" s="200">
        <v>10</v>
      </c>
      <c r="K10" s="141">
        <v>8</v>
      </c>
      <c r="L10" s="141">
        <v>7</v>
      </c>
      <c r="M10" s="242">
        <f t="shared" si="3"/>
        <v>-0.125</v>
      </c>
      <c r="N10" s="200">
        <v>0</v>
      </c>
      <c r="O10" s="141">
        <v>0</v>
      </c>
      <c r="P10" s="142">
        <v>0</v>
      </c>
      <c r="Q10" s="221" t="e">
        <f t="shared" si="4"/>
        <v>#DIV/0!</v>
      </c>
      <c r="R10" s="60"/>
      <c r="S10" s="15"/>
      <c r="T10" s="15"/>
      <c r="U10" s="15"/>
      <c r="V10" s="15"/>
      <c r="W10" s="15"/>
      <c r="X10" s="15"/>
      <c r="Y10" s="15"/>
    </row>
    <row r="11" spans="1:25" s="15" customFormat="1" ht="21.75" customHeight="1" x14ac:dyDescent="0.2">
      <c r="A11" s="14" t="s">
        <v>61</v>
      </c>
      <c r="B11" s="423">
        <v>0</v>
      </c>
      <c r="C11" s="418">
        <v>0</v>
      </c>
      <c r="D11" s="418">
        <v>0</v>
      </c>
      <c r="E11" s="532" t="e">
        <f t="shared" si="1"/>
        <v>#DIV/0!</v>
      </c>
      <c r="F11" s="159">
        <v>130</v>
      </c>
      <c r="G11" s="99">
        <v>104</v>
      </c>
      <c r="H11" s="99">
        <v>104</v>
      </c>
      <c r="I11" s="222">
        <f t="shared" si="2"/>
        <v>0</v>
      </c>
      <c r="J11" s="159">
        <v>8</v>
      </c>
      <c r="K11" s="99">
        <v>6.4</v>
      </c>
      <c r="L11" s="99">
        <v>6</v>
      </c>
      <c r="M11" s="241">
        <f t="shared" si="3"/>
        <v>-6.25E-2</v>
      </c>
      <c r="N11" s="159">
        <v>0</v>
      </c>
      <c r="O11" s="99">
        <v>0</v>
      </c>
      <c r="P11" s="140">
        <v>0</v>
      </c>
      <c r="Q11" s="222" t="e">
        <f t="shared" si="4"/>
        <v>#DIV/0!</v>
      </c>
      <c r="R11" s="60"/>
    </row>
    <row r="12" spans="1:25" s="2" customFormat="1" ht="21.75" customHeight="1" x14ac:dyDescent="0.2">
      <c r="A12" s="7" t="s">
        <v>143</v>
      </c>
      <c r="B12" s="454">
        <v>0</v>
      </c>
      <c r="C12" s="455">
        <v>0</v>
      </c>
      <c r="D12" s="455">
        <v>0</v>
      </c>
      <c r="E12" s="533" t="e">
        <f t="shared" si="1"/>
        <v>#DIV/0!</v>
      </c>
      <c r="F12" s="200">
        <v>255</v>
      </c>
      <c r="G12" s="141">
        <v>204</v>
      </c>
      <c r="H12" s="141">
        <v>115</v>
      </c>
      <c r="I12" s="221">
        <f t="shared" si="2"/>
        <v>-0.43627450980392157</v>
      </c>
      <c r="J12" s="200">
        <v>12</v>
      </c>
      <c r="K12" s="141">
        <v>11.3</v>
      </c>
      <c r="L12" s="141">
        <v>12</v>
      </c>
      <c r="M12" s="242">
        <f t="shared" si="3"/>
        <v>6.1946902654867131E-2</v>
      </c>
      <c r="N12" s="200">
        <v>0</v>
      </c>
      <c r="O12" s="141">
        <v>0</v>
      </c>
      <c r="P12" s="142">
        <v>0</v>
      </c>
      <c r="Q12" s="221" t="e">
        <f t="shared" si="4"/>
        <v>#DIV/0!</v>
      </c>
      <c r="R12" s="60"/>
      <c r="S12" s="15"/>
      <c r="T12" s="15"/>
      <c r="U12" s="15"/>
      <c r="V12" s="15"/>
      <c r="W12" s="15"/>
      <c r="X12" s="15"/>
      <c r="Y12" s="15"/>
    </row>
    <row r="13" spans="1:25" s="2" customFormat="1" ht="21.75" customHeight="1" x14ac:dyDescent="0.2">
      <c r="A13" s="14" t="s">
        <v>62</v>
      </c>
      <c r="B13" s="423">
        <v>0</v>
      </c>
      <c r="C13" s="418">
        <v>0</v>
      </c>
      <c r="D13" s="418">
        <v>0</v>
      </c>
      <c r="E13" s="532" t="e">
        <f>D13/C13-1</f>
        <v>#DIV/0!</v>
      </c>
      <c r="F13" s="159">
        <v>180</v>
      </c>
      <c r="G13" s="99">
        <v>144</v>
      </c>
      <c r="H13" s="99">
        <v>193</v>
      </c>
      <c r="I13" s="222">
        <f>H13/G13-1</f>
        <v>0.34027777777777768</v>
      </c>
      <c r="J13" s="159">
        <v>6</v>
      </c>
      <c r="K13" s="99">
        <v>4.8</v>
      </c>
      <c r="L13" s="99">
        <v>4</v>
      </c>
      <c r="M13" s="241">
        <f t="shared" si="3"/>
        <v>-0.16666666666666663</v>
      </c>
      <c r="N13" s="159">
        <v>0</v>
      </c>
      <c r="O13" s="99">
        <v>0</v>
      </c>
      <c r="P13" s="140">
        <v>0</v>
      </c>
      <c r="Q13" s="222" t="e">
        <f>P13/O13-1</f>
        <v>#DIV/0!</v>
      </c>
      <c r="R13" s="60"/>
      <c r="S13" s="15"/>
      <c r="T13" s="15"/>
      <c r="U13" s="15"/>
      <c r="V13" s="15"/>
      <c r="W13" s="15"/>
      <c r="X13" s="15"/>
      <c r="Y13" s="15"/>
    </row>
    <row r="14" spans="1:25" s="2" customFormat="1" ht="21.75" customHeight="1" x14ac:dyDescent="0.2">
      <c r="A14" s="7" t="s">
        <v>63</v>
      </c>
      <c r="B14" s="424">
        <v>0</v>
      </c>
      <c r="C14" s="455">
        <v>0</v>
      </c>
      <c r="D14" s="417">
        <v>0</v>
      </c>
      <c r="E14" s="533" t="e">
        <f t="shared" si="1"/>
        <v>#DIV/0!</v>
      </c>
      <c r="F14" s="161">
        <v>139</v>
      </c>
      <c r="G14" s="102">
        <v>111.2</v>
      </c>
      <c r="H14" s="102">
        <v>103</v>
      </c>
      <c r="I14" s="221">
        <f t="shared" si="2"/>
        <v>-7.374100719424459E-2</v>
      </c>
      <c r="J14" s="161">
        <v>4</v>
      </c>
      <c r="K14" s="102">
        <v>3.2</v>
      </c>
      <c r="L14" s="102">
        <v>1</v>
      </c>
      <c r="M14" s="242">
        <f t="shared" si="3"/>
        <v>-0.6875</v>
      </c>
      <c r="N14" s="161">
        <v>0</v>
      </c>
      <c r="O14" s="102">
        <v>0</v>
      </c>
      <c r="P14" s="143">
        <v>0</v>
      </c>
      <c r="Q14" s="221" t="e">
        <f t="shared" si="4"/>
        <v>#DIV/0!</v>
      </c>
      <c r="R14" s="60"/>
      <c r="S14" s="15"/>
      <c r="T14" s="15"/>
      <c r="U14" s="15"/>
      <c r="V14" s="15"/>
      <c r="W14" s="15"/>
      <c r="X14" s="15"/>
      <c r="Y14" s="15"/>
    </row>
    <row r="15" spans="1:25" ht="21.75" customHeight="1" thickBot="1" x14ac:dyDescent="0.25">
      <c r="A15" s="20" t="s">
        <v>60</v>
      </c>
      <c r="B15" s="425">
        <v>0</v>
      </c>
      <c r="C15" s="426">
        <v>0</v>
      </c>
      <c r="D15" s="426">
        <v>0</v>
      </c>
      <c r="E15" s="537" t="e">
        <f t="shared" si="1"/>
        <v>#DIV/0!</v>
      </c>
      <c r="F15" s="163">
        <v>105</v>
      </c>
      <c r="G15" s="106">
        <v>84</v>
      </c>
      <c r="H15" s="106">
        <v>84</v>
      </c>
      <c r="I15" s="404">
        <f t="shared" si="2"/>
        <v>0</v>
      </c>
      <c r="J15" s="163">
        <v>3</v>
      </c>
      <c r="K15" s="106">
        <v>2.4</v>
      </c>
      <c r="L15" s="106">
        <v>2</v>
      </c>
      <c r="M15" s="243">
        <f t="shared" si="3"/>
        <v>-0.16666666666666663</v>
      </c>
      <c r="N15" s="163">
        <v>0</v>
      </c>
      <c r="O15" s="106">
        <v>0</v>
      </c>
      <c r="P15" s="138">
        <v>0</v>
      </c>
      <c r="Q15" s="404" t="e">
        <f t="shared" si="4"/>
        <v>#DIV/0!</v>
      </c>
    </row>
    <row r="16" spans="1:25" s="2" customFormat="1" ht="21.75" customHeight="1" thickBot="1" x14ac:dyDescent="0.25">
      <c r="A16" s="226" t="s">
        <v>140</v>
      </c>
      <c r="B16" s="456">
        <v>0</v>
      </c>
      <c r="C16" s="457">
        <v>0</v>
      </c>
      <c r="D16" s="457">
        <v>0</v>
      </c>
      <c r="E16" s="538" t="e">
        <f t="shared" si="1"/>
        <v>#DIV/0!</v>
      </c>
      <c r="F16" s="320">
        <f>1075+200+2004</f>
        <v>3279</v>
      </c>
      <c r="G16" s="321">
        <f>1603.2+860+160</f>
        <v>2623.2</v>
      </c>
      <c r="H16" s="321">
        <f>40+30+469+469+6800</f>
        <v>7808</v>
      </c>
      <c r="I16" s="405">
        <f t="shared" si="2"/>
        <v>1.9765172308630681</v>
      </c>
      <c r="J16" s="320">
        <f>22+2+25</f>
        <v>49</v>
      </c>
      <c r="K16" s="321">
        <f>20+17.6+2.6</f>
        <v>40.200000000000003</v>
      </c>
      <c r="L16" s="321">
        <v>67.256</v>
      </c>
      <c r="M16" s="244">
        <f t="shared" si="3"/>
        <v>0.67303482587064667</v>
      </c>
      <c r="N16" s="201">
        <v>0</v>
      </c>
      <c r="O16" s="144">
        <v>0</v>
      </c>
      <c r="P16" s="145">
        <v>0</v>
      </c>
      <c r="Q16" s="405" t="e">
        <f t="shared" si="4"/>
        <v>#DIV/0!</v>
      </c>
      <c r="R16" s="60"/>
      <c r="S16" s="15"/>
      <c r="T16" s="15"/>
      <c r="U16" s="15"/>
      <c r="V16" s="15"/>
      <c r="W16" s="15"/>
      <c r="X16" s="15"/>
      <c r="Y16" s="15"/>
    </row>
    <row r="17" spans="1:85" s="2" customFormat="1" ht="21.75" customHeight="1" x14ac:dyDescent="0.2">
      <c r="A17" s="227" t="s">
        <v>142</v>
      </c>
      <c r="B17" s="458">
        <v>0</v>
      </c>
      <c r="C17" s="459">
        <v>0</v>
      </c>
      <c r="D17" s="459">
        <v>0</v>
      </c>
      <c r="E17" s="539" t="e">
        <f t="shared" si="1"/>
        <v>#DIV/0!</v>
      </c>
      <c r="F17" s="322">
        <v>1224</v>
      </c>
      <c r="G17" s="323">
        <v>979.2</v>
      </c>
      <c r="H17" s="323">
        <v>979</v>
      </c>
      <c r="I17" s="406">
        <f t="shared" si="2"/>
        <v>-2.0424836601307117E-4</v>
      </c>
      <c r="J17" s="322">
        <v>26</v>
      </c>
      <c r="K17" s="323">
        <v>17.8</v>
      </c>
      <c r="L17" s="323">
        <v>10</v>
      </c>
      <c r="M17" s="245">
        <f t="shared" si="3"/>
        <v>-0.43820224719101131</v>
      </c>
      <c r="N17" s="202">
        <v>0</v>
      </c>
      <c r="O17" s="146">
        <v>0</v>
      </c>
      <c r="P17" s="147">
        <v>0</v>
      </c>
      <c r="Q17" s="406" t="e">
        <f t="shared" si="4"/>
        <v>#DIV/0!</v>
      </c>
      <c r="R17" s="60"/>
      <c r="S17" s="15"/>
      <c r="T17" s="15"/>
      <c r="U17" s="15"/>
      <c r="V17" s="15"/>
      <c r="W17" s="15"/>
      <c r="X17" s="15"/>
      <c r="Y17" s="15"/>
    </row>
    <row r="18" spans="1:85" s="15" customFormat="1" ht="21.75" customHeight="1" x14ac:dyDescent="0.2">
      <c r="A18" s="228" t="s">
        <v>122</v>
      </c>
      <c r="B18" s="423">
        <v>0</v>
      </c>
      <c r="C18" s="418">
        <v>0</v>
      </c>
      <c r="D18" s="418">
        <v>0</v>
      </c>
      <c r="E18" s="540" t="e">
        <f t="shared" si="1"/>
        <v>#DIV/0!</v>
      </c>
      <c r="F18" s="159">
        <v>465</v>
      </c>
      <c r="G18" s="99">
        <v>638.4</v>
      </c>
      <c r="H18" s="99">
        <v>318</v>
      </c>
      <c r="I18" s="208">
        <f t="shared" si="2"/>
        <v>-0.50187969924812026</v>
      </c>
      <c r="J18" s="159">
        <v>3</v>
      </c>
      <c r="K18" s="99">
        <v>2.4</v>
      </c>
      <c r="L18" s="99">
        <v>1</v>
      </c>
      <c r="M18" s="550">
        <f t="shared" si="3"/>
        <v>-0.58333333333333326</v>
      </c>
      <c r="N18" s="279">
        <v>0</v>
      </c>
      <c r="O18" s="280">
        <v>0</v>
      </c>
      <c r="P18" s="281">
        <v>0</v>
      </c>
      <c r="Q18" s="208" t="e">
        <f t="shared" si="4"/>
        <v>#DIV/0!</v>
      </c>
      <c r="R18" s="60"/>
    </row>
    <row r="19" spans="1:85" s="15" customFormat="1" ht="21.75" customHeight="1" thickBot="1" x14ac:dyDescent="0.25">
      <c r="A19" s="73" t="s">
        <v>67</v>
      </c>
      <c r="B19" s="460">
        <v>0</v>
      </c>
      <c r="C19" s="461">
        <v>0</v>
      </c>
      <c r="D19" s="461">
        <v>0</v>
      </c>
      <c r="E19" s="541" t="e">
        <f t="shared" si="1"/>
        <v>#DIV/0!</v>
      </c>
      <c r="F19" s="324">
        <v>36</v>
      </c>
      <c r="G19" s="325">
        <v>28</v>
      </c>
      <c r="H19" s="325">
        <v>29</v>
      </c>
      <c r="I19" s="256">
        <f t="shared" si="2"/>
        <v>3.5714285714285809E-2</v>
      </c>
      <c r="J19" s="324">
        <v>1</v>
      </c>
      <c r="K19" s="325">
        <v>0</v>
      </c>
      <c r="L19" s="325">
        <v>0</v>
      </c>
      <c r="M19" s="551" t="e">
        <f t="shared" si="3"/>
        <v>#DIV/0!</v>
      </c>
      <c r="N19" s="324">
        <v>0</v>
      </c>
      <c r="O19" s="325">
        <v>0</v>
      </c>
      <c r="P19" s="325">
        <v>0</v>
      </c>
      <c r="Q19" s="551" t="e">
        <f t="shared" si="4"/>
        <v>#DIV/0!</v>
      </c>
      <c r="R19" s="60"/>
    </row>
    <row r="20" spans="1:85" s="2" customFormat="1" ht="21.75" customHeight="1" x14ac:dyDescent="0.2">
      <c r="A20" s="17" t="s">
        <v>66</v>
      </c>
      <c r="B20" s="427">
        <v>0</v>
      </c>
      <c r="C20" s="428">
        <v>0</v>
      </c>
      <c r="D20" s="428">
        <v>0</v>
      </c>
      <c r="E20" s="542" t="e">
        <f t="shared" si="1"/>
        <v>#DIV/0!</v>
      </c>
      <c r="F20" s="165">
        <v>1443</v>
      </c>
      <c r="G20" s="108">
        <v>1154.4000000000001</v>
      </c>
      <c r="H20" s="108">
        <v>1091.1199999999999</v>
      </c>
      <c r="I20" s="258">
        <f t="shared" si="2"/>
        <v>-5.481635481635494E-2</v>
      </c>
      <c r="J20" s="165">
        <v>35</v>
      </c>
      <c r="K20" s="108">
        <v>28</v>
      </c>
      <c r="L20" s="108">
        <v>28</v>
      </c>
      <c r="M20" s="247">
        <f t="shared" si="3"/>
        <v>0</v>
      </c>
      <c r="N20" s="165">
        <v>0</v>
      </c>
      <c r="O20" s="108">
        <v>0</v>
      </c>
      <c r="P20" s="148">
        <v>0</v>
      </c>
      <c r="Q20" s="258" t="e">
        <f t="shared" si="4"/>
        <v>#DIV/0!</v>
      </c>
      <c r="R20" s="60"/>
      <c r="S20" s="15"/>
      <c r="T20" s="15"/>
      <c r="U20" s="15"/>
      <c r="V20" s="15"/>
      <c r="W20" s="15"/>
      <c r="X20" s="15"/>
      <c r="Y20" s="15"/>
    </row>
    <row r="21" spans="1:85" s="2" customFormat="1" ht="21.75" customHeight="1" x14ac:dyDescent="0.2">
      <c r="A21" s="230" t="s">
        <v>74</v>
      </c>
      <c r="B21" s="462">
        <v>0</v>
      </c>
      <c r="C21" s="463">
        <v>0</v>
      </c>
      <c r="D21" s="463">
        <v>0</v>
      </c>
      <c r="E21" s="543" t="e">
        <f t="shared" si="1"/>
        <v>#DIV/0!</v>
      </c>
      <c r="F21" s="326">
        <v>1854</v>
      </c>
      <c r="G21" s="327">
        <v>1854</v>
      </c>
      <c r="H21" s="327">
        <v>1333</v>
      </c>
      <c r="I21" s="547">
        <f t="shared" si="2"/>
        <v>-0.28101402373247031</v>
      </c>
      <c r="J21" s="326">
        <v>33</v>
      </c>
      <c r="K21" s="327">
        <v>33</v>
      </c>
      <c r="L21" s="327">
        <v>13.64</v>
      </c>
      <c r="M21" s="248">
        <f t="shared" si="3"/>
        <v>-0.58666666666666667</v>
      </c>
      <c r="N21" s="326">
        <v>0</v>
      </c>
      <c r="O21" s="327">
        <v>0</v>
      </c>
      <c r="P21" s="327">
        <v>0</v>
      </c>
      <c r="Q21" s="547" t="e">
        <f t="shared" si="4"/>
        <v>#DIV/0!</v>
      </c>
      <c r="R21" s="60"/>
      <c r="S21" s="15"/>
      <c r="T21" s="15"/>
      <c r="U21" s="15"/>
      <c r="V21" s="15"/>
      <c r="W21" s="15"/>
      <c r="X21" s="15"/>
      <c r="Y21" s="15"/>
    </row>
    <row r="22" spans="1:85" s="15" customFormat="1" ht="21.75" customHeight="1" x14ac:dyDescent="0.2">
      <c r="A22" s="228" t="s">
        <v>127</v>
      </c>
      <c r="B22" s="423">
        <v>0</v>
      </c>
      <c r="C22" s="418">
        <v>0</v>
      </c>
      <c r="D22" s="418">
        <v>0</v>
      </c>
      <c r="E22" s="540" t="e">
        <f t="shared" si="1"/>
        <v>#DIV/0!</v>
      </c>
      <c r="F22" s="159">
        <v>16600</v>
      </c>
      <c r="G22" s="99">
        <v>17600</v>
      </c>
      <c r="H22" s="99">
        <v>10758</v>
      </c>
      <c r="I22" s="208">
        <f t="shared" si="2"/>
        <v>-0.38875000000000004</v>
      </c>
      <c r="J22" s="159">
        <v>101</v>
      </c>
      <c r="K22" s="99">
        <v>35</v>
      </c>
      <c r="L22" s="99">
        <v>101</v>
      </c>
      <c r="M22" s="246">
        <f t="shared" si="3"/>
        <v>1.8857142857142857</v>
      </c>
      <c r="N22" s="279">
        <v>0</v>
      </c>
      <c r="O22" s="280">
        <v>0</v>
      </c>
      <c r="P22" s="281">
        <v>0</v>
      </c>
      <c r="Q22" s="208" t="e">
        <f t="shared" si="4"/>
        <v>#DIV/0!</v>
      </c>
      <c r="R22" s="60"/>
    </row>
    <row r="23" spans="1:85" s="15" customFormat="1" ht="21.75" customHeight="1" thickBot="1" x14ac:dyDescent="0.25">
      <c r="A23" s="229" t="s">
        <v>64</v>
      </c>
      <c r="B23" s="464">
        <v>0</v>
      </c>
      <c r="C23" s="465">
        <v>0</v>
      </c>
      <c r="D23" s="465">
        <v>0</v>
      </c>
      <c r="E23" s="544" t="e">
        <f t="shared" si="1"/>
        <v>#DIV/0!</v>
      </c>
      <c r="F23" s="328">
        <v>3658</v>
      </c>
      <c r="G23" s="329">
        <v>10977.66</v>
      </c>
      <c r="H23" s="329">
        <v>12539</v>
      </c>
      <c r="I23" s="548">
        <f t="shared" si="2"/>
        <v>0.14222885387231887</v>
      </c>
      <c r="J23" s="328">
        <v>32</v>
      </c>
      <c r="K23" s="329">
        <v>70.400000000000006</v>
      </c>
      <c r="L23" s="329">
        <v>10</v>
      </c>
      <c r="M23" s="249">
        <f t="shared" si="3"/>
        <v>-0.85795454545454541</v>
      </c>
      <c r="N23" s="328">
        <v>0</v>
      </c>
      <c r="O23" s="329">
        <v>0</v>
      </c>
      <c r="P23" s="329">
        <v>0</v>
      </c>
      <c r="Q23" s="548" t="e">
        <f t="shared" si="4"/>
        <v>#DIV/0!</v>
      </c>
      <c r="R23" s="60"/>
    </row>
    <row r="24" spans="1:85" s="2" customFormat="1" ht="21.75" customHeight="1" x14ac:dyDescent="0.2">
      <c r="A24" s="17" t="s">
        <v>70</v>
      </c>
      <c r="B24" s="427">
        <v>0</v>
      </c>
      <c r="C24" s="428">
        <v>0</v>
      </c>
      <c r="D24" s="428">
        <v>0</v>
      </c>
      <c r="E24" s="542" t="e">
        <f t="shared" si="1"/>
        <v>#DIV/0!</v>
      </c>
      <c r="F24" s="165">
        <v>999</v>
      </c>
      <c r="G24" s="108">
        <v>799.2</v>
      </c>
      <c r="H24" s="108">
        <v>982</v>
      </c>
      <c r="I24" s="258">
        <f t="shared" si="2"/>
        <v>0.22872872872872874</v>
      </c>
      <c r="J24" s="165">
        <v>5</v>
      </c>
      <c r="K24" s="108">
        <v>4</v>
      </c>
      <c r="L24" s="108">
        <v>5</v>
      </c>
      <c r="M24" s="247">
        <f t="shared" si="3"/>
        <v>0.25</v>
      </c>
      <c r="N24" s="165">
        <v>0</v>
      </c>
      <c r="O24" s="108">
        <v>0</v>
      </c>
      <c r="P24" s="148">
        <v>0</v>
      </c>
      <c r="Q24" s="258" t="e">
        <f t="shared" si="4"/>
        <v>#DIV/0!</v>
      </c>
      <c r="R24" s="60"/>
      <c r="S24" s="15"/>
      <c r="T24" s="15"/>
      <c r="U24" s="15"/>
      <c r="V24" s="15"/>
      <c r="W24" s="15"/>
      <c r="X24" s="15"/>
      <c r="Y24" s="15"/>
    </row>
    <row r="25" spans="1:85" s="2" customFormat="1" ht="21.75" customHeight="1" x14ac:dyDescent="0.2">
      <c r="A25" s="7" t="s">
        <v>71</v>
      </c>
      <c r="B25" s="424">
        <v>0</v>
      </c>
      <c r="C25" s="417">
        <v>0</v>
      </c>
      <c r="D25" s="417">
        <v>0</v>
      </c>
      <c r="E25" s="533" t="e">
        <f t="shared" si="1"/>
        <v>#DIV/0!</v>
      </c>
      <c r="F25" s="173">
        <v>591.12</v>
      </c>
      <c r="G25" s="102">
        <v>472.89600000000002</v>
      </c>
      <c r="H25" s="102">
        <v>431</v>
      </c>
      <c r="I25" s="221">
        <f t="shared" si="2"/>
        <v>-8.859453241304649E-2</v>
      </c>
      <c r="J25" s="161">
        <v>8.952</v>
      </c>
      <c r="K25" s="102">
        <v>7.16</v>
      </c>
      <c r="L25" s="102">
        <v>2</v>
      </c>
      <c r="M25" s="242">
        <f t="shared" si="3"/>
        <v>-0.72067039106145248</v>
      </c>
      <c r="N25" s="161">
        <v>0</v>
      </c>
      <c r="O25" s="102">
        <v>0</v>
      </c>
      <c r="P25" s="143">
        <v>0</v>
      </c>
      <c r="Q25" s="221" t="e">
        <f t="shared" si="4"/>
        <v>#DIV/0!</v>
      </c>
      <c r="R25" s="60"/>
      <c r="S25" s="15"/>
      <c r="T25" s="15"/>
      <c r="U25" s="15"/>
      <c r="V25" s="15"/>
      <c r="W25" s="15"/>
      <c r="X25" s="15"/>
      <c r="Y25" s="15"/>
    </row>
    <row r="26" spans="1:85" s="2" customFormat="1" ht="21.75" customHeight="1" x14ac:dyDescent="0.2">
      <c r="A26" s="14" t="s">
        <v>72</v>
      </c>
      <c r="B26" s="423">
        <v>0</v>
      </c>
      <c r="C26" s="418">
        <v>0</v>
      </c>
      <c r="D26" s="418">
        <v>0</v>
      </c>
      <c r="E26" s="532" t="e">
        <f t="shared" si="1"/>
        <v>#DIV/0!</v>
      </c>
      <c r="F26" s="159">
        <v>221</v>
      </c>
      <c r="G26" s="99">
        <v>176.8</v>
      </c>
      <c r="H26" s="99">
        <v>126</v>
      </c>
      <c r="I26" s="222">
        <f t="shared" si="2"/>
        <v>-0.28733031674208154</v>
      </c>
      <c r="J26" s="159">
        <v>4</v>
      </c>
      <c r="K26" s="99">
        <v>3.2</v>
      </c>
      <c r="L26" s="99">
        <v>9.5</v>
      </c>
      <c r="M26" s="241">
        <f t="shared" si="3"/>
        <v>1.96875</v>
      </c>
      <c r="N26" s="159">
        <v>0</v>
      </c>
      <c r="O26" s="99">
        <v>0</v>
      </c>
      <c r="P26" s="140">
        <v>0</v>
      </c>
      <c r="Q26" s="222" t="e">
        <f t="shared" si="4"/>
        <v>#DIV/0!</v>
      </c>
      <c r="R26" s="60"/>
      <c r="S26" s="15"/>
      <c r="T26" s="15"/>
      <c r="U26" s="15"/>
      <c r="V26" s="15"/>
      <c r="W26" s="15"/>
      <c r="X26" s="15"/>
      <c r="Y26" s="15"/>
    </row>
    <row r="27" spans="1:85" s="2" customFormat="1" ht="21.75" customHeight="1" thickBot="1" x14ac:dyDescent="0.25">
      <c r="A27" s="7" t="s">
        <v>73</v>
      </c>
      <c r="B27" s="424">
        <v>0</v>
      </c>
      <c r="C27" s="415">
        <v>0</v>
      </c>
      <c r="D27" s="466">
        <v>0</v>
      </c>
      <c r="E27" s="545" t="e">
        <f t="shared" si="1"/>
        <v>#DIV/0!</v>
      </c>
      <c r="F27" s="161">
        <v>300</v>
      </c>
      <c r="G27" s="133">
        <v>240</v>
      </c>
      <c r="H27" s="96">
        <v>397</v>
      </c>
      <c r="I27" s="407">
        <f t="shared" si="2"/>
        <v>0.65416666666666656</v>
      </c>
      <c r="J27" s="161">
        <v>3</v>
      </c>
      <c r="K27" s="133">
        <v>0.8</v>
      </c>
      <c r="L27" s="96">
        <v>0</v>
      </c>
      <c r="M27" s="236">
        <f t="shared" si="3"/>
        <v>-1</v>
      </c>
      <c r="N27" s="161">
        <v>0</v>
      </c>
      <c r="O27" s="133">
        <v>0</v>
      </c>
      <c r="P27" s="149">
        <v>0</v>
      </c>
      <c r="Q27" s="407" t="e">
        <f t="shared" si="4"/>
        <v>#DIV/0!</v>
      </c>
      <c r="R27" s="60"/>
      <c r="S27" s="15"/>
      <c r="T27" s="15"/>
      <c r="U27" s="15"/>
      <c r="V27" s="15"/>
      <c r="W27" s="15"/>
      <c r="X27" s="15"/>
      <c r="Y27" s="15"/>
    </row>
    <row r="28" spans="1:85" ht="26.25" customHeight="1" thickBot="1" x14ac:dyDescent="0.25">
      <c r="A28" s="576" t="s">
        <v>162</v>
      </c>
      <c r="B28" s="467">
        <f t="shared" ref="B28:H28" si="5">SUM(B6:B27)</f>
        <v>0</v>
      </c>
      <c r="C28" s="468">
        <f t="shared" si="5"/>
        <v>0</v>
      </c>
      <c r="D28" s="468">
        <f t="shared" si="5"/>
        <v>0</v>
      </c>
      <c r="E28" s="546" t="e">
        <f t="shared" si="1"/>
        <v>#DIV/0!</v>
      </c>
      <c r="F28" s="150">
        <f t="shared" si="5"/>
        <v>34182.04</v>
      </c>
      <c r="G28" s="151">
        <f t="shared" si="5"/>
        <v>40732.425999999999</v>
      </c>
      <c r="H28" s="151">
        <f t="shared" si="5"/>
        <v>40061.631999999998</v>
      </c>
      <c r="I28" s="549">
        <f t="shared" si="2"/>
        <v>-1.6468304637686004E-2</v>
      </c>
      <c r="J28" s="150">
        <f>SUM(J6:J27)</f>
        <v>369.952</v>
      </c>
      <c r="K28" s="151">
        <f>SUM(K6:K27)</f>
        <v>340.16</v>
      </c>
      <c r="L28" s="151">
        <f>SUM(L6:L27)</f>
        <v>298.39600000000002</v>
      </c>
      <c r="M28" s="237">
        <f t="shared" si="3"/>
        <v>-0.12277751646284107</v>
      </c>
      <c r="N28" s="150">
        <f>SUM(N6:N27)</f>
        <v>0</v>
      </c>
      <c r="O28" s="151">
        <f>SUM(O6:O27)</f>
        <v>0</v>
      </c>
      <c r="P28" s="151">
        <f>SUM(P6:P27)</f>
        <v>0</v>
      </c>
      <c r="Q28" s="549" t="e">
        <f t="shared" si="4"/>
        <v>#DIV/0!</v>
      </c>
    </row>
    <row r="29" spans="1:85" x14ac:dyDescent="0.2">
      <c r="A29" s="58"/>
      <c r="C29" s="153"/>
      <c r="G29" s="152"/>
      <c r="K29" s="153"/>
      <c r="O29" s="153"/>
      <c r="R29" s="69"/>
      <c r="S29"/>
      <c r="T29"/>
      <c r="U29" s="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</row>
    <row r="30" spans="1:85" x14ac:dyDescent="0.2">
      <c r="C30" s="153"/>
      <c r="G30" s="152"/>
      <c r="K30" s="153"/>
      <c r="O30" s="153"/>
    </row>
    <row r="31" spans="1:85" x14ac:dyDescent="0.2">
      <c r="C31" s="153"/>
      <c r="G31" s="152"/>
      <c r="K31" s="153"/>
      <c r="O31" s="153"/>
    </row>
    <row r="32" spans="1:85" x14ac:dyDescent="0.2">
      <c r="C32" s="153"/>
      <c r="G32" s="152"/>
      <c r="K32" s="153"/>
      <c r="O32" s="153"/>
    </row>
    <row r="33" spans="3:19" x14ac:dyDescent="0.2">
      <c r="C33" s="153"/>
      <c r="G33" s="152"/>
      <c r="K33" s="153"/>
      <c r="O33" s="153"/>
    </row>
    <row r="34" spans="3:19" x14ac:dyDescent="0.2">
      <c r="C34" s="153"/>
      <c r="G34" s="152"/>
      <c r="K34" s="153"/>
      <c r="O34" s="153"/>
    </row>
    <row r="35" spans="3:19" x14ac:dyDescent="0.2">
      <c r="C35" s="153"/>
      <c r="G35" s="152"/>
      <c r="K35" s="153"/>
      <c r="O35" s="153"/>
    </row>
    <row r="36" spans="3:19" x14ac:dyDescent="0.2">
      <c r="C36" s="153"/>
      <c r="G36" s="152"/>
      <c r="K36" s="153"/>
      <c r="O36" s="153"/>
    </row>
    <row r="37" spans="3:19" x14ac:dyDescent="0.2">
      <c r="C37" s="153"/>
      <c r="G37" s="152"/>
      <c r="K37" s="153"/>
      <c r="O37" s="153"/>
    </row>
    <row r="38" spans="3:19" x14ac:dyDescent="0.2">
      <c r="C38" s="153"/>
      <c r="G38" s="152"/>
      <c r="K38" s="153"/>
      <c r="O38" s="153"/>
    </row>
    <row r="39" spans="3:19" x14ac:dyDescent="0.2">
      <c r="C39" s="153"/>
      <c r="G39" s="152"/>
      <c r="K39" s="153"/>
      <c r="O39" s="153"/>
      <c r="S39" s="154"/>
    </row>
    <row r="40" spans="3:19" x14ac:dyDescent="0.2">
      <c r="C40" s="153"/>
      <c r="G40" s="152"/>
      <c r="K40" s="153"/>
      <c r="O40" s="153"/>
    </row>
    <row r="41" spans="3:19" x14ac:dyDescent="0.2">
      <c r="C41" s="153"/>
      <c r="G41" s="152"/>
      <c r="K41" s="153"/>
      <c r="O41" s="153"/>
    </row>
    <row r="42" spans="3:19" x14ac:dyDescent="0.2">
      <c r="C42" s="153"/>
      <c r="G42" s="152"/>
      <c r="K42" s="153"/>
      <c r="O42" s="153"/>
    </row>
    <row r="43" spans="3:19" x14ac:dyDescent="0.2">
      <c r="C43" s="153"/>
      <c r="G43" s="152"/>
      <c r="K43" s="153"/>
      <c r="O43" s="153"/>
    </row>
    <row r="44" spans="3:19" x14ac:dyDescent="0.2">
      <c r="C44" s="153"/>
      <c r="G44" s="152"/>
      <c r="K44" s="153"/>
      <c r="O44" s="153"/>
    </row>
    <row r="45" spans="3:19" x14ac:dyDescent="0.2">
      <c r="C45" s="153"/>
      <c r="G45" s="152"/>
      <c r="K45" s="153"/>
      <c r="O45" s="153"/>
    </row>
    <row r="46" spans="3:19" x14ac:dyDescent="0.2">
      <c r="C46" s="153"/>
      <c r="G46" s="152"/>
      <c r="K46" s="153"/>
      <c r="O46" s="153"/>
    </row>
    <row r="47" spans="3:19" x14ac:dyDescent="0.2">
      <c r="C47" s="153"/>
      <c r="G47" s="152"/>
      <c r="K47" s="153"/>
      <c r="O47" s="153"/>
    </row>
    <row r="48" spans="3:19" x14ac:dyDescent="0.2">
      <c r="C48" s="153"/>
      <c r="G48" s="152"/>
      <c r="K48" s="153"/>
      <c r="O48" s="153"/>
    </row>
    <row r="49" spans="3:15" x14ac:dyDescent="0.2">
      <c r="C49" s="153"/>
      <c r="G49" s="152"/>
      <c r="K49" s="153"/>
      <c r="O49" s="153"/>
    </row>
    <row r="50" spans="3:15" x14ac:dyDescent="0.2">
      <c r="C50" s="153"/>
      <c r="G50" s="152"/>
      <c r="K50" s="153"/>
      <c r="O50" s="153"/>
    </row>
    <row r="51" spans="3:15" x14ac:dyDescent="0.2">
      <c r="C51" s="153"/>
      <c r="G51" s="152"/>
      <c r="K51" s="153"/>
      <c r="O51" s="153"/>
    </row>
    <row r="52" spans="3:15" x14ac:dyDescent="0.2">
      <c r="C52" s="153"/>
      <c r="G52" s="152"/>
      <c r="K52" s="153"/>
      <c r="O52" s="153"/>
    </row>
    <row r="53" spans="3:15" x14ac:dyDescent="0.2">
      <c r="C53" s="153"/>
      <c r="G53" s="152"/>
      <c r="K53" s="153"/>
      <c r="O53" s="153"/>
    </row>
    <row r="54" spans="3:15" x14ac:dyDescent="0.2">
      <c r="C54" s="153"/>
      <c r="G54" s="152"/>
      <c r="K54" s="153"/>
      <c r="O54" s="153"/>
    </row>
    <row r="55" spans="3:15" x14ac:dyDescent="0.2">
      <c r="C55" s="153"/>
      <c r="G55" s="152"/>
      <c r="K55" s="153"/>
      <c r="O55" s="153"/>
    </row>
    <row r="56" spans="3:15" x14ac:dyDescent="0.2">
      <c r="C56" s="153"/>
      <c r="G56" s="152"/>
      <c r="K56" s="153"/>
      <c r="O56" s="153"/>
    </row>
    <row r="57" spans="3:15" x14ac:dyDescent="0.2">
      <c r="C57" s="153"/>
      <c r="G57" s="152"/>
      <c r="K57" s="153"/>
      <c r="O57" s="153"/>
    </row>
    <row r="58" spans="3:15" x14ac:dyDescent="0.2">
      <c r="C58" s="153"/>
      <c r="G58" s="152"/>
      <c r="K58" s="153"/>
      <c r="O58" s="153"/>
    </row>
    <row r="59" spans="3:15" x14ac:dyDescent="0.2">
      <c r="C59" s="153"/>
      <c r="G59" s="152"/>
      <c r="K59" s="153"/>
      <c r="O59" s="153"/>
    </row>
    <row r="60" spans="3:15" x14ac:dyDescent="0.2">
      <c r="C60" s="153"/>
      <c r="G60" s="152"/>
      <c r="K60" s="153"/>
      <c r="O60" s="153"/>
    </row>
    <row r="61" spans="3:15" x14ac:dyDescent="0.2">
      <c r="C61" s="153"/>
      <c r="G61" s="152"/>
      <c r="K61" s="153"/>
      <c r="O61" s="153"/>
    </row>
    <row r="62" spans="3:15" x14ac:dyDescent="0.2">
      <c r="C62" s="153"/>
      <c r="G62" s="152"/>
      <c r="K62" s="153"/>
      <c r="O62" s="153"/>
    </row>
    <row r="63" spans="3:15" x14ac:dyDescent="0.2">
      <c r="C63" s="153"/>
      <c r="G63" s="152"/>
      <c r="K63" s="153"/>
      <c r="O63" s="153"/>
    </row>
    <row r="64" spans="3:15" x14ac:dyDescent="0.2">
      <c r="C64" s="153"/>
      <c r="G64" s="152"/>
      <c r="K64" s="153"/>
      <c r="O64" s="153"/>
    </row>
    <row r="65" spans="3:15" x14ac:dyDescent="0.2">
      <c r="C65" s="153"/>
      <c r="G65" s="152"/>
      <c r="K65" s="153"/>
      <c r="O65" s="153"/>
    </row>
    <row r="66" spans="3:15" x14ac:dyDescent="0.2">
      <c r="C66" s="153"/>
      <c r="G66" s="152"/>
      <c r="K66" s="153"/>
      <c r="O66" s="153"/>
    </row>
    <row r="67" spans="3:15" x14ac:dyDescent="0.2">
      <c r="C67" s="153"/>
      <c r="G67" s="152"/>
      <c r="K67" s="153"/>
      <c r="O67" s="153"/>
    </row>
    <row r="68" spans="3:15" x14ac:dyDescent="0.2">
      <c r="C68" s="153"/>
      <c r="G68" s="152"/>
      <c r="K68" s="153"/>
      <c r="O68" s="153"/>
    </row>
    <row r="69" spans="3:15" x14ac:dyDescent="0.2">
      <c r="C69" s="153"/>
      <c r="G69" s="152"/>
      <c r="K69" s="153"/>
      <c r="O69" s="153"/>
    </row>
    <row r="70" spans="3:15" x14ac:dyDescent="0.2">
      <c r="C70" s="153"/>
      <c r="G70" s="152"/>
      <c r="K70" s="153"/>
      <c r="O70" s="153"/>
    </row>
    <row r="71" spans="3:15" x14ac:dyDescent="0.2">
      <c r="C71" s="153"/>
      <c r="G71" s="152"/>
      <c r="K71" s="153"/>
      <c r="O71" s="153"/>
    </row>
    <row r="72" spans="3:15" x14ac:dyDescent="0.2">
      <c r="C72" s="153"/>
      <c r="G72" s="152"/>
      <c r="K72" s="153"/>
      <c r="O72" s="153"/>
    </row>
    <row r="73" spans="3:15" x14ac:dyDescent="0.2">
      <c r="C73" s="153"/>
      <c r="G73" s="152"/>
      <c r="K73" s="153"/>
      <c r="O73" s="153"/>
    </row>
    <row r="74" spans="3:15" x14ac:dyDescent="0.2">
      <c r="C74" s="153"/>
      <c r="G74" s="152"/>
      <c r="K74" s="153"/>
      <c r="O74" s="153"/>
    </row>
    <row r="75" spans="3:15" x14ac:dyDescent="0.2">
      <c r="C75" s="153"/>
      <c r="G75" s="152"/>
      <c r="K75" s="153"/>
      <c r="O75" s="153"/>
    </row>
    <row r="76" spans="3:15" x14ac:dyDescent="0.2">
      <c r="C76" s="153"/>
      <c r="G76" s="152"/>
      <c r="K76" s="153"/>
      <c r="O76" s="153"/>
    </row>
    <row r="77" spans="3:15" x14ac:dyDescent="0.2">
      <c r="C77" s="153"/>
      <c r="G77" s="152"/>
      <c r="K77" s="153"/>
      <c r="O77" s="153"/>
    </row>
    <row r="78" spans="3:15" x14ac:dyDescent="0.2">
      <c r="C78" s="153"/>
      <c r="G78" s="152"/>
      <c r="K78" s="153"/>
      <c r="O78" s="153"/>
    </row>
    <row r="79" spans="3:15" x14ac:dyDescent="0.2">
      <c r="C79" s="153"/>
      <c r="G79" s="152"/>
      <c r="K79" s="153"/>
      <c r="O79" s="153"/>
    </row>
    <row r="80" spans="3:15" x14ac:dyDescent="0.2">
      <c r="C80" s="153"/>
      <c r="G80" s="152"/>
      <c r="K80" s="153"/>
      <c r="O80" s="153"/>
    </row>
    <row r="81" spans="3:15" x14ac:dyDescent="0.2">
      <c r="C81" s="153"/>
      <c r="G81" s="152"/>
      <c r="K81" s="153"/>
      <c r="O81" s="153"/>
    </row>
    <row r="82" spans="3:15" x14ac:dyDescent="0.2">
      <c r="C82" s="153"/>
      <c r="G82" s="152"/>
      <c r="K82" s="153"/>
      <c r="O82" s="153"/>
    </row>
    <row r="83" spans="3:15" x14ac:dyDescent="0.2">
      <c r="C83" s="153"/>
      <c r="G83" s="152"/>
      <c r="K83" s="153"/>
      <c r="O83" s="153"/>
    </row>
    <row r="84" spans="3:15" x14ac:dyDescent="0.2">
      <c r="C84" s="153"/>
      <c r="G84" s="152"/>
      <c r="K84" s="153"/>
      <c r="O84" s="153"/>
    </row>
    <row r="85" spans="3:15" x14ac:dyDescent="0.2">
      <c r="C85" s="153"/>
      <c r="G85" s="152"/>
      <c r="K85" s="153"/>
      <c r="O85" s="153"/>
    </row>
    <row r="86" spans="3:15" x14ac:dyDescent="0.2">
      <c r="C86" s="153"/>
      <c r="G86" s="152"/>
      <c r="K86" s="153"/>
      <c r="O86" s="153"/>
    </row>
    <row r="87" spans="3:15" x14ac:dyDescent="0.2">
      <c r="C87" s="153"/>
      <c r="G87" s="152"/>
      <c r="K87" s="153"/>
      <c r="O87" s="153"/>
    </row>
    <row r="88" spans="3:15" x14ac:dyDescent="0.2">
      <c r="C88" s="153"/>
      <c r="G88" s="152"/>
      <c r="K88" s="153"/>
      <c r="O88" s="153"/>
    </row>
    <row r="89" spans="3:15" x14ac:dyDescent="0.2">
      <c r="C89" s="153"/>
      <c r="G89" s="152"/>
      <c r="K89" s="153"/>
      <c r="O89" s="153"/>
    </row>
    <row r="90" spans="3:15" x14ac:dyDescent="0.2">
      <c r="C90" s="153"/>
      <c r="G90" s="152"/>
      <c r="K90" s="153"/>
      <c r="O90" s="153"/>
    </row>
    <row r="91" spans="3:15" x14ac:dyDescent="0.2">
      <c r="C91" s="153"/>
      <c r="G91" s="152"/>
      <c r="K91" s="153"/>
      <c r="O91" s="153"/>
    </row>
    <row r="92" spans="3:15" x14ac:dyDescent="0.2">
      <c r="C92" s="153"/>
      <c r="G92" s="152"/>
      <c r="K92" s="153"/>
      <c r="O92" s="153"/>
    </row>
    <row r="93" spans="3:15" x14ac:dyDescent="0.2">
      <c r="C93" s="153"/>
      <c r="G93" s="152"/>
      <c r="K93" s="153"/>
      <c r="O93" s="153"/>
    </row>
    <row r="94" spans="3:15" x14ac:dyDescent="0.2">
      <c r="C94" s="153"/>
      <c r="G94" s="152"/>
      <c r="K94" s="153"/>
      <c r="O94" s="153"/>
    </row>
    <row r="95" spans="3:15" x14ac:dyDescent="0.2">
      <c r="C95" s="153"/>
      <c r="G95" s="152"/>
      <c r="K95" s="153"/>
      <c r="O95" s="153"/>
    </row>
    <row r="96" spans="3:15" x14ac:dyDescent="0.2">
      <c r="C96" s="153"/>
      <c r="G96" s="152"/>
      <c r="K96" s="153"/>
      <c r="O96" s="153"/>
    </row>
    <row r="97" spans="3:15" x14ac:dyDescent="0.2">
      <c r="C97" s="153"/>
      <c r="G97" s="152"/>
      <c r="K97" s="153"/>
      <c r="O97" s="153"/>
    </row>
    <row r="98" spans="3:15" x14ac:dyDescent="0.2">
      <c r="C98" s="153"/>
      <c r="G98" s="152"/>
      <c r="K98" s="153"/>
      <c r="O98" s="153"/>
    </row>
    <row r="99" spans="3:15" x14ac:dyDescent="0.2">
      <c r="C99" s="153"/>
      <c r="G99" s="152"/>
      <c r="K99" s="153"/>
      <c r="O99" s="153"/>
    </row>
    <row r="100" spans="3:15" x14ac:dyDescent="0.2">
      <c r="C100" s="153"/>
      <c r="G100" s="152"/>
      <c r="K100" s="153"/>
      <c r="O100" s="153"/>
    </row>
    <row r="101" spans="3:15" x14ac:dyDescent="0.2">
      <c r="C101" s="153"/>
      <c r="G101" s="152"/>
      <c r="K101" s="153"/>
      <c r="O101" s="153"/>
    </row>
    <row r="102" spans="3:15" x14ac:dyDescent="0.2">
      <c r="C102" s="153"/>
      <c r="G102" s="152"/>
      <c r="K102" s="153"/>
      <c r="O102" s="153"/>
    </row>
    <row r="103" spans="3:15" x14ac:dyDescent="0.2">
      <c r="C103" s="153"/>
      <c r="G103" s="152"/>
      <c r="K103" s="153"/>
      <c r="O103" s="153"/>
    </row>
    <row r="104" spans="3:15" x14ac:dyDescent="0.2">
      <c r="C104" s="153"/>
      <c r="G104" s="152"/>
      <c r="K104" s="153"/>
      <c r="O104" s="153"/>
    </row>
    <row r="105" spans="3:15" x14ac:dyDescent="0.2">
      <c r="C105" s="153"/>
      <c r="G105" s="152"/>
      <c r="K105" s="153"/>
      <c r="O105" s="153"/>
    </row>
    <row r="106" spans="3:15" x14ac:dyDescent="0.2">
      <c r="C106" s="153"/>
      <c r="G106" s="152"/>
      <c r="K106" s="153"/>
      <c r="O106" s="153"/>
    </row>
    <row r="107" spans="3:15" x14ac:dyDescent="0.2">
      <c r="C107" s="153"/>
      <c r="G107" s="152"/>
      <c r="K107" s="153"/>
      <c r="O107" s="153"/>
    </row>
    <row r="108" spans="3:15" x14ac:dyDescent="0.2">
      <c r="C108" s="153"/>
      <c r="G108" s="152"/>
      <c r="K108" s="153"/>
      <c r="O108" s="153"/>
    </row>
    <row r="109" spans="3:15" x14ac:dyDescent="0.2">
      <c r="C109" s="153"/>
      <c r="G109" s="152"/>
      <c r="K109" s="153"/>
      <c r="O109" s="153"/>
    </row>
    <row r="110" spans="3:15" x14ac:dyDescent="0.2">
      <c r="C110" s="153"/>
      <c r="G110" s="152"/>
      <c r="K110" s="153"/>
      <c r="O110" s="153"/>
    </row>
    <row r="111" spans="3:15" x14ac:dyDescent="0.2">
      <c r="C111" s="153"/>
      <c r="G111" s="152"/>
      <c r="K111" s="153"/>
      <c r="O111" s="153"/>
    </row>
    <row r="112" spans="3:15" x14ac:dyDescent="0.2">
      <c r="C112" s="153"/>
      <c r="G112" s="152"/>
      <c r="K112" s="153"/>
      <c r="O112" s="153"/>
    </row>
    <row r="113" spans="3:19" x14ac:dyDescent="0.2">
      <c r="C113" s="153"/>
      <c r="G113" s="152"/>
      <c r="K113" s="153"/>
      <c r="O113" s="153"/>
    </row>
    <row r="114" spans="3:19" x14ac:dyDescent="0.2">
      <c r="C114" s="153"/>
      <c r="G114" s="152"/>
      <c r="K114" s="153"/>
      <c r="O114" s="153"/>
    </row>
    <row r="115" spans="3:19" x14ac:dyDescent="0.2">
      <c r="C115" s="153"/>
      <c r="G115" s="152"/>
      <c r="K115" s="153"/>
      <c r="O115" s="153"/>
    </row>
    <row r="116" spans="3:19" x14ac:dyDescent="0.2">
      <c r="C116" s="153"/>
      <c r="G116" s="152"/>
      <c r="K116" s="153"/>
      <c r="O116" s="153"/>
    </row>
    <row r="117" spans="3:19" x14ac:dyDescent="0.2">
      <c r="C117" s="153"/>
      <c r="G117" s="152"/>
      <c r="K117" s="153"/>
      <c r="O117" s="153"/>
    </row>
    <row r="118" spans="3:19" x14ac:dyDescent="0.2">
      <c r="C118" s="153"/>
      <c r="G118" s="152"/>
      <c r="K118" s="153"/>
      <c r="O118" s="153"/>
    </row>
    <row r="119" spans="3:19" x14ac:dyDescent="0.2">
      <c r="C119" s="153"/>
      <c r="G119" s="152"/>
      <c r="K119" s="153"/>
      <c r="O119" s="153"/>
    </row>
    <row r="120" spans="3:19" x14ac:dyDescent="0.2">
      <c r="C120" s="153"/>
      <c r="G120" s="152"/>
      <c r="K120" s="153"/>
      <c r="O120" s="153"/>
    </row>
    <row r="121" spans="3:19" x14ac:dyDescent="0.2">
      <c r="C121" s="153"/>
      <c r="G121" s="152"/>
      <c r="K121" s="153"/>
      <c r="O121" s="153"/>
    </row>
    <row r="122" spans="3:19" x14ac:dyDescent="0.2">
      <c r="C122" s="153"/>
      <c r="G122" s="152"/>
      <c r="K122" s="153"/>
      <c r="O122" s="153"/>
    </row>
    <row r="123" spans="3:19" x14ac:dyDescent="0.2">
      <c r="C123" s="153"/>
      <c r="G123" s="152"/>
      <c r="K123" s="153"/>
      <c r="O123" s="153"/>
      <c r="S123" s="154"/>
    </row>
    <row r="124" spans="3:19" x14ac:dyDescent="0.2">
      <c r="C124" s="153"/>
      <c r="G124" s="152"/>
      <c r="K124" s="153"/>
      <c r="O124" s="153"/>
    </row>
    <row r="125" spans="3:19" x14ac:dyDescent="0.2">
      <c r="C125" s="153"/>
      <c r="G125" s="152"/>
      <c r="K125" s="153"/>
      <c r="O125" s="153"/>
    </row>
    <row r="126" spans="3:19" x14ac:dyDescent="0.2">
      <c r="C126" s="153"/>
      <c r="G126" s="152"/>
      <c r="K126" s="153"/>
      <c r="O126" s="153"/>
    </row>
    <row r="127" spans="3:19" x14ac:dyDescent="0.2">
      <c r="C127" s="153"/>
      <c r="G127" s="152"/>
      <c r="K127" s="153"/>
      <c r="O127" s="153"/>
    </row>
    <row r="128" spans="3:19" x14ac:dyDescent="0.2">
      <c r="C128" s="153"/>
      <c r="G128" s="152"/>
      <c r="K128" s="153"/>
      <c r="O128" s="153"/>
    </row>
    <row r="129" spans="3:15" x14ac:dyDescent="0.2">
      <c r="C129" s="153"/>
      <c r="G129" s="152"/>
      <c r="K129" s="153"/>
      <c r="O129" s="153"/>
    </row>
    <row r="130" spans="3:15" x14ac:dyDescent="0.2">
      <c r="C130" s="153"/>
      <c r="G130" s="152"/>
      <c r="K130" s="153"/>
      <c r="O130" s="153"/>
    </row>
  </sheetData>
  <mergeCells count="5">
    <mergeCell ref="A3:A5"/>
    <mergeCell ref="J3:M3"/>
    <mergeCell ref="F3:I3"/>
    <mergeCell ref="N3:Q3"/>
    <mergeCell ref="B3:E3"/>
  </mergeCells>
  <pageMargins left="0.43307086614173229" right="0.23622047244094491" top="0.74803149606299213" bottom="0.74803149606299213" header="0.31496062992125984" footer="0.31496062992125984"/>
  <pageSetup paperSize="9" scale="5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Y152"/>
  <sheetViews>
    <sheetView showOutlineSymbols="0" showWhiteSpace="0" view="pageBreakPreview" zoomScale="60" zoomScaleNormal="70" workbookViewId="0">
      <selection activeCell="A27" sqref="A27:XFD38"/>
    </sheetView>
  </sheetViews>
  <sheetFormatPr defaultRowHeight="14.25" x14ac:dyDescent="0.2"/>
  <cols>
    <col min="1" max="1" width="44.25" style="3" customWidth="1"/>
    <col min="2" max="2" width="10.125" style="1" customWidth="1"/>
    <col min="3" max="3" width="10.375" style="1" customWidth="1"/>
    <col min="4" max="4" width="10.25" style="1" customWidth="1"/>
    <col min="5" max="5" width="10.5" style="5" customWidth="1"/>
    <col min="6" max="8" width="10.375" style="1" customWidth="1"/>
    <col min="9" max="9" width="10.625" style="5" customWidth="1"/>
    <col min="10" max="12" width="10.375" customWidth="1"/>
    <col min="13" max="13" width="10.375" style="5" customWidth="1"/>
    <col min="14" max="16" width="10.375" customWidth="1"/>
    <col min="17" max="17" width="10.375" style="5" customWidth="1"/>
    <col min="18" max="18" width="10.5" customWidth="1"/>
    <col min="19" max="20" width="10.125" customWidth="1"/>
    <col min="21" max="21" width="10.25" style="5" customWidth="1"/>
    <col min="22" max="22" width="9" style="15"/>
    <col min="23" max="23" width="9" style="15" customWidth="1"/>
    <col min="24" max="24" width="9" style="15"/>
    <col min="25" max="25" width="10.125" style="15" customWidth="1"/>
    <col min="26" max="26" width="6.875" style="15" customWidth="1"/>
    <col min="27" max="27" width="5.625" style="15" customWidth="1"/>
    <col min="28" max="28" width="9" style="15"/>
    <col min="29" max="29" width="5.125" style="15" customWidth="1"/>
    <col min="30" max="92" width="9" style="15"/>
  </cols>
  <sheetData>
    <row r="1" spans="1:207" ht="27" customHeight="1" x14ac:dyDescent="0.45">
      <c r="A1" s="588" t="str">
        <f>Экономия!F1</f>
        <v>Вересень 2019р.</v>
      </c>
      <c r="B1" s="591"/>
      <c r="C1" s="590"/>
      <c r="D1" s="590"/>
      <c r="E1" s="593"/>
      <c r="F1" s="591" t="s">
        <v>154</v>
      </c>
      <c r="G1" s="590"/>
      <c r="H1" s="590"/>
      <c r="I1" s="593"/>
      <c r="J1" s="2"/>
      <c r="K1" s="2"/>
      <c r="L1" s="2"/>
      <c r="M1" s="593"/>
      <c r="N1" s="2"/>
      <c r="O1" s="2"/>
      <c r="P1" s="2"/>
      <c r="Q1" s="593"/>
      <c r="R1" s="2"/>
      <c r="S1" s="2"/>
      <c r="T1" s="2"/>
      <c r="U1" s="593"/>
    </row>
    <row r="2" spans="1:207" ht="7.5" customHeight="1" thickBot="1" x14ac:dyDescent="0.25">
      <c r="A2" s="594"/>
      <c r="B2" s="590"/>
      <c r="C2" s="590"/>
      <c r="D2" s="590"/>
      <c r="E2" s="593"/>
      <c r="F2" s="590"/>
      <c r="G2" s="590"/>
      <c r="H2" s="590"/>
      <c r="I2" s="593"/>
      <c r="J2" s="2"/>
      <c r="K2" s="2"/>
      <c r="L2" s="2"/>
      <c r="M2" s="593"/>
      <c r="N2" s="2"/>
      <c r="O2" s="2"/>
      <c r="P2" s="2"/>
      <c r="Q2" s="593"/>
      <c r="R2" s="2"/>
      <c r="S2" s="2"/>
      <c r="T2" s="2"/>
      <c r="U2" s="593"/>
    </row>
    <row r="3" spans="1:207" ht="22.5" customHeight="1" thickBot="1" x14ac:dyDescent="0.25">
      <c r="A3" s="609" t="s">
        <v>155</v>
      </c>
      <c r="B3" s="603" t="s">
        <v>113</v>
      </c>
      <c r="C3" s="604"/>
      <c r="D3" s="604"/>
      <c r="E3" s="604"/>
      <c r="F3" s="603" t="s">
        <v>97</v>
      </c>
      <c r="G3" s="604"/>
      <c r="H3" s="604"/>
      <c r="I3" s="604"/>
      <c r="J3" s="606" t="s">
        <v>59</v>
      </c>
      <c r="K3" s="607"/>
      <c r="L3" s="607"/>
      <c r="M3" s="608"/>
      <c r="N3" s="606" t="s">
        <v>161</v>
      </c>
      <c r="O3" s="607"/>
      <c r="P3" s="607"/>
      <c r="Q3" s="608"/>
      <c r="R3" s="606" t="s">
        <v>160</v>
      </c>
      <c r="S3" s="607"/>
      <c r="T3" s="607"/>
      <c r="U3" s="608"/>
    </row>
    <row r="4" spans="1:207" ht="30" x14ac:dyDescent="0.2">
      <c r="A4" s="610"/>
      <c r="B4" s="575" t="s">
        <v>166</v>
      </c>
      <c r="C4" s="319" t="str">
        <f t="shared" ref="C4:U4" si="0">$A$1</f>
        <v>Вересень 2019р.</v>
      </c>
      <c r="D4" s="319" t="str">
        <f t="shared" si="0"/>
        <v>Вересень 2019р.</v>
      </c>
      <c r="E4" s="294" t="str">
        <f t="shared" si="0"/>
        <v>Вересень 2019р.</v>
      </c>
      <c r="F4" s="575" t="s">
        <v>166</v>
      </c>
      <c r="G4" s="319" t="str">
        <f t="shared" si="0"/>
        <v>Вересень 2019р.</v>
      </c>
      <c r="H4" s="319" t="str">
        <f t="shared" si="0"/>
        <v>Вересень 2019р.</v>
      </c>
      <c r="I4" s="294" t="str">
        <f t="shared" si="0"/>
        <v>Вересень 2019р.</v>
      </c>
      <c r="J4" s="575" t="s">
        <v>166</v>
      </c>
      <c r="K4" s="319" t="str">
        <f t="shared" si="0"/>
        <v>Вересень 2019р.</v>
      </c>
      <c r="L4" s="319" t="str">
        <f t="shared" si="0"/>
        <v>Вересень 2019р.</v>
      </c>
      <c r="M4" s="294" t="str">
        <f t="shared" si="0"/>
        <v>Вересень 2019р.</v>
      </c>
      <c r="N4" s="575" t="s">
        <v>166</v>
      </c>
      <c r="O4" s="319" t="str">
        <f t="shared" si="0"/>
        <v>Вересень 2019р.</v>
      </c>
      <c r="P4" s="319" t="str">
        <f t="shared" si="0"/>
        <v>Вересень 2019р.</v>
      </c>
      <c r="Q4" s="294" t="str">
        <f t="shared" si="0"/>
        <v>Вересень 2019р.</v>
      </c>
      <c r="R4" s="575" t="s">
        <v>166</v>
      </c>
      <c r="S4" s="319" t="str">
        <f t="shared" si="0"/>
        <v>Вересень 2019р.</v>
      </c>
      <c r="T4" s="319" t="str">
        <f t="shared" si="0"/>
        <v>Вересень 2019р.</v>
      </c>
      <c r="U4" s="294" t="str">
        <f t="shared" si="0"/>
        <v>Вересень 2019р.</v>
      </c>
    </row>
    <row r="5" spans="1:207" s="9" customFormat="1" ht="31.5" customHeight="1" thickBot="1" x14ac:dyDescent="0.25">
      <c r="A5" s="611"/>
      <c r="B5" s="90" t="s">
        <v>147</v>
      </c>
      <c r="C5" s="91" t="s">
        <v>174</v>
      </c>
      <c r="D5" s="91" t="s">
        <v>253</v>
      </c>
      <c r="E5" s="318" t="s">
        <v>151</v>
      </c>
      <c r="F5" s="90" t="s">
        <v>147</v>
      </c>
      <c r="G5" s="91" t="s">
        <v>174</v>
      </c>
      <c r="H5" s="91" t="s">
        <v>253</v>
      </c>
      <c r="I5" s="318" t="s">
        <v>151</v>
      </c>
      <c r="J5" s="90" t="s">
        <v>147</v>
      </c>
      <c r="K5" s="91" t="s">
        <v>174</v>
      </c>
      <c r="L5" s="91" t="s">
        <v>253</v>
      </c>
      <c r="M5" s="318" t="s">
        <v>151</v>
      </c>
      <c r="N5" s="90" t="s">
        <v>147</v>
      </c>
      <c r="O5" s="91" t="s">
        <v>174</v>
      </c>
      <c r="P5" s="91" t="s">
        <v>253</v>
      </c>
      <c r="Q5" s="318" t="s">
        <v>151</v>
      </c>
      <c r="R5" s="90" t="s">
        <v>147</v>
      </c>
      <c r="S5" s="91" t="s">
        <v>174</v>
      </c>
      <c r="T5" s="91" t="s">
        <v>253</v>
      </c>
      <c r="U5" s="318" t="s">
        <v>151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</row>
    <row r="6" spans="1:207" s="10" customFormat="1" ht="21.75" customHeight="1" thickBot="1" x14ac:dyDescent="0.25">
      <c r="A6" s="73" t="s">
        <v>88</v>
      </c>
      <c r="B6" s="477">
        <v>0</v>
      </c>
      <c r="C6" s="478">
        <v>0</v>
      </c>
      <c r="D6" s="479">
        <v>0</v>
      </c>
      <c r="E6" s="234" t="e">
        <f t="shared" ref="E6:E26" si="1">D6/C6-1</f>
        <v>#DIV/0!</v>
      </c>
      <c r="F6" s="332">
        <v>605</v>
      </c>
      <c r="G6" s="325">
        <v>400</v>
      </c>
      <c r="H6" s="333">
        <v>311</v>
      </c>
      <c r="I6" s="234">
        <f t="shared" ref="I6:I26" si="2">H6/G6-1</f>
        <v>-0.22250000000000003</v>
      </c>
      <c r="J6" s="368">
        <v>5</v>
      </c>
      <c r="K6" s="325">
        <v>5</v>
      </c>
      <c r="L6" s="333">
        <v>5</v>
      </c>
      <c r="M6" s="234">
        <f t="shared" ref="M6:M26" si="3">L6/K6-1</f>
        <v>0</v>
      </c>
      <c r="N6" s="332">
        <v>0</v>
      </c>
      <c r="O6" s="325">
        <v>0</v>
      </c>
      <c r="P6" s="333">
        <v>0</v>
      </c>
      <c r="Q6" s="234" t="e">
        <f t="shared" ref="Q6:Q26" si="4">P6/O6-1</f>
        <v>#DIV/0!</v>
      </c>
      <c r="R6" s="332">
        <v>0</v>
      </c>
      <c r="S6" s="333">
        <v>0</v>
      </c>
      <c r="T6" s="333">
        <v>0</v>
      </c>
      <c r="U6" s="256" t="e">
        <f t="shared" ref="U6:U26" si="5">T6/S6-1</f>
        <v>#DIV/0!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</row>
    <row r="7" spans="1:207" s="10" customFormat="1" ht="20.100000000000001" customHeight="1" x14ac:dyDescent="0.2">
      <c r="A7" s="269" t="s">
        <v>86</v>
      </c>
      <c r="B7" s="480">
        <v>0</v>
      </c>
      <c r="C7" s="481">
        <v>0</v>
      </c>
      <c r="D7" s="482">
        <v>0</v>
      </c>
      <c r="E7" s="270" t="e">
        <f t="shared" si="1"/>
        <v>#DIV/0!</v>
      </c>
      <c r="F7" s="391">
        <v>729</v>
      </c>
      <c r="G7" s="377">
        <v>450</v>
      </c>
      <c r="H7" s="392">
        <v>638</v>
      </c>
      <c r="I7" s="270">
        <f t="shared" si="2"/>
        <v>0.4177777777777778</v>
      </c>
      <c r="J7" s="369">
        <v>34</v>
      </c>
      <c r="K7" s="370">
        <v>30.6</v>
      </c>
      <c r="L7" s="371">
        <v>26</v>
      </c>
      <c r="M7" s="271">
        <f t="shared" si="3"/>
        <v>-0.15032679738562094</v>
      </c>
      <c r="N7" s="334">
        <v>0</v>
      </c>
      <c r="O7" s="360">
        <v>0</v>
      </c>
      <c r="P7" s="335">
        <v>0</v>
      </c>
      <c r="Q7" s="271" t="e">
        <f t="shared" si="4"/>
        <v>#DIV/0!</v>
      </c>
      <c r="R7" s="334">
        <v>0</v>
      </c>
      <c r="S7" s="335">
        <v>0</v>
      </c>
      <c r="T7" s="335">
        <v>0</v>
      </c>
      <c r="U7" s="552" t="e">
        <f t="shared" si="5"/>
        <v>#DIV/0!</v>
      </c>
      <c r="V7" s="19"/>
      <c r="W7" s="77"/>
      <c r="X7" s="77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</row>
    <row r="8" spans="1:207" s="19" customFormat="1" ht="20.100000000000001" customHeight="1" x14ac:dyDescent="0.2">
      <c r="A8" s="14" t="s">
        <v>85</v>
      </c>
      <c r="B8" s="483">
        <v>0</v>
      </c>
      <c r="C8" s="484">
        <v>0</v>
      </c>
      <c r="D8" s="485">
        <v>0</v>
      </c>
      <c r="E8" s="258" t="e">
        <f t="shared" si="1"/>
        <v>#DIV/0!</v>
      </c>
      <c r="F8" s="340">
        <v>1186</v>
      </c>
      <c r="G8" s="108">
        <v>1067.4000000000001</v>
      </c>
      <c r="H8" s="393">
        <v>770</v>
      </c>
      <c r="I8" s="258">
        <f t="shared" si="2"/>
        <v>-0.27862094809818261</v>
      </c>
      <c r="J8" s="372">
        <v>1318</v>
      </c>
      <c r="K8" s="108">
        <v>1054.4000000000001</v>
      </c>
      <c r="L8" s="148">
        <v>1129</v>
      </c>
      <c r="M8" s="235">
        <f t="shared" si="3"/>
        <v>7.0751138088012144E-2</v>
      </c>
      <c r="N8" s="336">
        <v>0</v>
      </c>
      <c r="O8" s="361">
        <v>0</v>
      </c>
      <c r="P8" s="337">
        <v>0</v>
      </c>
      <c r="Q8" s="235" t="e">
        <f t="shared" si="4"/>
        <v>#DIV/0!</v>
      </c>
      <c r="R8" s="336">
        <v>0</v>
      </c>
      <c r="S8" s="337">
        <v>0</v>
      </c>
      <c r="T8" s="337">
        <v>0</v>
      </c>
      <c r="U8" s="258" t="e">
        <f t="shared" si="5"/>
        <v>#DIV/0!</v>
      </c>
    </row>
    <row r="9" spans="1:207" s="10" customFormat="1" ht="20.100000000000001" customHeight="1" x14ac:dyDescent="0.2">
      <c r="A9" s="225" t="s">
        <v>87</v>
      </c>
      <c r="B9" s="486">
        <v>0</v>
      </c>
      <c r="C9" s="487">
        <v>0</v>
      </c>
      <c r="D9" s="488">
        <v>0</v>
      </c>
      <c r="E9" s="250" t="e">
        <f t="shared" si="1"/>
        <v>#DIV/0!</v>
      </c>
      <c r="F9" s="394">
        <v>880</v>
      </c>
      <c r="G9" s="374">
        <v>792</v>
      </c>
      <c r="H9" s="339">
        <v>500</v>
      </c>
      <c r="I9" s="250">
        <f t="shared" si="2"/>
        <v>-0.36868686868686873</v>
      </c>
      <c r="J9" s="373">
        <v>43</v>
      </c>
      <c r="K9" s="374">
        <v>34.4</v>
      </c>
      <c r="L9" s="375">
        <v>48</v>
      </c>
      <c r="M9" s="255">
        <f t="shared" si="3"/>
        <v>0.39534883720930236</v>
      </c>
      <c r="N9" s="338">
        <v>0</v>
      </c>
      <c r="O9" s="362">
        <v>0</v>
      </c>
      <c r="P9" s="339">
        <v>0</v>
      </c>
      <c r="Q9" s="255" t="e">
        <f t="shared" si="4"/>
        <v>#DIV/0!</v>
      </c>
      <c r="R9" s="338">
        <v>0</v>
      </c>
      <c r="S9" s="339">
        <v>0</v>
      </c>
      <c r="T9" s="339">
        <v>0</v>
      </c>
      <c r="U9" s="250" t="e">
        <f t="shared" si="5"/>
        <v>#DIV/0!</v>
      </c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</row>
    <row r="10" spans="1:207" s="19" customFormat="1" ht="20.100000000000001" customHeight="1" x14ac:dyDescent="0.2">
      <c r="A10" s="17" t="s">
        <v>84</v>
      </c>
      <c r="B10" s="483">
        <v>0</v>
      </c>
      <c r="C10" s="484">
        <v>0</v>
      </c>
      <c r="D10" s="489">
        <v>0</v>
      </c>
      <c r="E10" s="257" t="e">
        <f t="shared" si="1"/>
        <v>#DIV/0!</v>
      </c>
      <c r="F10" s="340">
        <v>2292</v>
      </c>
      <c r="G10" s="108">
        <v>886</v>
      </c>
      <c r="H10" s="148">
        <v>1139.49</v>
      </c>
      <c r="I10" s="257">
        <f t="shared" si="2"/>
        <v>0.28610609480812643</v>
      </c>
      <c r="J10" s="372">
        <v>1243</v>
      </c>
      <c r="K10" s="108">
        <v>994.4</v>
      </c>
      <c r="L10" s="148">
        <v>1141</v>
      </c>
      <c r="M10" s="266">
        <f t="shared" si="3"/>
        <v>0.14742558326629118</v>
      </c>
      <c r="N10" s="340">
        <v>0</v>
      </c>
      <c r="O10" s="108">
        <v>0</v>
      </c>
      <c r="P10" s="148">
        <v>0</v>
      </c>
      <c r="Q10" s="266" t="e">
        <f t="shared" si="4"/>
        <v>#DIV/0!</v>
      </c>
      <c r="R10" s="340">
        <v>0</v>
      </c>
      <c r="S10" s="148">
        <v>0</v>
      </c>
      <c r="T10" s="148">
        <v>0</v>
      </c>
      <c r="U10" s="257" t="e">
        <f t="shared" si="5"/>
        <v>#DIV/0!</v>
      </c>
    </row>
    <row r="11" spans="1:207" s="10" customFormat="1" ht="20.100000000000001" customHeight="1" thickBot="1" x14ac:dyDescent="0.25">
      <c r="A11" s="224" t="s">
        <v>139</v>
      </c>
      <c r="B11" s="490">
        <v>0</v>
      </c>
      <c r="C11" s="491">
        <v>0</v>
      </c>
      <c r="D11" s="492">
        <v>0</v>
      </c>
      <c r="E11" s="267" t="e">
        <f t="shared" si="1"/>
        <v>#DIV/0!</v>
      </c>
      <c r="F11" s="391">
        <v>0</v>
      </c>
      <c r="G11" s="377">
        <v>12000</v>
      </c>
      <c r="H11" s="342">
        <v>0</v>
      </c>
      <c r="I11" s="267">
        <f t="shared" si="2"/>
        <v>-1</v>
      </c>
      <c r="J11" s="376">
        <v>0</v>
      </c>
      <c r="K11" s="377">
        <v>2500</v>
      </c>
      <c r="L11" s="378">
        <v>3082</v>
      </c>
      <c r="M11" s="268">
        <f t="shared" si="3"/>
        <v>0.2327999999999999</v>
      </c>
      <c r="N11" s="341">
        <v>0</v>
      </c>
      <c r="O11" s="363">
        <v>0</v>
      </c>
      <c r="P11" s="342">
        <v>0</v>
      </c>
      <c r="Q11" s="268" t="e">
        <f t="shared" si="4"/>
        <v>#DIV/0!</v>
      </c>
      <c r="R11" s="341">
        <v>0</v>
      </c>
      <c r="S11" s="342">
        <v>800</v>
      </c>
      <c r="T11" s="342">
        <v>830</v>
      </c>
      <c r="U11" s="267">
        <f t="shared" si="5"/>
        <v>3.7500000000000089E-2</v>
      </c>
      <c r="V11" s="19"/>
      <c r="W11" s="77"/>
      <c r="X11" s="77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</row>
    <row r="12" spans="1:207" s="31" customFormat="1" ht="31.5" customHeight="1" x14ac:dyDescent="0.2">
      <c r="A12" s="74" t="s">
        <v>124</v>
      </c>
      <c r="B12" s="493">
        <v>0</v>
      </c>
      <c r="C12" s="494">
        <v>0</v>
      </c>
      <c r="D12" s="495">
        <v>0</v>
      </c>
      <c r="E12" s="251" t="e">
        <f t="shared" si="1"/>
        <v>#DIV/0!</v>
      </c>
      <c r="F12" s="343">
        <f>16698.2+2005.2</f>
        <v>18703.400000000001</v>
      </c>
      <c r="G12" s="364">
        <f>11754.24+2005.2</f>
        <v>13759.44</v>
      </c>
      <c r="H12" s="395">
        <v>13759.44</v>
      </c>
      <c r="I12" s="251">
        <f t="shared" si="2"/>
        <v>0</v>
      </c>
      <c r="J12" s="379">
        <v>256</v>
      </c>
      <c r="K12" s="364">
        <v>205</v>
      </c>
      <c r="L12" s="344">
        <v>205</v>
      </c>
      <c r="M12" s="251">
        <f t="shared" si="3"/>
        <v>0</v>
      </c>
      <c r="N12" s="343">
        <v>0</v>
      </c>
      <c r="O12" s="364">
        <v>130</v>
      </c>
      <c r="P12" s="344">
        <v>13</v>
      </c>
      <c r="Q12" s="251">
        <f t="shared" si="4"/>
        <v>-0.9</v>
      </c>
      <c r="R12" s="343">
        <v>0</v>
      </c>
      <c r="S12" s="344">
        <v>0</v>
      </c>
      <c r="T12" s="344">
        <v>0</v>
      </c>
      <c r="U12" s="251" t="e">
        <f t="shared" si="5"/>
        <v>#DIV/0!</v>
      </c>
      <c r="V12" s="88"/>
      <c r="W12" s="89"/>
      <c r="X12" s="89"/>
      <c r="Y12" s="89"/>
      <c r="Z12" s="89"/>
      <c r="AA12" s="89"/>
      <c r="AB12" s="89"/>
      <c r="AC12" s="79"/>
      <c r="AD12" s="79"/>
      <c r="AE12" s="79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0"/>
    </row>
    <row r="13" spans="1:207" s="28" customFormat="1" ht="20.100000000000001" customHeight="1" x14ac:dyDescent="0.2">
      <c r="A13" s="278" t="s">
        <v>136</v>
      </c>
      <c r="B13" s="496">
        <v>0</v>
      </c>
      <c r="C13" s="497">
        <v>0</v>
      </c>
      <c r="D13" s="498">
        <v>0</v>
      </c>
      <c r="E13" s="257" t="e">
        <f t="shared" si="1"/>
        <v>#DIV/0!</v>
      </c>
      <c r="F13" s="165">
        <v>308</v>
      </c>
      <c r="G13" s="114">
        <v>776</v>
      </c>
      <c r="H13" s="396">
        <v>726</v>
      </c>
      <c r="I13" s="257">
        <f t="shared" si="2"/>
        <v>-6.4432989690721643E-2</v>
      </c>
      <c r="J13" s="380">
        <v>17</v>
      </c>
      <c r="K13" s="114">
        <v>20.8</v>
      </c>
      <c r="L13" s="114">
        <v>27</v>
      </c>
      <c r="M13" s="259">
        <f t="shared" si="3"/>
        <v>0.29807692307692313</v>
      </c>
      <c r="N13" s="345">
        <v>0</v>
      </c>
      <c r="O13" s="114">
        <v>0</v>
      </c>
      <c r="P13" s="114">
        <v>0</v>
      </c>
      <c r="Q13" s="259" t="e">
        <f t="shared" si="4"/>
        <v>#DIV/0!</v>
      </c>
      <c r="R13" s="345">
        <v>0</v>
      </c>
      <c r="S13" s="114">
        <v>0</v>
      </c>
      <c r="T13" s="114">
        <v>0</v>
      </c>
      <c r="U13" s="257" t="e">
        <f t="shared" si="5"/>
        <v>#DIV/0!</v>
      </c>
    </row>
    <row r="14" spans="1:207" s="34" customFormat="1" ht="20.25" customHeight="1" x14ac:dyDescent="0.2">
      <c r="A14" s="272" t="s">
        <v>137</v>
      </c>
      <c r="B14" s="499">
        <v>0</v>
      </c>
      <c r="C14" s="500">
        <v>0</v>
      </c>
      <c r="D14" s="501">
        <v>0</v>
      </c>
      <c r="E14" s="273" t="e">
        <f t="shared" si="1"/>
        <v>#DIV/0!</v>
      </c>
      <c r="F14" s="397">
        <v>721</v>
      </c>
      <c r="G14" s="365">
        <v>1771</v>
      </c>
      <c r="H14" s="398">
        <v>852</v>
      </c>
      <c r="I14" s="273">
        <f t="shared" si="2"/>
        <v>-0.51891586674195378</v>
      </c>
      <c r="J14" s="381">
        <v>51</v>
      </c>
      <c r="K14" s="365">
        <v>68</v>
      </c>
      <c r="L14" s="347">
        <v>116</v>
      </c>
      <c r="M14" s="274">
        <f t="shared" si="3"/>
        <v>0.70588235294117641</v>
      </c>
      <c r="N14" s="346">
        <v>0</v>
      </c>
      <c r="O14" s="365">
        <v>0</v>
      </c>
      <c r="P14" s="347">
        <v>0</v>
      </c>
      <c r="Q14" s="274" t="e">
        <f t="shared" si="4"/>
        <v>#DIV/0!</v>
      </c>
      <c r="R14" s="346">
        <v>0</v>
      </c>
      <c r="S14" s="347">
        <v>0</v>
      </c>
      <c r="T14" s="347">
        <v>0</v>
      </c>
      <c r="U14" s="273" t="e">
        <f t="shared" si="5"/>
        <v>#DIV/0!</v>
      </c>
      <c r="V14" s="78"/>
      <c r="X14" s="203"/>
      <c r="Y14" s="79"/>
      <c r="Z14" s="79"/>
      <c r="AA14" s="79"/>
      <c r="AB14" s="79"/>
    </row>
    <row r="15" spans="1:207" s="28" customFormat="1" ht="20.100000000000001" customHeight="1" x14ac:dyDescent="0.2">
      <c r="A15" s="278" t="s">
        <v>138</v>
      </c>
      <c r="B15" s="496">
        <v>0</v>
      </c>
      <c r="C15" s="497">
        <v>0</v>
      </c>
      <c r="D15" s="498">
        <v>0</v>
      </c>
      <c r="E15" s="257" t="e">
        <f t="shared" si="1"/>
        <v>#DIV/0!</v>
      </c>
      <c r="F15" s="165">
        <v>1619</v>
      </c>
      <c r="G15" s="114">
        <v>3382</v>
      </c>
      <c r="H15" s="396">
        <v>2121</v>
      </c>
      <c r="I15" s="257">
        <f t="shared" si="2"/>
        <v>-0.37285629804849196</v>
      </c>
      <c r="J15" s="380">
        <v>174</v>
      </c>
      <c r="K15" s="114">
        <v>300</v>
      </c>
      <c r="L15" s="114">
        <v>86</v>
      </c>
      <c r="M15" s="259">
        <f t="shared" si="3"/>
        <v>-0.71333333333333337</v>
      </c>
      <c r="N15" s="345">
        <v>0</v>
      </c>
      <c r="O15" s="114">
        <v>0</v>
      </c>
      <c r="P15" s="114">
        <v>0</v>
      </c>
      <c r="Q15" s="259" t="e">
        <f t="shared" si="4"/>
        <v>#DIV/0!</v>
      </c>
      <c r="R15" s="345">
        <v>0</v>
      </c>
      <c r="S15" s="114">
        <v>0</v>
      </c>
      <c r="T15" s="114">
        <v>0</v>
      </c>
      <c r="U15" s="257" t="e">
        <f t="shared" si="5"/>
        <v>#DIV/0!</v>
      </c>
    </row>
    <row r="16" spans="1:207" s="28" customFormat="1" ht="21.75" customHeight="1" thickBot="1" x14ac:dyDescent="0.25">
      <c r="A16" s="275" t="s">
        <v>135</v>
      </c>
      <c r="B16" s="502">
        <v>0</v>
      </c>
      <c r="C16" s="503">
        <v>0</v>
      </c>
      <c r="D16" s="504">
        <v>0</v>
      </c>
      <c r="E16" s="276" t="e">
        <f t="shared" si="1"/>
        <v>#DIV/0!</v>
      </c>
      <c r="F16" s="399">
        <f>1294+175</f>
        <v>1469</v>
      </c>
      <c r="G16" s="349">
        <f>400+2750</f>
        <v>3150</v>
      </c>
      <c r="H16" s="400">
        <v>2062</v>
      </c>
      <c r="I16" s="276">
        <f t="shared" si="2"/>
        <v>-0.34539682539682537</v>
      </c>
      <c r="J16" s="382">
        <f>8+42</f>
        <v>50</v>
      </c>
      <c r="K16" s="349">
        <f>22+40</f>
        <v>62</v>
      </c>
      <c r="L16" s="349">
        <v>75</v>
      </c>
      <c r="M16" s="277">
        <f t="shared" si="3"/>
        <v>0.20967741935483875</v>
      </c>
      <c r="N16" s="348">
        <v>0</v>
      </c>
      <c r="O16" s="349">
        <v>0</v>
      </c>
      <c r="P16" s="349">
        <v>0</v>
      </c>
      <c r="Q16" s="277" t="e">
        <f t="shared" si="4"/>
        <v>#DIV/0!</v>
      </c>
      <c r="R16" s="348">
        <v>0</v>
      </c>
      <c r="S16" s="349">
        <v>0</v>
      </c>
      <c r="T16" s="349">
        <v>0</v>
      </c>
      <c r="U16" s="276" t="e">
        <f t="shared" si="5"/>
        <v>#DIV/0!</v>
      </c>
    </row>
    <row r="17" spans="1:92" s="83" customFormat="1" ht="28.5" x14ac:dyDescent="0.2">
      <c r="A17" s="263" t="s">
        <v>90</v>
      </c>
      <c r="B17" s="505">
        <v>0</v>
      </c>
      <c r="C17" s="506">
        <v>0</v>
      </c>
      <c r="D17" s="507">
        <v>0</v>
      </c>
      <c r="E17" s="264" t="e">
        <f t="shared" si="1"/>
        <v>#DIV/0!</v>
      </c>
      <c r="F17" s="350">
        <v>250</v>
      </c>
      <c r="G17" s="327">
        <v>250</v>
      </c>
      <c r="H17" s="401">
        <v>75</v>
      </c>
      <c r="I17" s="264">
        <f t="shared" si="2"/>
        <v>-0.7</v>
      </c>
      <c r="J17" s="383">
        <v>12</v>
      </c>
      <c r="K17" s="327">
        <v>20</v>
      </c>
      <c r="L17" s="384">
        <v>20</v>
      </c>
      <c r="M17" s="264">
        <f t="shared" si="3"/>
        <v>0</v>
      </c>
      <c r="N17" s="350">
        <v>0</v>
      </c>
      <c r="O17" s="351">
        <v>0</v>
      </c>
      <c r="P17" s="351">
        <v>0</v>
      </c>
      <c r="Q17" s="264" t="e">
        <f t="shared" si="4"/>
        <v>#DIV/0!</v>
      </c>
      <c r="R17" s="350">
        <v>0</v>
      </c>
      <c r="S17" s="351">
        <v>0</v>
      </c>
      <c r="T17" s="351">
        <v>0</v>
      </c>
      <c r="U17" s="553" t="e">
        <f t="shared" si="5"/>
        <v>#DIV/0!</v>
      </c>
      <c r="W17" s="84"/>
      <c r="X17" s="84"/>
    </row>
    <row r="18" spans="1:92" s="83" customFormat="1" ht="28.5" x14ac:dyDescent="0.2">
      <c r="A18" s="260" t="s">
        <v>91</v>
      </c>
      <c r="B18" s="483">
        <v>0</v>
      </c>
      <c r="C18" s="484">
        <v>0</v>
      </c>
      <c r="D18" s="484">
        <v>0</v>
      </c>
      <c r="E18" s="233" t="e">
        <f t="shared" si="1"/>
        <v>#DIV/0!</v>
      </c>
      <c r="F18" s="352">
        <v>125</v>
      </c>
      <c r="G18" s="108">
        <v>80</v>
      </c>
      <c r="H18" s="140">
        <v>100</v>
      </c>
      <c r="I18" s="233">
        <f t="shared" si="2"/>
        <v>0.25</v>
      </c>
      <c r="J18" s="385">
        <v>34</v>
      </c>
      <c r="K18" s="99">
        <v>27</v>
      </c>
      <c r="L18" s="99">
        <v>3</v>
      </c>
      <c r="M18" s="233">
        <f t="shared" si="3"/>
        <v>-0.88888888888888884</v>
      </c>
      <c r="N18" s="352">
        <v>0</v>
      </c>
      <c r="O18" s="99">
        <v>0</v>
      </c>
      <c r="P18" s="99">
        <v>0</v>
      </c>
      <c r="Q18" s="233" t="e">
        <f t="shared" si="4"/>
        <v>#DIV/0!</v>
      </c>
      <c r="R18" s="352">
        <v>0</v>
      </c>
      <c r="S18" s="99">
        <v>0</v>
      </c>
      <c r="T18" s="99">
        <v>0</v>
      </c>
      <c r="U18" s="208" t="e">
        <f t="shared" si="5"/>
        <v>#DIV/0!</v>
      </c>
    </row>
    <row r="19" spans="1:92" s="83" customFormat="1" ht="20.100000000000001" customHeight="1" x14ac:dyDescent="0.2">
      <c r="A19" s="85" t="s">
        <v>107</v>
      </c>
      <c r="B19" s="508">
        <v>0</v>
      </c>
      <c r="C19" s="506">
        <v>0</v>
      </c>
      <c r="D19" s="506">
        <v>0</v>
      </c>
      <c r="E19" s="262" t="e">
        <f t="shared" si="1"/>
        <v>#DIV/0!</v>
      </c>
      <c r="F19" s="353">
        <v>0</v>
      </c>
      <c r="G19" s="355">
        <v>0</v>
      </c>
      <c r="H19" s="402">
        <v>9</v>
      </c>
      <c r="I19" s="262" t="e">
        <f t="shared" si="2"/>
        <v>#DIV/0!</v>
      </c>
      <c r="J19" s="386">
        <v>17</v>
      </c>
      <c r="K19" s="327">
        <v>17</v>
      </c>
      <c r="L19" s="327">
        <v>6</v>
      </c>
      <c r="M19" s="252">
        <f t="shared" si="3"/>
        <v>-0.64705882352941169</v>
      </c>
      <c r="N19" s="353">
        <v>0</v>
      </c>
      <c r="O19" s="327">
        <v>0</v>
      </c>
      <c r="P19" s="327">
        <v>0</v>
      </c>
      <c r="Q19" s="252" t="e">
        <f t="shared" si="4"/>
        <v>#DIV/0!</v>
      </c>
      <c r="R19" s="353">
        <v>0</v>
      </c>
      <c r="S19" s="327">
        <v>0</v>
      </c>
      <c r="T19" s="327">
        <v>0</v>
      </c>
      <c r="U19" s="252" t="e">
        <f t="shared" si="5"/>
        <v>#DIV/0!</v>
      </c>
    </row>
    <row r="20" spans="1:92" s="83" customFormat="1" ht="20.100000000000001" customHeight="1" x14ac:dyDescent="0.2">
      <c r="A20" s="260" t="s">
        <v>108</v>
      </c>
      <c r="B20" s="483">
        <v>0</v>
      </c>
      <c r="C20" s="484">
        <v>0</v>
      </c>
      <c r="D20" s="484">
        <v>0</v>
      </c>
      <c r="E20" s="218" t="e">
        <f t="shared" si="1"/>
        <v>#DIV/0!</v>
      </c>
      <c r="F20" s="352">
        <v>316.48</v>
      </c>
      <c r="G20" s="99">
        <v>253.184</v>
      </c>
      <c r="H20" s="140">
        <v>0</v>
      </c>
      <c r="I20" s="218">
        <f t="shared" si="2"/>
        <v>-1</v>
      </c>
      <c r="J20" s="387"/>
      <c r="K20" s="99">
        <v>0</v>
      </c>
      <c r="L20" s="99">
        <v>0</v>
      </c>
      <c r="M20" s="233" t="e">
        <f t="shared" si="3"/>
        <v>#DIV/0!</v>
      </c>
      <c r="N20" s="352">
        <v>0</v>
      </c>
      <c r="O20" s="99">
        <v>0</v>
      </c>
      <c r="P20" s="99">
        <v>0</v>
      </c>
      <c r="Q20" s="233" t="e">
        <f t="shared" si="4"/>
        <v>#DIV/0!</v>
      </c>
      <c r="R20" s="352">
        <v>0</v>
      </c>
      <c r="S20" s="99">
        <v>0</v>
      </c>
      <c r="T20" s="99">
        <v>0</v>
      </c>
      <c r="U20" s="208" t="e">
        <f t="shared" si="5"/>
        <v>#DIV/0!</v>
      </c>
    </row>
    <row r="21" spans="1:92" s="83" customFormat="1" ht="20.100000000000001" customHeight="1" x14ac:dyDescent="0.2">
      <c r="A21" s="261" t="s">
        <v>106</v>
      </c>
      <c r="B21" s="509">
        <v>0</v>
      </c>
      <c r="C21" s="507">
        <v>0</v>
      </c>
      <c r="D21" s="507">
        <v>0</v>
      </c>
      <c r="E21" s="262" t="e">
        <f t="shared" si="1"/>
        <v>#DIV/0!</v>
      </c>
      <c r="F21" s="354">
        <v>1406.01</v>
      </c>
      <c r="G21" s="355">
        <v>1125</v>
      </c>
      <c r="H21" s="401">
        <v>749.62</v>
      </c>
      <c r="I21" s="262">
        <f t="shared" si="2"/>
        <v>-0.33367111111111114</v>
      </c>
      <c r="J21" s="388">
        <v>51</v>
      </c>
      <c r="K21" s="355">
        <v>42</v>
      </c>
      <c r="L21" s="355">
        <v>40</v>
      </c>
      <c r="M21" s="262">
        <f t="shared" si="3"/>
        <v>-4.7619047619047672E-2</v>
      </c>
      <c r="N21" s="354">
        <v>0</v>
      </c>
      <c r="O21" s="355">
        <v>0</v>
      </c>
      <c r="P21" s="355">
        <v>0</v>
      </c>
      <c r="Q21" s="262" t="e">
        <f t="shared" si="4"/>
        <v>#DIV/0!</v>
      </c>
      <c r="R21" s="354">
        <v>0</v>
      </c>
      <c r="S21" s="355">
        <v>0</v>
      </c>
      <c r="T21" s="355">
        <v>0</v>
      </c>
      <c r="U21" s="262" t="e">
        <f t="shared" si="5"/>
        <v>#DIV/0!</v>
      </c>
    </row>
    <row r="22" spans="1:92" s="19" customFormat="1" ht="30.75" customHeight="1" thickBot="1" x14ac:dyDescent="0.25">
      <c r="A22" s="265" t="s">
        <v>89</v>
      </c>
      <c r="B22" s="510">
        <v>0</v>
      </c>
      <c r="C22" s="497">
        <v>0</v>
      </c>
      <c r="D22" s="511">
        <v>0</v>
      </c>
      <c r="E22" s="266" t="e">
        <f t="shared" si="1"/>
        <v>#DIV/0!</v>
      </c>
      <c r="F22" s="340">
        <v>70</v>
      </c>
      <c r="G22" s="108">
        <v>70</v>
      </c>
      <c r="H22" s="396">
        <v>105</v>
      </c>
      <c r="I22" s="266">
        <f t="shared" si="2"/>
        <v>0.5</v>
      </c>
      <c r="J22" s="345">
        <v>2</v>
      </c>
      <c r="K22" s="108">
        <v>2</v>
      </c>
      <c r="L22" s="148">
        <v>5</v>
      </c>
      <c r="M22" s="266">
        <f t="shared" si="3"/>
        <v>1.5</v>
      </c>
      <c r="N22" s="340">
        <v>0</v>
      </c>
      <c r="O22" s="108">
        <v>0</v>
      </c>
      <c r="P22" s="148">
        <v>0</v>
      </c>
      <c r="Q22" s="266" t="e">
        <f t="shared" si="4"/>
        <v>#DIV/0!</v>
      </c>
      <c r="R22" s="340">
        <v>0</v>
      </c>
      <c r="S22" s="148">
        <v>0</v>
      </c>
      <c r="T22" s="148">
        <v>0</v>
      </c>
      <c r="U22" s="257" t="e">
        <f t="shared" si="5"/>
        <v>#DIV/0!</v>
      </c>
      <c r="V22" s="204"/>
      <c r="W22" s="204"/>
      <c r="X22" s="203"/>
    </row>
    <row r="23" spans="1:92" s="10" customFormat="1" ht="28.5" x14ac:dyDescent="0.2">
      <c r="A23" s="75" t="s">
        <v>92</v>
      </c>
      <c r="B23" s="512">
        <v>0</v>
      </c>
      <c r="C23" s="513">
        <v>0</v>
      </c>
      <c r="D23" s="514">
        <v>0</v>
      </c>
      <c r="E23" s="253" t="e">
        <f t="shared" si="1"/>
        <v>#DIV/0!</v>
      </c>
      <c r="F23" s="356">
        <v>1590</v>
      </c>
      <c r="G23" s="366">
        <v>2200</v>
      </c>
      <c r="H23" s="357">
        <v>2200</v>
      </c>
      <c r="I23" s="253">
        <f t="shared" si="2"/>
        <v>0</v>
      </c>
      <c r="J23" s="389">
        <v>22</v>
      </c>
      <c r="K23" s="366">
        <v>22</v>
      </c>
      <c r="L23" s="357">
        <v>20</v>
      </c>
      <c r="M23" s="253">
        <f t="shared" si="3"/>
        <v>-9.0909090909090939E-2</v>
      </c>
      <c r="N23" s="356">
        <v>0</v>
      </c>
      <c r="O23" s="366">
        <v>0</v>
      </c>
      <c r="P23" s="357">
        <v>0</v>
      </c>
      <c r="Q23" s="253" t="e">
        <f t="shared" si="4"/>
        <v>#DIV/0!</v>
      </c>
      <c r="R23" s="356">
        <v>0</v>
      </c>
      <c r="S23" s="357">
        <v>0</v>
      </c>
      <c r="T23" s="357">
        <v>0</v>
      </c>
      <c r="U23" s="554" t="e">
        <f t="shared" si="5"/>
        <v>#DIV/0!</v>
      </c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</row>
    <row r="24" spans="1:92" s="10" customFormat="1" ht="20.100000000000001" customHeight="1" x14ac:dyDescent="0.2">
      <c r="A24" s="17" t="s">
        <v>99</v>
      </c>
      <c r="B24" s="510">
        <v>0</v>
      </c>
      <c r="C24" s="497">
        <v>0</v>
      </c>
      <c r="D24" s="515">
        <v>0</v>
      </c>
      <c r="E24" s="235" t="e">
        <f t="shared" si="1"/>
        <v>#DIV/0!</v>
      </c>
      <c r="F24" s="340">
        <v>0</v>
      </c>
      <c r="G24" s="108">
        <v>200</v>
      </c>
      <c r="H24" s="148">
        <v>0</v>
      </c>
      <c r="I24" s="235">
        <f t="shared" si="2"/>
        <v>-1</v>
      </c>
      <c r="J24" s="345">
        <v>24</v>
      </c>
      <c r="K24" s="108">
        <v>7</v>
      </c>
      <c r="L24" s="148">
        <v>0</v>
      </c>
      <c r="M24" s="235">
        <f t="shared" si="3"/>
        <v>-1</v>
      </c>
      <c r="N24" s="340">
        <v>0</v>
      </c>
      <c r="O24" s="108">
        <v>0</v>
      </c>
      <c r="P24" s="148">
        <v>0</v>
      </c>
      <c r="Q24" s="235" t="e">
        <f t="shared" si="4"/>
        <v>#DIV/0!</v>
      </c>
      <c r="R24" s="340">
        <v>0</v>
      </c>
      <c r="S24" s="148">
        <v>0</v>
      </c>
      <c r="T24" s="148">
        <v>0</v>
      </c>
      <c r="U24" s="258" t="e">
        <f t="shared" si="5"/>
        <v>#DIV/0!</v>
      </c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</row>
    <row r="25" spans="1:92" s="19" customFormat="1" ht="20.100000000000001" customHeight="1" thickBot="1" x14ac:dyDescent="0.25">
      <c r="A25" s="76" t="s">
        <v>126</v>
      </c>
      <c r="B25" s="516">
        <v>0</v>
      </c>
      <c r="C25" s="517">
        <v>0</v>
      </c>
      <c r="D25" s="518">
        <v>0</v>
      </c>
      <c r="E25" s="254" t="e">
        <f t="shared" si="1"/>
        <v>#DIV/0!</v>
      </c>
      <c r="F25" s="358">
        <v>63</v>
      </c>
      <c r="G25" s="367">
        <v>2790</v>
      </c>
      <c r="H25" s="359">
        <v>585</v>
      </c>
      <c r="I25" s="254">
        <f t="shared" si="2"/>
        <v>-0.79032258064516125</v>
      </c>
      <c r="J25" s="390">
        <v>0</v>
      </c>
      <c r="K25" s="367">
        <v>12.87</v>
      </c>
      <c r="L25" s="359">
        <v>0</v>
      </c>
      <c r="M25" s="254">
        <f t="shared" si="3"/>
        <v>-1</v>
      </c>
      <c r="N25" s="358">
        <v>0</v>
      </c>
      <c r="O25" s="367">
        <v>0</v>
      </c>
      <c r="P25" s="359">
        <v>0</v>
      </c>
      <c r="Q25" s="254" t="e">
        <f t="shared" si="4"/>
        <v>#DIV/0!</v>
      </c>
      <c r="R25" s="358">
        <v>0</v>
      </c>
      <c r="S25" s="359">
        <v>0</v>
      </c>
      <c r="T25" s="359">
        <v>0</v>
      </c>
      <c r="U25" s="254" t="e">
        <f t="shared" si="5"/>
        <v>#DIV/0!</v>
      </c>
    </row>
    <row r="26" spans="1:92" ht="28.5" customHeight="1" thickBot="1" x14ac:dyDescent="0.25">
      <c r="A26" s="576" t="s">
        <v>162</v>
      </c>
      <c r="B26" s="519">
        <f t="shared" ref="B26:T26" si="6">SUM(B6:B25)</f>
        <v>0</v>
      </c>
      <c r="C26" s="520">
        <f t="shared" si="6"/>
        <v>0</v>
      </c>
      <c r="D26" s="520">
        <f t="shared" si="6"/>
        <v>0</v>
      </c>
      <c r="E26" s="214" t="e">
        <f t="shared" si="1"/>
        <v>#DIV/0!</v>
      </c>
      <c r="F26" s="135">
        <f>SUM(F6:F25)</f>
        <v>32332.89</v>
      </c>
      <c r="G26" s="136">
        <f t="shared" si="6"/>
        <v>45402.023999999998</v>
      </c>
      <c r="H26" s="136">
        <f t="shared" si="6"/>
        <v>26702.55</v>
      </c>
      <c r="I26" s="214">
        <f t="shared" si="2"/>
        <v>-0.41186432569614073</v>
      </c>
      <c r="J26" s="135">
        <f>SUM(J6:J25)</f>
        <v>3353</v>
      </c>
      <c r="K26" s="136">
        <f t="shared" si="6"/>
        <v>5424.47</v>
      </c>
      <c r="L26" s="136">
        <f t="shared" si="6"/>
        <v>6034</v>
      </c>
      <c r="M26" s="214">
        <f t="shared" si="3"/>
        <v>0.11236673813294207</v>
      </c>
      <c r="N26" s="135">
        <f t="shared" si="6"/>
        <v>0</v>
      </c>
      <c r="O26" s="136">
        <f t="shared" si="6"/>
        <v>130</v>
      </c>
      <c r="P26" s="136">
        <f t="shared" si="6"/>
        <v>13</v>
      </c>
      <c r="Q26" s="214">
        <f t="shared" si="4"/>
        <v>-0.9</v>
      </c>
      <c r="R26" s="135">
        <f t="shared" si="6"/>
        <v>0</v>
      </c>
      <c r="S26" s="136">
        <f t="shared" si="6"/>
        <v>800</v>
      </c>
      <c r="T26" s="136">
        <f t="shared" si="6"/>
        <v>830</v>
      </c>
      <c r="U26" s="214">
        <f t="shared" si="5"/>
        <v>3.7500000000000089E-2</v>
      </c>
    </row>
    <row r="27" spans="1:92" x14ac:dyDescent="0.2">
      <c r="C27" s="152"/>
      <c r="G27" s="152"/>
      <c r="K27" s="153"/>
      <c r="O27" s="153"/>
    </row>
    <row r="28" spans="1:92" x14ac:dyDescent="0.2">
      <c r="C28" s="152"/>
      <c r="G28" s="152"/>
      <c r="K28" s="153"/>
      <c r="O28" s="153"/>
    </row>
    <row r="29" spans="1:92" x14ac:dyDescent="0.2">
      <c r="C29" s="152"/>
      <c r="G29" s="152"/>
      <c r="K29" s="153"/>
      <c r="O29" s="153"/>
    </row>
    <row r="30" spans="1:92" x14ac:dyDescent="0.2">
      <c r="C30" s="152"/>
      <c r="G30" s="152"/>
      <c r="K30" s="153"/>
      <c r="O30" s="153"/>
    </row>
    <row r="31" spans="1:92" x14ac:dyDescent="0.2">
      <c r="C31" s="152"/>
      <c r="G31" s="152"/>
      <c r="K31" s="153"/>
      <c r="O31" s="153"/>
    </row>
    <row r="32" spans="1:92" x14ac:dyDescent="0.2">
      <c r="C32" s="152"/>
      <c r="G32" s="152"/>
      <c r="K32" s="153"/>
      <c r="O32" s="153"/>
    </row>
    <row r="33" spans="3:15" x14ac:dyDescent="0.2">
      <c r="C33" s="152"/>
      <c r="G33" s="152"/>
      <c r="K33" s="153"/>
      <c r="O33" s="153"/>
    </row>
    <row r="34" spans="3:15" x14ac:dyDescent="0.2">
      <c r="C34" s="152"/>
      <c r="G34" s="152"/>
      <c r="K34" s="153"/>
      <c r="O34" s="153"/>
    </row>
    <row r="35" spans="3:15" x14ac:dyDescent="0.2">
      <c r="C35" s="152"/>
      <c r="G35" s="152"/>
      <c r="K35" s="153"/>
      <c r="O35" s="153"/>
    </row>
    <row r="36" spans="3:15" x14ac:dyDescent="0.2">
      <c r="C36" s="152"/>
      <c r="G36" s="152"/>
      <c r="K36" s="153"/>
      <c r="O36" s="153"/>
    </row>
    <row r="37" spans="3:15" x14ac:dyDescent="0.2">
      <c r="C37" s="152"/>
      <c r="G37" s="152"/>
      <c r="K37" s="153"/>
      <c r="O37" s="153"/>
    </row>
    <row r="38" spans="3:15" x14ac:dyDescent="0.2">
      <c r="C38" s="152"/>
      <c r="G38" s="152"/>
      <c r="K38" s="153"/>
      <c r="O38" s="153"/>
    </row>
    <row r="39" spans="3:15" x14ac:dyDescent="0.2">
      <c r="C39" s="152"/>
      <c r="G39" s="152"/>
      <c r="K39" s="153"/>
      <c r="O39" s="153"/>
    </row>
    <row r="40" spans="3:15" x14ac:dyDescent="0.2">
      <c r="C40" s="152"/>
      <c r="G40" s="152"/>
      <c r="K40" s="153"/>
      <c r="O40" s="153"/>
    </row>
    <row r="41" spans="3:15" x14ac:dyDescent="0.2">
      <c r="C41" s="152"/>
      <c r="G41" s="152"/>
      <c r="K41" s="153"/>
      <c r="O41" s="153"/>
    </row>
    <row r="42" spans="3:15" x14ac:dyDescent="0.2">
      <c r="C42" s="152"/>
      <c r="G42" s="152"/>
      <c r="K42" s="153"/>
      <c r="O42" s="153"/>
    </row>
    <row r="43" spans="3:15" x14ac:dyDescent="0.2">
      <c r="C43" s="152"/>
      <c r="G43" s="152"/>
      <c r="K43" s="153"/>
      <c r="O43" s="153"/>
    </row>
    <row r="44" spans="3:15" x14ac:dyDescent="0.2">
      <c r="C44" s="152"/>
      <c r="G44" s="152"/>
      <c r="K44" s="153"/>
      <c r="O44" s="153"/>
    </row>
    <row r="45" spans="3:15" x14ac:dyDescent="0.2">
      <c r="C45" s="152"/>
      <c r="G45" s="152"/>
      <c r="K45" s="153"/>
      <c r="O45" s="153"/>
    </row>
    <row r="46" spans="3:15" x14ac:dyDescent="0.2">
      <c r="C46" s="152"/>
      <c r="G46" s="152"/>
      <c r="K46" s="153"/>
      <c r="O46" s="153"/>
    </row>
    <row r="47" spans="3:15" x14ac:dyDescent="0.2">
      <c r="C47" s="152"/>
      <c r="G47" s="152"/>
      <c r="K47" s="153"/>
      <c r="O47" s="153"/>
    </row>
    <row r="48" spans="3:15" x14ac:dyDescent="0.2">
      <c r="C48" s="152"/>
      <c r="G48" s="152"/>
      <c r="K48" s="153"/>
      <c r="O48" s="153"/>
    </row>
    <row r="49" spans="3:19" x14ac:dyDescent="0.2">
      <c r="C49" s="152"/>
      <c r="G49" s="152"/>
      <c r="K49" s="153"/>
      <c r="O49" s="153"/>
    </row>
    <row r="50" spans="3:19" x14ac:dyDescent="0.2">
      <c r="C50" s="152"/>
      <c r="G50" s="152"/>
      <c r="K50" s="153"/>
      <c r="O50" s="153"/>
    </row>
    <row r="51" spans="3:19" x14ac:dyDescent="0.2">
      <c r="C51" s="152"/>
      <c r="G51" s="152"/>
      <c r="K51" s="153"/>
      <c r="O51" s="153"/>
    </row>
    <row r="52" spans="3:19" x14ac:dyDescent="0.2">
      <c r="C52" s="152"/>
      <c r="G52" s="152"/>
      <c r="K52" s="153"/>
      <c r="O52" s="153"/>
    </row>
    <row r="53" spans="3:19" x14ac:dyDescent="0.2">
      <c r="C53" s="152"/>
      <c r="G53" s="152"/>
      <c r="K53" s="153"/>
      <c r="O53" s="153"/>
    </row>
    <row r="54" spans="3:19" x14ac:dyDescent="0.2">
      <c r="C54" s="152"/>
      <c r="G54" s="152"/>
      <c r="K54" s="153"/>
      <c r="O54" s="153"/>
    </row>
    <row r="55" spans="3:19" x14ac:dyDescent="0.2">
      <c r="C55" s="152"/>
      <c r="G55" s="152"/>
      <c r="K55" s="153"/>
      <c r="O55" s="153"/>
    </row>
    <row r="56" spans="3:19" x14ac:dyDescent="0.2">
      <c r="C56" s="152"/>
      <c r="G56" s="152"/>
      <c r="K56" s="153"/>
      <c r="O56" s="153"/>
    </row>
    <row r="57" spans="3:19" x14ac:dyDescent="0.2">
      <c r="C57" s="152"/>
      <c r="G57" s="152"/>
      <c r="K57" s="153"/>
      <c r="O57" s="153"/>
    </row>
    <row r="58" spans="3:19" x14ac:dyDescent="0.2">
      <c r="C58" s="152"/>
      <c r="G58" s="152"/>
      <c r="K58" s="153"/>
      <c r="O58" s="153"/>
    </row>
    <row r="59" spans="3:19" x14ac:dyDescent="0.2">
      <c r="C59" s="152"/>
      <c r="G59" s="152"/>
      <c r="K59" s="153"/>
      <c r="O59" s="153"/>
    </row>
    <row r="60" spans="3:19" x14ac:dyDescent="0.2">
      <c r="C60" s="152"/>
      <c r="G60" s="152"/>
      <c r="K60" s="153"/>
      <c r="O60" s="153"/>
    </row>
    <row r="61" spans="3:19" x14ac:dyDescent="0.2">
      <c r="C61" s="152"/>
      <c r="G61" s="152"/>
      <c r="K61" s="153"/>
      <c r="O61" s="153"/>
      <c r="S61" s="153"/>
    </row>
    <row r="62" spans="3:19" x14ac:dyDescent="0.2">
      <c r="C62" s="152"/>
      <c r="G62" s="152"/>
      <c r="K62" s="153"/>
      <c r="O62" s="153"/>
    </row>
    <row r="63" spans="3:19" x14ac:dyDescent="0.2">
      <c r="C63" s="152"/>
      <c r="G63" s="152"/>
      <c r="K63" s="153"/>
      <c r="O63" s="153"/>
    </row>
    <row r="64" spans="3:19" x14ac:dyDescent="0.2">
      <c r="C64" s="152"/>
      <c r="G64" s="152"/>
      <c r="K64" s="153"/>
      <c r="O64" s="153"/>
    </row>
    <row r="65" spans="3:15" x14ac:dyDescent="0.2">
      <c r="C65" s="152"/>
      <c r="G65" s="152"/>
      <c r="K65" s="153"/>
      <c r="O65" s="153"/>
    </row>
    <row r="66" spans="3:15" x14ac:dyDescent="0.2">
      <c r="C66" s="152"/>
      <c r="G66" s="152"/>
      <c r="K66" s="153"/>
      <c r="O66" s="153"/>
    </row>
    <row r="67" spans="3:15" x14ac:dyDescent="0.2">
      <c r="C67" s="152"/>
      <c r="G67" s="152"/>
      <c r="K67" s="153"/>
      <c r="O67" s="153"/>
    </row>
    <row r="68" spans="3:15" x14ac:dyDescent="0.2">
      <c r="C68" s="152"/>
      <c r="G68" s="152"/>
      <c r="K68" s="153"/>
      <c r="O68" s="153"/>
    </row>
    <row r="69" spans="3:15" x14ac:dyDescent="0.2">
      <c r="C69" s="152"/>
      <c r="G69" s="152"/>
      <c r="K69" s="153"/>
      <c r="O69" s="153"/>
    </row>
    <row r="70" spans="3:15" x14ac:dyDescent="0.2">
      <c r="C70" s="152"/>
      <c r="G70" s="152"/>
      <c r="K70" s="153"/>
      <c r="O70" s="153"/>
    </row>
    <row r="71" spans="3:15" x14ac:dyDescent="0.2">
      <c r="C71" s="152"/>
      <c r="G71" s="152"/>
      <c r="K71" s="153"/>
      <c r="O71" s="153"/>
    </row>
    <row r="72" spans="3:15" x14ac:dyDescent="0.2">
      <c r="C72" s="152"/>
      <c r="G72" s="152"/>
      <c r="K72" s="153"/>
      <c r="O72" s="153"/>
    </row>
    <row r="73" spans="3:15" x14ac:dyDescent="0.2">
      <c r="C73" s="152"/>
      <c r="G73" s="152"/>
      <c r="K73" s="153"/>
      <c r="O73" s="153"/>
    </row>
    <row r="74" spans="3:15" x14ac:dyDescent="0.2">
      <c r="C74" s="152"/>
      <c r="G74" s="152"/>
      <c r="K74" s="153"/>
      <c r="O74" s="153"/>
    </row>
    <row r="75" spans="3:15" x14ac:dyDescent="0.2">
      <c r="C75" s="152"/>
      <c r="G75" s="152"/>
      <c r="K75" s="153"/>
      <c r="O75" s="153"/>
    </row>
    <row r="76" spans="3:15" x14ac:dyDescent="0.2">
      <c r="C76" s="152"/>
      <c r="G76" s="152"/>
      <c r="K76" s="153"/>
      <c r="O76" s="153"/>
    </row>
    <row r="77" spans="3:15" x14ac:dyDescent="0.2">
      <c r="C77" s="152"/>
      <c r="G77" s="152"/>
      <c r="K77" s="153"/>
      <c r="O77" s="153"/>
    </row>
    <row r="78" spans="3:15" x14ac:dyDescent="0.2">
      <c r="C78" s="152"/>
      <c r="G78" s="152"/>
      <c r="K78" s="153"/>
      <c r="O78" s="153"/>
    </row>
    <row r="79" spans="3:15" x14ac:dyDescent="0.2">
      <c r="C79" s="152"/>
      <c r="G79" s="152"/>
      <c r="K79" s="153"/>
      <c r="O79" s="153"/>
    </row>
    <row r="80" spans="3:15" x14ac:dyDescent="0.2">
      <c r="C80" s="152"/>
      <c r="G80" s="152"/>
      <c r="K80" s="153"/>
      <c r="O80" s="153"/>
    </row>
    <row r="81" spans="3:15" x14ac:dyDescent="0.2">
      <c r="C81" s="152"/>
      <c r="G81" s="152"/>
      <c r="K81" s="153"/>
      <c r="O81" s="153"/>
    </row>
    <row r="82" spans="3:15" x14ac:dyDescent="0.2">
      <c r="C82" s="152"/>
      <c r="G82" s="152"/>
      <c r="K82" s="153"/>
      <c r="O82" s="153"/>
    </row>
    <row r="83" spans="3:15" x14ac:dyDescent="0.2">
      <c r="C83" s="152"/>
      <c r="G83" s="152"/>
      <c r="K83" s="153"/>
      <c r="O83" s="153"/>
    </row>
    <row r="84" spans="3:15" x14ac:dyDescent="0.2">
      <c r="C84" s="152"/>
      <c r="G84" s="152"/>
      <c r="K84" s="153"/>
      <c r="O84" s="153"/>
    </row>
    <row r="85" spans="3:15" x14ac:dyDescent="0.2">
      <c r="C85" s="152"/>
      <c r="G85" s="152"/>
      <c r="K85" s="153"/>
      <c r="O85" s="153"/>
    </row>
    <row r="86" spans="3:15" x14ac:dyDescent="0.2">
      <c r="C86" s="152"/>
      <c r="G86" s="152"/>
      <c r="K86" s="153"/>
      <c r="O86" s="153"/>
    </row>
    <row r="87" spans="3:15" x14ac:dyDescent="0.2">
      <c r="C87" s="152"/>
      <c r="G87" s="152"/>
      <c r="K87" s="153"/>
      <c r="O87" s="153"/>
    </row>
    <row r="88" spans="3:15" x14ac:dyDescent="0.2">
      <c r="C88" s="152"/>
      <c r="G88" s="152"/>
      <c r="K88" s="153"/>
      <c r="O88" s="153"/>
    </row>
    <row r="89" spans="3:15" x14ac:dyDescent="0.2">
      <c r="C89" s="152"/>
      <c r="G89" s="152"/>
      <c r="K89" s="153"/>
      <c r="O89" s="153"/>
    </row>
    <row r="90" spans="3:15" x14ac:dyDescent="0.2">
      <c r="C90" s="152"/>
      <c r="G90" s="152"/>
      <c r="K90" s="153"/>
      <c r="O90" s="153"/>
    </row>
    <row r="91" spans="3:15" x14ac:dyDescent="0.2">
      <c r="C91" s="152"/>
      <c r="G91" s="152"/>
      <c r="K91" s="153"/>
      <c r="O91" s="153"/>
    </row>
    <row r="92" spans="3:15" x14ac:dyDescent="0.2">
      <c r="C92" s="152"/>
      <c r="G92" s="152"/>
      <c r="K92" s="153"/>
      <c r="O92" s="153"/>
    </row>
    <row r="93" spans="3:15" x14ac:dyDescent="0.2">
      <c r="C93" s="152"/>
      <c r="G93" s="152"/>
      <c r="K93" s="153"/>
      <c r="O93" s="153"/>
    </row>
    <row r="94" spans="3:15" x14ac:dyDescent="0.2">
      <c r="C94" s="152"/>
      <c r="G94" s="152"/>
      <c r="K94" s="153"/>
      <c r="O94" s="153"/>
    </row>
    <row r="95" spans="3:15" x14ac:dyDescent="0.2">
      <c r="C95" s="152"/>
      <c r="G95" s="152"/>
      <c r="K95" s="153"/>
      <c r="O95" s="153"/>
    </row>
    <row r="96" spans="3:15" x14ac:dyDescent="0.2">
      <c r="C96" s="152"/>
      <c r="G96" s="152"/>
      <c r="K96" s="153"/>
      <c r="O96" s="153"/>
    </row>
    <row r="97" spans="3:15" x14ac:dyDescent="0.2">
      <c r="C97" s="152"/>
      <c r="G97" s="152"/>
      <c r="K97" s="153"/>
      <c r="O97" s="153"/>
    </row>
    <row r="98" spans="3:15" x14ac:dyDescent="0.2">
      <c r="C98" s="152"/>
      <c r="G98" s="152"/>
      <c r="K98" s="153"/>
      <c r="O98" s="153"/>
    </row>
    <row r="99" spans="3:15" x14ac:dyDescent="0.2">
      <c r="C99" s="152"/>
      <c r="G99" s="152"/>
      <c r="K99" s="153"/>
      <c r="O99" s="153"/>
    </row>
    <row r="100" spans="3:15" x14ac:dyDescent="0.2">
      <c r="C100" s="152"/>
      <c r="G100" s="152"/>
      <c r="K100" s="153"/>
      <c r="O100" s="153"/>
    </row>
    <row r="101" spans="3:15" x14ac:dyDescent="0.2">
      <c r="C101" s="152"/>
      <c r="G101" s="152"/>
      <c r="K101" s="153"/>
      <c r="O101" s="153"/>
    </row>
    <row r="102" spans="3:15" x14ac:dyDescent="0.2">
      <c r="C102" s="152"/>
      <c r="G102" s="152"/>
      <c r="K102" s="153"/>
      <c r="O102" s="153"/>
    </row>
    <row r="103" spans="3:15" x14ac:dyDescent="0.2">
      <c r="C103" s="152"/>
      <c r="G103" s="152"/>
      <c r="K103" s="153"/>
      <c r="O103" s="153"/>
    </row>
    <row r="104" spans="3:15" x14ac:dyDescent="0.2">
      <c r="C104" s="152"/>
      <c r="G104" s="152"/>
      <c r="K104" s="153"/>
      <c r="O104" s="153"/>
    </row>
    <row r="105" spans="3:15" x14ac:dyDescent="0.2">
      <c r="C105" s="152"/>
      <c r="G105" s="152"/>
      <c r="K105" s="153"/>
      <c r="O105" s="153"/>
    </row>
    <row r="106" spans="3:15" x14ac:dyDescent="0.2">
      <c r="C106" s="152"/>
      <c r="G106" s="152"/>
      <c r="K106" s="153"/>
      <c r="O106" s="153"/>
    </row>
    <row r="107" spans="3:15" x14ac:dyDescent="0.2">
      <c r="C107" s="152"/>
      <c r="G107" s="152"/>
      <c r="K107" s="153"/>
      <c r="O107" s="153"/>
    </row>
    <row r="108" spans="3:15" x14ac:dyDescent="0.2">
      <c r="C108" s="152"/>
      <c r="G108" s="152"/>
      <c r="K108" s="153"/>
      <c r="O108" s="153"/>
    </row>
    <row r="109" spans="3:15" x14ac:dyDescent="0.2">
      <c r="C109" s="152"/>
      <c r="G109" s="152"/>
      <c r="K109" s="153"/>
      <c r="O109" s="153"/>
    </row>
    <row r="110" spans="3:15" x14ac:dyDescent="0.2">
      <c r="C110" s="152"/>
      <c r="G110" s="152"/>
      <c r="K110" s="153"/>
      <c r="O110" s="153"/>
    </row>
    <row r="111" spans="3:15" x14ac:dyDescent="0.2">
      <c r="C111" s="152"/>
      <c r="G111" s="152"/>
      <c r="K111" s="153"/>
      <c r="O111" s="153"/>
    </row>
    <row r="112" spans="3:15" x14ac:dyDescent="0.2">
      <c r="C112" s="152"/>
      <c r="G112" s="152"/>
      <c r="K112" s="153"/>
      <c r="O112" s="153"/>
    </row>
    <row r="113" spans="3:15" x14ac:dyDescent="0.2">
      <c r="C113" s="152"/>
      <c r="G113" s="152"/>
      <c r="K113" s="153"/>
      <c r="O113" s="153"/>
    </row>
    <row r="114" spans="3:15" x14ac:dyDescent="0.2">
      <c r="C114" s="152"/>
      <c r="G114" s="152"/>
      <c r="K114" s="153"/>
      <c r="O114" s="153"/>
    </row>
    <row r="115" spans="3:15" x14ac:dyDescent="0.2">
      <c r="C115" s="152"/>
      <c r="G115" s="152"/>
      <c r="K115" s="153"/>
      <c r="O115" s="153"/>
    </row>
    <row r="116" spans="3:15" x14ac:dyDescent="0.2">
      <c r="C116" s="152"/>
      <c r="G116" s="152"/>
      <c r="K116" s="153"/>
      <c r="O116" s="153"/>
    </row>
    <row r="117" spans="3:15" x14ac:dyDescent="0.2">
      <c r="C117" s="152"/>
      <c r="G117" s="152"/>
      <c r="K117" s="153"/>
      <c r="O117" s="153"/>
    </row>
    <row r="118" spans="3:15" x14ac:dyDescent="0.2">
      <c r="C118" s="152"/>
      <c r="G118" s="152"/>
      <c r="K118" s="153"/>
      <c r="O118" s="153"/>
    </row>
    <row r="119" spans="3:15" x14ac:dyDescent="0.2">
      <c r="C119" s="152"/>
      <c r="G119" s="152"/>
      <c r="K119" s="153"/>
      <c r="O119" s="153"/>
    </row>
    <row r="120" spans="3:15" x14ac:dyDescent="0.2">
      <c r="C120" s="152"/>
      <c r="G120" s="152"/>
      <c r="K120" s="153"/>
      <c r="O120" s="153"/>
    </row>
    <row r="121" spans="3:15" x14ac:dyDescent="0.2">
      <c r="C121" s="152"/>
      <c r="G121" s="152"/>
      <c r="K121" s="153"/>
      <c r="O121" s="153"/>
    </row>
    <row r="122" spans="3:15" x14ac:dyDescent="0.2">
      <c r="C122" s="152"/>
      <c r="G122" s="152"/>
      <c r="K122" s="153"/>
      <c r="O122" s="153"/>
    </row>
    <row r="123" spans="3:15" x14ac:dyDescent="0.2">
      <c r="C123" s="152"/>
      <c r="G123" s="152"/>
      <c r="K123" s="153"/>
      <c r="O123" s="153"/>
    </row>
    <row r="124" spans="3:15" x14ac:dyDescent="0.2">
      <c r="C124" s="152"/>
      <c r="G124" s="152"/>
      <c r="K124" s="153"/>
      <c r="O124" s="153"/>
    </row>
    <row r="125" spans="3:15" x14ac:dyDescent="0.2">
      <c r="C125" s="152"/>
      <c r="G125" s="152"/>
      <c r="K125" s="153"/>
      <c r="O125" s="153"/>
    </row>
    <row r="126" spans="3:15" x14ac:dyDescent="0.2">
      <c r="C126" s="152"/>
      <c r="G126" s="152"/>
      <c r="K126" s="153"/>
      <c r="O126" s="153"/>
    </row>
    <row r="127" spans="3:15" x14ac:dyDescent="0.2">
      <c r="C127" s="152"/>
      <c r="G127" s="152"/>
      <c r="K127" s="153"/>
      <c r="O127" s="153"/>
    </row>
    <row r="128" spans="3:15" x14ac:dyDescent="0.2">
      <c r="C128" s="152"/>
      <c r="G128" s="152"/>
      <c r="K128" s="153"/>
      <c r="O128" s="153"/>
    </row>
    <row r="129" spans="3:15" x14ac:dyDescent="0.2">
      <c r="C129" s="152"/>
      <c r="G129" s="152"/>
      <c r="K129" s="153"/>
      <c r="O129" s="153"/>
    </row>
    <row r="130" spans="3:15" x14ac:dyDescent="0.2">
      <c r="C130" s="152"/>
      <c r="G130" s="152"/>
      <c r="K130" s="153"/>
      <c r="O130" s="153"/>
    </row>
    <row r="131" spans="3:15" x14ac:dyDescent="0.2">
      <c r="C131" s="152"/>
      <c r="G131" s="152"/>
      <c r="K131" s="153"/>
      <c r="O131" s="153"/>
    </row>
    <row r="132" spans="3:15" x14ac:dyDescent="0.2">
      <c r="C132" s="152"/>
      <c r="G132" s="152"/>
      <c r="K132" s="153"/>
      <c r="O132" s="153"/>
    </row>
    <row r="133" spans="3:15" x14ac:dyDescent="0.2">
      <c r="C133" s="152"/>
      <c r="G133" s="152"/>
      <c r="K133" s="153"/>
      <c r="O133" s="153"/>
    </row>
    <row r="134" spans="3:15" x14ac:dyDescent="0.2">
      <c r="C134" s="152"/>
      <c r="G134" s="152"/>
      <c r="K134" s="153"/>
      <c r="O134" s="153"/>
    </row>
    <row r="135" spans="3:15" x14ac:dyDescent="0.2">
      <c r="C135" s="152"/>
      <c r="G135" s="152"/>
      <c r="K135" s="153"/>
      <c r="O135" s="153"/>
    </row>
    <row r="136" spans="3:15" x14ac:dyDescent="0.2">
      <c r="C136" s="152"/>
      <c r="G136" s="152"/>
      <c r="K136" s="153"/>
      <c r="O136" s="153"/>
    </row>
    <row r="137" spans="3:15" x14ac:dyDescent="0.2">
      <c r="C137" s="152"/>
      <c r="G137" s="152"/>
      <c r="K137" s="153"/>
      <c r="O137" s="153"/>
    </row>
    <row r="138" spans="3:15" x14ac:dyDescent="0.2">
      <c r="C138" s="152"/>
      <c r="G138" s="152"/>
      <c r="K138" s="153"/>
      <c r="O138" s="153"/>
    </row>
    <row r="139" spans="3:15" x14ac:dyDescent="0.2">
      <c r="C139" s="152"/>
      <c r="G139" s="152"/>
      <c r="K139" s="153"/>
      <c r="O139" s="153"/>
    </row>
    <row r="140" spans="3:15" x14ac:dyDescent="0.2">
      <c r="C140" s="152"/>
      <c r="G140" s="152"/>
      <c r="K140" s="153"/>
      <c r="O140" s="153"/>
    </row>
    <row r="141" spans="3:15" x14ac:dyDescent="0.2">
      <c r="C141" s="152"/>
      <c r="G141" s="152"/>
      <c r="K141" s="153"/>
      <c r="O141" s="153"/>
    </row>
    <row r="142" spans="3:15" x14ac:dyDescent="0.2">
      <c r="C142" s="152"/>
      <c r="G142" s="152"/>
      <c r="K142" s="153"/>
      <c r="O142" s="153"/>
    </row>
    <row r="143" spans="3:15" x14ac:dyDescent="0.2">
      <c r="C143" s="152"/>
      <c r="G143" s="152"/>
      <c r="K143" s="153"/>
      <c r="O143" s="153"/>
    </row>
    <row r="144" spans="3:15" x14ac:dyDescent="0.2">
      <c r="C144" s="152"/>
      <c r="G144" s="152"/>
      <c r="K144" s="153"/>
      <c r="O144" s="153"/>
    </row>
    <row r="145" spans="3:19" x14ac:dyDescent="0.2">
      <c r="C145" s="152"/>
      <c r="G145" s="152"/>
      <c r="K145" s="153"/>
      <c r="O145" s="153"/>
      <c r="S145" s="153"/>
    </row>
    <row r="146" spans="3:19" x14ac:dyDescent="0.2">
      <c r="C146" s="152"/>
      <c r="G146" s="152"/>
      <c r="K146" s="153"/>
      <c r="O146" s="153"/>
    </row>
    <row r="147" spans="3:19" x14ac:dyDescent="0.2">
      <c r="C147" s="152"/>
      <c r="G147" s="152"/>
      <c r="K147" s="153"/>
      <c r="O147" s="153"/>
    </row>
    <row r="148" spans="3:19" x14ac:dyDescent="0.2">
      <c r="C148" s="152"/>
      <c r="G148" s="152"/>
      <c r="K148" s="153"/>
      <c r="O148" s="153"/>
    </row>
    <row r="149" spans="3:19" x14ac:dyDescent="0.2">
      <c r="C149" s="152"/>
      <c r="G149" s="152"/>
      <c r="K149" s="153"/>
      <c r="O149" s="153"/>
    </row>
    <row r="150" spans="3:19" x14ac:dyDescent="0.2">
      <c r="C150" s="152"/>
      <c r="G150" s="152"/>
      <c r="K150" s="153"/>
      <c r="O150" s="153"/>
    </row>
    <row r="151" spans="3:19" x14ac:dyDescent="0.2">
      <c r="C151" s="152"/>
      <c r="G151" s="152"/>
      <c r="K151" s="153"/>
      <c r="O151" s="153"/>
    </row>
    <row r="152" spans="3:19" x14ac:dyDescent="0.2">
      <c r="C152" s="152"/>
      <c r="G152" s="152"/>
      <c r="K152" s="153"/>
      <c r="O152" s="153"/>
    </row>
  </sheetData>
  <mergeCells count="6">
    <mergeCell ref="A3:A5"/>
    <mergeCell ref="F3:I3"/>
    <mergeCell ref="R3:U3"/>
    <mergeCell ref="B3:E3"/>
    <mergeCell ref="J3:M3"/>
    <mergeCell ref="N3:Q3"/>
  </mergeCells>
  <pageMargins left="0.62992125984251968" right="0.23622047244094491" top="0.74803149606299213" bottom="0.74803149606299213" header="0.31496062992125984" footer="0.31496062992125984"/>
  <pageSetup paperSize="9" scale="5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showOutlineSymbols="0" showWhiteSpace="0" zoomScale="70" zoomScaleNormal="70" workbookViewId="0">
      <selection activeCell="F50" sqref="F50:G54"/>
    </sheetView>
  </sheetViews>
  <sheetFormatPr defaultRowHeight="14.25" x14ac:dyDescent="0.2"/>
  <cols>
    <col min="1" max="1" width="24" style="8" customWidth="1"/>
    <col min="2" max="2" width="19" style="1" customWidth="1"/>
    <col min="3" max="3" width="20" style="1" customWidth="1"/>
    <col min="4" max="4" width="19.5" style="1" customWidth="1"/>
    <col min="5" max="5" width="19.5" style="5" customWidth="1"/>
    <col min="6" max="6" width="19.5" style="1" customWidth="1"/>
    <col min="7" max="7" width="19.5" style="5" customWidth="1"/>
  </cols>
  <sheetData>
    <row r="1" spans="1:7" ht="26.25" customHeight="1" x14ac:dyDescent="0.35">
      <c r="A1" s="295" t="s">
        <v>254</v>
      </c>
      <c r="D1" s="5"/>
      <c r="F1" s="43" t="s">
        <v>165</v>
      </c>
      <c r="G1" s="596"/>
    </row>
    <row r="2" spans="1:7" ht="9" customHeight="1" thickBot="1" x14ac:dyDescent="0.25"/>
    <row r="3" spans="1:7" ht="26.25" customHeight="1" thickBot="1" x14ac:dyDescent="0.25">
      <c r="A3" s="609" t="s">
        <v>113</v>
      </c>
      <c r="B3" s="597" t="s">
        <v>144</v>
      </c>
      <c r="C3" s="598"/>
      <c r="D3" s="598"/>
      <c r="E3" s="599"/>
      <c r="F3" s="597" t="s">
        <v>115</v>
      </c>
      <c r="G3" s="598"/>
    </row>
    <row r="4" spans="1:7" s="4" customFormat="1" ht="20.25" customHeight="1" x14ac:dyDescent="0.2">
      <c r="A4" s="610"/>
      <c r="B4" s="292" t="str">
        <f>$F$1</f>
        <v>Вересень 2019р.</v>
      </c>
      <c r="C4" s="293" t="str">
        <f>$F$1</f>
        <v>Вересень 2019р.</v>
      </c>
      <c r="D4" s="293" t="str">
        <f>$F$1</f>
        <v>Вересень 2019р.</v>
      </c>
      <c r="E4" s="294" t="str">
        <f>$F$1</f>
        <v>Вересень 2019р.</v>
      </c>
      <c r="F4" s="616" t="s">
        <v>121</v>
      </c>
      <c r="G4" s="614" t="s">
        <v>116</v>
      </c>
    </row>
    <row r="5" spans="1:7" s="4" customFormat="1" ht="20.25" customHeight="1" thickBot="1" x14ac:dyDescent="0.25">
      <c r="A5" s="611"/>
      <c r="B5" s="53" t="s">
        <v>147</v>
      </c>
      <c r="C5" s="54" t="s">
        <v>148</v>
      </c>
      <c r="D5" s="54" t="s">
        <v>146</v>
      </c>
      <c r="E5" s="55" t="s">
        <v>149</v>
      </c>
      <c r="F5" s="617"/>
      <c r="G5" s="615"/>
    </row>
    <row r="6" spans="1:7" ht="24.95" customHeight="1" thickBot="1" x14ac:dyDescent="0.25">
      <c r="A6" s="44" t="s">
        <v>117</v>
      </c>
      <c r="B6" s="284">
        <f>'Образ-09'!B163</f>
        <v>0</v>
      </c>
      <c r="C6" s="285">
        <f>'Образ-09'!C163</f>
        <v>0</v>
      </c>
      <c r="D6" s="285">
        <f>'Образ-09'!D163</f>
        <v>0</v>
      </c>
      <c r="E6" s="286" t="e">
        <f>'Образ-09'!E163</f>
        <v>#DIV/0!</v>
      </c>
      <c r="F6" s="282">
        <f>C6-D6</f>
        <v>0</v>
      </c>
      <c r="G6" s="46" t="e">
        <f>D6*100/C6-100</f>
        <v>#DIV/0!</v>
      </c>
    </row>
    <row r="7" spans="1:7" ht="24.95" customHeight="1" thickBot="1" x14ac:dyDescent="0.25">
      <c r="A7" s="47" t="s">
        <v>94</v>
      </c>
      <c r="B7" s="48">
        <f>'Здрав-09'!B22</f>
        <v>9</v>
      </c>
      <c r="C7" s="41">
        <f>'Здрав-09'!C22</f>
        <v>9.0719999999999992</v>
      </c>
      <c r="D7" s="41">
        <f>'Здрав-09'!D22</f>
        <v>10</v>
      </c>
      <c r="E7" s="287">
        <f>'Здрав-09'!E22</f>
        <v>0.10229276895943573</v>
      </c>
      <c r="F7" s="283">
        <f>C7-D7</f>
        <v>-0.92800000000000082</v>
      </c>
      <c r="G7" s="49">
        <f>D7*100/C7-100</f>
        <v>10.22927689594357</v>
      </c>
    </row>
    <row r="8" spans="1:7" ht="24.95" customHeight="1" thickBot="1" x14ac:dyDescent="0.25">
      <c r="A8" s="44" t="s">
        <v>95</v>
      </c>
      <c r="B8" s="36">
        <f>'Спорт-09'!B26</f>
        <v>0</v>
      </c>
      <c r="C8" s="45">
        <f>'Спорт-09'!C26</f>
        <v>0</v>
      </c>
      <c r="D8" s="45">
        <f>'Спорт-09'!D26</f>
        <v>0</v>
      </c>
      <c r="E8" s="288" t="e">
        <f>'Спорт-09'!E26</f>
        <v>#DIV/0!</v>
      </c>
      <c r="F8" s="282">
        <f>C8-D8</f>
        <v>0</v>
      </c>
      <c r="G8" s="46" t="e">
        <f>D8*100/C8-100</f>
        <v>#DIV/0!</v>
      </c>
    </row>
    <row r="9" spans="1:7" ht="24.95" customHeight="1" thickBot="1" x14ac:dyDescent="0.25">
      <c r="A9" s="47" t="s">
        <v>118</v>
      </c>
      <c r="B9" s="48">
        <f>'Культ-09'!B28</f>
        <v>0</v>
      </c>
      <c r="C9" s="41">
        <f>'Культ-09'!C28</f>
        <v>0</v>
      </c>
      <c r="D9" s="41">
        <f>'Культ-09'!D28</f>
        <v>0</v>
      </c>
      <c r="E9" s="287" t="e">
        <f>'Культ-09'!E28</f>
        <v>#DIV/0!</v>
      </c>
      <c r="F9" s="283">
        <f>C9-D9</f>
        <v>0</v>
      </c>
      <c r="G9" s="49" t="e">
        <f>D9*100/C9-100</f>
        <v>#DIV/0!</v>
      </c>
    </row>
    <row r="10" spans="1:7" ht="24.95" customHeight="1" thickBot="1" x14ac:dyDescent="0.25">
      <c r="A10" s="50" t="s">
        <v>119</v>
      </c>
      <c r="B10" s="12">
        <f>SUM(B6:B9)</f>
        <v>9</v>
      </c>
      <c r="C10" s="13">
        <f>SUM(C6:C9)</f>
        <v>9.0719999999999992</v>
      </c>
      <c r="D10" s="13">
        <f>SUM(D6:D9)</f>
        <v>10</v>
      </c>
      <c r="E10" s="11" t="e">
        <f>SUM(E6:E9)</f>
        <v>#DIV/0!</v>
      </c>
      <c r="F10" s="13">
        <f>C10-D10</f>
        <v>-0.92800000000000082</v>
      </c>
      <c r="G10" s="11">
        <f>D10*100/C10-100</f>
        <v>10.22927689594357</v>
      </c>
    </row>
    <row r="11" spans="1:7" ht="4.5" customHeight="1" thickBot="1" x14ac:dyDescent="0.25"/>
    <row r="12" spans="1:7" ht="26.25" customHeight="1" thickBot="1" x14ac:dyDescent="0.25">
      <c r="A12" s="609" t="s">
        <v>97</v>
      </c>
      <c r="B12" s="597" t="s">
        <v>114</v>
      </c>
      <c r="C12" s="598"/>
      <c r="D12" s="598"/>
      <c r="E12" s="599"/>
      <c r="F12" s="597" t="s">
        <v>115</v>
      </c>
      <c r="G12" s="598"/>
    </row>
    <row r="13" spans="1:7" s="4" customFormat="1" ht="20.25" customHeight="1" x14ac:dyDescent="0.2">
      <c r="A13" s="610"/>
      <c r="B13" s="292" t="s">
        <v>166</v>
      </c>
      <c r="C13" s="293" t="str">
        <f>$F$1</f>
        <v>Вересень 2019р.</v>
      </c>
      <c r="D13" s="293" t="str">
        <f>$F$1</f>
        <v>Вересень 2019р.</v>
      </c>
      <c r="E13" s="294" t="str">
        <f>$F$1</f>
        <v>Вересень 2019р.</v>
      </c>
      <c r="F13" s="616" t="s">
        <v>121</v>
      </c>
      <c r="G13" s="614" t="s">
        <v>116</v>
      </c>
    </row>
    <row r="14" spans="1:7" s="4" customFormat="1" ht="20.25" customHeight="1" thickBot="1" x14ac:dyDescent="0.25">
      <c r="A14" s="611"/>
      <c r="B14" s="53" t="s">
        <v>147</v>
      </c>
      <c r="C14" s="54" t="s">
        <v>148</v>
      </c>
      <c r="D14" s="54" t="s">
        <v>146</v>
      </c>
      <c r="E14" s="55" t="s">
        <v>149</v>
      </c>
      <c r="F14" s="617"/>
      <c r="G14" s="615"/>
    </row>
    <row r="15" spans="1:7" ht="24.95" customHeight="1" thickBot="1" x14ac:dyDescent="0.25">
      <c r="A15" s="44" t="s">
        <v>117</v>
      </c>
      <c r="B15" s="36">
        <f>'Образ-09'!F163</f>
        <v>316405.34804399998</v>
      </c>
      <c r="C15" s="45">
        <f>'Образ-09'!G163</f>
        <v>268702.07</v>
      </c>
      <c r="D15" s="45">
        <f>'Образ-09'!H163</f>
        <v>208055.31646820027</v>
      </c>
      <c r="E15" s="46">
        <f>'Образ-09'!I163</f>
        <v>-0.22570259146793969</v>
      </c>
      <c r="F15" s="45">
        <f>C15-D15</f>
        <v>60646.753531799739</v>
      </c>
      <c r="G15" s="46">
        <f>D15*100/C15-100</f>
        <v>-22.570259146793973</v>
      </c>
    </row>
    <row r="16" spans="1:7" ht="24.95" customHeight="1" thickBot="1" x14ac:dyDescent="0.25">
      <c r="A16" s="47" t="s">
        <v>94</v>
      </c>
      <c r="B16" s="48">
        <f>'Здрав-09'!F22</f>
        <v>238013.49</v>
      </c>
      <c r="C16" s="41">
        <f>'Здрав-09'!G22</f>
        <v>229808.33200000002</v>
      </c>
      <c r="D16" s="41">
        <f>'Здрав-09'!H22</f>
        <v>264371.52</v>
      </c>
      <c r="E16" s="49">
        <f>'Здрав-09'!I22</f>
        <v>0.15040006469391187</v>
      </c>
      <c r="F16" s="41">
        <f>C16-D16</f>
        <v>-34563.187999999995</v>
      </c>
      <c r="G16" s="49">
        <f>D16*100/C16-100</f>
        <v>15.040006469391187</v>
      </c>
    </row>
    <row r="17" spans="1:7" ht="24.95" customHeight="1" thickBot="1" x14ac:dyDescent="0.25">
      <c r="A17" s="44" t="s">
        <v>95</v>
      </c>
      <c r="B17" s="36">
        <f>'Спорт-09'!F26</f>
        <v>32332.89</v>
      </c>
      <c r="C17" s="45">
        <f>'Спорт-09'!G26</f>
        <v>45402.023999999998</v>
      </c>
      <c r="D17" s="45">
        <f>'Спорт-09'!H26</f>
        <v>26702.55</v>
      </c>
      <c r="E17" s="46">
        <f>'Спорт-09'!I26</f>
        <v>-0.41186432569614073</v>
      </c>
      <c r="F17" s="45">
        <f>C17-D17</f>
        <v>18699.473999999998</v>
      </c>
      <c r="G17" s="46">
        <f>D17*100/C17-100</f>
        <v>-41.186432569614077</v>
      </c>
    </row>
    <row r="18" spans="1:7" ht="24.95" customHeight="1" thickBot="1" x14ac:dyDescent="0.25">
      <c r="A18" s="47" t="s">
        <v>118</v>
      </c>
      <c r="B18" s="48">
        <f>'Культ-09'!F28</f>
        <v>34182.04</v>
      </c>
      <c r="C18" s="41">
        <f>'Культ-09'!G28</f>
        <v>40732.425999999999</v>
      </c>
      <c r="D18" s="41">
        <f>'Культ-09'!H28</f>
        <v>40061.631999999998</v>
      </c>
      <c r="E18" s="49">
        <f>'Культ-09'!I28</f>
        <v>-1.6468304637686004E-2</v>
      </c>
      <c r="F18" s="41">
        <f>C18-D18</f>
        <v>670.79400000000169</v>
      </c>
      <c r="G18" s="49">
        <f>D18*100/C18-100</f>
        <v>-1.6468304637685947</v>
      </c>
    </row>
    <row r="19" spans="1:7" ht="24.95" customHeight="1" thickBot="1" x14ac:dyDescent="0.25">
      <c r="A19" s="50" t="s">
        <v>119</v>
      </c>
      <c r="B19" s="12">
        <f>SUM(B15:B18)</f>
        <v>620933.76804400003</v>
      </c>
      <c r="C19" s="13">
        <f>SUM(C15:C18)</f>
        <v>584644.85199999996</v>
      </c>
      <c r="D19" s="13">
        <f>SUM(D15:D18)</f>
        <v>539191.01846820035</v>
      </c>
      <c r="E19" s="11">
        <f>SUM(E15:E18)</f>
        <v>-0.50363515710785456</v>
      </c>
      <c r="F19" s="13">
        <f>C19-D19</f>
        <v>45453.83353179961</v>
      </c>
      <c r="G19" s="11">
        <f>D19*100/C19-100</f>
        <v>-7.7746059639980558</v>
      </c>
    </row>
    <row r="20" spans="1:7" ht="4.5" customHeight="1" thickBot="1" x14ac:dyDescent="0.25"/>
    <row r="21" spans="1:7" ht="32.25" customHeight="1" thickBot="1" x14ac:dyDescent="0.25">
      <c r="A21" s="609" t="s">
        <v>59</v>
      </c>
      <c r="B21" s="597" t="s">
        <v>150</v>
      </c>
      <c r="C21" s="598"/>
      <c r="D21" s="598"/>
      <c r="E21" s="599"/>
      <c r="F21" s="597" t="s">
        <v>115</v>
      </c>
      <c r="G21" s="598"/>
    </row>
    <row r="22" spans="1:7" s="4" customFormat="1" ht="21.75" customHeight="1" x14ac:dyDescent="0.2">
      <c r="A22" s="610"/>
      <c r="B22" s="292" t="s">
        <v>166</v>
      </c>
      <c r="C22" s="293" t="str">
        <f>$F$1</f>
        <v>Вересень 2019р.</v>
      </c>
      <c r="D22" s="293" t="str">
        <f>$F$1</f>
        <v>Вересень 2019р.</v>
      </c>
      <c r="E22" s="294" t="str">
        <f>$F$1</f>
        <v>Вересень 2019р.</v>
      </c>
      <c r="F22" s="616" t="s">
        <v>121</v>
      </c>
      <c r="G22" s="614" t="s">
        <v>116</v>
      </c>
    </row>
    <row r="23" spans="1:7" s="4" customFormat="1" ht="21.75" customHeight="1" thickBot="1" x14ac:dyDescent="0.25">
      <c r="A23" s="611"/>
      <c r="B23" s="53" t="s">
        <v>147</v>
      </c>
      <c r="C23" s="54" t="s">
        <v>148</v>
      </c>
      <c r="D23" s="54" t="s">
        <v>146</v>
      </c>
      <c r="E23" s="55" t="s">
        <v>149</v>
      </c>
      <c r="F23" s="617"/>
      <c r="G23" s="615"/>
    </row>
    <row r="24" spans="1:7" ht="24.95" customHeight="1" thickBot="1" x14ac:dyDescent="0.25">
      <c r="A24" s="44" t="s">
        <v>117</v>
      </c>
      <c r="B24" s="36">
        <f>'Образ-09'!J163</f>
        <v>12580.954802</v>
      </c>
      <c r="C24" s="45">
        <f>'Образ-09'!K163</f>
        <v>11551.455000000004</v>
      </c>
      <c r="D24" s="45">
        <f>'Образ-09'!L163</f>
        <v>10067.92</v>
      </c>
      <c r="E24" s="46">
        <f>'Образ-09'!M163</f>
        <v>-0.12842841010071915</v>
      </c>
      <c r="F24" s="45">
        <f>C24-D24</f>
        <v>1483.5350000000035</v>
      </c>
      <c r="G24" s="46">
        <f>D24*100/C24-100</f>
        <v>-12.842841010071922</v>
      </c>
    </row>
    <row r="25" spans="1:7" ht="24.95" customHeight="1" thickBot="1" x14ac:dyDescent="0.25">
      <c r="A25" s="47" t="s">
        <v>94</v>
      </c>
      <c r="B25" s="48">
        <f>'Здрав-09'!J22</f>
        <v>9730</v>
      </c>
      <c r="C25" s="41">
        <f>'Здрав-09'!K22</f>
        <v>9070.7880000000023</v>
      </c>
      <c r="D25" s="41">
        <f>'Здрав-09'!L22</f>
        <v>8776.5709999999999</v>
      </c>
      <c r="E25" s="49">
        <f>'Здрав-09'!M22</f>
        <v>-3.243566049608948E-2</v>
      </c>
      <c r="F25" s="41">
        <f>C25-D25</f>
        <v>294.21700000000237</v>
      </c>
      <c r="G25" s="49">
        <f>D25*100/C25-100</f>
        <v>-3.243566049608944</v>
      </c>
    </row>
    <row r="26" spans="1:7" ht="24.95" customHeight="1" thickBot="1" x14ac:dyDescent="0.25">
      <c r="A26" s="44" t="s">
        <v>95</v>
      </c>
      <c r="B26" s="36">
        <f>'Спорт-09'!J26</f>
        <v>3353</v>
      </c>
      <c r="C26" s="45">
        <f>'Спорт-09'!K26</f>
        <v>5424.47</v>
      </c>
      <c r="D26" s="45">
        <f>'Спорт-09'!L26</f>
        <v>6034</v>
      </c>
      <c r="E26" s="46">
        <f>'Спорт-09'!M26</f>
        <v>0.11236673813294207</v>
      </c>
      <c r="F26" s="45">
        <f>C26-D26</f>
        <v>-609.52999999999975</v>
      </c>
      <c r="G26" s="46">
        <f>D26*100/C26-100</f>
        <v>11.236673813294203</v>
      </c>
    </row>
    <row r="27" spans="1:7" ht="24.95" customHeight="1" thickBot="1" x14ac:dyDescent="0.25">
      <c r="A27" s="47" t="s">
        <v>118</v>
      </c>
      <c r="B27" s="48">
        <f>'Культ-09'!J28</f>
        <v>369.952</v>
      </c>
      <c r="C27" s="41">
        <f>'Культ-09'!K28</f>
        <v>340.16</v>
      </c>
      <c r="D27" s="41">
        <f>'Культ-09'!L28</f>
        <v>298.39600000000002</v>
      </c>
      <c r="E27" s="49">
        <f>'Культ-09'!M28</f>
        <v>-0.12277751646284107</v>
      </c>
      <c r="F27" s="41">
        <f t="shared" ref="F27" si="0">C27-D27</f>
        <v>41.76400000000001</v>
      </c>
      <c r="G27" s="49">
        <f>D27*100/C27-100</f>
        <v>-12.277751646284102</v>
      </c>
    </row>
    <row r="28" spans="1:7" ht="24.95" customHeight="1" thickBot="1" x14ac:dyDescent="0.25">
      <c r="A28" s="50" t="s">
        <v>119</v>
      </c>
      <c r="B28" s="12">
        <f>SUM(B24:B27)</f>
        <v>26033.906802000001</v>
      </c>
      <c r="C28" s="13">
        <f>SUM(C24:C27)</f>
        <v>26386.873000000007</v>
      </c>
      <c r="D28" s="13">
        <f>SUM(D24:D27)</f>
        <v>25176.887000000002</v>
      </c>
      <c r="E28" s="11">
        <f>SUM(E24:E27)</f>
        <v>-0.17127484892670763</v>
      </c>
      <c r="F28" s="13">
        <f>C28-D28</f>
        <v>1209.9860000000044</v>
      </c>
      <c r="G28" s="11">
        <f>D28*100/C28-100</f>
        <v>-4.5855604034627504</v>
      </c>
    </row>
    <row r="29" spans="1:7" ht="3.75" customHeight="1" thickBot="1" x14ac:dyDescent="0.25"/>
    <row r="30" spans="1:7" ht="32.25" customHeight="1" thickBot="1" x14ac:dyDescent="0.25">
      <c r="A30" s="609" t="s">
        <v>120</v>
      </c>
      <c r="B30" s="597" t="s">
        <v>150</v>
      </c>
      <c r="C30" s="598"/>
      <c r="D30" s="598"/>
      <c r="E30" s="599"/>
      <c r="F30" s="597" t="s">
        <v>115</v>
      </c>
      <c r="G30" s="598"/>
    </row>
    <row r="31" spans="1:7" s="4" customFormat="1" ht="19.5" customHeight="1" x14ac:dyDescent="0.2">
      <c r="A31" s="610"/>
      <c r="B31" s="292" t="s">
        <v>166</v>
      </c>
      <c r="C31" s="293" t="str">
        <f>$F$1</f>
        <v>Вересень 2019р.</v>
      </c>
      <c r="D31" s="293" t="str">
        <f>$F$1</f>
        <v>Вересень 2019р.</v>
      </c>
      <c r="E31" s="294" t="str">
        <f>$F$1</f>
        <v>Вересень 2019р.</v>
      </c>
      <c r="F31" s="616" t="s">
        <v>121</v>
      </c>
      <c r="G31" s="614" t="s">
        <v>116</v>
      </c>
    </row>
    <row r="32" spans="1:7" s="4" customFormat="1" ht="19.5" customHeight="1" thickBot="1" x14ac:dyDescent="0.25">
      <c r="A32" s="611"/>
      <c r="B32" s="53" t="s">
        <v>147</v>
      </c>
      <c r="C32" s="54" t="s">
        <v>148</v>
      </c>
      <c r="D32" s="54" t="s">
        <v>146</v>
      </c>
      <c r="E32" s="55" t="s">
        <v>149</v>
      </c>
      <c r="F32" s="617"/>
      <c r="G32" s="615"/>
    </row>
    <row r="33" spans="1:7" ht="24.95" customHeight="1" thickBot="1" x14ac:dyDescent="0.25">
      <c r="A33" s="44" t="s">
        <v>117</v>
      </c>
      <c r="B33" s="36">
        <f>'Образ-09'!N163</f>
        <v>58.106000000000002</v>
      </c>
      <c r="C33" s="45">
        <f>'Образ-09'!O163</f>
        <v>58.384999999999998</v>
      </c>
      <c r="D33" s="45">
        <f>'Образ-09'!P163</f>
        <v>80.072000000000003</v>
      </c>
      <c r="E33" s="46">
        <f>'Образ-09'!Q163</f>
        <v>0.37144814592789244</v>
      </c>
      <c r="F33" s="45">
        <f>C33-D33</f>
        <v>-21.687000000000005</v>
      </c>
      <c r="G33" s="46">
        <f>D33*100/C33-100</f>
        <v>37.14481459278926</v>
      </c>
    </row>
    <row r="34" spans="1:7" ht="24.95" customHeight="1" thickBot="1" x14ac:dyDescent="0.25">
      <c r="A34" s="47" t="s">
        <v>94</v>
      </c>
      <c r="B34" s="48">
        <f>'Здрав-09'!N22</f>
        <v>2.883</v>
      </c>
      <c r="C34" s="41">
        <f>'Здрав-09'!O22</f>
        <v>0</v>
      </c>
      <c r="D34" s="41">
        <f>'Здрав-09'!P22</f>
        <v>0</v>
      </c>
      <c r="E34" s="49" t="e">
        <f>'Здрав-09'!Q22</f>
        <v>#DIV/0!</v>
      </c>
      <c r="F34" s="41">
        <f>C34-D34</f>
        <v>0</v>
      </c>
      <c r="G34" s="49" t="e">
        <f>D34*100/C34-100</f>
        <v>#DIV/0!</v>
      </c>
    </row>
    <row r="35" spans="1:7" ht="24.95" customHeight="1" thickBot="1" x14ac:dyDescent="0.25">
      <c r="A35" s="44" t="s">
        <v>95</v>
      </c>
      <c r="B35" s="36">
        <f>'Спорт-09'!N26</f>
        <v>0</v>
      </c>
      <c r="C35" s="45">
        <f>'Спорт-09'!O26</f>
        <v>130</v>
      </c>
      <c r="D35" s="45">
        <f>'Спорт-09'!P26</f>
        <v>13</v>
      </c>
      <c r="E35" s="46">
        <f>'Спорт-09'!Q26</f>
        <v>-0.9</v>
      </c>
      <c r="F35" s="45">
        <f>C35-D35</f>
        <v>117</v>
      </c>
      <c r="G35" s="46">
        <f>D35*100/C35-100</f>
        <v>-90</v>
      </c>
    </row>
    <row r="36" spans="1:7" ht="24.95" customHeight="1" thickBot="1" x14ac:dyDescent="0.25">
      <c r="A36" s="50" t="s">
        <v>119</v>
      </c>
      <c r="B36" s="12">
        <f>SUM(B33:B35)</f>
        <v>60.989000000000004</v>
      </c>
      <c r="C36" s="13">
        <f>SUM(C33:C35)</f>
        <v>188.38499999999999</v>
      </c>
      <c r="D36" s="13">
        <f>SUM(D33:D35)</f>
        <v>93.072000000000003</v>
      </c>
      <c r="E36" s="11" t="e">
        <f>SUM(E33:E35)</f>
        <v>#DIV/0!</v>
      </c>
      <c r="F36" s="13">
        <f>C36-D36</f>
        <v>95.312999999999988</v>
      </c>
      <c r="G36" s="11">
        <f t="shared" ref="G36" si="1">D36*100/C36-100</f>
        <v>-50.594792579026986</v>
      </c>
    </row>
    <row r="37" spans="1:7" ht="5.25" customHeight="1" thickBot="1" x14ac:dyDescent="0.25"/>
    <row r="38" spans="1:7" ht="32.25" customHeight="1" thickBot="1" x14ac:dyDescent="0.25">
      <c r="A38" s="609" t="s">
        <v>160</v>
      </c>
      <c r="B38" s="597" t="s">
        <v>150</v>
      </c>
      <c r="C38" s="598"/>
      <c r="D38" s="598"/>
      <c r="E38" s="599"/>
      <c r="F38" s="597" t="s">
        <v>115</v>
      </c>
      <c r="G38" s="598"/>
    </row>
    <row r="39" spans="1:7" s="4" customFormat="1" ht="19.5" customHeight="1" x14ac:dyDescent="0.2">
      <c r="A39" s="610"/>
      <c r="B39" s="292" t="s">
        <v>166</v>
      </c>
      <c r="C39" s="293" t="str">
        <f>$F$1</f>
        <v>Вересень 2019р.</v>
      </c>
      <c r="D39" s="293" t="str">
        <f>$F$1</f>
        <v>Вересень 2019р.</v>
      </c>
      <c r="E39" s="294" t="str">
        <f>$F$1</f>
        <v>Вересень 2019р.</v>
      </c>
      <c r="F39" s="616" t="s">
        <v>121</v>
      </c>
      <c r="G39" s="614" t="s">
        <v>116</v>
      </c>
    </row>
    <row r="40" spans="1:7" s="4" customFormat="1" ht="19.5" customHeight="1" thickBot="1" x14ac:dyDescent="0.25">
      <c r="A40" s="611"/>
      <c r="B40" s="53" t="s">
        <v>147</v>
      </c>
      <c r="C40" s="54" t="s">
        <v>148</v>
      </c>
      <c r="D40" s="54" t="s">
        <v>146</v>
      </c>
      <c r="E40" s="55" t="s">
        <v>149</v>
      </c>
      <c r="F40" s="617"/>
      <c r="G40" s="615"/>
    </row>
    <row r="41" spans="1:7" ht="24.95" customHeight="1" thickBot="1" x14ac:dyDescent="0.25">
      <c r="A41" s="44" t="s">
        <v>117</v>
      </c>
      <c r="B41" s="36">
        <f>'Образ-09'!R163</f>
        <v>0</v>
      </c>
      <c r="C41" s="45">
        <f>'Образ-09'!S163</f>
        <v>18</v>
      </c>
      <c r="D41" s="45">
        <f>'Образ-09'!T163</f>
        <v>0</v>
      </c>
      <c r="E41" s="46">
        <f>'Образ-09'!U163</f>
        <v>-1</v>
      </c>
      <c r="F41" s="45">
        <f>C41-D41</f>
        <v>18</v>
      </c>
      <c r="G41" s="46">
        <f>D41*100/C41-100</f>
        <v>-100</v>
      </c>
    </row>
    <row r="42" spans="1:7" ht="24.95" customHeight="1" thickBot="1" x14ac:dyDescent="0.25">
      <c r="A42" s="47" t="s">
        <v>94</v>
      </c>
      <c r="B42" s="48">
        <f>'Здрав-09'!R22</f>
        <v>1486</v>
      </c>
      <c r="C42" s="41">
        <f>'Здрав-09'!S22</f>
        <v>1357</v>
      </c>
      <c r="D42" s="41">
        <f>'Здрав-09'!T22</f>
        <v>1121</v>
      </c>
      <c r="E42" s="49">
        <f>'Здрав-09'!U22</f>
        <v>-0.17391304347826086</v>
      </c>
      <c r="F42" s="41">
        <f>C42-D42</f>
        <v>236</v>
      </c>
      <c r="G42" s="49">
        <f>D42*100/C42-100</f>
        <v>-17.391304347826093</v>
      </c>
    </row>
    <row r="43" spans="1:7" ht="24.95" customHeight="1" thickBot="1" x14ac:dyDescent="0.25">
      <c r="A43" s="44" t="s">
        <v>118</v>
      </c>
      <c r="B43" s="36">
        <f>'Культ-09'!N28</f>
        <v>0</v>
      </c>
      <c r="C43" s="45">
        <f>'Культ-09'!O28</f>
        <v>0</v>
      </c>
      <c r="D43" s="45">
        <f>'Культ-09'!P28</f>
        <v>0</v>
      </c>
      <c r="E43" s="46" t="e">
        <f>'Культ-09'!Q28</f>
        <v>#DIV/0!</v>
      </c>
      <c r="F43" s="45">
        <f>C43-D43</f>
        <v>0</v>
      </c>
      <c r="G43" s="46" t="e">
        <f>D43*100/C43-100</f>
        <v>#DIV/0!</v>
      </c>
    </row>
    <row r="44" spans="1:7" ht="24.95" customHeight="1" thickBot="1" x14ac:dyDescent="0.25">
      <c r="A44" s="47" t="s">
        <v>95</v>
      </c>
      <c r="B44" s="48">
        <f>'Спорт-09'!R13</f>
        <v>0</v>
      </c>
      <c r="C44" s="41">
        <f>'Спорт-09'!S13</f>
        <v>0</v>
      </c>
      <c r="D44" s="41">
        <f>'Спорт-09'!T13</f>
        <v>0</v>
      </c>
      <c r="E44" s="49" t="e">
        <f>'Спорт-09'!U13</f>
        <v>#DIV/0!</v>
      </c>
      <c r="F44" s="41">
        <f>C44-D44</f>
        <v>0</v>
      </c>
      <c r="G44" s="49" t="e">
        <f>D44*100/C44-100</f>
        <v>#DIV/0!</v>
      </c>
    </row>
    <row r="45" spans="1:7" ht="24.95" customHeight="1" thickBot="1" x14ac:dyDescent="0.25">
      <c r="A45" s="50" t="s">
        <v>119</v>
      </c>
      <c r="B45" s="12">
        <f t="shared" ref="B45:E45" si="2">SUM(B41:B44)</f>
        <v>1486</v>
      </c>
      <c r="C45" s="13">
        <f t="shared" si="2"/>
        <v>1375</v>
      </c>
      <c r="D45" s="13">
        <f t="shared" si="2"/>
        <v>1121</v>
      </c>
      <c r="E45" s="11" t="e">
        <f t="shared" si="2"/>
        <v>#DIV/0!</v>
      </c>
      <c r="F45" s="13">
        <f>C45-D45</f>
        <v>254</v>
      </c>
      <c r="G45" s="11">
        <f>D45*100/C45-100</f>
        <v>-18.472727272727269</v>
      </c>
    </row>
    <row r="46" spans="1:7" ht="4.5" customHeight="1" x14ac:dyDescent="0.2">
      <c r="A46" s="51"/>
      <c r="B46" s="52"/>
      <c r="C46" s="52"/>
      <c r="D46" s="52"/>
      <c r="E46" s="51"/>
      <c r="F46" s="52"/>
      <c r="G46" s="51"/>
    </row>
    <row r="48" spans="1:7" x14ac:dyDescent="0.2">
      <c r="A48" t="s">
        <v>158</v>
      </c>
      <c r="B48" s="5"/>
      <c r="C48" s="5"/>
      <c r="D48" s="5"/>
      <c r="E48"/>
      <c r="F48" s="5"/>
      <c r="G48"/>
    </row>
    <row r="49" spans="1:7" x14ac:dyDescent="0.2">
      <c r="A49" t="s">
        <v>156</v>
      </c>
      <c r="B49" s="5"/>
      <c r="C49" s="5"/>
      <c r="D49" s="5"/>
      <c r="E49"/>
      <c r="F49" s="5"/>
      <c r="G49"/>
    </row>
    <row r="50" spans="1:7" x14ac:dyDescent="0.2">
      <c r="A50" t="s">
        <v>157</v>
      </c>
      <c r="B50" s="5"/>
      <c r="C50" s="5"/>
      <c r="D50" s="5"/>
      <c r="E50"/>
      <c r="F50" s="620"/>
      <c r="G50" s="620"/>
    </row>
    <row r="51" spans="1:7" x14ac:dyDescent="0.2">
      <c r="A51" t="s">
        <v>163</v>
      </c>
      <c r="B51" s="5"/>
      <c r="C51" s="5"/>
      <c r="D51" s="5"/>
      <c r="E51"/>
      <c r="F51" s="620"/>
      <c r="G51" s="620"/>
    </row>
    <row r="52" spans="1:7" x14ac:dyDescent="0.2">
      <c r="A52" t="s">
        <v>159</v>
      </c>
      <c r="F52" s="620"/>
      <c r="G52" s="620"/>
    </row>
    <row r="53" spans="1:7" x14ac:dyDescent="0.2">
      <c r="A53" s="35" t="s">
        <v>167</v>
      </c>
      <c r="F53" s="619"/>
      <c r="G53" s="619"/>
    </row>
    <row r="54" spans="1:7" x14ac:dyDescent="0.2">
      <c r="F54" s="618"/>
      <c r="G54" s="618"/>
    </row>
    <row r="55" spans="1:7" ht="15" thickBot="1" x14ac:dyDescent="0.25"/>
    <row r="56" spans="1:7" ht="32.25" customHeight="1" thickBot="1" x14ac:dyDescent="0.25">
      <c r="A56" s="609" t="s">
        <v>168</v>
      </c>
      <c r="B56" s="597" t="s">
        <v>169</v>
      </c>
      <c r="C56" s="598"/>
      <c r="D56" s="599"/>
      <c r="E56" s="598" t="s">
        <v>115</v>
      </c>
      <c r="F56" s="598"/>
      <c r="G56" s="599"/>
    </row>
    <row r="57" spans="1:7" s="4" customFormat="1" ht="20.25" customHeight="1" x14ac:dyDescent="0.2">
      <c r="A57" s="610"/>
      <c r="B57" s="289" t="s">
        <v>166</v>
      </c>
      <c r="C57" s="290" t="str">
        <f>$F$1</f>
        <v>Вересень 2019р.</v>
      </c>
      <c r="D57" s="291" t="str">
        <f>$F$1</f>
        <v>Вересень 2019р.</v>
      </c>
      <c r="E57" s="616" t="s">
        <v>170</v>
      </c>
      <c r="F57" s="614" t="s">
        <v>172</v>
      </c>
      <c r="G57" s="612" t="s">
        <v>171</v>
      </c>
    </row>
    <row r="58" spans="1:7" s="4" customFormat="1" ht="20.25" customHeight="1" thickBot="1" x14ac:dyDescent="0.25">
      <c r="A58" s="611"/>
      <c r="B58" s="53" t="s">
        <v>145</v>
      </c>
      <c r="C58" s="54" t="s">
        <v>174</v>
      </c>
      <c r="D58" s="55" t="s">
        <v>173</v>
      </c>
      <c r="E58" s="617"/>
      <c r="F58" s="615"/>
      <c r="G58" s="613"/>
    </row>
    <row r="59" spans="1:7" ht="36.75" customHeight="1" thickBot="1" x14ac:dyDescent="0.25">
      <c r="A59" s="56" t="s">
        <v>113</v>
      </c>
      <c r="B59" s="578">
        <f>B10</f>
        <v>9</v>
      </c>
      <c r="C59" s="579">
        <f>C10</f>
        <v>9.0719999999999992</v>
      </c>
      <c r="D59" s="580">
        <f>D10</f>
        <v>10</v>
      </c>
      <c r="E59" s="581">
        <f>C59-D59</f>
        <v>-0.92800000000000082</v>
      </c>
      <c r="F59" s="582">
        <f>D59*100/C59-100</f>
        <v>10.22927689594357</v>
      </c>
      <c r="G59" s="582"/>
    </row>
    <row r="60" spans="1:7" ht="36.75" customHeight="1" thickBot="1" x14ac:dyDescent="0.25">
      <c r="A60" s="50" t="s">
        <v>97</v>
      </c>
      <c r="B60" s="583">
        <f>B19</f>
        <v>620933.76804400003</v>
      </c>
      <c r="C60" s="584">
        <f>C19</f>
        <v>584644.85199999996</v>
      </c>
      <c r="D60" s="585">
        <f>D19</f>
        <v>539191.01846820035</v>
      </c>
      <c r="E60" s="586">
        <f t="shared" ref="E60:E62" si="3">C60-D60</f>
        <v>45453.83353179961</v>
      </c>
      <c r="F60" s="587">
        <f t="shared" ref="F60:F62" si="4">D60*100/C60-100</f>
        <v>-7.7746059639980558</v>
      </c>
      <c r="G60" s="587"/>
    </row>
    <row r="61" spans="1:7" ht="36.75" customHeight="1" thickBot="1" x14ac:dyDescent="0.25">
      <c r="A61" s="56" t="s">
        <v>59</v>
      </c>
      <c r="B61" s="578">
        <f>B28</f>
        <v>26033.906802000001</v>
      </c>
      <c r="C61" s="579">
        <f>C28</f>
        <v>26386.873000000007</v>
      </c>
      <c r="D61" s="580">
        <f>D28</f>
        <v>25176.887000000002</v>
      </c>
      <c r="E61" s="581">
        <f t="shared" si="3"/>
        <v>1209.9860000000044</v>
      </c>
      <c r="F61" s="582">
        <f t="shared" si="4"/>
        <v>-4.5855604034627504</v>
      </c>
      <c r="G61" s="582"/>
    </row>
    <row r="62" spans="1:7" ht="36.75" customHeight="1" thickBot="1" x14ac:dyDescent="0.25">
      <c r="A62" s="50" t="s">
        <v>161</v>
      </c>
      <c r="B62" s="583">
        <f>B36</f>
        <v>60.989000000000004</v>
      </c>
      <c r="C62" s="584">
        <f>C36</f>
        <v>188.38499999999999</v>
      </c>
      <c r="D62" s="585">
        <f>D36</f>
        <v>93.072000000000003</v>
      </c>
      <c r="E62" s="586">
        <f t="shared" si="3"/>
        <v>95.312999999999988</v>
      </c>
      <c r="F62" s="587">
        <f t="shared" si="4"/>
        <v>-50.594792579026986</v>
      </c>
      <c r="G62" s="587"/>
    </row>
    <row r="63" spans="1:7" ht="36.75" customHeight="1" thickBot="1" x14ac:dyDescent="0.25">
      <c r="A63" s="56" t="s">
        <v>160</v>
      </c>
      <c r="B63" s="578">
        <f>B45</f>
        <v>1486</v>
      </c>
      <c r="C63" s="579">
        <f>C45</f>
        <v>1375</v>
      </c>
      <c r="D63" s="580">
        <f>D45</f>
        <v>1121</v>
      </c>
      <c r="E63" s="581">
        <f>C63-D63</f>
        <v>254</v>
      </c>
      <c r="F63" s="582">
        <f>D63*100/C63-100</f>
        <v>-18.472727272727269</v>
      </c>
      <c r="G63" s="582"/>
    </row>
    <row r="64" spans="1:7" ht="3.75" customHeight="1" x14ac:dyDescent="0.2">
      <c r="A64" s="57"/>
      <c r="B64" s="52"/>
      <c r="C64" s="52"/>
      <c r="D64" s="52"/>
      <c r="E64" s="52"/>
      <c r="F64" s="51"/>
      <c r="G64" s="51"/>
    </row>
  </sheetData>
  <mergeCells count="36">
    <mergeCell ref="A3:A5"/>
    <mergeCell ref="A12:A14"/>
    <mergeCell ref="G4:G5"/>
    <mergeCell ref="F4:F5"/>
    <mergeCell ref="F13:F14"/>
    <mergeCell ref="G13:G14"/>
    <mergeCell ref="B3:E3"/>
    <mergeCell ref="F3:G3"/>
    <mergeCell ref="B12:E12"/>
    <mergeCell ref="F12:G12"/>
    <mergeCell ref="A21:A23"/>
    <mergeCell ref="F31:F32"/>
    <mergeCell ref="G31:G32"/>
    <mergeCell ref="A30:A32"/>
    <mergeCell ref="B21:E21"/>
    <mergeCell ref="F21:G21"/>
    <mergeCell ref="B30:E30"/>
    <mergeCell ref="F30:G30"/>
    <mergeCell ref="F22:F23"/>
    <mergeCell ref="G22:G23"/>
    <mergeCell ref="B38:E38"/>
    <mergeCell ref="F38:G38"/>
    <mergeCell ref="B56:D56"/>
    <mergeCell ref="E56:G56"/>
    <mergeCell ref="A56:A58"/>
    <mergeCell ref="G57:G58"/>
    <mergeCell ref="F57:F58"/>
    <mergeCell ref="E57:E58"/>
    <mergeCell ref="F39:F40"/>
    <mergeCell ref="G39:G40"/>
    <mergeCell ref="A38:A40"/>
    <mergeCell ref="F54:G54"/>
    <mergeCell ref="F53:G53"/>
    <mergeCell ref="F52:G52"/>
    <mergeCell ref="F50:G50"/>
    <mergeCell ref="F51:G51"/>
  </mergeCells>
  <pageMargins left="0.23622047244094491" right="0.23622047244094491" top="0.35433070866141736" bottom="0.35433070866141736" header="0.31496062992125984" footer="0.31496062992125984"/>
  <pageSetup paperSize="9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Образ-09</vt:lpstr>
      <vt:lpstr>Здрав-09</vt:lpstr>
      <vt:lpstr>Культ-09</vt:lpstr>
      <vt:lpstr>Спорт-09</vt:lpstr>
      <vt:lpstr>Экономия</vt:lpstr>
      <vt:lpstr>'Образ-09'!Заголовки_для_печати</vt:lpstr>
      <vt:lpstr>'Здрав-09'!Область_печати</vt:lpstr>
      <vt:lpstr>'Культ-09'!Область_печати</vt:lpstr>
      <vt:lpstr>'Образ-09'!Область_печати</vt:lpstr>
      <vt:lpstr>'Спорт-09'!Область_печати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Терзи Ксения Витальевна</cp:lastModifiedBy>
  <cp:lastPrinted>2019-10-08T13:39:15Z</cp:lastPrinted>
  <dcterms:created xsi:type="dcterms:W3CDTF">2017-01-30T09:18:39Z</dcterms:created>
  <dcterms:modified xsi:type="dcterms:W3CDTF">2020-01-28T09:04:36Z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2017-01-30T02:41:05Z</dcterms:created>
  <cp:revision>0</cp:revision>
</cp:coreProperties>
</file>